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EV\Desktop\EXCEL_AVAN\"/>
    </mc:Choice>
  </mc:AlternateContent>
  <xr:revisionPtr revIDLastSave="0" documentId="13_ncr:1_{604FB00E-A84F-4E74-82ED-0739937AF7F7}" xr6:coauthVersionLast="47" xr6:coauthVersionMax="47" xr10:uidLastSave="{00000000-0000-0000-0000-000000000000}"/>
  <workbookProtection workbookAlgorithmName="SHA-512" workbookHashValue="dq/5rCBnjeAyx0QlUqyX7ybirzMQYzZCKhkplDDK7ELYQQglm4G3dTZmrMQniQ4zF5nK1Vf/a5tQzdWopjC/5Q==" workbookSaltValue="WTld3ej9c90d7PGavdrY6w==" workbookSpinCount="100000" lockStructure="1"/>
  <bookViews>
    <workbookView xWindow="-120" yWindow="-120" windowWidth="20730" windowHeight="11040" tabRatio="900" firstSheet="1" activeTab="1" xr2:uid="{00000000-000D-0000-FFFF-FFFF00000000}"/>
  </bookViews>
  <sheets>
    <sheet name="Gráfico1" sheetId="41" r:id="rId1"/>
    <sheet name="Menu Inicial" sheetId="5" r:id="rId2"/>
    <sheet name="Caixa Loja" sheetId="40" state="hidden" r:id="rId3"/>
    <sheet name="ENTRADA" sheetId="7" state="hidden" r:id="rId4"/>
    <sheet name="SAÍDA" sheetId="2" state="hidden" r:id="rId5"/>
    <sheet name="POSIÇÃO ESTOQUE" sheetId="1" state="hidden" r:id="rId6"/>
    <sheet name="CLIENTES" sheetId="21" state="hidden" r:id="rId7"/>
    <sheet name="COMPRAS" sheetId="22" state="hidden" r:id="rId8"/>
    <sheet name="Data Transfer Sheet" sheetId="14" state="hidden" r:id="rId9"/>
    <sheet name="RECIBO" sheetId="37" state="hidden" r:id="rId10"/>
    <sheet name="EXPORT" sheetId="36" state="hidden" r:id="rId11"/>
    <sheet name="dados" sheetId="38" state="hidden" r:id="rId12"/>
    <sheet name="Senha" sheetId="19" state="hidden" r:id="rId13"/>
    <sheet name="MONITOR ENTRADA" sheetId="32" state="hidden" r:id="rId14"/>
    <sheet name="MONITOR SAIDA" sheetId="31" state="hidden" r:id="rId15"/>
    <sheet name="MONITOR RECEBER" sheetId="29" state="hidden" r:id="rId16"/>
    <sheet name="Gráficos" sheetId="20" state="hidden" r:id="rId17"/>
  </sheets>
  <functionGroups builtInGroupCount="19"/>
  <externalReferences>
    <externalReference r:id="rId18"/>
    <externalReference r:id="rId19"/>
    <externalReference r:id="rId20"/>
    <externalReference r:id="rId21"/>
    <externalReference r:id="rId22"/>
  </externalReferences>
  <definedNames>
    <definedName name="_Abr2" localSheetId="11">OFFSET(#REF!,1,0,COUNTA([1]Ramais!$F$1:$F$65536)-1)</definedName>
    <definedName name="_Abr2" localSheetId="10">OFFSET(#REF!,1,0,COUNTA([1]Ramais!$F$1:$F$65536)-1)</definedName>
    <definedName name="_Abr2" localSheetId="9">OFFSET(#REF!,1,0,COUNTA([1]Ramais!$F$1:$F$65536)-1)</definedName>
    <definedName name="_Ago2" localSheetId="11">OFFSET(#REF!,1,0,COUNTA([1]Ramais!$J$1:$J$65536)-1)</definedName>
    <definedName name="_Ago2" localSheetId="10">OFFSET(#REF!,1,0,COUNTA([1]Ramais!$J$1:$J$65536)-1)</definedName>
    <definedName name="_Ago2" localSheetId="9">OFFSET(#REF!,1,0,COUNTA([1]Ramais!$J$1:$J$65536)-1)</definedName>
    <definedName name="_Dez2" localSheetId="11">OFFSET(#REF!,1,0,COUNTA([1]Ramais!$N$1:$N$65536)-1)</definedName>
    <definedName name="_Dez2" localSheetId="10">OFFSET(#REF!,1,0,COUNTA([1]Ramais!$N$1:$N$65536)-1)</definedName>
    <definedName name="_Dez2" localSheetId="9">OFFSET(#REF!,1,0,COUNTA([1]Ramais!$N$1:$N$65536)-1)</definedName>
    <definedName name="_Fev2" localSheetId="11">OFFSET(#REF!,1,0,COUNTA([1]Ramais!$D$1:$D$65536)-1)</definedName>
    <definedName name="_Fev2" localSheetId="10">OFFSET(#REF!,1,0,COUNTA([1]Ramais!$D$1:$D$65536)-1)</definedName>
    <definedName name="_Fev2" localSheetId="9">OFFSET(#REF!,1,0,COUNTA([1]Ramais!$D$1:$D$65536)-1)</definedName>
    <definedName name="_xlnm._FilterDatabase" localSheetId="6" hidden="1">CLIENTES!$A$1:$N$69</definedName>
    <definedName name="_xlnm._FilterDatabase" localSheetId="7" hidden="1">COMPRAS!$A$1:$S$39</definedName>
    <definedName name="_xlnm._FilterDatabase" localSheetId="11" hidden="1">dados!$AR$2:$BE$2</definedName>
    <definedName name="_xlnm._FilterDatabase" localSheetId="3" hidden="1">ENTRADA!$A$1:$O$995</definedName>
    <definedName name="_xlnm._FilterDatabase" localSheetId="10" hidden="1">EXPORT!$A$1:$Y$2</definedName>
    <definedName name="_xlnm._FilterDatabase" localSheetId="1" hidden="1">'Menu Inicial'!$B$2:$F$3</definedName>
    <definedName name="_xlnm._FilterDatabase" localSheetId="5" hidden="1">'POSIÇÃO ESTOQUE'!$A$1:$O$994</definedName>
    <definedName name="_xlnm._FilterDatabase" localSheetId="9" hidden="1">RECIBO!$B$14:$Q$64</definedName>
    <definedName name="_xlnm._FilterDatabase" localSheetId="4" hidden="1">SAÍDA!$A$1:$U$32</definedName>
    <definedName name="_xlnm._FilterDatabase" localSheetId="12" hidden="1">Senha!$A$1:$F$10</definedName>
    <definedName name="_Jan2" localSheetId="11">OFFSET(#REF!,1,0,COUNTA([1]Ramais!$C$1:$C$65536)-1)</definedName>
    <definedName name="_Jan2" localSheetId="10">OFFSET(#REF!,1,0,COUNTA([1]Ramais!$C$1:$C$65536)-1)</definedName>
    <definedName name="_Jan2" localSheetId="9">OFFSET(#REF!,1,0,COUNTA([1]Ramais!$C$1:$C$65536)-1)</definedName>
    <definedName name="_Jul2" localSheetId="11">OFFSET(#REF!,1,0,COUNTA([1]Ramais!$I$1:$I$65536)-1)</definedName>
    <definedName name="_Jul2" localSheetId="10">OFFSET(#REF!,1,0,COUNTA([1]Ramais!$I$1:$I$65536)-1)</definedName>
    <definedName name="_Jul2" localSheetId="9">OFFSET(#REF!,1,0,COUNTA([1]Ramais!$I$1:$I$65536)-1)</definedName>
    <definedName name="_Jun2" localSheetId="11">OFFSET(#REF!,1,0,COUNTA([1]Ramais!$H$1:$H$65536)-1)</definedName>
    <definedName name="_Jun2" localSheetId="10">OFFSET(#REF!,1,0,COUNTA([1]Ramais!$H$1:$H$65536)-1)</definedName>
    <definedName name="_Jun2" localSheetId="9">OFFSET(#REF!,1,0,COUNTA([1]Ramais!$H$1:$H$65536)-1)</definedName>
    <definedName name="_Mai2" localSheetId="11">OFFSET(#REF!,1,0,COUNTA([1]Ramais!$G$1:$G$65536)-1)</definedName>
    <definedName name="_Mai2" localSheetId="10">OFFSET(#REF!,1,0,COUNTA([1]Ramais!$G$1:$G$65536)-1)</definedName>
    <definedName name="_Mai2" localSheetId="9">OFFSET(#REF!,1,0,COUNTA([1]Ramais!$G$1:$G$65536)-1)</definedName>
    <definedName name="_Mar2" localSheetId="11">OFFSET(#REF!,1,0,COUNTA([1]Ramais!$E$1:$E$65536)-1)</definedName>
    <definedName name="_Mar2" localSheetId="10">OFFSET(#REF!,1,0,COUNTA([1]Ramais!$E$1:$E$65536)-1)</definedName>
    <definedName name="_Mar2" localSheetId="9">OFFSET(#REF!,1,0,COUNTA([1]Ramais!$E$1:$E$65536)-1)</definedName>
    <definedName name="_Nov2" localSheetId="11">OFFSET(#REF!,1,0,COUNTA([1]Ramais!$M$1:$M$65536)-1)</definedName>
    <definedName name="_Nov2" localSheetId="10">OFFSET(#REF!,1,0,COUNTA([1]Ramais!$M$1:$M$65536)-1)</definedName>
    <definedName name="_Nov2" localSheetId="9">OFFSET(#REF!,1,0,COUNTA([1]Ramais!$M$1:$M$65536)-1)</definedName>
    <definedName name="_Out2" localSheetId="11">OFFSET(#REF!,1,0,COUNTA([1]Ramais!$L$1:$L$65536)-1)</definedName>
    <definedName name="_Out2" localSheetId="10">OFFSET(#REF!,1,0,COUNTA([1]Ramais!$L$1:$L$65536)-1)</definedName>
    <definedName name="_Out2" localSheetId="9">OFFSET(#REF!,1,0,COUNTA([1]Ramais!$L$1:$L$65536)-1)</definedName>
    <definedName name="_Set2" localSheetId="11">OFFSET(#REF!,1,0,COUNTA([1]Ramais!$K$1:$K$65536)-1)</definedName>
    <definedName name="_Set2" localSheetId="10">OFFSET(#REF!,1,0,COUNTA([1]Ramais!$K$1:$K$65536)-1)</definedName>
    <definedName name="_Set2" localSheetId="9">OFFSET(#REF!,1,0,COUNTA([1]Ramais!$K$1:$K$65536)-1)</definedName>
    <definedName name="a" localSheetId="11">#REF!</definedName>
    <definedName name="a" localSheetId="10">#REF!</definedName>
    <definedName name="a" localSheetId="9">#REF!</definedName>
    <definedName name="_xlnm.Print_Area" localSheetId="2">'Caixa Loja'!$A$1:$AA$28</definedName>
    <definedName name="_xlnm.Print_Area" localSheetId="3">ENTRADA!$A:$H</definedName>
    <definedName name="_xlnm.Print_Area" localSheetId="10">EXPORT!#REF!</definedName>
    <definedName name="_xlnm.Print_Area" localSheetId="1">'Menu Inicial'!$B$2:$X$28</definedName>
    <definedName name="_xlnm.Print_Area" localSheetId="4">SAÍDA!$A:$N</definedName>
    <definedName name="ass" localSheetId="2">'[2]POSIÇÃO ESTOQUE'!#REF!</definedName>
    <definedName name="ass" localSheetId="11">'[3]POSIÇÃO ESTOQUE'!#REF!</definedName>
    <definedName name="ass" localSheetId="3">ENTRADA!#REF!</definedName>
    <definedName name="ass" localSheetId="9">'[4]POSIÇÃO ESTOQUE'!#REF!</definedName>
    <definedName name="b" localSheetId="11">#REF!</definedName>
    <definedName name="b" localSheetId="10">#REF!</definedName>
    <definedName name="b" localSheetId="9">#REF!</definedName>
    <definedName name="bz" localSheetId="2">'Caixa Loja'!$A$1</definedName>
    <definedName name="ca" localSheetId="11">#REF!</definedName>
    <definedName name="ca" localSheetId="10">#REF!</definedName>
    <definedName name="ca" localSheetId="9">#REF!</definedName>
    <definedName name="cartao" localSheetId="11">#REF!</definedName>
    <definedName name="cartao" localSheetId="10">#REF!</definedName>
    <definedName name="cartao" localSheetId="9">#REF!</definedName>
    <definedName name="cidade" localSheetId="2">'[2]POSIÇÃO ESTOQUE'!#REF!</definedName>
    <definedName name="cidade" localSheetId="11">'[3]POSIÇÃO ESTOQUE'!#REF!</definedName>
    <definedName name="cidade" localSheetId="3">ENTRADA!#REF!</definedName>
    <definedName name="cidade" localSheetId="9">'[4]POSIÇÃO ESTOQUE'!#REF!</definedName>
    <definedName name="cod" localSheetId="3">ENTRADA!#REF!</definedName>
    <definedName name="d" localSheetId="11">#REF!</definedName>
    <definedName name="d" localSheetId="10">#REF!</definedName>
    <definedName name="d" localSheetId="9">#REF!</definedName>
    <definedName name="dado" localSheetId="2">'[2]POSIÇÃO ESTOQUE'!#REF!</definedName>
    <definedName name="dado" localSheetId="11">'[3]POSIÇÃO ESTOQUE'!#REF!</definedName>
    <definedName name="dado" localSheetId="3">ENTRADA!#REF!</definedName>
    <definedName name="dado" localSheetId="9">'[4]POSIÇÃO ESTOQUE'!#REF!</definedName>
    <definedName name="dado1" localSheetId="11">#REF!</definedName>
    <definedName name="dado1" localSheetId="10">#REF!</definedName>
    <definedName name="dado1" localSheetId="9">#REF!</definedName>
    <definedName name="data1" localSheetId="11">#REF!</definedName>
    <definedName name="data1" localSheetId="10">#REF!</definedName>
    <definedName name="data1" localSheetId="9">#REF!</definedName>
    <definedName name="DINHEIRO" localSheetId="11">#REF!</definedName>
    <definedName name="DINHEIRO" localSheetId="10">#REF!</definedName>
    <definedName name="DINHEIRO" localSheetId="9">#REF!</definedName>
    <definedName name="DR" localSheetId="2">'Caixa Loja'!$CL$1:$CL$3</definedName>
    <definedName name="e" localSheetId="11">#REF!</definedName>
    <definedName name="e" localSheetId="10">#REF!</definedName>
    <definedName name="e" localSheetId="9">#REF!</definedName>
    <definedName name="email" localSheetId="2">'[2]POSIÇÃO ESTOQUE'!#REF!</definedName>
    <definedName name="email" localSheetId="11">'[3]POSIÇÃO ESTOQUE'!#REF!</definedName>
    <definedName name="email" localSheetId="3">ENTRADA!#REF!</definedName>
    <definedName name="email" localSheetId="9">'[4]POSIÇÃO ESTOQUE'!#REF!</definedName>
    <definedName name="estad" localSheetId="2">'[2]POSIÇÃO ESTOQUE'!#REF!</definedName>
    <definedName name="estad" localSheetId="11">'[3]POSIÇÃO ESTOQUE'!#REF!</definedName>
    <definedName name="estad" localSheetId="3">ENTRADA!#REF!</definedName>
    <definedName name="estad" localSheetId="9">'[4]POSIÇÃO ESTOQUE'!#REF!</definedName>
    <definedName name="fone" localSheetId="2">'[2]POSIÇÃO ESTOQUE'!#REF!</definedName>
    <definedName name="fone" localSheetId="11">'[3]POSIÇÃO ESTOQUE'!#REF!</definedName>
    <definedName name="fone" localSheetId="3">ENTRADA!#REF!</definedName>
    <definedName name="fone" localSheetId="9">'[4]POSIÇÃO ESTOQUE'!#REF!</definedName>
    <definedName name="FUNCI" localSheetId="2">OFFSET([2]Senha!$A$1, 0, 0, COUNTA([2]Senha!$A$1:$A$65536))</definedName>
    <definedName name="FUNCI">OFFSET(Senha!$A$1, 0, 0, COUNTA(Senha!$A:$A))</definedName>
    <definedName name="hist" localSheetId="11">#REF!</definedName>
    <definedName name="hist" localSheetId="10">#REF!</definedName>
    <definedName name="hist" localSheetId="9">#REF!</definedName>
    <definedName name="hoje" localSheetId="2">[2]ENTRADA!#REF!</definedName>
    <definedName name="hoje" localSheetId="11">[3]ENTRADA!#REF!</definedName>
    <definedName name="hoje" localSheetId="9">[4]ENTRADA!#REF!</definedName>
    <definedName name="LUCRO" localSheetId="2">OFFSET([2]SAÍDA!#REF!, 0, 0, COUNTA([2]SAÍDA!$P$1:$P$65536)-1, 1)</definedName>
    <definedName name="Meses2" localSheetId="11">OFFSET(#REF!,1,0,COUNTA([1]Ramais!$O$1:$O$65536)-1)</definedName>
    <definedName name="Meses2" localSheetId="10">OFFSET(#REF!,1,0,COUNTA([1]Ramais!$O$1:$O$65536)-1)</definedName>
    <definedName name="Meses2" localSheetId="9">OFFSET(#REF!,1,0,COUNTA([1]Ramais!$O$1:$O$65536)-1)</definedName>
    <definedName name="msg" localSheetId="2">'[2]POSIÇÃO ESTOQUE'!#REF!</definedName>
    <definedName name="msg" localSheetId="11">'[3]POSIÇÃO ESTOQUE'!#REF!</definedName>
    <definedName name="msg" localSheetId="3">ENTRADA!#REF!</definedName>
    <definedName name="msg" localSheetId="9">'[4]POSIÇÃO ESTOQUE'!#REF!</definedName>
    <definedName name="nome" localSheetId="2">'[2]POSIÇÃO ESTOQUE'!#REF!</definedName>
    <definedName name="nome" localSheetId="11">'[3]POSIÇÃO ESTOQUE'!#REF!</definedName>
    <definedName name="nome" localSheetId="3">ENTRADA!#REF!</definedName>
    <definedName name="nome" localSheetId="9">'[4]POSIÇÃO ESTOQUE'!#REF!</definedName>
    <definedName name="Nome2" localSheetId="11">OFFSET(#REF!,1,0,COUNTA([1]Ramais!$A$1:$A$65536)-1)</definedName>
    <definedName name="Nome2" localSheetId="10">OFFSET(#REF!,1,0,COUNTA([1]Ramais!$A$1:$A$65536)-1)</definedName>
    <definedName name="Nome2" localSheetId="9">OFFSET(#REF!,1,0,COUNTA([1]Ramais!$A$1:$A$65536)-1)</definedName>
    <definedName name="nota" localSheetId="11">#REF!</definedName>
    <definedName name="nota" localSheetId="10">#REF!</definedName>
    <definedName name="nota" localSheetId="9">#REF!</definedName>
    <definedName name="PRAZO" localSheetId="11">#REF!</definedName>
    <definedName name="PRAZO" localSheetId="10">#REF!</definedName>
    <definedName name="PRAZO" localSheetId="9">#REF!</definedName>
    <definedName name="PRODUTO">OFFSET(POSIÇÃO [5]ESTOQUE!$D$1, 0, 0, COUNTA(POSIÇÃO [5]ESTOQUE!$D$1:$D$65536))</definedName>
    <definedName name="QUANT.">OFFSET(POSIÇÃO [5]ESTOQUE!$O$1, 0, 0, COUNTA(POSIÇÃO [5]ESTOQUE!$O$1:$O$65536))</definedName>
    <definedName name="QUANT._VENDIDA" localSheetId="2">'[2]POSIÇÃO ESTOQUE'!#REF!</definedName>
    <definedName name="QUANT._VENDIDA" localSheetId="11">'[3]POSIÇÃO ESTOQUE'!#REF!</definedName>
    <definedName name="QUANT._VENDIDA" localSheetId="9">'[4]POSIÇÃO ESTOQUE'!#REF!</definedName>
    <definedName name="QUANT_VENDIDA" localSheetId="2">'[2]POSIÇÃO ESTOQUE'!#REF!</definedName>
    <definedName name="QUANT_VENDIDA" localSheetId="11">'[3]POSIÇÃO ESTOQUE'!#REF!</definedName>
    <definedName name="QUANT_VENDIDA" localSheetId="9">'[4]POSIÇÃO ESTOQUE'!#REF!</definedName>
    <definedName name="REGISTROS" localSheetId="2">'[2]POSIÇÃO ESTOQUE'!#REF!</definedName>
    <definedName name="REGISTROS" localSheetId="11">'[3]POSIÇÃO ESTOQUE'!#REF!</definedName>
    <definedName name="REGISTROS" localSheetId="3">ENTRADA!#REF!</definedName>
    <definedName name="REGISTROS" localSheetId="9">'[4]POSIÇÃO ESTOQUE'!#REF!</definedName>
    <definedName name="SELECAO" localSheetId="2">'[2]POSIÇÃO ESTOQUE'!#REF!</definedName>
    <definedName name="SELECAO" localSheetId="11">'[3]POSIÇÃO ESTOQUE'!#REF!</definedName>
    <definedName name="SELECAO" localSheetId="9">'[4]POSIÇÃO ESTOQUE'!#REF!</definedName>
    <definedName name="sinal" localSheetId="11">#REF!</definedName>
    <definedName name="sinal" localSheetId="10">#REF!</definedName>
    <definedName name="sinal" localSheetId="9">#REF!</definedName>
    <definedName name="STATUS" localSheetId="11">#REF!</definedName>
    <definedName name="STATUS" localSheetId="10">#REF!</definedName>
    <definedName name="STATUS" localSheetId="9">#REF!</definedName>
    <definedName name="_xlnm.Print_Titles" localSheetId="3">ENTRADA!$1:$1</definedName>
    <definedName name="_xlnm.Print_Titles" localSheetId="10">EXPORT!#REF!</definedName>
    <definedName name="_xlnm.Print_Titles" localSheetId="4">SAÍDA!$1:$1</definedName>
    <definedName name="valor" localSheetId="11">#REF!</definedName>
    <definedName name="valor" localSheetId="10">#REF!</definedName>
    <definedName name="valor" localSheetId="9">#REF!</definedName>
    <definedName name="ValorVenda" localSheetId="2">[2]ENTRADA!#REF!</definedName>
    <definedName name="ValorVenda" localSheetId="11">[3]ENTRADA!#REF!</definedName>
    <definedName name="ValorVenda" localSheetId="9">[4]ENTRADA!#REF!</definedName>
    <definedName name="VENDAS" localSheetId="2">OFFSET([2]Senha!$G$1, 0, 0, COUNTA([2]Senha!$G$1:$G$65536))</definedName>
    <definedName name="VENDAS">OFFSET(Senha!$G$1, 0, 0, COUNTA(Senha!$G:$G))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" i="20" l="1"/>
  <c r="L38" i="20"/>
  <c r="L37" i="20"/>
  <c r="L36" i="20"/>
  <c r="G2" i="19"/>
  <c r="G1" i="19"/>
  <c r="L2" i="5"/>
  <c r="B16" i="37"/>
  <c r="B17" i="37"/>
  <c r="P4" i="37"/>
  <c r="AB2" i="38"/>
  <c r="AC2" i="38"/>
  <c r="S2" i="38"/>
  <c r="I2" i="14"/>
  <c r="I3" i="14"/>
  <c r="I4" i="14"/>
  <c r="I5" i="14"/>
  <c r="I6" i="14"/>
  <c r="I7" i="14"/>
  <c r="H2" i="38"/>
  <c r="O2" i="38"/>
  <c r="L40" i="20"/>
  <c r="L41" i="20"/>
  <c r="M41" i="20"/>
  <c r="L42" i="20"/>
  <c r="M42" i="20"/>
  <c r="L43" i="20"/>
  <c r="M43" i="20"/>
  <c r="L44" i="20"/>
  <c r="M44" i="20"/>
  <c r="L45" i="20"/>
  <c r="M45" i="20"/>
  <c r="K45" i="20"/>
  <c r="K44" i="20"/>
  <c r="K36" i="20"/>
  <c r="Q1" i="1"/>
  <c r="R1" i="1"/>
  <c r="W1" i="22"/>
  <c r="X1" i="22"/>
  <c r="Q2" i="37"/>
  <c r="Q1" i="21"/>
  <c r="R1" i="21"/>
  <c r="P1" i="1"/>
  <c r="R1" i="7"/>
  <c r="S1" i="7"/>
  <c r="EO2" i="38"/>
  <c r="AI2" i="38"/>
  <c r="W1" i="2"/>
  <c r="Y1" i="2"/>
  <c r="ET1" i="38"/>
  <c r="EQ2" i="38"/>
  <c r="DN2" i="38"/>
  <c r="T2" i="5"/>
  <c r="K43" i="20"/>
  <c r="K42" i="20"/>
  <c r="K41" i="20"/>
  <c r="K40" i="20"/>
  <c r="K39" i="20"/>
  <c r="K38" i="20"/>
  <c r="K37" i="20"/>
  <c r="X1" i="2"/>
  <c r="CO2" i="38"/>
  <c r="CP2" i="38"/>
  <c r="Q16" i="20"/>
  <c r="Q15" i="20"/>
  <c r="Q17" i="20"/>
  <c r="Q18" i="20"/>
  <c r="Q19" i="20"/>
  <c r="J2" i="38"/>
  <c r="AE2" i="38"/>
  <c r="BE2" i="38"/>
  <c r="CH1" i="40"/>
  <c r="H4" i="40"/>
  <c r="CI19" i="40"/>
  <c r="CI20" i="40"/>
  <c r="CI21" i="40"/>
  <c r="CI22" i="40"/>
  <c r="CI23" i="40"/>
  <c r="CI24" i="40"/>
  <c r="CD4" i="40" s="1"/>
  <c r="CE4" i="40" s="1"/>
  <c r="CI25" i="40"/>
  <c r="CI26" i="40"/>
  <c r="CI27" i="40"/>
  <c r="CI28" i="40"/>
  <c r="CI29" i="40"/>
  <c r="CI30" i="40"/>
  <c r="CI31" i="40"/>
  <c r="CI32" i="40"/>
  <c r="CI33" i="40"/>
  <c r="CI34" i="40"/>
  <c r="CI35" i="40"/>
  <c r="CI36" i="40"/>
  <c r="CI37" i="40"/>
  <c r="CI38" i="40"/>
  <c r="CI39" i="40"/>
  <c r="CI40" i="40"/>
  <c r="CI41" i="40"/>
  <c r="CI42" i="40"/>
  <c r="CI43" i="40"/>
  <c r="CI44" i="40"/>
  <c r="CI45" i="40"/>
  <c r="CI46" i="40"/>
  <c r="CI47" i="40"/>
  <c r="CI48" i="40"/>
  <c r="CI49" i="40"/>
  <c r="CI50" i="40"/>
  <c r="CI51" i="40"/>
  <c r="CI52" i="40"/>
  <c r="CI53" i="40"/>
  <c r="CI54" i="40"/>
  <c r="CI55" i="40"/>
  <c r="CI56" i="40"/>
  <c r="Q9" i="20"/>
  <c r="Q6" i="20"/>
  <c r="R9" i="20"/>
  <c r="Q8" i="20"/>
  <c r="R8" i="20"/>
  <c r="V1" i="14"/>
  <c r="Q7" i="20"/>
  <c r="Q10" i="20"/>
  <c r="R10" i="20"/>
  <c r="Q11" i="20"/>
  <c r="Q12" i="20"/>
  <c r="J1" i="19"/>
  <c r="F2" i="5"/>
  <c r="M1" i="19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K71" i="37"/>
  <c r="N1" i="14"/>
  <c r="T1" i="14"/>
  <c r="O1" i="14"/>
  <c r="X1" i="14"/>
  <c r="Y1" i="14"/>
  <c r="AE1" i="14"/>
  <c r="AF1" i="14"/>
  <c r="J2" i="14"/>
  <c r="J3" i="14"/>
  <c r="J4" i="14"/>
  <c r="J5" i="14"/>
  <c r="J6" i="14"/>
  <c r="J7" i="14"/>
  <c r="K2" i="14"/>
  <c r="K3" i="14"/>
  <c r="K4" i="14"/>
  <c r="K5" i="14"/>
  <c r="K6" i="14"/>
  <c r="L2" i="14"/>
  <c r="L3" i="14"/>
  <c r="L4" i="14"/>
  <c r="L5" i="14"/>
  <c r="L6" i="14"/>
  <c r="L7" i="14"/>
  <c r="M2" i="14"/>
  <c r="N2" i="14"/>
  <c r="O2" i="14"/>
  <c r="Q2" i="14"/>
  <c r="Q3" i="14"/>
  <c r="Q4" i="14"/>
  <c r="Q5" i="14"/>
  <c r="Q6" i="14"/>
  <c r="R2" i="14"/>
  <c r="R3" i="14"/>
  <c r="R4" i="14"/>
  <c r="R5" i="14"/>
  <c r="R6" i="14"/>
  <c r="R7" i="14"/>
  <c r="S2" i="14"/>
  <c r="S3" i="14"/>
  <c r="S4" i="14"/>
  <c r="S5" i="14"/>
  <c r="S6" i="14"/>
  <c r="S7" i="14"/>
  <c r="U2" i="14"/>
  <c r="O3" i="14"/>
  <c r="U3" i="14"/>
  <c r="O4" i="14"/>
  <c r="U4" i="14"/>
  <c r="O5" i="14"/>
  <c r="U5" i="14"/>
  <c r="O6" i="14"/>
  <c r="U6" i="14"/>
  <c r="K7" i="14"/>
  <c r="O7" i="14"/>
  <c r="Q7" i="14"/>
  <c r="U7" i="14"/>
  <c r="I8" i="14"/>
  <c r="J8" i="14"/>
  <c r="K8" i="14"/>
  <c r="L8" i="14"/>
  <c r="M8" i="14"/>
  <c r="N8" i="14"/>
  <c r="P8" i="14"/>
  <c r="O8" i="14"/>
  <c r="Q8" i="14"/>
  <c r="R8" i="14"/>
  <c r="S8" i="14"/>
  <c r="U8" i="14"/>
  <c r="I9" i="14"/>
  <c r="J9" i="14"/>
  <c r="K9" i="14"/>
  <c r="L9" i="14"/>
  <c r="M9" i="14"/>
  <c r="N9" i="14"/>
  <c r="P9" i="14"/>
  <c r="O9" i="14"/>
  <c r="Q9" i="14"/>
  <c r="R9" i="14"/>
  <c r="S9" i="14"/>
  <c r="U9" i="14"/>
  <c r="I10" i="14"/>
  <c r="J10" i="14"/>
  <c r="K10" i="14"/>
  <c r="L10" i="14"/>
  <c r="M10" i="14"/>
  <c r="N10" i="14"/>
  <c r="P10" i="14"/>
  <c r="O10" i="14"/>
  <c r="Q10" i="14"/>
  <c r="R10" i="14"/>
  <c r="S10" i="14"/>
  <c r="U10" i="14"/>
  <c r="I11" i="14"/>
  <c r="J11" i="14"/>
  <c r="K11" i="14"/>
  <c r="L11" i="14"/>
  <c r="M11" i="14"/>
  <c r="N11" i="14"/>
  <c r="T11" i="14"/>
  <c r="O11" i="14"/>
  <c r="Q11" i="14"/>
  <c r="R11" i="14"/>
  <c r="S11" i="14"/>
  <c r="U11" i="14"/>
  <c r="I12" i="14"/>
  <c r="J12" i="14"/>
  <c r="K12" i="14"/>
  <c r="L12" i="14"/>
  <c r="M12" i="14"/>
  <c r="N12" i="14"/>
  <c r="P12" i="14"/>
  <c r="O12" i="14"/>
  <c r="Q12" i="14"/>
  <c r="R12" i="14"/>
  <c r="S12" i="14"/>
  <c r="U12" i="14"/>
  <c r="I13" i="14"/>
  <c r="J13" i="14"/>
  <c r="K13" i="14"/>
  <c r="L13" i="14"/>
  <c r="M13" i="14"/>
  <c r="N13" i="14"/>
  <c r="P13" i="14"/>
  <c r="O13" i="14"/>
  <c r="Q13" i="14"/>
  <c r="R13" i="14"/>
  <c r="S13" i="14"/>
  <c r="U13" i="14"/>
  <c r="I14" i="14"/>
  <c r="J14" i="14"/>
  <c r="K14" i="14"/>
  <c r="L14" i="14"/>
  <c r="M14" i="14"/>
  <c r="N14" i="14"/>
  <c r="T14" i="14"/>
  <c r="O14" i="14"/>
  <c r="Q14" i="14"/>
  <c r="R14" i="14"/>
  <c r="S14" i="14"/>
  <c r="U14" i="14"/>
  <c r="I15" i="14"/>
  <c r="J15" i="14"/>
  <c r="K15" i="14"/>
  <c r="L15" i="14"/>
  <c r="M15" i="14"/>
  <c r="N15" i="14"/>
  <c r="P15" i="14"/>
  <c r="O15" i="14"/>
  <c r="Q15" i="14"/>
  <c r="R15" i="14"/>
  <c r="S15" i="14"/>
  <c r="U15" i="14"/>
  <c r="I16" i="14"/>
  <c r="J16" i="14"/>
  <c r="K16" i="14"/>
  <c r="L16" i="14"/>
  <c r="M16" i="14"/>
  <c r="N16" i="14"/>
  <c r="P16" i="14"/>
  <c r="O16" i="14"/>
  <c r="Q16" i="14"/>
  <c r="R16" i="14"/>
  <c r="S16" i="14"/>
  <c r="U16" i="14"/>
  <c r="I17" i="14"/>
  <c r="J17" i="14"/>
  <c r="K17" i="14"/>
  <c r="L17" i="14"/>
  <c r="M17" i="14"/>
  <c r="N17" i="14"/>
  <c r="P17" i="14"/>
  <c r="O17" i="14"/>
  <c r="Q17" i="14"/>
  <c r="R17" i="14"/>
  <c r="S17" i="14"/>
  <c r="U17" i="14"/>
  <c r="I18" i="14"/>
  <c r="J18" i="14"/>
  <c r="K18" i="14"/>
  <c r="L18" i="14"/>
  <c r="M18" i="14"/>
  <c r="N18" i="14"/>
  <c r="T18" i="14"/>
  <c r="O18" i="14"/>
  <c r="Q18" i="14"/>
  <c r="R18" i="14"/>
  <c r="S18" i="14"/>
  <c r="U18" i="14"/>
  <c r="I19" i="14"/>
  <c r="J19" i="14"/>
  <c r="K19" i="14"/>
  <c r="L19" i="14"/>
  <c r="M19" i="14"/>
  <c r="N19" i="14"/>
  <c r="P19" i="14"/>
  <c r="O19" i="14"/>
  <c r="Q19" i="14"/>
  <c r="R19" i="14"/>
  <c r="S19" i="14"/>
  <c r="U19" i="14"/>
  <c r="I20" i="14"/>
  <c r="J20" i="14"/>
  <c r="K20" i="14"/>
  <c r="L20" i="14"/>
  <c r="M20" i="14"/>
  <c r="N20" i="14"/>
  <c r="P20" i="14"/>
  <c r="O20" i="14"/>
  <c r="Q20" i="14"/>
  <c r="R20" i="14"/>
  <c r="S20" i="14"/>
  <c r="U20" i="14"/>
  <c r="I21" i="14"/>
  <c r="J21" i="14"/>
  <c r="K21" i="14"/>
  <c r="L21" i="14"/>
  <c r="M21" i="14"/>
  <c r="N21" i="14"/>
  <c r="T21" i="14"/>
  <c r="O21" i="14"/>
  <c r="Q21" i="14"/>
  <c r="R21" i="14"/>
  <c r="S21" i="14"/>
  <c r="U21" i="14"/>
  <c r="I22" i="14"/>
  <c r="J22" i="14"/>
  <c r="K22" i="14"/>
  <c r="L22" i="14"/>
  <c r="M22" i="14"/>
  <c r="N22" i="14"/>
  <c r="T22" i="14"/>
  <c r="O22" i="14"/>
  <c r="Q22" i="14"/>
  <c r="R22" i="14"/>
  <c r="S22" i="14"/>
  <c r="U22" i="14"/>
  <c r="I23" i="14"/>
  <c r="J23" i="14"/>
  <c r="K23" i="14"/>
  <c r="L23" i="14"/>
  <c r="M23" i="14"/>
  <c r="N23" i="14"/>
  <c r="P23" i="14"/>
  <c r="O23" i="14"/>
  <c r="Q23" i="14"/>
  <c r="R23" i="14"/>
  <c r="S23" i="14"/>
  <c r="U23" i="14"/>
  <c r="I24" i="14"/>
  <c r="J24" i="14"/>
  <c r="K24" i="14"/>
  <c r="L24" i="14"/>
  <c r="M24" i="14"/>
  <c r="N24" i="14"/>
  <c r="P24" i="14"/>
  <c r="O24" i="14"/>
  <c r="Q24" i="14"/>
  <c r="R24" i="14"/>
  <c r="S24" i="14"/>
  <c r="U24" i="14"/>
  <c r="I25" i="14"/>
  <c r="J25" i="14"/>
  <c r="K25" i="14"/>
  <c r="L25" i="14"/>
  <c r="M25" i="14"/>
  <c r="N25" i="14"/>
  <c r="T25" i="14"/>
  <c r="O25" i="14"/>
  <c r="Q25" i="14"/>
  <c r="R25" i="14"/>
  <c r="S25" i="14"/>
  <c r="U25" i="14"/>
  <c r="I26" i="14"/>
  <c r="J26" i="14"/>
  <c r="K26" i="14"/>
  <c r="L26" i="14"/>
  <c r="M26" i="14"/>
  <c r="N26" i="14"/>
  <c r="T26" i="14"/>
  <c r="O26" i="14"/>
  <c r="Q26" i="14"/>
  <c r="R26" i="14"/>
  <c r="S26" i="14"/>
  <c r="U26" i="14"/>
  <c r="I27" i="14"/>
  <c r="J27" i="14"/>
  <c r="K27" i="14"/>
  <c r="L27" i="14"/>
  <c r="M27" i="14"/>
  <c r="N27" i="14"/>
  <c r="T27" i="14"/>
  <c r="O27" i="14"/>
  <c r="Q27" i="14"/>
  <c r="R27" i="14"/>
  <c r="S27" i="14"/>
  <c r="U27" i="14"/>
  <c r="I28" i="14"/>
  <c r="J28" i="14"/>
  <c r="K28" i="14"/>
  <c r="L28" i="14"/>
  <c r="M28" i="14"/>
  <c r="N28" i="14"/>
  <c r="T28" i="14"/>
  <c r="O28" i="14"/>
  <c r="Q28" i="14"/>
  <c r="R28" i="14"/>
  <c r="S28" i="14"/>
  <c r="U28" i="14"/>
  <c r="I29" i="14"/>
  <c r="J29" i="14"/>
  <c r="K29" i="14"/>
  <c r="L29" i="14"/>
  <c r="M29" i="14"/>
  <c r="N29" i="14"/>
  <c r="T29" i="14"/>
  <c r="O29" i="14"/>
  <c r="Q29" i="14"/>
  <c r="R29" i="14"/>
  <c r="S29" i="14"/>
  <c r="U29" i="14"/>
  <c r="I30" i="14"/>
  <c r="J30" i="14"/>
  <c r="K30" i="14"/>
  <c r="L30" i="14"/>
  <c r="M30" i="14"/>
  <c r="N30" i="14"/>
  <c r="P30" i="14"/>
  <c r="O30" i="14"/>
  <c r="Q30" i="14"/>
  <c r="R30" i="14"/>
  <c r="S30" i="14"/>
  <c r="U30" i="14"/>
  <c r="I31" i="14"/>
  <c r="J31" i="14"/>
  <c r="K31" i="14"/>
  <c r="L31" i="14"/>
  <c r="M31" i="14"/>
  <c r="N31" i="14"/>
  <c r="P31" i="14"/>
  <c r="O31" i="14"/>
  <c r="Q31" i="14"/>
  <c r="R31" i="14"/>
  <c r="S31" i="14"/>
  <c r="U31" i="14"/>
  <c r="I32" i="14"/>
  <c r="J32" i="14"/>
  <c r="K32" i="14"/>
  <c r="L32" i="14"/>
  <c r="M32" i="14"/>
  <c r="N32" i="14"/>
  <c r="P32" i="14"/>
  <c r="O32" i="14"/>
  <c r="Q32" i="14"/>
  <c r="R32" i="14"/>
  <c r="S32" i="14"/>
  <c r="U32" i="14"/>
  <c r="I33" i="14"/>
  <c r="J33" i="14"/>
  <c r="K33" i="14"/>
  <c r="L33" i="14"/>
  <c r="M33" i="14"/>
  <c r="N33" i="14"/>
  <c r="T33" i="14"/>
  <c r="O33" i="14"/>
  <c r="Q33" i="14"/>
  <c r="R33" i="14"/>
  <c r="S33" i="14"/>
  <c r="U33" i="14"/>
  <c r="I34" i="14"/>
  <c r="J34" i="14"/>
  <c r="K34" i="14"/>
  <c r="L34" i="14"/>
  <c r="M34" i="14"/>
  <c r="N34" i="14"/>
  <c r="T34" i="14"/>
  <c r="O34" i="14"/>
  <c r="Q34" i="14"/>
  <c r="R34" i="14"/>
  <c r="S34" i="14"/>
  <c r="U34" i="14"/>
  <c r="I35" i="14"/>
  <c r="J35" i="14"/>
  <c r="K35" i="14"/>
  <c r="L35" i="14"/>
  <c r="M35" i="14"/>
  <c r="N35" i="14"/>
  <c r="P35" i="14"/>
  <c r="O35" i="14"/>
  <c r="Q35" i="14"/>
  <c r="R35" i="14"/>
  <c r="S35" i="14"/>
  <c r="U35" i="14"/>
  <c r="I36" i="14"/>
  <c r="J36" i="14"/>
  <c r="K36" i="14"/>
  <c r="L36" i="14"/>
  <c r="M36" i="14"/>
  <c r="N36" i="14"/>
  <c r="P36" i="14"/>
  <c r="O36" i="14"/>
  <c r="Q36" i="14"/>
  <c r="R36" i="14"/>
  <c r="S36" i="14"/>
  <c r="U36" i="14"/>
  <c r="I37" i="14"/>
  <c r="J37" i="14"/>
  <c r="K37" i="14"/>
  <c r="L37" i="14"/>
  <c r="M37" i="14"/>
  <c r="N37" i="14"/>
  <c r="T37" i="14"/>
  <c r="O37" i="14"/>
  <c r="Q37" i="14"/>
  <c r="R37" i="14"/>
  <c r="S37" i="14"/>
  <c r="U37" i="14"/>
  <c r="I38" i="14"/>
  <c r="J38" i="14"/>
  <c r="K38" i="14"/>
  <c r="L38" i="14"/>
  <c r="M38" i="14"/>
  <c r="N38" i="14"/>
  <c r="T38" i="14"/>
  <c r="O38" i="14"/>
  <c r="Q38" i="14"/>
  <c r="R38" i="14"/>
  <c r="S38" i="14"/>
  <c r="U38" i="14"/>
  <c r="I39" i="14"/>
  <c r="J39" i="14"/>
  <c r="K39" i="14"/>
  <c r="L39" i="14"/>
  <c r="M39" i="14"/>
  <c r="N39" i="14"/>
  <c r="P39" i="14"/>
  <c r="O39" i="14"/>
  <c r="Q39" i="14"/>
  <c r="R39" i="14"/>
  <c r="S39" i="14"/>
  <c r="U39" i="14"/>
  <c r="I40" i="14"/>
  <c r="J40" i="14"/>
  <c r="K40" i="14"/>
  <c r="L40" i="14"/>
  <c r="M40" i="14"/>
  <c r="N40" i="14"/>
  <c r="T40" i="14"/>
  <c r="O40" i="14"/>
  <c r="Q40" i="14"/>
  <c r="R40" i="14"/>
  <c r="S40" i="14"/>
  <c r="U40" i="14"/>
  <c r="I41" i="14"/>
  <c r="J41" i="14"/>
  <c r="K41" i="14"/>
  <c r="L41" i="14"/>
  <c r="M41" i="14"/>
  <c r="N41" i="14"/>
  <c r="P41" i="14"/>
  <c r="O41" i="14"/>
  <c r="Q41" i="14"/>
  <c r="R41" i="14"/>
  <c r="S41" i="14"/>
  <c r="U41" i="14"/>
  <c r="I42" i="14"/>
  <c r="J42" i="14"/>
  <c r="K42" i="14"/>
  <c r="L42" i="14"/>
  <c r="M42" i="14"/>
  <c r="N42" i="14"/>
  <c r="P42" i="14"/>
  <c r="O42" i="14"/>
  <c r="Q42" i="14"/>
  <c r="R42" i="14"/>
  <c r="S42" i="14"/>
  <c r="U42" i="14"/>
  <c r="I43" i="14"/>
  <c r="J43" i="14"/>
  <c r="K43" i="14"/>
  <c r="L43" i="14"/>
  <c r="M43" i="14"/>
  <c r="N43" i="14"/>
  <c r="P43" i="14"/>
  <c r="O43" i="14"/>
  <c r="Q43" i="14"/>
  <c r="R43" i="14"/>
  <c r="S43" i="14"/>
  <c r="U43" i="14"/>
  <c r="I44" i="14"/>
  <c r="J44" i="14"/>
  <c r="K44" i="14"/>
  <c r="L44" i="14"/>
  <c r="M44" i="14"/>
  <c r="N44" i="14"/>
  <c r="P44" i="14"/>
  <c r="O44" i="14"/>
  <c r="Q44" i="14"/>
  <c r="R44" i="14"/>
  <c r="S44" i="14"/>
  <c r="U44" i="14"/>
  <c r="I45" i="14"/>
  <c r="J45" i="14"/>
  <c r="K45" i="14"/>
  <c r="L45" i="14"/>
  <c r="M45" i="14"/>
  <c r="N45" i="14"/>
  <c r="T45" i="14"/>
  <c r="O45" i="14"/>
  <c r="Q45" i="14"/>
  <c r="R45" i="14"/>
  <c r="S45" i="14"/>
  <c r="U45" i="14"/>
  <c r="I46" i="14"/>
  <c r="J46" i="14"/>
  <c r="K46" i="14"/>
  <c r="L46" i="14"/>
  <c r="M46" i="14"/>
  <c r="N46" i="14"/>
  <c r="T46" i="14"/>
  <c r="O46" i="14"/>
  <c r="Q46" i="14"/>
  <c r="R46" i="14"/>
  <c r="S46" i="14"/>
  <c r="U46" i="14"/>
  <c r="I47" i="14"/>
  <c r="J47" i="14"/>
  <c r="K47" i="14"/>
  <c r="L47" i="14"/>
  <c r="M47" i="14"/>
  <c r="N47" i="14"/>
  <c r="T47" i="14"/>
  <c r="O47" i="14"/>
  <c r="Q47" i="14"/>
  <c r="R47" i="14"/>
  <c r="S47" i="14"/>
  <c r="U47" i="14"/>
  <c r="I48" i="14"/>
  <c r="J48" i="14"/>
  <c r="K48" i="14"/>
  <c r="L48" i="14"/>
  <c r="M48" i="14"/>
  <c r="N48" i="14"/>
  <c r="P48" i="14"/>
  <c r="O48" i="14"/>
  <c r="Q48" i="14"/>
  <c r="R48" i="14"/>
  <c r="S48" i="14"/>
  <c r="U48" i="14"/>
  <c r="I49" i="14"/>
  <c r="J49" i="14"/>
  <c r="K49" i="14"/>
  <c r="L49" i="14"/>
  <c r="M49" i="14"/>
  <c r="N49" i="14"/>
  <c r="T49" i="14"/>
  <c r="O49" i="14"/>
  <c r="Q49" i="14"/>
  <c r="R49" i="14"/>
  <c r="S49" i="14"/>
  <c r="U49" i="14"/>
  <c r="I50" i="14"/>
  <c r="J50" i="14"/>
  <c r="K50" i="14"/>
  <c r="L50" i="14"/>
  <c r="M50" i="14"/>
  <c r="N50" i="14"/>
  <c r="P50" i="14"/>
  <c r="O50" i="14"/>
  <c r="Q50" i="14"/>
  <c r="R50" i="14"/>
  <c r="S50" i="14"/>
  <c r="U50" i="14"/>
  <c r="IS1" i="2"/>
  <c r="IT1" i="2"/>
  <c r="C2" i="5"/>
  <c r="E2" i="5"/>
  <c r="BD2" i="5"/>
  <c r="M3" i="14"/>
  <c r="N3" i="14"/>
  <c r="T3" i="14"/>
  <c r="T31" i="14"/>
  <c r="M4" i="14"/>
  <c r="N4" i="14"/>
  <c r="T4" i="14"/>
  <c r="M5" i="14"/>
  <c r="N5" i="14"/>
  <c r="T5" i="14"/>
  <c r="M6" i="14"/>
  <c r="N6" i="14"/>
  <c r="T6" i="14"/>
  <c r="M7" i="14"/>
  <c r="N7" i="14"/>
  <c r="P7" i="14"/>
  <c r="U1" i="22"/>
  <c r="W2" i="5"/>
  <c r="V1" i="22"/>
  <c r="X2" i="5"/>
  <c r="S2" i="5"/>
  <c r="T7" i="14"/>
  <c r="P11" i="14"/>
  <c r="T12" i="14"/>
  <c r="T32" i="14"/>
  <c r="P28" i="14"/>
  <c r="T15" i="14"/>
  <c r="T36" i="14"/>
  <c r="T35" i="14"/>
  <c r="T24" i="14"/>
  <c r="U1" i="14"/>
  <c r="T8" i="14"/>
  <c r="T9" i="14"/>
  <c r="P34" i="14"/>
  <c r="P25" i="14"/>
  <c r="P37" i="14"/>
  <c r="T13" i="14"/>
  <c r="P26" i="14"/>
  <c r="P45" i="14"/>
  <c r="T17" i="14"/>
  <c r="T16" i="14"/>
  <c r="P22" i="14"/>
  <c r="P14" i="14"/>
  <c r="T19" i="14"/>
  <c r="T20" i="14"/>
  <c r="P40" i="14"/>
  <c r="T23" i="14"/>
  <c r="P21" i="14"/>
  <c r="P18" i="14"/>
  <c r="T10" i="14"/>
  <c r="P38" i="14"/>
  <c r="T30" i="14"/>
  <c r="CF4" i="40"/>
  <c r="W2" i="14"/>
  <c r="V2" i="14"/>
  <c r="M40" i="20"/>
  <c r="CB4" i="40"/>
  <c r="P4" i="14"/>
  <c r="P29" i="14"/>
  <c r="P33" i="14"/>
  <c r="P5" i="14"/>
  <c r="T43" i="14"/>
  <c r="P27" i="14"/>
  <c r="T48" i="14"/>
  <c r="CC4" i="40"/>
  <c r="CD5" i="40"/>
  <c r="T39" i="14"/>
  <c r="T50" i="14"/>
  <c r="P46" i="14"/>
  <c r="T42" i="14"/>
  <c r="T41" i="14"/>
  <c r="P49" i="14"/>
  <c r="P47" i="14"/>
  <c r="T44" i="14"/>
  <c r="P1" i="14"/>
  <c r="CF5" i="40"/>
  <c r="CD6" i="40"/>
  <c r="CE5" i="40"/>
  <c r="CB5" i="40"/>
  <c r="CC5" i="40"/>
  <c r="CD7" i="40"/>
  <c r="CE6" i="40"/>
  <c r="CC6" i="40"/>
  <c r="CB6" i="40"/>
  <c r="CF6" i="40"/>
  <c r="CD8" i="40"/>
  <c r="CF7" i="40"/>
  <c r="CC7" i="40"/>
  <c r="CE7" i="40"/>
  <c r="CB7" i="40"/>
  <c r="CB8" i="40"/>
  <c r="CD9" i="40"/>
  <c r="CE8" i="40"/>
  <c r="CC8" i="40"/>
  <c r="CF8" i="40"/>
  <c r="CE9" i="40"/>
  <c r="CB9" i="40"/>
  <c r="CC9" i="40"/>
  <c r="CF9" i="40"/>
  <c r="CD10" i="40"/>
  <c r="CD11" i="40"/>
  <c r="CB10" i="40"/>
  <c r="CE10" i="40"/>
  <c r="CF10" i="40"/>
  <c r="CC10" i="40"/>
  <c r="CE11" i="40"/>
  <c r="CD12" i="40"/>
  <c r="CF11" i="40"/>
  <c r="CC11" i="40"/>
  <c r="CB11" i="40"/>
  <c r="CD13" i="40"/>
  <c r="CE12" i="40"/>
  <c r="CF12" i="40"/>
  <c r="CC12" i="40"/>
  <c r="CB12" i="40"/>
  <c r="CF13" i="40"/>
  <c r="CD14" i="40"/>
  <c r="CE13" i="40"/>
  <c r="CB13" i="40"/>
  <c r="CC13" i="40"/>
  <c r="CF14" i="40"/>
  <c r="CB14" i="40"/>
  <c r="CC14" i="40"/>
  <c r="CE14" i="40"/>
  <c r="CD15" i="40"/>
  <c r="CB15" i="40"/>
  <c r="CE15" i="40"/>
  <c r="CD16" i="40"/>
  <c r="CC15" i="40"/>
  <c r="CF15" i="40"/>
  <c r="CB16" i="40"/>
  <c r="CE16" i="40"/>
  <c r="CC16" i="40"/>
  <c r="CD17" i="40"/>
  <c r="CF16" i="40"/>
  <c r="CC17" i="40"/>
  <c r="CF17" i="40"/>
  <c r="CE17" i="40"/>
  <c r="CB17" i="40"/>
  <c r="CD18" i="40"/>
  <c r="CF18" i="40"/>
  <c r="CB18" i="40"/>
  <c r="CE18" i="40"/>
  <c r="CC18" i="40"/>
  <c r="CD19" i="40"/>
  <c r="CB19" i="40"/>
  <c r="CD20" i="40"/>
  <c r="CE19" i="40"/>
  <c r="CF19" i="40"/>
  <c r="CC19" i="40"/>
  <c r="CF20" i="40"/>
  <c r="CB20" i="40"/>
  <c r="CE20" i="40"/>
  <c r="CC20" i="40"/>
  <c r="CD21" i="40"/>
  <c r="CF21" i="40"/>
  <c r="CE21" i="40"/>
  <c r="CC21" i="40"/>
  <c r="CB21" i="40"/>
  <c r="CD22" i="40"/>
  <c r="CD23" i="40"/>
  <c r="CF22" i="40"/>
  <c r="CC22" i="40"/>
  <c r="CB22" i="40"/>
  <c r="CE22" i="40"/>
  <c r="CE23" i="40"/>
  <c r="CC23" i="40"/>
  <c r="CB23" i="40"/>
  <c r="CF23" i="40"/>
  <c r="CD24" i="40"/>
  <c r="CF24" i="40"/>
  <c r="CB24" i="40"/>
  <c r="CE24" i="40"/>
  <c r="CC24" i="40"/>
  <c r="CD25" i="40"/>
  <c r="CF25" i="40"/>
  <c r="CC25" i="40"/>
  <c r="CB25" i="40"/>
  <c r="CE25" i="40"/>
  <c r="CD26" i="40"/>
  <c r="CE26" i="40"/>
  <c r="CC26" i="40"/>
  <c r="CB26" i="40"/>
  <c r="CD27" i="40"/>
  <c r="CF26" i="40"/>
  <c r="CD28" i="40"/>
  <c r="CB27" i="40"/>
  <c r="CC27" i="40"/>
  <c r="CF27" i="40"/>
  <c r="CE27" i="40"/>
  <c r="CE28" i="40"/>
  <c r="CF28" i="40"/>
  <c r="CD29" i="40"/>
  <c r="CB28" i="40"/>
  <c r="CC28" i="40"/>
  <c r="CF29" i="40"/>
  <c r="CD30" i="40"/>
  <c r="CC29" i="40"/>
  <c r="CB29" i="40"/>
  <c r="CE29" i="40"/>
  <c r="CC30" i="40"/>
  <c r="CD31" i="40"/>
  <c r="CF30" i="40"/>
  <c r="CE30" i="40"/>
  <c r="CB30" i="40"/>
  <c r="CC31" i="40"/>
  <c r="CF31" i="40"/>
  <c r="CE31" i="40"/>
  <c r="CB31" i="40"/>
  <c r="CD32" i="40"/>
  <c r="CC32" i="40"/>
  <c r="CE32" i="40"/>
  <c r="CB32" i="40"/>
  <c r="CF32" i="40"/>
  <c r="CD33" i="40"/>
  <c r="CB33" i="40"/>
  <c r="CF33" i="40"/>
  <c r="CD34" i="40"/>
  <c r="CE33" i="40"/>
  <c r="CC33" i="40"/>
  <c r="CF34" i="40"/>
  <c r="CE34" i="40"/>
  <c r="CC34" i="40"/>
  <c r="CB34" i="40"/>
  <c r="CD35" i="40"/>
  <c r="CE35" i="40"/>
  <c r="CD36" i="40"/>
  <c r="CB35" i="40"/>
  <c r="CF35" i="40"/>
  <c r="CC35" i="40"/>
  <c r="CB36" i="40"/>
  <c r="CE36" i="40"/>
  <c r="CD37" i="40"/>
  <c r="CC36" i="40"/>
  <c r="CF36" i="40"/>
  <c r="CB37" i="40"/>
  <c r="CD38" i="40"/>
  <c r="CE37" i="40"/>
  <c r="CF37" i="40"/>
  <c r="CC37" i="40"/>
  <c r="CC38" i="40"/>
  <c r="CB38" i="40"/>
  <c r="CD39" i="40"/>
  <c r="CF38" i="40"/>
  <c r="CE38" i="40"/>
  <c r="CC39" i="40"/>
  <c r="CF39" i="40"/>
  <c r="CE39" i="40"/>
  <c r="CD40" i="40"/>
  <c r="CB39" i="40"/>
  <c r="CC40" i="40"/>
  <c r="CB40" i="40"/>
  <c r="CE40" i="40"/>
  <c r="CF40" i="40"/>
  <c r="CD41" i="40"/>
  <c r="CE41" i="40"/>
  <c r="CD42" i="40"/>
  <c r="CC41" i="40"/>
  <c r="CB41" i="40"/>
  <c r="CF41" i="40"/>
  <c r="CC42" i="40"/>
  <c r="CF42" i="40"/>
  <c r="CB42" i="40"/>
  <c r="CD43" i="40"/>
  <c r="CE42" i="40"/>
  <c r="CE43" i="40"/>
  <c r="CF43" i="40"/>
  <c r="CB43" i="40"/>
  <c r="CD44" i="40"/>
  <c r="CC43" i="40"/>
  <c r="CB44" i="40"/>
  <c r="CC44" i="40"/>
  <c r="CE44" i="40"/>
  <c r="CD45" i="40"/>
  <c r="CF44" i="40"/>
  <c r="CE45" i="40"/>
  <c r="CF45" i="40"/>
  <c r="CB45" i="40"/>
  <c r="CC45" i="40"/>
  <c r="CD46" i="40"/>
  <c r="CB46" i="40"/>
  <c r="CC46" i="40"/>
  <c r="CE46" i="40"/>
  <c r="CF46" i="40"/>
  <c r="CD47" i="40"/>
  <c r="CD48" i="40"/>
  <c r="CE47" i="40"/>
  <c r="CC47" i="40"/>
  <c r="CB47" i="40"/>
  <c r="CF47" i="40"/>
  <c r="CF48" i="40"/>
  <c r="CE48" i="40"/>
  <c r="CD49" i="40"/>
  <c r="CB48" i="40"/>
  <c r="CC48" i="40"/>
  <c r="CF49" i="40"/>
  <c r="CE49" i="40"/>
  <c r="CC49" i="40"/>
  <c r="CB49" i="40"/>
  <c r="CD50" i="40"/>
  <c r="CF50" i="40"/>
  <c r="CD51" i="40"/>
  <c r="CC50" i="40"/>
  <c r="CB50" i="40"/>
  <c r="CE50" i="40"/>
  <c r="CD52" i="40"/>
  <c r="CB51" i="40"/>
  <c r="CF51" i="40"/>
  <c r="CE51" i="40"/>
  <c r="CC51" i="40"/>
  <c r="CD53" i="40"/>
  <c r="CE52" i="40"/>
  <c r="CC52" i="40"/>
  <c r="CB52" i="40"/>
  <c r="CF52" i="40"/>
  <c r="CC53" i="40"/>
  <c r="CE53" i="40"/>
  <c r="CB53" i="40"/>
  <c r="CF53" i="40"/>
  <c r="CD54" i="40"/>
  <c r="CC54" i="40"/>
  <c r="CD55" i="40"/>
  <c r="CB54" i="40"/>
  <c r="CE54" i="40"/>
  <c r="CF54" i="40"/>
  <c r="CB55" i="40"/>
  <c r="CC55" i="40"/>
  <c r="CD56" i="40"/>
  <c r="CE55" i="40"/>
  <c r="CF55" i="40"/>
  <c r="CC56" i="40"/>
  <c r="CB56" i="40"/>
  <c r="CE56" i="40"/>
  <c r="CD57" i="40"/>
  <c r="CF56" i="40"/>
  <c r="CF57" i="40"/>
  <c r="CC57" i="40"/>
  <c r="CD58" i="40"/>
  <c r="CE57" i="40"/>
  <c r="CB57" i="40"/>
  <c r="CB58" i="40"/>
  <c r="CC58" i="40"/>
  <c r="CD59" i="40"/>
  <c r="CE58" i="40"/>
  <c r="CF58" i="40"/>
  <c r="CF59" i="40"/>
  <c r="CB59" i="40"/>
  <c r="CD60" i="40"/>
  <c r="CE59" i="40"/>
  <c r="CC59" i="40"/>
  <c r="CB60" i="40"/>
  <c r="CF60" i="40"/>
  <c r="CD61" i="40"/>
  <c r="CC60" i="40"/>
  <c r="CE60" i="40"/>
  <c r="CD62" i="40"/>
  <c r="CC61" i="40"/>
  <c r="CF61" i="40"/>
  <c r="CE61" i="40"/>
  <c r="CB61" i="40"/>
  <c r="CC62" i="40"/>
  <c r="CE62" i="40"/>
  <c r="CF62" i="40"/>
  <c r="CD63" i="40"/>
  <c r="CB62" i="40"/>
  <c r="CD64" i="40"/>
  <c r="CE63" i="40"/>
  <c r="CB63" i="40"/>
  <c r="CF63" i="40"/>
  <c r="CC63" i="40"/>
  <c r="CE64" i="40"/>
  <c r="CC64" i="40"/>
  <c r="CD65" i="40"/>
  <c r="CF64" i="40"/>
  <c r="CB64" i="40"/>
  <c r="CF65" i="40"/>
  <c r="CE65" i="40"/>
  <c r="CC65" i="40"/>
  <c r="CD66" i="40"/>
  <c r="CB65" i="40"/>
  <c r="CE66" i="40"/>
  <c r="CD67" i="40"/>
  <c r="CC66" i="40"/>
  <c r="CB66" i="40"/>
  <c r="CF66" i="40"/>
  <c r="CC67" i="40"/>
  <c r="CB67" i="40"/>
  <c r="CF67" i="40"/>
  <c r="CD68" i="40"/>
  <c r="CE67" i="40"/>
  <c r="CC68" i="40"/>
  <c r="CB68" i="40"/>
  <c r="CD69" i="40"/>
  <c r="CF68" i="40"/>
  <c r="CE68" i="40"/>
  <c r="CE69" i="40"/>
  <c r="CB69" i="40"/>
  <c r="CC69" i="40"/>
  <c r="CD70" i="40"/>
  <c r="CF69" i="40"/>
  <c r="CC70" i="40"/>
  <c r="CF70" i="40"/>
  <c r="CB70" i="40"/>
  <c r="CD71" i="40"/>
  <c r="CE70" i="40"/>
  <c r="CB71" i="40"/>
  <c r="CF71" i="40"/>
  <c r="CC71" i="40"/>
  <c r="CE71" i="40"/>
  <c r="CD72" i="40"/>
  <c r="CC72" i="40"/>
  <c r="CD73" i="40"/>
  <c r="CF72" i="40"/>
  <c r="CE72" i="40"/>
  <c r="CB72" i="40"/>
  <c r="CD74" i="40"/>
  <c r="CB73" i="40"/>
  <c r="CF73" i="40"/>
  <c r="CE73" i="40"/>
  <c r="CC73" i="40"/>
  <c r="CC74" i="40"/>
  <c r="CF74" i="40"/>
  <c r="CB74" i="40"/>
  <c r="CE74" i="40"/>
  <c r="CD75" i="40"/>
  <c r="CC75" i="40"/>
  <c r="CB75" i="40"/>
  <c r="CF75" i="40"/>
  <c r="CD76" i="40"/>
  <c r="CE75" i="40"/>
  <c r="CB76" i="40"/>
  <c r="CF76" i="40"/>
  <c r="CE76" i="40"/>
  <c r="CC76" i="40"/>
  <c r="CD77" i="40"/>
  <c r="CC77" i="40"/>
  <c r="CD78" i="40"/>
  <c r="CF77" i="40"/>
  <c r="CB77" i="40"/>
  <c r="CE77" i="40"/>
  <c r="CF78" i="40"/>
  <c r="CD79" i="40"/>
  <c r="CC78" i="40"/>
  <c r="CB78" i="40"/>
  <c r="CE78" i="40"/>
  <c r="CD80" i="40"/>
  <c r="CE79" i="40"/>
  <c r="CF79" i="40"/>
  <c r="CB79" i="40"/>
  <c r="CC79" i="40"/>
  <c r="CC80" i="40"/>
  <c r="CD81" i="40"/>
  <c r="CE80" i="40"/>
  <c r="CB80" i="40"/>
  <c r="CF80" i="40"/>
  <c r="CB81" i="40"/>
  <c r="CD82" i="40"/>
  <c r="CE81" i="40"/>
  <c r="CC81" i="40"/>
  <c r="CF81" i="40"/>
  <c r="CC82" i="40"/>
  <c r="CB82" i="40"/>
  <c r="CE82" i="40"/>
  <c r="CD83" i="40"/>
  <c r="CF82" i="40"/>
  <c r="CC83" i="40"/>
  <c r="CE83" i="40"/>
  <c r="CF83" i="40"/>
  <c r="CD84" i="40"/>
  <c r="CB83" i="40"/>
  <c r="CD85" i="40"/>
  <c r="CB84" i="40"/>
  <c r="CC84" i="40"/>
  <c r="CE84" i="40"/>
  <c r="CF84" i="40"/>
  <c r="CF85" i="40"/>
  <c r="CB85" i="40"/>
  <c r="CC85" i="40"/>
  <c r="CE85" i="40"/>
  <c r="CD86" i="40"/>
  <c r="CB86" i="40"/>
  <c r="CF86" i="40"/>
  <c r="CD87" i="40"/>
  <c r="CE86" i="40"/>
  <c r="CC86" i="40"/>
  <c r="CD88" i="40"/>
  <c r="CE87" i="40"/>
  <c r="CF87" i="40"/>
  <c r="CB87" i="40"/>
  <c r="CC87" i="40"/>
  <c r="CB88" i="40"/>
  <c r="CC88" i="40"/>
  <c r="CE88" i="40"/>
  <c r="CF88" i="40"/>
  <c r="CD89" i="40"/>
  <c r="CC89" i="40"/>
  <c r="CD90" i="40"/>
  <c r="CB89" i="40"/>
  <c r="CF89" i="40"/>
  <c r="CE89" i="40"/>
  <c r="CD91" i="40"/>
  <c r="CF90" i="40"/>
  <c r="CB90" i="40"/>
  <c r="CC90" i="40"/>
  <c r="CE90" i="40"/>
  <c r="CF91" i="40"/>
  <c r="CE91" i="40"/>
  <c r="CD92" i="40"/>
  <c r="CB91" i="40"/>
  <c r="CC91" i="40"/>
  <c r="CF92" i="40"/>
  <c r="CC92" i="40"/>
  <c r="CB92" i="40"/>
  <c r="CD93" i="40"/>
  <c r="CE92" i="40"/>
  <c r="CB93" i="40"/>
  <c r="CE93" i="40"/>
  <c r="CC93" i="40"/>
  <c r="CD94" i="40"/>
  <c r="CF93" i="40"/>
  <c r="CE94" i="40"/>
  <c r="CC94" i="40"/>
  <c r="CF94" i="40"/>
  <c r="CD95" i="40"/>
  <c r="CB94" i="40"/>
  <c r="CC95" i="40"/>
  <c r="CD96" i="40"/>
  <c r="CF95" i="40"/>
  <c r="CE95" i="40"/>
  <c r="CB95" i="40"/>
  <c r="CB96" i="40"/>
  <c r="CC96" i="40"/>
  <c r="CE96" i="40"/>
  <c r="CD97" i="40"/>
  <c r="CF96" i="40"/>
  <c r="CB97" i="40"/>
  <c r="CE97" i="40"/>
  <c r="CC97" i="40"/>
  <c r="CF97" i="40"/>
  <c r="CD98" i="40"/>
  <c r="CE98" i="40"/>
  <c r="CF98" i="40"/>
  <c r="CC98" i="40"/>
  <c r="CB98" i="40"/>
  <c r="CD99" i="40"/>
  <c r="CC99" i="40"/>
  <c r="CD100" i="40"/>
  <c r="CE99" i="40"/>
  <c r="CF99" i="40"/>
  <c r="CB99" i="40"/>
  <c r="CC100" i="40"/>
  <c r="CB100" i="40"/>
  <c r="CE100" i="40"/>
  <c r="CD101" i="40"/>
  <c r="CF100" i="40"/>
  <c r="CB101" i="40"/>
  <c r="CC101" i="40"/>
  <c r="CE101" i="40"/>
  <c r="CD102" i="40"/>
  <c r="CF101" i="40"/>
  <c r="CB102" i="40"/>
  <c r="CD103" i="40"/>
  <c r="CC102" i="40"/>
  <c r="CF102" i="40"/>
  <c r="CE102" i="40"/>
  <c r="CB103" i="40"/>
  <c r="CD104" i="40"/>
  <c r="CF103" i="40"/>
  <c r="CE103" i="40"/>
  <c r="CC103" i="40"/>
  <c r="CC104" i="40"/>
  <c r="CD105" i="40"/>
  <c r="CB104" i="40"/>
  <c r="CE104" i="40"/>
  <c r="CF104" i="40"/>
  <c r="CF105" i="40"/>
  <c r="CC105" i="40"/>
  <c r="CE105" i="40"/>
  <c r="CB105" i="40"/>
  <c r="CD106" i="40"/>
  <c r="CF106" i="40"/>
  <c r="CB106" i="40"/>
  <c r="CD107" i="40"/>
  <c r="CC106" i="40"/>
  <c r="CE106" i="40"/>
  <c r="CC107" i="40"/>
  <c r="CE107" i="40"/>
  <c r="CF107" i="40"/>
  <c r="CD108" i="40"/>
  <c r="CB107" i="40"/>
  <c r="CD109" i="40"/>
  <c r="CC108" i="40"/>
  <c r="CB108" i="40"/>
  <c r="CE108" i="40"/>
  <c r="CF108" i="40"/>
  <c r="CC109" i="40"/>
  <c r="CD110" i="40"/>
  <c r="CE109" i="40"/>
  <c r="CB109" i="40"/>
  <c r="CF109" i="40"/>
  <c r="CE110" i="40"/>
  <c r="CB110" i="40"/>
  <c r="CD111" i="40"/>
  <c r="CF110" i="40"/>
  <c r="CC110" i="40"/>
  <c r="CC111" i="40"/>
  <c r="CD112" i="40"/>
  <c r="CF111" i="40"/>
  <c r="CB111" i="40"/>
  <c r="CE111" i="40"/>
  <c r="CC112" i="40"/>
  <c r="CF112" i="40"/>
  <c r="CD113" i="40"/>
  <c r="CB112" i="40"/>
  <c r="CE112" i="40"/>
  <c r="CE113" i="40"/>
  <c r="CF113" i="40"/>
  <c r="CD114" i="40"/>
  <c r="CC113" i="40"/>
  <c r="CB113" i="40"/>
  <c r="CD115" i="40"/>
  <c r="CE114" i="40"/>
  <c r="CB114" i="40"/>
  <c r="CF114" i="40"/>
  <c r="CC114" i="40"/>
  <c r="CC115" i="40"/>
  <c r="CE115" i="40"/>
  <c r="CD116" i="40"/>
  <c r="CB115" i="40"/>
  <c r="CF115" i="40"/>
  <c r="CE116" i="40"/>
  <c r="CF116" i="40"/>
  <c r="CC116" i="40"/>
  <c r="CB116" i="40"/>
  <c r="CD117" i="40"/>
  <c r="CF117" i="40"/>
  <c r="CE117" i="40"/>
  <c r="CD118" i="40"/>
  <c r="CB117" i="40"/>
  <c r="CC117" i="40"/>
  <c r="CB118" i="40"/>
  <c r="CD119" i="40"/>
  <c r="CF118" i="40"/>
  <c r="CC118" i="40"/>
  <c r="CE118" i="40"/>
  <c r="CF119" i="40"/>
  <c r="CB119" i="40"/>
  <c r="CE119" i="40"/>
  <c r="CD120" i="40"/>
  <c r="CC119" i="40"/>
  <c r="CD121" i="40"/>
  <c r="CE120" i="40"/>
  <c r="CB120" i="40"/>
  <c r="CF120" i="40"/>
  <c r="CC120" i="40"/>
  <c r="CC121" i="40"/>
  <c r="CF121" i="40"/>
  <c r="CE121" i="40"/>
  <c r="CB121" i="40"/>
  <c r="CD122" i="40"/>
  <c r="CF122" i="40"/>
  <c r="CB122" i="40"/>
  <c r="CE122" i="40"/>
  <c r="CC122" i="40"/>
  <c r="CD123" i="40"/>
  <c r="CF123" i="40"/>
  <c r="CE123" i="40"/>
  <c r="CC123" i="40"/>
  <c r="CD124" i="40"/>
  <c r="CB123" i="40"/>
  <c r="CD125" i="40"/>
  <c r="CE124" i="40"/>
  <c r="CB124" i="40"/>
  <c r="CC124" i="40"/>
  <c r="CF124" i="40"/>
  <c r="CB125" i="40"/>
  <c r="CD126" i="40"/>
  <c r="CE125" i="40"/>
  <c r="CC125" i="40"/>
  <c r="CF125" i="40"/>
  <c r="CF126" i="40"/>
  <c r="CC126" i="40"/>
  <c r="CD127" i="40"/>
  <c r="CE126" i="40"/>
  <c r="CB126" i="40"/>
  <c r="CC127" i="40"/>
  <c r="CD128" i="40"/>
  <c r="CB127" i="40"/>
  <c r="CF127" i="40"/>
  <c r="CE127" i="40"/>
  <c r="CB128" i="40"/>
  <c r="CC128" i="40"/>
  <c r="CD129" i="40"/>
  <c r="CF128" i="40"/>
  <c r="CE128" i="40"/>
  <c r="CE129" i="40"/>
  <c r="CF129" i="40"/>
  <c r="CC129" i="40"/>
  <c r="CB129" i="40"/>
  <c r="CD130" i="40"/>
  <c r="CE130" i="40"/>
  <c r="CF130" i="40"/>
  <c r="CD131" i="40"/>
  <c r="CC130" i="40"/>
  <c r="CB130" i="40"/>
  <c r="CD132" i="40"/>
  <c r="CB131" i="40"/>
  <c r="CC131" i="40"/>
  <c r="CE131" i="40"/>
  <c r="CF131" i="40"/>
  <c r="CE132" i="40"/>
  <c r="CF132" i="40"/>
  <c r="CB132" i="40"/>
  <c r="CC132" i="40"/>
  <c r="CD133" i="40"/>
  <c r="CE133" i="40"/>
  <c r="CC133" i="40"/>
  <c r="CD134" i="40"/>
  <c r="CF133" i="40"/>
  <c r="CB133" i="40"/>
  <c r="CF134" i="40"/>
  <c r="CB134" i="40"/>
  <c r="CE134" i="40"/>
  <c r="CD135" i="40"/>
  <c r="CC134" i="40"/>
  <c r="CD136" i="40"/>
  <c r="CB135" i="40"/>
  <c r="CF135" i="40"/>
  <c r="CE135" i="40"/>
  <c r="CC135" i="40"/>
  <c r="CB136" i="40"/>
  <c r="CF136" i="40"/>
  <c r="CE136" i="40"/>
  <c r="CD137" i="40"/>
  <c r="CC136" i="40"/>
  <c r="CD138" i="40"/>
  <c r="CE137" i="40"/>
  <c r="CF137" i="40"/>
  <c r="CC137" i="40"/>
  <c r="CB137" i="40"/>
  <c r="CE138" i="40"/>
  <c r="CC138" i="40"/>
  <c r="CF138" i="40"/>
  <c r="CD139" i="40"/>
  <c r="CB138" i="40"/>
  <c r="CC139" i="40"/>
  <c r="CF139" i="40"/>
  <c r="CB139" i="40"/>
  <c r="CE139" i="40"/>
  <c r="CD140" i="40"/>
  <c r="CC140" i="40"/>
  <c r="CF140" i="40"/>
  <c r="CB140" i="40"/>
  <c r="CE140" i="40"/>
  <c r="CD141" i="40"/>
  <c r="CB141" i="40"/>
  <c r="CE141" i="40"/>
  <c r="CD142" i="40"/>
  <c r="CC141" i="40"/>
  <c r="CF141" i="40"/>
  <c r="CB142" i="40"/>
  <c r="CE142" i="40"/>
  <c r="CF142" i="40"/>
  <c r="CC142" i="40"/>
  <c r="CD143" i="40"/>
  <c r="CB143" i="40"/>
  <c r="CD144" i="40"/>
  <c r="CC143" i="40"/>
  <c r="CE143" i="40"/>
  <c r="CF143" i="40"/>
  <c r="CF144" i="40"/>
  <c r="CD145" i="40"/>
  <c r="CC144" i="40"/>
  <c r="CB144" i="40"/>
  <c r="CE144" i="40"/>
  <c r="CF145" i="40"/>
  <c r="CE145" i="40"/>
  <c r="CB145" i="40"/>
  <c r="CD146" i="40"/>
  <c r="CC145" i="40"/>
  <c r="CE146" i="40"/>
  <c r="CF146" i="40"/>
  <c r="CD147" i="40"/>
  <c r="CB146" i="40"/>
  <c r="CC146" i="40"/>
  <c r="CF147" i="40"/>
  <c r="CC147" i="40"/>
  <c r="CE147" i="40"/>
  <c r="CB147" i="40"/>
  <c r="CD148" i="40"/>
  <c r="CE148" i="40"/>
  <c r="CF148" i="40"/>
  <c r="CD149" i="40"/>
  <c r="CB148" i="40"/>
  <c r="CC148" i="40"/>
  <c r="CC149" i="40"/>
  <c r="CF149" i="40"/>
  <c r="CB149" i="40"/>
  <c r="CD150" i="40"/>
  <c r="CE149" i="40"/>
  <c r="CC150" i="40"/>
  <c r="CF150" i="40"/>
  <c r="CB150" i="40"/>
  <c r="CE150" i="40"/>
  <c r="CD151" i="40"/>
  <c r="CF151" i="40"/>
  <c r="CD152" i="40"/>
  <c r="CB151" i="40"/>
  <c r="CC151" i="40"/>
  <c r="CE151" i="40"/>
  <c r="CE152" i="40"/>
  <c r="CF152" i="40"/>
  <c r="CD153" i="40"/>
  <c r="CC152" i="40"/>
  <c r="CB152" i="40"/>
  <c r="CD154" i="40"/>
  <c r="CF153" i="40"/>
  <c r="CB153" i="40"/>
  <c r="CC153" i="40"/>
  <c r="CE153" i="40"/>
  <c r="CE154" i="40"/>
  <c r="CD155" i="40"/>
  <c r="CF154" i="40"/>
  <c r="CC154" i="40"/>
  <c r="CB154" i="40"/>
  <c r="CB155" i="40"/>
  <c r="CF155" i="40"/>
  <c r="CD156" i="40"/>
  <c r="CC155" i="40"/>
  <c r="CE155" i="40"/>
  <c r="CE156" i="40"/>
  <c r="CD157" i="40"/>
  <c r="CF156" i="40"/>
  <c r="CC156" i="40"/>
  <c r="CB156" i="40"/>
  <c r="CB157" i="40"/>
  <c r="CE157" i="40"/>
  <c r="CD158" i="40"/>
  <c r="CF157" i="40"/>
  <c r="CC157" i="40"/>
  <c r="CF158" i="40"/>
  <c r="CB158" i="40"/>
  <c r="CE158" i="40"/>
  <c r="CC158" i="40"/>
  <c r="CD159" i="40"/>
  <c r="CF159" i="40"/>
  <c r="CC159" i="40"/>
  <c r="CE159" i="40"/>
  <c r="CB159" i="40"/>
  <c r="CD160" i="40"/>
  <c r="CE160" i="40"/>
  <c r="CD161" i="40"/>
  <c r="CC160" i="40"/>
  <c r="CB160" i="40"/>
  <c r="CF160" i="40"/>
  <c r="CE161" i="40"/>
  <c r="CF161" i="40"/>
  <c r="CD162" i="40"/>
  <c r="CB161" i="40"/>
  <c r="CC161" i="40"/>
  <c r="CC162" i="40"/>
  <c r="CE162" i="40"/>
  <c r="CF162" i="40"/>
  <c r="CD163" i="40"/>
  <c r="CB162" i="40"/>
  <c r="CC163" i="40"/>
  <c r="CB163" i="40"/>
  <c r="CF163" i="40"/>
  <c r="CE163" i="40"/>
  <c r="CD164" i="40"/>
  <c r="CE164" i="40"/>
  <c r="CD165" i="40"/>
  <c r="CB164" i="40"/>
  <c r="CF164" i="40"/>
  <c r="CC164" i="40"/>
  <c r="CB165" i="40"/>
  <c r="CD166" i="40"/>
  <c r="CC165" i="40"/>
  <c r="CE165" i="40"/>
  <c r="CF165" i="40"/>
  <c r="CC166" i="40"/>
  <c r="CF166" i="40"/>
  <c r="CB166" i="40"/>
  <c r="CD167" i="40"/>
  <c r="CE166" i="40"/>
  <c r="CC167" i="40"/>
  <c r="CE167" i="40"/>
  <c r="CB167" i="40"/>
  <c r="CD168" i="40"/>
  <c r="CF167" i="40"/>
  <c r="CE168" i="40"/>
  <c r="CF168" i="40"/>
  <c r="CD169" i="40"/>
  <c r="CB168" i="40"/>
  <c r="CC168" i="40"/>
  <c r="CD170" i="40"/>
  <c r="CC169" i="40"/>
  <c r="CE169" i="40"/>
  <c r="CF169" i="40"/>
  <c r="CB169" i="40"/>
  <c r="CB170" i="40"/>
  <c r="CD171" i="40"/>
  <c r="CC170" i="40"/>
  <c r="CF170" i="40"/>
  <c r="CE170" i="40"/>
  <c r="CB171" i="40"/>
  <c r="CE171" i="40"/>
  <c r="CF171" i="40"/>
  <c r="CC171" i="40"/>
  <c r="CD172" i="40"/>
  <c r="CB172" i="40"/>
  <c r="CD173" i="40"/>
  <c r="CE172" i="40"/>
  <c r="CC172" i="40"/>
  <c r="CF172" i="40"/>
  <c r="CE173" i="40"/>
  <c r="CF173" i="40"/>
  <c r="CD174" i="40"/>
  <c r="CC173" i="40"/>
  <c r="CB173" i="40"/>
  <c r="CF174" i="40"/>
  <c r="CD175" i="40"/>
  <c r="CE174" i="40"/>
  <c r="CB174" i="40"/>
  <c r="CC174" i="40"/>
  <c r="CF175" i="40"/>
  <c r="CE175" i="40"/>
  <c r="CC175" i="40"/>
  <c r="CB175" i="40"/>
  <c r="CD176" i="40"/>
  <c r="CE176" i="40"/>
  <c r="CD177" i="40"/>
  <c r="CF176" i="40"/>
  <c r="CC176" i="40"/>
  <c r="CB176" i="40"/>
  <c r="CE177" i="40"/>
  <c r="CF177" i="40"/>
  <c r="CC177" i="40"/>
  <c r="CD178" i="40"/>
  <c r="CB177" i="40"/>
  <c r="CE178" i="40"/>
  <c r="CC178" i="40"/>
  <c r="CF178" i="40"/>
  <c r="CD179" i="40"/>
  <c r="CB178" i="40"/>
  <c r="CD180" i="40"/>
  <c r="CB179" i="40"/>
  <c r="CC179" i="40"/>
  <c r="CF179" i="40"/>
  <c r="CE179" i="40"/>
  <c r="CD181" i="40"/>
  <c r="CC180" i="40"/>
  <c r="CE180" i="40"/>
  <c r="CB180" i="40"/>
  <c r="CF180" i="40"/>
  <c r="CC181" i="40"/>
  <c r="CE181" i="40"/>
  <c r="CF181" i="40"/>
  <c r="CD182" i="40"/>
  <c r="CB181" i="40"/>
  <c r="CB182" i="40"/>
  <c r="CF182" i="40"/>
  <c r="CD183" i="40"/>
  <c r="CE182" i="40"/>
  <c r="CC182" i="40"/>
  <c r="CF183" i="40"/>
  <c r="CC183" i="40"/>
  <c r="CB183" i="40"/>
  <c r="CD184" i="40"/>
  <c r="CE183" i="40"/>
  <c r="CE184" i="40"/>
  <c r="CF184" i="40"/>
  <c r="CD185" i="40"/>
  <c r="CC184" i="40"/>
  <c r="CB184" i="40"/>
  <c r="CB185" i="40"/>
  <c r="CE185" i="40"/>
  <c r="CF185" i="40"/>
  <c r="CD186" i="40"/>
  <c r="CC185" i="40"/>
  <c r="CE186" i="40"/>
  <c r="CF186" i="40"/>
  <c r="CC186" i="40"/>
  <c r="CD187" i="40"/>
  <c r="CB186" i="40"/>
  <c r="CB187" i="40"/>
  <c r="CC187" i="40"/>
  <c r="CD188" i="40"/>
  <c r="CF187" i="40"/>
  <c r="CE187" i="40"/>
  <c r="CB188" i="40"/>
  <c r="CD189" i="40"/>
  <c r="CE188" i="40"/>
  <c r="CC188" i="40"/>
  <c r="CF188" i="40"/>
  <c r="CF189" i="40"/>
  <c r="CD190" i="40"/>
  <c r="CB189" i="40"/>
  <c r="CE189" i="40"/>
  <c r="CC189" i="40"/>
  <c r="CF190" i="40"/>
  <c r="CC190" i="40"/>
  <c r="CB190" i="40"/>
  <c r="CE190" i="40"/>
  <c r="CD191" i="40"/>
  <c r="CE191" i="40"/>
  <c r="CF191" i="40"/>
  <c r="CD192" i="40"/>
  <c r="CB191" i="40"/>
  <c r="CC191" i="40"/>
  <c r="CD193" i="40"/>
  <c r="CE192" i="40"/>
  <c r="CB192" i="40"/>
  <c r="CF192" i="40"/>
  <c r="CC192" i="40"/>
  <c r="CF193" i="40"/>
  <c r="CE193" i="40"/>
  <c r="CD194" i="40"/>
  <c r="CB193" i="40"/>
  <c r="CC193" i="40"/>
  <c r="CB194" i="40"/>
  <c r="CF194" i="40"/>
  <c r="CD195" i="40"/>
  <c r="CE194" i="40"/>
  <c r="CC194" i="40"/>
  <c r="CC195" i="40"/>
  <c r="CD196" i="40"/>
  <c r="CE195" i="40"/>
  <c r="CB195" i="40"/>
  <c r="CF195" i="40"/>
  <c r="CD197" i="40"/>
  <c r="CF196" i="40"/>
  <c r="CE196" i="40"/>
  <c r="CC196" i="40"/>
  <c r="CB196" i="40"/>
  <c r="CD198" i="40"/>
  <c r="CE197" i="40"/>
  <c r="CC197" i="40"/>
  <c r="CB197" i="40"/>
  <c r="CF197" i="40"/>
  <c r="CB198" i="40"/>
  <c r="CD199" i="40"/>
  <c r="CC198" i="40"/>
  <c r="CF198" i="40"/>
  <c r="CE198" i="40"/>
  <c r="CE199" i="40"/>
  <c r="CF199" i="40"/>
  <c r="CC199" i="40"/>
  <c r="CB199" i="40"/>
  <c r="CD200" i="40"/>
  <c r="CB200" i="40"/>
  <c r="CF200" i="40"/>
  <c r="CC200" i="40"/>
  <c r="CD201" i="40"/>
  <c r="CE200" i="40"/>
  <c r="CE201" i="40"/>
  <c r="CB201" i="40"/>
  <c r="CF201" i="40"/>
  <c r="CC201" i="40"/>
  <c r="CD202" i="40"/>
  <c r="CD203" i="40"/>
  <c r="CF202" i="40"/>
  <c r="CC202" i="40"/>
  <c r="CB202" i="40"/>
  <c r="CE202" i="40"/>
  <c r="CF203" i="40"/>
  <c r="CB203" i="40"/>
  <c r="CD204" i="40"/>
  <c r="CC203" i="40"/>
  <c r="CE203" i="40"/>
  <c r="CD205" i="40"/>
  <c r="CF204" i="40"/>
  <c r="CB204" i="40"/>
  <c r="CE204" i="40"/>
  <c r="CC204" i="40"/>
  <c r="CB205" i="40"/>
  <c r="CC205" i="40"/>
  <c r="CF205" i="40"/>
  <c r="CD206" i="40"/>
  <c r="CE205" i="40"/>
  <c r="CE206" i="40"/>
  <c r="CD207" i="40"/>
  <c r="CB206" i="40"/>
  <c r="CC206" i="40"/>
  <c r="CF206" i="40"/>
  <c r="CF207" i="40"/>
  <c r="CB207" i="40"/>
  <c r="CD208" i="40"/>
  <c r="CE207" i="40"/>
  <c r="CC207" i="40"/>
  <c r="CF208" i="40"/>
  <c r="CC208" i="40"/>
  <c r="CB208" i="40"/>
  <c r="CE208" i="40"/>
  <c r="CD209" i="40"/>
  <c r="CF209" i="40"/>
  <c r="CE209" i="40"/>
  <c r="CD210" i="40"/>
  <c r="CB209" i="40"/>
  <c r="CC209" i="40"/>
  <c r="CF210" i="40"/>
  <c r="CE210" i="40"/>
  <c r="CC210" i="40"/>
  <c r="CD211" i="40"/>
  <c r="CB210" i="40"/>
  <c r="CE211" i="40"/>
  <c r="CD212" i="40"/>
  <c r="CB211" i="40"/>
  <c r="CC211" i="40"/>
  <c r="CF211" i="40"/>
  <c r="CC212" i="40"/>
  <c r="CB212" i="40"/>
  <c r="CD213" i="40"/>
  <c r="CE212" i="40"/>
  <c r="CF212" i="40"/>
  <c r="CF213" i="40"/>
  <c r="CB213" i="40"/>
  <c r="CD214" i="40"/>
  <c r="CE213" i="40"/>
  <c r="CC213" i="40"/>
  <c r="CC214" i="40"/>
  <c r="CB214" i="40"/>
  <c r="CD215" i="40"/>
  <c r="CE214" i="40"/>
  <c r="CF214" i="40"/>
  <c r="CD216" i="40"/>
  <c r="CE215" i="40"/>
  <c r="CC215" i="40"/>
  <c r="CB215" i="40"/>
  <c r="CF215" i="40"/>
  <c r="CD217" i="40"/>
  <c r="CF216" i="40"/>
  <c r="CC216" i="40"/>
  <c r="CE216" i="40"/>
  <c r="CB216" i="40"/>
  <c r="CF217" i="40"/>
  <c r="CB217" i="40"/>
  <c r="CE217" i="40"/>
  <c r="CD218" i="40"/>
  <c r="CC217" i="40"/>
  <c r="CE218" i="40"/>
  <c r="CF218" i="40"/>
  <c r="CD219" i="40"/>
  <c r="CC218" i="40"/>
  <c r="CB218" i="40"/>
  <c r="CE219" i="40"/>
  <c r="CF219" i="40"/>
  <c r="CD220" i="40"/>
  <c r="CB219" i="40"/>
  <c r="CC219" i="40"/>
  <c r="CD221" i="40"/>
  <c r="CF220" i="40"/>
  <c r="CB220" i="40"/>
  <c r="CE220" i="40"/>
  <c r="CC220" i="40"/>
  <c r="CF221" i="40"/>
  <c r="CD222" i="40"/>
  <c r="CE221" i="40"/>
  <c r="CC221" i="40"/>
  <c r="CB221" i="40"/>
  <c r="CF222" i="40"/>
  <c r="CC222" i="40"/>
  <c r="CE222" i="40"/>
  <c r="CB222" i="40"/>
  <c r="CD223" i="40"/>
  <c r="CE223" i="40"/>
  <c r="CD224" i="40"/>
  <c r="CF223" i="40"/>
  <c r="CB223" i="40"/>
  <c r="CC223" i="40"/>
  <c r="CC224" i="40"/>
  <c r="CF224" i="40"/>
  <c r="CD225" i="40"/>
  <c r="CE224" i="40"/>
  <c r="CB224" i="40"/>
  <c r="CF225" i="40"/>
  <c r="CE225" i="40"/>
  <c r="CC225" i="40"/>
  <c r="CB225" i="40"/>
  <c r="CD226" i="40"/>
  <c r="CF226" i="40"/>
  <c r="CE226" i="40"/>
  <c r="CC226" i="40"/>
  <c r="CD227" i="40"/>
  <c r="CB226" i="40"/>
  <c r="CB227" i="40"/>
  <c r="CD228" i="40"/>
  <c r="CF227" i="40"/>
  <c r="CC227" i="40"/>
  <c r="CE227" i="40"/>
  <c r="CC228" i="40"/>
  <c r="CB228" i="40"/>
  <c r="CD229" i="40"/>
  <c r="CE228" i="40"/>
  <c r="CF228" i="40"/>
  <c r="CE229" i="40"/>
  <c r="CB229" i="40"/>
  <c r="CD230" i="40"/>
  <c r="CF229" i="40"/>
  <c r="CC229" i="40"/>
  <c r="CC230" i="40"/>
  <c r="CB230" i="40"/>
  <c r="CD231" i="40"/>
  <c r="CE230" i="40"/>
  <c r="CF230" i="40"/>
  <c r="CD232" i="40"/>
  <c r="CF231" i="40"/>
  <c r="CC231" i="40"/>
  <c r="CB231" i="40"/>
  <c r="CE231" i="40"/>
  <c r="CD233" i="40"/>
  <c r="CF232" i="40"/>
  <c r="CC232" i="40"/>
  <c r="CE232" i="40"/>
  <c r="CB232" i="40"/>
  <c r="CF233" i="40"/>
  <c r="CD234" i="40"/>
  <c r="CE233" i="40"/>
  <c r="CB233" i="40"/>
  <c r="CC233" i="40"/>
  <c r="CE234" i="40"/>
  <c r="CF234" i="40"/>
  <c r="CD235" i="40"/>
  <c r="CC234" i="40"/>
  <c r="CB234" i="40"/>
  <c r="CE235" i="40"/>
  <c r="CF235" i="40"/>
  <c r="CD236" i="40"/>
  <c r="CB235" i="40"/>
  <c r="CC235" i="40"/>
  <c r="CD237" i="40"/>
  <c r="CF236" i="40"/>
  <c r="CC236" i="40"/>
  <c r="CE236" i="40"/>
  <c r="CB236" i="40"/>
  <c r="CF237" i="40"/>
  <c r="CC237" i="40"/>
  <c r="CE237" i="40"/>
  <c r="CD238" i="40"/>
  <c r="CB237" i="40"/>
  <c r="CF238" i="40"/>
  <c r="CC238" i="40"/>
  <c r="CE238" i="40"/>
  <c r="CB238" i="40"/>
  <c r="CD239" i="40"/>
  <c r="CE239" i="40"/>
  <c r="CD240" i="40"/>
  <c r="CF239" i="40"/>
  <c r="CB239" i="40"/>
  <c r="CC239" i="40"/>
  <c r="CE240" i="40"/>
  <c r="CC240" i="40"/>
  <c r="CB240" i="40"/>
  <c r="CD241" i="40"/>
  <c r="CF240" i="40"/>
  <c r="CC241" i="40"/>
  <c r="CF241" i="40"/>
  <c r="CB241" i="40"/>
  <c r="CD242" i="40"/>
  <c r="CE241" i="40"/>
  <c r="CF242" i="40"/>
  <c r="CB242" i="40"/>
  <c r="CE242" i="40"/>
  <c r="CC242" i="40"/>
  <c r="CD243" i="40"/>
  <c r="CF243" i="40"/>
  <c r="CE243" i="40"/>
  <c r="CC243" i="40"/>
  <c r="CB243" i="40"/>
  <c r="CD244" i="40"/>
  <c r="CE244" i="40"/>
  <c r="CB244" i="40"/>
  <c r="CC244" i="40"/>
  <c r="CD245" i="40"/>
  <c r="CF244" i="40"/>
  <c r="CE245" i="40"/>
  <c r="CF245" i="40"/>
  <c r="CB245" i="40"/>
  <c r="CD246" i="40"/>
  <c r="CC245" i="40"/>
  <c r="CE246" i="40"/>
  <c r="CB246" i="40"/>
  <c r="CC246" i="40"/>
  <c r="CD247" i="40"/>
  <c r="CF246" i="40"/>
  <c r="CB247" i="40"/>
  <c r="CE247" i="40"/>
  <c r="CD248" i="40"/>
  <c r="CC247" i="40"/>
  <c r="CF247" i="40"/>
  <c r="CF248" i="40"/>
  <c r="CE248" i="40"/>
  <c r="CC248" i="40"/>
  <c r="CD249" i="40"/>
  <c r="CB248" i="40"/>
  <c r="CF249" i="40"/>
  <c r="CE249" i="40"/>
  <c r="CC249" i="40"/>
  <c r="CB249" i="40"/>
  <c r="CD250" i="40"/>
  <c r="CE250" i="40"/>
  <c r="CD251" i="40"/>
  <c r="CB250" i="40"/>
  <c r="CF250" i="40"/>
  <c r="CC250" i="40"/>
  <c r="CF251" i="40"/>
  <c r="CB251" i="40"/>
  <c r="CE251" i="40"/>
  <c r="CD252" i="40"/>
  <c r="CC251" i="40"/>
  <c r="CF252" i="40"/>
  <c r="CE252" i="40"/>
  <c r="CD253" i="40"/>
  <c r="CB252" i="40"/>
  <c r="CC252" i="40"/>
  <c r="CF253" i="40"/>
  <c r="CE253" i="40"/>
  <c r="CB253" i="40"/>
  <c r="CC253" i="40"/>
  <c r="CD254" i="40"/>
  <c r="CD255" i="40"/>
  <c r="CF254" i="40"/>
  <c r="CB254" i="40"/>
  <c r="CC254" i="40"/>
  <c r="CE254" i="40"/>
  <c r="CB255" i="40"/>
  <c r="CE255" i="40"/>
  <c r="CD256" i="40"/>
  <c r="CC255" i="40"/>
  <c r="CF255" i="40"/>
  <c r="CD257" i="40"/>
  <c r="CC256" i="40"/>
  <c r="CE256" i="40"/>
  <c r="CF256" i="40"/>
  <c r="CB256" i="40"/>
  <c r="CF257" i="40"/>
  <c r="CC257" i="40"/>
  <c r="CE257" i="40"/>
  <c r="CD258" i="40"/>
  <c r="CB257" i="40"/>
  <c r="CC258" i="40"/>
  <c r="CD259" i="40"/>
  <c r="CF258" i="40"/>
  <c r="CB258" i="40"/>
  <c r="CE258" i="40"/>
  <c r="CF259" i="40"/>
  <c r="CC259" i="40"/>
  <c r="CD260" i="40"/>
  <c r="CB259" i="40"/>
  <c r="CE259" i="40"/>
  <c r="CE260" i="40"/>
  <c r="CF260" i="40"/>
  <c r="CB260" i="40"/>
  <c r="CC260" i="40"/>
  <c r="CD261" i="40"/>
  <c r="CD262" i="40"/>
  <c r="CE261" i="40"/>
  <c r="CF261" i="40"/>
  <c r="CB261" i="40"/>
  <c r="CC261" i="40"/>
  <c r="CF262" i="40"/>
  <c r="CB262" i="40"/>
  <c r="CD263" i="40"/>
  <c r="CE262" i="40"/>
  <c r="CC262" i="40"/>
  <c r="CF263" i="40"/>
  <c r="CB263" i="40"/>
  <c r="CE263" i="40"/>
  <c r="CD264" i="40"/>
  <c r="CC263" i="40"/>
  <c r="CC264" i="40"/>
  <c r="CB264" i="40"/>
  <c r="CD265" i="40"/>
  <c r="CF264" i="40"/>
  <c r="CE264" i="40"/>
  <c r="CF265" i="40"/>
  <c r="CE265" i="40"/>
  <c r="CC265" i="40"/>
  <c r="CB265" i="40"/>
  <c r="CD266" i="40"/>
  <c r="CF266" i="40"/>
  <c r="CD267" i="40"/>
  <c r="CC266" i="40"/>
  <c r="CE266" i="40"/>
  <c r="CB266" i="40"/>
  <c r="CE267" i="40"/>
  <c r="CD268" i="40"/>
  <c r="CB267" i="40"/>
  <c r="CC267" i="40"/>
  <c r="CF267" i="40"/>
  <c r="CF268" i="40"/>
  <c r="CD269" i="40"/>
  <c r="CC268" i="40"/>
  <c r="CB268" i="40"/>
  <c r="CE268" i="40"/>
  <c r="CC269" i="40"/>
  <c r="CF269" i="40"/>
  <c r="CB269" i="40"/>
  <c r="CE269" i="40"/>
  <c r="CD270" i="40"/>
  <c r="CB270" i="40"/>
  <c r="CC270" i="40"/>
  <c r="CE270" i="40"/>
  <c r="CF270" i="40"/>
  <c r="CD271" i="40"/>
  <c r="CB271" i="40"/>
  <c r="CE271" i="40"/>
  <c r="CC271" i="40"/>
  <c r="CF271" i="40"/>
  <c r="CD272" i="40"/>
  <c r="CC272" i="40"/>
  <c r="CD273" i="40"/>
  <c r="CE272" i="40"/>
  <c r="CF272" i="40"/>
  <c r="CB272" i="40"/>
  <c r="CD274" i="40"/>
  <c r="CE273" i="40"/>
  <c r="CB273" i="40"/>
  <c r="CC273" i="40"/>
  <c r="CF273" i="40"/>
  <c r="CF274" i="40"/>
  <c r="CE274" i="40"/>
  <c r="CC274" i="40"/>
  <c r="CB274" i="40"/>
  <c r="CD275" i="40"/>
  <c r="CE275" i="40"/>
  <c r="CD276" i="40"/>
  <c r="CC275" i="40"/>
  <c r="CB275" i="40"/>
  <c r="CF275" i="40"/>
  <c r="CE276" i="40"/>
  <c r="CF276" i="40"/>
  <c r="CB276" i="40"/>
  <c r="CC276" i="40"/>
  <c r="CD277" i="40"/>
  <c r="CB277" i="40"/>
  <c r="CD278" i="40"/>
  <c r="CF277" i="40"/>
  <c r="CE277" i="40"/>
  <c r="CC277" i="40"/>
  <c r="CF278" i="40"/>
  <c r="CD279" i="40"/>
  <c r="CB278" i="40"/>
  <c r="CE278" i="40"/>
  <c r="CC278" i="40"/>
  <c r="CC279" i="40"/>
  <c r="CB279" i="40"/>
  <c r="CE279" i="40"/>
  <c r="CD280" i="40"/>
  <c r="CF279" i="40"/>
  <c r="CE280" i="40"/>
  <c r="CB280" i="40"/>
  <c r="CD281" i="40"/>
  <c r="CC280" i="40"/>
  <c r="CF280" i="40"/>
  <c r="CF281" i="40"/>
  <c r="CE281" i="40"/>
  <c r="CC281" i="40"/>
  <c r="CB281" i="40"/>
  <c r="CD282" i="40"/>
  <c r="CF282" i="40"/>
  <c r="CD283" i="40"/>
  <c r="CC282" i="40"/>
  <c r="CE282" i="40"/>
  <c r="CB282" i="40"/>
  <c r="CE283" i="40"/>
  <c r="CD284" i="40"/>
  <c r="CF283" i="40"/>
  <c r="CB283" i="40"/>
  <c r="CC283" i="40"/>
  <c r="CC284" i="40"/>
  <c r="CD285" i="40"/>
  <c r="CF284" i="40"/>
  <c r="CB284" i="40"/>
  <c r="CE284" i="40"/>
  <c r="CE285" i="40"/>
  <c r="CF285" i="40"/>
  <c r="CB285" i="40"/>
  <c r="CC285" i="40"/>
  <c r="CD286" i="40"/>
  <c r="CB286" i="40"/>
  <c r="CC286" i="40"/>
  <c r="CE286" i="40"/>
  <c r="CD287" i="40"/>
  <c r="CF286" i="40"/>
  <c r="CB287" i="40"/>
  <c r="CE287" i="40"/>
  <c r="CF287" i="40"/>
  <c r="CC287" i="40"/>
  <c r="CD288" i="40"/>
  <c r="CF288" i="40"/>
  <c r="CD289" i="40"/>
  <c r="CE288" i="40"/>
  <c r="CC288" i="40"/>
  <c r="CB288" i="40"/>
  <c r="CD290" i="40"/>
  <c r="CE289" i="40"/>
  <c r="CB289" i="40"/>
  <c r="CC289" i="40"/>
  <c r="CF289" i="40"/>
  <c r="CF290" i="40"/>
  <c r="CE290" i="40"/>
  <c r="CC290" i="40"/>
  <c r="CB290" i="40"/>
  <c r="CD291" i="40"/>
  <c r="CE291" i="40"/>
  <c r="CD292" i="40"/>
  <c r="CF291" i="40"/>
  <c r="CB291" i="40"/>
  <c r="CC291" i="40"/>
  <c r="CE292" i="40"/>
  <c r="CC292" i="40"/>
  <c r="CB292" i="40"/>
  <c r="CF292" i="40"/>
  <c r="CD293" i="40"/>
  <c r="CE293" i="40"/>
  <c r="CD294" i="40"/>
  <c r="CF293" i="40"/>
  <c r="CB293" i="40"/>
  <c r="CC293" i="40"/>
  <c r="CF294" i="40"/>
  <c r="CB294" i="40"/>
  <c r="CD295" i="40"/>
  <c r="CE294" i="40"/>
  <c r="CC294" i="40"/>
  <c r="CE295" i="40"/>
  <c r="CB295" i="40"/>
  <c r="CF295" i="40"/>
  <c r="CC295" i="40"/>
  <c r="CD296" i="40"/>
  <c r="CF296" i="40"/>
  <c r="CE296" i="40"/>
  <c r="CC296" i="40"/>
  <c r="CD297" i="40"/>
  <c r="CB296" i="40"/>
  <c r="CF297" i="40"/>
  <c r="CB297" i="40"/>
  <c r="CE297" i="40"/>
  <c r="CC297" i="40"/>
  <c r="CD298" i="40"/>
  <c r="CE298" i="40"/>
  <c r="CC298" i="40"/>
  <c r="CB298" i="40"/>
  <c r="CD299" i="40"/>
  <c r="CF298" i="40"/>
  <c r="CF299" i="40"/>
  <c r="CC299" i="40"/>
  <c r="CE299" i="40"/>
  <c r="CD300" i="40"/>
  <c r="CB299" i="40"/>
  <c r="CB300" i="40"/>
  <c r="CE300" i="40"/>
  <c r="CD301" i="40"/>
  <c r="CF300" i="40"/>
  <c r="CC300" i="40"/>
  <c r="CF301" i="40"/>
  <c r="CD302" i="40"/>
  <c r="CB301" i="40"/>
  <c r="CE301" i="40"/>
  <c r="CC301" i="40"/>
  <c r="CE302" i="40"/>
  <c r="CF302" i="40"/>
  <c r="CD303" i="40"/>
  <c r="CC302" i="40"/>
  <c r="CB302" i="40"/>
  <c r="CD304" i="40"/>
  <c r="CE303" i="40"/>
  <c r="CF303" i="40"/>
  <c r="CB303" i="40"/>
  <c r="CC303" i="40"/>
  <c r="CF304" i="40"/>
  <c r="CD305" i="40"/>
  <c r="CE304" i="40"/>
  <c r="CB304" i="40"/>
  <c r="CC304" i="40"/>
  <c r="CE305" i="40"/>
  <c r="CF305" i="40"/>
  <c r="CD306" i="40"/>
  <c r="CC305" i="40"/>
  <c r="CB305" i="40"/>
  <c r="CE306" i="40"/>
  <c r="CC306" i="40"/>
  <c r="CF306" i="40"/>
  <c r="CB306" i="40"/>
  <c r="CD307" i="40"/>
  <c r="CF307" i="40"/>
  <c r="CE307" i="40"/>
  <c r="CD308" i="40"/>
  <c r="CB307" i="40"/>
  <c r="CC307" i="40"/>
  <c r="CD309" i="40"/>
  <c r="CF308" i="40"/>
  <c r="CE308" i="40"/>
  <c r="CC308" i="40"/>
  <c r="CB308" i="40"/>
  <c r="CD310" i="40"/>
  <c r="CE309" i="40"/>
  <c r="CF309" i="40"/>
  <c r="CB309" i="40"/>
  <c r="CC309" i="40"/>
  <c r="CB310" i="40"/>
  <c r="CF310" i="40"/>
  <c r="CE310" i="40"/>
  <c r="CD311" i="40"/>
  <c r="CC310" i="40"/>
  <c r="CD312" i="40"/>
  <c r="CC311" i="40"/>
  <c r="CF311" i="40"/>
  <c r="CE311" i="40"/>
  <c r="CB311" i="40"/>
  <c r="CE312" i="40"/>
  <c r="CD313" i="40"/>
  <c r="CC312" i="40"/>
  <c r="CB312" i="40"/>
  <c r="CF312" i="40"/>
  <c r="CB313" i="40"/>
  <c r="CE313" i="40"/>
  <c r="CC313" i="40"/>
  <c r="CD314" i="40"/>
  <c r="CF313" i="40"/>
  <c r="CC314" i="40"/>
  <c r="CD315" i="40"/>
  <c r="CF314" i="40"/>
  <c r="CB314" i="40"/>
  <c r="CE314" i="40"/>
  <c r="CD316" i="40"/>
  <c r="CE315" i="40"/>
  <c r="CB315" i="40"/>
  <c r="CC315" i="40"/>
  <c r="CF315" i="40"/>
  <c r="CE316" i="40"/>
  <c r="CF316" i="40"/>
  <c r="CB316" i="40"/>
  <c r="CC316" i="40"/>
  <c r="CD317" i="40"/>
  <c r="CC317" i="40"/>
  <c r="CD318" i="40"/>
  <c r="CF317" i="40"/>
  <c r="CB317" i="40"/>
  <c r="CE317" i="40"/>
  <c r="CB318" i="40"/>
  <c r="CC318" i="40"/>
  <c r="CD319" i="40"/>
  <c r="CF318" i="40"/>
  <c r="CE318" i="40"/>
  <c r="CB319" i="40"/>
  <c r="CC319" i="40"/>
  <c r="CF319" i="40"/>
  <c r="CE319" i="40"/>
  <c r="CD320" i="40"/>
  <c r="CE320" i="40"/>
  <c r="CF320" i="40"/>
  <c r="CD321" i="40"/>
  <c r="CB320" i="40"/>
  <c r="CC320" i="40"/>
  <c r="CC321" i="40"/>
  <c r="CF321" i="40"/>
  <c r="CE321" i="40"/>
  <c r="CD322" i="40"/>
  <c r="CB321" i="40"/>
  <c r="CE322" i="40"/>
  <c r="CF322" i="40"/>
  <c r="CB322" i="40"/>
  <c r="CD323" i="40"/>
  <c r="CC322" i="40"/>
  <c r="CD324" i="40"/>
  <c r="CE323" i="40"/>
  <c r="CF323" i="40"/>
  <c r="CB323" i="40"/>
  <c r="CC323" i="40"/>
  <c r="CB324" i="40"/>
  <c r="CC324" i="40"/>
  <c r="CE324" i="40"/>
  <c r="CF324" i="40"/>
  <c r="CD325" i="40"/>
  <c r="CF325" i="40"/>
  <c r="CE325" i="40"/>
  <c r="CB325" i="40"/>
  <c r="CD326" i="40"/>
  <c r="CC325" i="40"/>
  <c r="CB326" i="40"/>
  <c r="CC326" i="40"/>
  <c r="CF326" i="40"/>
  <c r="CD327" i="40"/>
  <c r="CE326" i="40"/>
  <c r="CF327" i="40"/>
  <c r="CC327" i="40"/>
  <c r="CD328" i="40"/>
  <c r="CE327" i="40"/>
  <c r="CB327" i="40"/>
  <c r="CD329" i="40"/>
  <c r="CC328" i="40"/>
  <c r="CE328" i="40"/>
  <c r="CB328" i="40"/>
  <c r="CF328" i="40"/>
  <c r="CD330" i="40"/>
  <c r="CE329" i="40"/>
  <c r="CB329" i="40"/>
  <c r="CC329" i="40"/>
  <c r="CF329" i="40"/>
  <c r="CC330" i="40"/>
  <c r="CF330" i="40"/>
  <c r="CE330" i="40"/>
  <c r="CB330" i="40"/>
  <c r="CD331" i="40"/>
  <c r="CF331" i="40"/>
  <c r="CE331" i="40"/>
  <c r="CD332" i="40"/>
  <c r="CC331" i="40"/>
  <c r="CB331" i="40"/>
  <c r="CE332" i="40"/>
  <c r="CF332" i="40"/>
  <c r="CB332" i="40"/>
  <c r="CC332" i="40"/>
  <c r="CD333" i="40"/>
  <c r="CC333" i="40"/>
  <c r="CD334" i="40"/>
  <c r="CB333" i="40"/>
  <c r="CF333" i="40"/>
  <c r="CE333" i="40"/>
  <c r="CD335" i="40"/>
  <c r="CB334" i="40"/>
  <c r="CE334" i="40"/>
  <c r="CF334" i="40"/>
  <c r="CC334" i="40"/>
  <c r="CB335" i="40"/>
  <c r="CC335" i="40"/>
  <c r="CF335" i="40"/>
  <c r="CE335" i="40"/>
  <c r="CD336" i="40"/>
  <c r="CE336" i="40"/>
  <c r="CF336" i="40"/>
  <c r="CB336" i="40"/>
  <c r="CD337" i="40"/>
  <c r="CC336" i="40"/>
  <c r="CD338" i="40"/>
  <c r="CC337" i="40"/>
  <c r="CE337" i="40"/>
  <c r="CB337" i="40"/>
  <c r="CF337" i="40"/>
  <c r="CC338" i="40"/>
  <c r="CE338" i="40"/>
  <c r="CF338" i="40"/>
  <c r="CD339" i="40"/>
  <c r="CB338" i="40"/>
  <c r="CF339" i="40"/>
  <c r="CE339" i="40"/>
  <c r="CD340" i="40"/>
  <c r="CC339" i="40"/>
  <c r="CB339" i="40"/>
  <c r="CB340" i="40"/>
  <c r="CF340" i="40"/>
  <c r="CD341" i="40"/>
  <c r="CE340" i="40"/>
  <c r="CC340" i="40"/>
  <c r="CC341" i="40"/>
  <c r="CD342" i="40"/>
  <c r="CB341" i="40"/>
  <c r="CF341" i="40"/>
  <c r="CE341" i="40"/>
  <c r="CC342" i="40"/>
  <c r="CE342" i="40"/>
  <c r="CF342" i="40"/>
  <c r="CD343" i="40"/>
  <c r="CB342" i="40"/>
  <c r="CE343" i="40"/>
  <c r="CC343" i="40"/>
  <c r="CD344" i="40"/>
  <c r="CB343" i="40"/>
  <c r="CF343" i="40"/>
  <c r="CD345" i="40"/>
  <c r="CB344" i="40"/>
  <c r="CE344" i="40"/>
  <c r="CF344" i="40"/>
  <c r="CC344" i="40"/>
  <c r="CB345" i="40"/>
  <c r="CC345" i="40"/>
  <c r="CF345" i="40"/>
  <c r="CD346" i="40"/>
  <c r="CE345" i="40"/>
  <c r="CD347" i="40"/>
  <c r="CF346" i="40"/>
  <c r="CC346" i="40"/>
  <c r="CE346" i="40"/>
  <c r="CB346" i="40"/>
  <c r="CC347" i="40"/>
  <c r="CE347" i="40"/>
  <c r="CB347" i="40"/>
  <c r="CD348" i="40"/>
  <c r="CF347" i="40"/>
  <c r="CE348" i="40"/>
  <c r="CF348" i="40"/>
  <c r="CD349" i="40"/>
  <c r="CB348" i="40"/>
  <c r="CC348" i="40"/>
  <c r="CE349" i="40"/>
  <c r="CC349" i="40"/>
  <c r="CB349" i="40"/>
  <c r="CD350" i="40"/>
  <c r="CF349" i="40"/>
  <c r="CE350" i="40"/>
  <c r="CB350" i="40"/>
  <c r="CF350" i="40"/>
  <c r="CC350" i="40"/>
  <c r="CD351" i="40"/>
  <c r="CC351" i="40"/>
  <c r="CD352" i="40"/>
  <c r="CE351" i="40"/>
  <c r="CF351" i="40"/>
  <c r="CB351" i="40"/>
  <c r="CC352" i="40"/>
  <c r="CF352" i="40"/>
  <c r="CE352" i="40"/>
  <c r="CD353" i="40"/>
  <c r="CB352" i="40"/>
  <c r="CF353" i="40"/>
  <c r="CC353" i="40"/>
  <c r="CE353" i="40"/>
  <c r="CD354" i="40"/>
  <c r="CB353" i="40"/>
  <c r="CE354" i="40"/>
  <c r="CD355" i="40"/>
  <c r="CF354" i="40"/>
  <c r="CC354" i="40"/>
  <c r="CB354" i="40"/>
  <c r="CC355" i="40"/>
  <c r="CF355" i="40"/>
  <c r="CB355" i="40"/>
  <c r="CD356" i="40"/>
  <c r="CE355" i="40"/>
  <c r="CB356" i="40"/>
  <c r="CE356" i="40"/>
  <c r="CF356" i="40"/>
  <c r="CC356" i="40"/>
  <c r="CD357" i="40"/>
  <c r="CB357" i="40"/>
  <c r="CE357" i="40"/>
  <c r="CF357" i="40"/>
  <c r="CC357" i="40"/>
  <c r="CD358" i="40"/>
  <c r="CB358" i="40"/>
  <c r="CF358" i="40"/>
  <c r="CE358" i="40"/>
  <c r="CC358" i="40"/>
  <c r="CD359" i="40"/>
  <c r="CE359" i="40"/>
  <c r="CF359" i="40"/>
  <c r="CD360" i="40"/>
  <c r="CB359" i="40"/>
  <c r="CC359" i="40"/>
  <c r="CC360" i="40"/>
  <c r="CB360" i="40"/>
  <c r="CD361" i="40"/>
  <c r="CE360" i="40"/>
  <c r="CF360" i="40"/>
  <c r="CC361" i="40"/>
  <c r="CF361" i="40"/>
  <c r="CB361" i="40"/>
  <c r="CD362" i="40"/>
  <c r="CE361" i="40"/>
  <c r="CD363" i="40"/>
  <c r="CF362" i="40"/>
  <c r="CB362" i="40"/>
  <c r="CC362" i="40"/>
  <c r="CE362" i="40"/>
  <c r="CC363" i="40"/>
  <c r="CB363" i="40"/>
  <c r="CD364" i="40"/>
  <c r="CF363" i="40"/>
  <c r="CE363" i="40"/>
  <c r="CB364" i="40"/>
  <c r="CC364" i="40"/>
  <c r="CE364" i="40"/>
  <c r="CF364" i="40"/>
  <c r="CD365" i="40"/>
  <c r="CE365" i="40"/>
  <c r="CD366" i="40"/>
  <c r="CF365" i="40"/>
  <c r="CB365" i="40"/>
  <c r="CC365" i="40"/>
  <c r="CB366" i="40"/>
  <c r="CD367" i="40"/>
  <c r="CE366" i="40"/>
  <c r="CC366" i="40"/>
  <c r="CF366" i="40"/>
  <c r="CC367" i="40"/>
  <c r="CF367" i="40"/>
  <c r="CD368" i="40"/>
  <c r="CB367" i="40"/>
  <c r="CE367" i="40"/>
  <c r="CE368" i="40"/>
  <c r="CC368" i="40"/>
  <c r="CB368" i="40"/>
  <c r="CF368" i="40"/>
  <c r="H9" i="40"/>
  <c r="N13" i="40"/>
  <c r="H17" i="40"/>
  <c r="H11" i="40"/>
  <c r="H8" i="40"/>
  <c r="N15" i="40"/>
  <c r="H18" i="40"/>
  <c r="N11" i="40"/>
  <c r="N21" i="40"/>
  <c r="H21" i="40"/>
  <c r="H19" i="40"/>
  <c r="N17" i="40"/>
  <c r="N14" i="40"/>
  <c r="H16" i="40"/>
  <c r="N22" i="40"/>
  <c r="N12" i="40"/>
  <c r="H13" i="40"/>
  <c r="H10" i="40"/>
  <c r="N19" i="40"/>
  <c r="H12" i="40"/>
  <c r="N16" i="40"/>
  <c r="N8" i="40"/>
  <c r="N10" i="40"/>
  <c r="N18" i="40"/>
  <c r="H15" i="40"/>
  <c r="T8" i="40"/>
  <c r="N20" i="40"/>
  <c r="H14" i="40"/>
  <c r="H20" i="40"/>
  <c r="N9" i="40"/>
  <c r="H22" i="40"/>
  <c r="K14" i="40"/>
  <c r="J14" i="40"/>
  <c r="Q18" i="40"/>
  <c r="P18" i="40"/>
  <c r="J12" i="40"/>
  <c r="K12" i="40"/>
  <c r="Q15" i="40"/>
  <c r="P15" i="40"/>
  <c r="K11" i="40"/>
  <c r="J11" i="40"/>
  <c r="Q13" i="40"/>
  <c r="P13" i="40"/>
  <c r="P9" i="40"/>
  <c r="Q9" i="40"/>
  <c r="W8" i="40"/>
  <c r="V8" i="40"/>
  <c r="Q8" i="40"/>
  <c r="P8" i="40"/>
  <c r="J10" i="40"/>
  <c r="K10" i="40"/>
  <c r="Q12" i="40"/>
  <c r="P12" i="40"/>
  <c r="J16" i="40"/>
  <c r="K16" i="40"/>
  <c r="Q17" i="40"/>
  <c r="P17" i="40"/>
  <c r="J21" i="40"/>
  <c r="K21" i="40"/>
  <c r="Q11" i="40"/>
  <c r="P11" i="40"/>
  <c r="K22" i="40"/>
  <c r="J22" i="40"/>
  <c r="J20" i="40"/>
  <c r="K20" i="40"/>
  <c r="P20" i="40"/>
  <c r="Q20" i="40"/>
  <c r="K15" i="40"/>
  <c r="J15" i="40"/>
  <c r="P10" i="40"/>
  <c r="Q10" i="40"/>
  <c r="Q16" i="40"/>
  <c r="P16" i="40"/>
  <c r="Q19" i="40"/>
  <c r="P19" i="40"/>
  <c r="J13" i="40"/>
  <c r="K13" i="40"/>
  <c r="Q22" i="40"/>
  <c r="P22" i="40"/>
  <c r="P14" i="40"/>
  <c r="Q14" i="40"/>
  <c r="K19" i="40"/>
  <c r="J19" i="40"/>
  <c r="P21" i="40"/>
  <c r="Q21" i="40"/>
  <c r="K18" i="40"/>
  <c r="J18" i="40"/>
  <c r="J8" i="40"/>
  <c r="K8" i="40"/>
  <c r="J17" i="40"/>
  <c r="K17" i="40"/>
  <c r="J9" i="40"/>
  <c r="K9" i="40"/>
  <c r="CJ4" i="40"/>
  <c r="CI6" i="40"/>
  <c r="CI5" i="40"/>
  <c r="CI7" i="40"/>
  <c r="CJ9" i="40"/>
  <c r="CI11" i="40"/>
  <c r="CI9" i="40"/>
  <c r="CJ10" i="40"/>
  <c r="CJ13" i="40"/>
  <c r="CJ5" i="40"/>
  <c r="CJ11" i="40"/>
  <c r="CI8" i="40"/>
  <c r="CJ7" i="40"/>
  <c r="CI4" i="40"/>
  <c r="CJ8" i="40"/>
  <c r="CI10" i="40"/>
  <c r="CJ6" i="40"/>
  <c r="CI12" i="40"/>
  <c r="R2" i="5"/>
  <c r="Q20" i="20"/>
  <c r="R20" i="20"/>
  <c r="T2" i="14"/>
  <c r="P2" i="14"/>
  <c r="P6" i="14"/>
  <c r="P3" i="14"/>
  <c r="R12" i="20"/>
  <c r="R7" i="20"/>
  <c r="CJ14" i="40"/>
  <c r="CI15" i="40"/>
  <c r="CJ15" i="40"/>
  <c r="CI14" i="40"/>
  <c r="CI13" i="40"/>
  <c r="CJ12" i="40"/>
  <c r="R11" i="20"/>
  <c r="L46" i="20"/>
  <c r="M37" i="20"/>
  <c r="M39" i="20"/>
  <c r="M36" i="20"/>
  <c r="M38" i="20"/>
  <c r="M46" i="20"/>
  <c r="R13" i="20"/>
  <c r="CJ16" i="40"/>
  <c r="CI16" i="40"/>
  <c r="R15" i="20"/>
  <c r="AG2" i="38"/>
  <c r="R19" i="20"/>
  <c r="R18" i="20"/>
  <c r="R17" i="20"/>
  <c r="R16" i="20"/>
  <c r="R21" i="20"/>
  <c r="D9" i="37"/>
</calcChain>
</file>

<file path=xl/sharedStrings.xml><?xml version="1.0" encoding="utf-8"?>
<sst xmlns="http://schemas.openxmlformats.org/spreadsheetml/2006/main" count="762" uniqueCount="212">
  <si>
    <t>ESTOQUE MÍNIMO</t>
  </si>
  <si>
    <t>STATUS</t>
  </si>
  <si>
    <t>PRODUTO</t>
  </si>
  <si>
    <t>MARCA</t>
  </si>
  <si>
    <t>QTDE</t>
  </si>
  <si>
    <t>DINHEIRO</t>
  </si>
  <si>
    <t>Data</t>
  </si>
  <si>
    <t>Mês</t>
  </si>
  <si>
    <t>Junho</t>
  </si>
  <si>
    <t>Janeiro</t>
  </si>
  <si>
    <t>Fevereiro</t>
  </si>
  <si>
    <t>Março</t>
  </si>
  <si>
    <t>Abril</t>
  </si>
  <si>
    <t>Maio</t>
  </si>
  <si>
    <t>Julho</t>
  </si>
  <si>
    <t>Agosto</t>
  </si>
  <si>
    <t>Setembro</t>
  </si>
  <si>
    <t>Outubro</t>
  </si>
  <si>
    <t>Novembro</t>
  </si>
  <si>
    <t>Dezembro</t>
  </si>
  <si>
    <t>Total</t>
  </si>
  <si>
    <t>MÊS</t>
  </si>
  <si>
    <t>VALOR UNIT.</t>
  </si>
  <si>
    <t>UNID.</t>
  </si>
  <si>
    <t>VALOR TOTAL</t>
  </si>
  <si>
    <t>UNIDADE</t>
  </si>
  <si>
    <t>COD.</t>
  </si>
  <si>
    <t>ESTOQUE INICIAL</t>
  </si>
  <si>
    <t>ESTOQUE ATUAL</t>
  </si>
  <si>
    <t>PAGAMENTO</t>
  </si>
  <si>
    <t>SENHA</t>
  </si>
  <si>
    <t>LOGIN</t>
  </si>
  <si>
    <t>Desenvolvido por: rafa2405fonseca@yahoo.com.br</t>
  </si>
  <si>
    <t>ITEM</t>
  </si>
  <si>
    <t>CÓDIGO</t>
  </si>
  <si>
    <t>CLIENTE</t>
  </si>
  <si>
    <t>CPF/CNPJ</t>
  </si>
  <si>
    <t>Nº</t>
  </si>
  <si>
    <t>CARTÃO</t>
  </si>
  <si>
    <t>CHEQUE</t>
  </si>
  <si>
    <t>DATA COMPRA</t>
  </si>
  <si>
    <t>LUCRO</t>
  </si>
  <si>
    <t>VENDAS</t>
  </si>
  <si>
    <t>VENDA MENSAL</t>
  </si>
  <si>
    <t>RESUMO</t>
  </si>
  <si>
    <t>VLR COMPRA</t>
  </si>
  <si>
    <t>VLR UNIT. VENDA</t>
  </si>
  <si>
    <t>VLR TOTAL VENDA</t>
  </si>
  <si>
    <t>ENDEREÇO</t>
  </si>
  <si>
    <t>Nº RESID.</t>
  </si>
  <si>
    <t>CEP</t>
  </si>
  <si>
    <t>CIDADE</t>
  </si>
  <si>
    <t>ESTADO</t>
  </si>
  <si>
    <t>BAIRRO</t>
  </si>
  <si>
    <t>NOME</t>
  </si>
  <si>
    <t>INSCRIÇÃO ESTADUAL</t>
  </si>
  <si>
    <t>CONTATO</t>
  </si>
  <si>
    <t>TEL. CELULAR</t>
  </si>
  <si>
    <t>TEL. FIXO</t>
  </si>
  <si>
    <t>E-MAIL</t>
  </si>
  <si>
    <t>VLR UNIT. COMPRA</t>
  </si>
  <si>
    <t xml:space="preserve">VALOR DA COMPRA </t>
  </si>
  <si>
    <t>VLR TOTAL COMPRA</t>
  </si>
  <si>
    <t>A PRAZO</t>
  </si>
  <si>
    <t>MODAL</t>
  </si>
  <si>
    <t>TIPO VENDA</t>
  </si>
  <si>
    <t>BOLETO</t>
  </si>
  <si>
    <t>*FIADO*</t>
  </si>
  <si>
    <t>OUTROS</t>
  </si>
  <si>
    <t>TOTAL VENDA</t>
  </si>
  <si>
    <t>TOTAL COMPRA</t>
  </si>
  <si>
    <t>DATA REGISTRO</t>
  </si>
  <si>
    <t>DESC.</t>
  </si>
  <si>
    <t>RAFAEL FONSECA PINHEIRO</t>
  </si>
  <si>
    <t>Produto</t>
  </si>
  <si>
    <t>Marca</t>
  </si>
  <si>
    <t>Quant.</t>
  </si>
  <si>
    <t>Valor unit.</t>
  </si>
  <si>
    <t>Valor Total</t>
  </si>
  <si>
    <t>Unidade</t>
  </si>
  <si>
    <t>Cliente</t>
  </si>
  <si>
    <t>Tipo de venda</t>
  </si>
  <si>
    <t>Data da venda</t>
  </si>
  <si>
    <t>.</t>
  </si>
  <si>
    <t>CPF</t>
  </si>
  <si>
    <t>IMAGEM</t>
  </si>
  <si>
    <t>NOME COMPLETO</t>
  </si>
  <si>
    <t>CARGO</t>
  </si>
  <si>
    <t>USUÁRIO</t>
  </si>
  <si>
    <t>OUTRAS INFOR.</t>
  </si>
  <si>
    <t>OUTRAS INFORMAÇÕES</t>
  </si>
  <si>
    <t>DATA / HORA REGISTRO</t>
  </si>
  <si>
    <t>RESPONSÁVEL PELO REGISTRO</t>
  </si>
  <si>
    <t>COMISSÃO</t>
  </si>
  <si>
    <t>% COMISSÃO</t>
  </si>
  <si>
    <t>BRINDE</t>
  </si>
  <si>
    <t>VALOR DA COMISSÃO</t>
  </si>
  <si>
    <t>FUNCIONÁRIO</t>
  </si>
  <si>
    <t>Nome</t>
  </si>
  <si>
    <t>PAPEL XAMEX A4</t>
  </si>
  <si>
    <t>CHAMEX</t>
  </si>
  <si>
    <t>RESMA</t>
  </si>
  <si>
    <t>R$ 12,50</t>
  </si>
  <si>
    <t>12,5</t>
  </si>
  <si>
    <t>CARNÊ</t>
  </si>
  <si>
    <t>COMISSÃO %</t>
  </si>
  <si>
    <t>VENDA</t>
  </si>
  <si>
    <t>RECIBO DE Nº</t>
  </si>
  <si>
    <t>MODALIDADE</t>
  </si>
  <si>
    <t>FUNCIONÁRIOS</t>
  </si>
  <si>
    <t>DATA VENDA</t>
  </si>
  <si>
    <t>VIRTUAL</t>
  </si>
  <si>
    <t>BALCÃO</t>
  </si>
  <si>
    <t>QUANT. VENDIDA</t>
  </si>
  <si>
    <t xml:space="preserve">1º - </t>
  </si>
  <si>
    <t xml:space="preserve">2º - </t>
  </si>
  <si>
    <t xml:space="preserve">3º - </t>
  </si>
  <si>
    <t xml:space="preserve">4º - </t>
  </si>
  <si>
    <t xml:space="preserve">5º - </t>
  </si>
  <si>
    <t xml:space="preserve">6º - </t>
  </si>
  <si>
    <t xml:space="preserve">7º - </t>
  </si>
  <si>
    <t xml:space="preserve">8º - </t>
  </si>
  <si>
    <t xml:space="preserve">9º - </t>
  </si>
  <si>
    <t xml:space="preserve">10º - </t>
  </si>
  <si>
    <t>Nº VENDAS</t>
  </si>
  <si>
    <t>DATA DA COMPRA</t>
  </si>
  <si>
    <t>FORNECEDOR</t>
  </si>
  <si>
    <t>VALOR DA COMPRA</t>
  </si>
  <si>
    <t>JUROS</t>
  </si>
  <si>
    <t>TOTAL A PAGAR</t>
  </si>
  <si>
    <t>TIPO</t>
  </si>
  <si>
    <t>Nº DE PARCELAS</t>
  </si>
  <si>
    <t>VALOR DA PARCELA</t>
  </si>
  <si>
    <t>VENCIMENTO</t>
  </si>
  <si>
    <t>VALOR PAGO</t>
  </si>
  <si>
    <t>DATA PAGAMENTO</t>
  </si>
  <si>
    <t>OBSERVAÇÃO</t>
  </si>
  <si>
    <t>NF</t>
  </si>
  <si>
    <t>-</t>
  </si>
  <si>
    <t>ADMINISTRADOR</t>
  </si>
  <si>
    <t>0,00%</t>
  </si>
  <si>
    <t>DATA FABRICAÇÃO</t>
  </si>
  <si>
    <t>DATA VALIDADE</t>
  </si>
  <si>
    <t>VENCE</t>
  </si>
  <si>
    <t>AMPOLA</t>
  </si>
  <si>
    <t>30 DIAS</t>
  </si>
  <si>
    <t>RAFA</t>
  </si>
  <si>
    <t>BERMUDA JEANS FEMININA TAM 44</t>
  </si>
  <si>
    <t>SKYLER</t>
  </si>
  <si>
    <t>C:\Users\Rafael Pinheiro\Desktop\Imagem\IMG-20150219-WA0005.jpg</t>
  </si>
  <si>
    <t>PEÇA</t>
  </si>
  <si>
    <t>BERMUDA JEANS MASCULINA TAM 48</t>
  </si>
  <si>
    <t>SKINNER</t>
  </si>
  <si>
    <t>REFERENTE A NF 234</t>
  </si>
  <si>
    <t>SEM INFORMAÇÃO</t>
  </si>
  <si>
    <t>REPOR</t>
  </si>
  <si>
    <t>SAPATO MASCULINO PRETO</t>
  </si>
  <si>
    <t>SERGIOS</t>
  </si>
  <si>
    <t>PAR</t>
  </si>
  <si>
    <t>BONÉ TAM ÚNICO</t>
  </si>
  <si>
    <t>NIKE</t>
  </si>
  <si>
    <t>MACHADO DE ASSIS</t>
  </si>
  <si>
    <t>111.111.111-11</t>
  </si>
  <si>
    <t>RAFA2405FONSECA@YAHOO.COM.BR</t>
  </si>
  <si>
    <t>CARLOS BRNADÃO</t>
  </si>
  <si>
    <t>222.222.222-22</t>
  </si>
  <si>
    <t>RUA 34 QUADRA 8</t>
  </si>
  <si>
    <t>SAO LUIS</t>
  </si>
  <si>
    <t>COHAB</t>
  </si>
  <si>
    <t>65000-000</t>
  </si>
  <si>
    <t>MARANHÃO (MA)</t>
  </si>
  <si>
    <t>CARLOS</t>
  </si>
  <si>
    <t>(98) 999999999</t>
  </si>
  <si>
    <t>(98) 2222-2222</t>
  </si>
  <si>
    <t>RUA 45 QUADRA 5</t>
  </si>
  <si>
    <t>SÃO LUIS</t>
  </si>
  <si>
    <t>TURU</t>
  </si>
  <si>
    <t>ASSIS</t>
  </si>
  <si>
    <t>R$ 120,00</t>
  </si>
  <si>
    <t>R$ 40,00</t>
  </si>
  <si>
    <t>R$ 150,00</t>
  </si>
  <si>
    <t/>
  </si>
  <si>
    <t>MASTERCARD</t>
  </si>
  <si>
    <t>PARCELADO 6 X</t>
  </si>
  <si>
    <t>CONTROLE DE ESTOQUE</t>
  </si>
  <si>
    <t>15 DIAS</t>
  </si>
  <si>
    <t>PARCELADO 5 X</t>
  </si>
  <si>
    <t>(99) 999999999</t>
  </si>
  <si>
    <t>(99) 9999-9999</t>
  </si>
  <si>
    <t>LOJÃO DOS JEANS</t>
  </si>
  <si>
    <t>34.463.876/0001-35</t>
  </si>
  <si>
    <t>RUA NOSSA SENHORA DA VITÓRIA</t>
  </si>
  <si>
    <t>FORTALEZA</t>
  </si>
  <si>
    <t>MOÇAMBIQUE</t>
  </si>
  <si>
    <t>44767-878</t>
  </si>
  <si>
    <t>CEARÁ (CE)</t>
  </si>
  <si>
    <t>457.466.655.634</t>
  </si>
  <si>
    <t>PEDRO</t>
  </si>
  <si>
    <t>RAFA240FONSECA@YAHOO.COM.BR</t>
  </si>
  <si>
    <t>0,30%</t>
  </si>
  <si>
    <t>C:\Users\Rafael Pinheiro\Desktop\Imagem\171-MLB4666298564_072013-O.jpg</t>
  </si>
  <si>
    <t>C:\Users\Rafael Pinheiro\Desktop\Imagem\0703.jpg</t>
  </si>
  <si>
    <t>CARLOS BRANDÃO</t>
  </si>
  <si>
    <t>HIPERCARD</t>
  </si>
  <si>
    <t>R$ 10,00</t>
  </si>
  <si>
    <t>R$ 100,00</t>
  </si>
  <si>
    <t>ANTONIO</t>
  </si>
  <si>
    <t>10,00%</t>
  </si>
  <si>
    <t>ATENDENTE</t>
  </si>
  <si>
    <t>ADMIN</t>
  </si>
  <si>
    <t>R$ 30,00</t>
  </si>
  <si>
    <t>C:\Users\DEV\Pictures\2023-01-27 atividade_sara\atividade_sara 001.jpg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</si>
</sst>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;;;"/>
    <numFmt numFmtId="167" formatCode="&quot;R$ &quot;#,##0.00"/>
    <numFmt numFmtId="168" formatCode="General_)"/>
    <numFmt numFmtId="169" formatCode="[$-F800]dddd\,\ mmmm\ dd\,\ yyyy"/>
    <numFmt numFmtId="170" formatCode="dd/mm/yyyy\ hh:mm:ss"/>
    <numFmt numFmtId="171" formatCode="&quot;R$&quot;\ #,##0.00"/>
  </numFmts>
  <fonts count="66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18"/>
      <name val="Arial"/>
      <family val="2"/>
    </font>
    <font>
      <sz val="10"/>
      <color indexed="9"/>
      <name val="Arial"/>
      <family val="2"/>
    </font>
    <font>
      <b/>
      <sz val="20"/>
      <color indexed="9"/>
      <name val="Trebuchet MS"/>
      <family val="2"/>
    </font>
    <font>
      <i/>
      <sz val="8"/>
      <color indexed="18"/>
      <name val="Albertus (W1)"/>
      <family val="2"/>
    </font>
    <font>
      <i/>
      <sz val="40"/>
      <color indexed="18"/>
      <name val="Bauhaus 93"/>
      <family val="5"/>
    </font>
    <font>
      <b/>
      <i/>
      <sz val="14"/>
      <color indexed="18"/>
      <name val="Bauhaus 93"/>
      <family val="5"/>
    </font>
    <font>
      <i/>
      <sz val="12"/>
      <color indexed="18"/>
      <name val="Bauhaus 93"/>
      <family val="5"/>
    </font>
    <font>
      <b/>
      <sz val="7"/>
      <color indexed="56"/>
      <name val="Arial"/>
      <family val="2"/>
    </font>
    <font>
      <b/>
      <sz val="25"/>
      <color indexed="9"/>
      <name val="Trebuchet MS"/>
      <family val="2"/>
    </font>
    <font>
      <b/>
      <sz val="10"/>
      <color indexed="18"/>
      <name val="Arial Black"/>
      <family val="2"/>
    </font>
    <font>
      <sz val="7"/>
      <color indexed="18"/>
      <name val="Arial"/>
      <family val="2"/>
    </font>
    <font>
      <sz val="7"/>
      <name val="Arial"/>
      <family val="2"/>
    </font>
    <font>
      <b/>
      <sz val="10"/>
      <color indexed="9"/>
      <name val="Arial"/>
      <family val="2"/>
    </font>
    <font>
      <sz val="20"/>
      <color indexed="22"/>
      <name val="Pristina"/>
      <family val="4"/>
    </font>
    <font>
      <sz val="9"/>
      <color indexed="9"/>
      <name val="Book Antiqua"/>
      <family val="1"/>
    </font>
    <font>
      <sz val="8"/>
      <name val="Tahoma"/>
      <family val="2"/>
    </font>
    <font>
      <sz val="20"/>
      <color indexed="9"/>
      <name val="Pristina"/>
      <family val="4"/>
    </font>
    <font>
      <b/>
      <sz val="10"/>
      <name val="Arial"/>
      <family val="2"/>
    </font>
    <font>
      <i/>
      <sz val="40"/>
      <name val="Bauhaus 93"/>
      <family val="5"/>
    </font>
    <font>
      <b/>
      <sz val="12"/>
      <name val="Arial"/>
      <family val="2"/>
    </font>
    <font>
      <sz val="9"/>
      <color indexed="22"/>
      <name val="Book Antiqua"/>
      <family val="1"/>
    </font>
    <font>
      <sz val="8"/>
      <color indexed="22"/>
      <name val="Tahoma"/>
      <family val="2"/>
    </font>
    <font>
      <sz val="10"/>
      <name val="Courier"/>
      <family val="3"/>
    </font>
    <font>
      <sz val="10"/>
      <name val="Arial"/>
      <family val="2"/>
    </font>
    <font>
      <sz val="11"/>
      <color indexed="10"/>
      <name val="Arial"/>
      <family val="2"/>
    </font>
    <font>
      <sz val="30"/>
      <color indexed="9"/>
      <name val="Pristina"/>
      <family val="4"/>
    </font>
    <font>
      <sz val="10"/>
      <color indexed="10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12"/>
      <color indexed="8"/>
      <name val="Calibri"/>
      <family val="2"/>
    </font>
    <font>
      <sz val="12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sz val="9"/>
      <name val="Arial"/>
      <family val="2"/>
    </font>
    <font>
      <sz val="12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name val="Times New Roman"/>
      <family val="1"/>
    </font>
    <font>
      <sz val="10"/>
      <name val="IDAutomationSC128XS DEMO"/>
    </font>
    <font>
      <sz val="10"/>
      <name val="Trebuchet MS"/>
      <family val="2"/>
    </font>
    <font>
      <b/>
      <sz val="16"/>
      <color indexed="10"/>
      <name val="Arial"/>
      <family val="2"/>
    </font>
    <font>
      <sz val="10"/>
      <color theme="0"/>
      <name val="Arial"/>
      <family val="2"/>
    </font>
    <font>
      <sz val="11"/>
      <color theme="0"/>
      <name val="Tahoma"/>
      <family val="2"/>
    </font>
    <font>
      <sz val="12"/>
      <color theme="0"/>
      <name val="Times New Roman"/>
      <family val="1"/>
    </font>
    <font>
      <sz val="10"/>
      <color rgb="FF000000"/>
      <name val="Segoe UI"/>
      <family val="2"/>
    </font>
    <font>
      <sz val="10"/>
      <color rgb="FF000000"/>
      <name val="Helvetica"/>
      <family val="2"/>
    </font>
    <font>
      <sz val="10"/>
      <color theme="1"/>
      <name val="Arial"/>
      <family val="2"/>
    </font>
    <font>
      <sz val="8"/>
      <color rgb="FF000000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thick">
        <color indexed="9"/>
      </left>
      <right/>
      <top style="thick">
        <color indexed="18"/>
      </top>
      <bottom/>
      <diagonal/>
    </border>
    <border>
      <left/>
      <right/>
      <top style="thick">
        <color indexed="18"/>
      </top>
      <bottom/>
      <diagonal/>
    </border>
    <border>
      <left/>
      <right style="thick">
        <color indexed="9"/>
      </right>
      <top style="thick">
        <color indexed="18"/>
      </top>
      <bottom style="thick">
        <color indexed="9"/>
      </bottom>
      <diagonal/>
    </border>
    <border>
      <left style="thick">
        <color indexed="9"/>
      </left>
      <right/>
      <top/>
      <bottom/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22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45">
    <xf numFmtId="0" fontId="0" fillId="0" borderId="0"/>
    <xf numFmtId="0" fontId="39" fillId="2" borderId="0" applyNumberFormat="0" applyBorder="0" applyAlignment="0" applyProtection="0"/>
    <xf numFmtId="0" fontId="39" fillId="3" borderId="0" applyNumberFormat="0" applyBorder="0" applyAlignment="0" applyProtection="0"/>
    <xf numFmtId="0" fontId="39" fillId="4" borderId="0" applyNumberFormat="0" applyBorder="0" applyAlignment="0" applyProtection="0"/>
    <xf numFmtId="0" fontId="39" fillId="5" borderId="0" applyNumberFormat="0" applyBorder="0" applyAlignment="0" applyProtection="0"/>
    <xf numFmtId="0" fontId="39" fillId="6" borderId="0" applyNumberFormat="0" applyBorder="0" applyAlignment="0" applyProtection="0"/>
    <xf numFmtId="0" fontId="39" fillId="7" borderId="0" applyNumberFormat="0" applyBorder="0" applyAlignment="0" applyProtection="0"/>
    <xf numFmtId="0" fontId="39" fillId="8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5" borderId="0" applyNumberFormat="0" applyBorder="0" applyAlignment="0" applyProtection="0"/>
    <xf numFmtId="0" fontId="39" fillId="8" borderId="0" applyNumberFormat="0" applyBorder="0" applyAlignment="0" applyProtection="0"/>
    <xf numFmtId="0" fontId="39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9" borderId="0" applyNumberFormat="0" applyBorder="0" applyAlignment="0" applyProtection="0"/>
    <xf numFmtId="0" fontId="46" fillId="3" borderId="0" applyNumberFormat="0" applyBorder="0" applyAlignment="0" applyProtection="0"/>
    <xf numFmtId="0" fontId="42" fillId="20" borderId="1" applyNumberFormat="0" applyAlignment="0" applyProtection="0"/>
    <xf numFmtId="0" fontId="43" fillId="21" borderId="2" applyNumberFormat="0" applyAlignment="0" applyProtection="0"/>
    <xf numFmtId="168" fontId="25" fillId="0" borderId="0"/>
    <xf numFmtId="0" fontId="5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4" fillId="0" borderId="6" applyNumberFormat="0" applyFill="0" applyAlignment="0" applyProtection="0"/>
    <xf numFmtId="0" fontId="54" fillId="0" borderId="0" applyNumberFormat="0" applyFill="0" applyBorder="0" applyAlignment="0" applyProtection="0"/>
    <xf numFmtId="0" fontId="45" fillId="7" borderId="1" applyNumberFormat="0" applyAlignment="0" applyProtection="0"/>
    <xf numFmtId="0" fontId="44" fillId="0" borderId="3" applyNumberFormat="0" applyFill="0" applyAlignment="0" applyProtection="0"/>
    <xf numFmtId="166" fontId="1" fillId="0" borderId="0" applyFont="0" applyFill="0" applyBorder="0" applyAlignment="0" applyProtection="0"/>
    <xf numFmtId="0" fontId="47" fillId="22" borderId="0" applyNumberFormat="0" applyBorder="0" applyAlignment="0" applyProtection="0"/>
    <xf numFmtId="168" fontId="25" fillId="0" borderId="0"/>
    <xf numFmtId="0" fontId="39" fillId="23" borderId="7" applyNumberFormat="0" applyFont="0" applyAlignment="0" applyProtection="0"/>
    <xf numFmtId="0" fontId="48" fillId="20" borderId="8" applyNumberFormat="0" applyAlignment="0" applyProtection="0"/>
    <xf numFmtId="9" fontId="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243">
    <xf numFmtId="0" fontId="0" fillId="0" borderId="0" xfId="0"/>
    <xf numFmtId="0" fontId="4" fillId="24" borderId="0" xfId="0" applyFont="1" applyFill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/>
      <protection hidden="1"/>
    </xf>
    <xf numFmtId="1" fontId="0" fillId="0" borderId="0" xfId="0" applyNumberFormat="1" applyAlignment="1" applyProtection="1">
      <alignment horizontal="center"/>
      <protection hidden="1"/>
    </xf>
    <xf numFmtId="166" fontId="0" fillId="0" borderId="0" xfId="37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166" fontId="0" fillId="0" borderId="0" xfId="37" applyFont="1" applyAlignment="1" applyProtection="1">
      <alignment horizontal="center"/>
      <protection hidden="1"/>
    </xf>
    <xf numFmtId="2" fontId="0" fillId="0" borderId="0" xfId="37" applyNumberFormat="1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3" fillId="25" borderId="0" xfId="0" applyFont="1" applyFill="1" applyAlignment="1" applyProtection="1">
      <alignment horizontal="left"/>
      <protection hidden="1"/>
    </xf>
    <xf numFmtId="0" fontId="3" fillId="25" borderId="0" xfId="0" applyFont="1" applyFill="1" applyProtection="1">
      <protection hidden="1"/>
    </xf>
    <xf numFmtId="0" fontId="3" fillId="25" borderId="0" xfId="0" applyFont="1" applyFill="1" applyAlignment="1" applyProtection="1">
      <alignment horizontal="center"/>
      <protection hidden="1"/>
    </xf>
    <xf numFmtId="0" fontId="0" fillId="25" borderId="0" xfId="0" applyFill="1" applyProtection="1">
      <protection hidden="1"/>
    </xf>
    <xf numFmtId="0" fontId="3" fillId="0" borderId="9" xfId="0" applyFont="1" applyBorder="1" applyProtection="1"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10" xfId="0" applyFont="1" applyBorder="1" applyProtection="1">
      <protection hidden="1"/>
    </xf>
    <xf numFmtId="0" fontId="3" fillId="0" borderId="11" xfId="0" applyFont="1" applyBorder="1" applyProtection="1">
      <protection hidden="1"/>
    </xf>
    <xf numFmtId="0" fontId="5" fillId="0" borderId="11" xfId="0" applyFont="1" applyBorder="1" applyAlignment="1" applyProtection="1">
      <alignment horizontal="center" vertical="center"/>
      <protection hidden="1"/>
    </xf>
    <xf numFmtId="0" fontId="5" fillId="0" borderId="11" xfId="0" applyFont="1" applyBorder="1" applyAlignment="1" applyProtection="1">
      <alignment vertical="center"/>
      <protection hidden="1"/>
    </xf>
    <xf numFmtId="0" fontId="3" fillId="0" borderId="12" xfId="0" applyFont="1" applyBorder="1" applyProtection="1">
      <protection hidden="1"/>
    </xf>
    <xf numFmtId="0" fontId="3" fillId="0" borderId="13" xfId="0" applyFont="1" applyBorder="1" applyProtection="1">
      <protection hidden="1"/>
    </xf>
    <xf numFmtId="0" fontId="7" fillId="0" borderId="0" xfId="0" applyFont="1" applyAlignment="1" applyProtection="1">
      <alignment vertical="center"/>
      <protection hidden="1"/>
    </xf>
    <xf numFmtId="0" fontId="3" fillId="0" borderId="0" xfId="0" applyFont="1" applyProtection="1">
      <protection hidden="1"/>
    </xf>
    <xf numFmtId="0" fontId="3" fillId="0" borderId="14" xfId="0" applyFont="1" applyBorder="1" applyProtection="1">
      <protection hidden="1"/>
    </xf>
    <xf numFmtId="0" fontId="4" fillId="26" borderId="15" xfId="0" applyFont="1" applyFill="1" applyBorder="1" applyAlignment="1" applyProtection="1">
      <alignment vertical="center"/>
      <protection hidden="1"/>
    </xf>
    <xf numFmtId="0" fontId="8" fillId="0" borderId="16" xfId="0" applyFont="1" applyBorder="1" applyProtection="1">
      <protection hidden="1"/>
    </xf>
    <xf numFmtId="0" fontId="7" fillId="0" borderId="17" xfId="0" applyFont="1" applyBorder="1" applyAlignment="1" applyProtection="1">
      <alignment vertical="center"/>
      <protection hidden="1"/>
    </xf>
    <xf numFmtId="0" fontId="3" fillId="0" borderId="17" xfId="0" applyFont="1" applyBorder="1" applyProtection="1">
      <protection hidden="1"/>
    </xf>
    <xf numFmtId="0" fontId="3" fillId="0" borderId="16" xfId="0" applyFont="1" applyBorder="1" applyProtection="1">
      <protection hidden="1"/>
    </xf>
    <xf numFmtId="0" fontId="0" fillId="24" borderId="0" xfId="0" applyFill="1" applyProtection="1">
      <protection hidden="1"/>
    </xf>
    <xf numFmtId="0" fontId="0" fillId="24" borderId="0" xfId="0" applyFill="1" applyAlignment="1" applyProtection="1">
      <alignment horizontal="center"/>
      <protection hidden="1"/>
    </xf>
    <xf numFmtId="0" fontId="0" fillId="24" borderId="18" xfId="0" applyFill="1" applyBorder="1" applyProtection="1">
      <protection hidden="1"/>
    </xf>
    <xf numFmtId="0" fontId="0" fillId="25" borderId="0" xfId="0" applyFill="1" applyAlignment="1" applyProtection="1">
      <alignment horizontal="center" vertical="center"/>
      <protection hidden="1"/>
    </xf>
    <xf numFmtId="0" fontId="15" fillId="27" borderId="15" xfId="0" applyFont="1" applyFill="1" applyBorder="1" applyAlignment="1" applyProtection="1">
      <alignment horizontal="center" vertical="center"/>
      <protection hidden="1"/>
    </xf>
    <xf numFmtId="0" fontId="0" fillId="24" borderId="18" xfId="0" applyFill="1" applyBorder="1" applyAlignment="1" applyProtection="1">
      <alignment horizontal="center" vertical="center"/>
      <protection hidden="1"/>
    </xf>
    <xf numFmtId="0" fontId="0" fillId="24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24" borderId="0" xfId="0" applyFont="1" applyFill="1" applyProtection="1">
      <protection hidden="1"/>
    </xf>
    <xf numFmtId="0" fontId="0" fillId="24" borderId="17" xfId="0" applyFill="1" applyBorder="1" applyProtection="1">
      <protection hidden="1"/>
    </xf>
    <xf numFmtId="0" fontId="0" fillId="24" borderId="17" xfId="0" applyFill="1" applyBorder="1" applyAlignment="1" applyProtection="1">
      <alignment horizontal="center"/>
      <protection hidden="1"/>
    </xf>
    <xf numFmtId="166" fontId="17" fillId="25" borderId="0" xfId="0" applyNumberFormat="1" applyFont="1" applyFill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14" fontId="1" fillId="0" borderId="0" xfId="0" applyNumberFormat="1" applyFont="1" applyAlignment="1" applyProtection="1">
      <alignment horizontal="center"/>
      <protection hidden="1"/>
    </xf>
    <xf numFmtId="14" fontId="1" fillId="0" borderId="0" xfId="0" applyNumberFormat="1" applyFont="1" applyAlignment="1" applyProtection="1">
      <alignment horizontal="center" vertical="center"/>
      <protection hidden="1"/>
    </xf>
    <xf numFmtId="0" fontId="21" fillId="0" borderId="17" xfId="0" applyFont="1" applyBorder="1" applyAlignment="1" applyProtection="1">
      <alignment vertical="center"/>
      <protection hidden="1"/>
    </xf>
    <xf numFmtId="0" fontId="4" fillId="24" borderId="0" xfId="0" applyFont="1" applyFill="1" applyProtection="1">
      <protection locked="0" hidden="1"/>
    </xf>
    <xf numFmtId="0" fontId="19" fillId="0" borderId="0" xfId="0" applyFont="1" applyAlignment="1" applyProtection="1">
      <alignment vertical="center"/>
      <protection hidden="1"/>
    </xf>
    <xf numFmtId="0" fontId="19" fillId="0" borderId="19" xfId="0" applyFont="1" applyBorder="1" applyAlignment="1" applyProtection="1">
      <alignment vertic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14" fontId="0" fillId="24" borderId="0" xfId="0" applyNumberFormat="1" applyFill="1" applyAlignment="1" applyProtection="1">
      <alignment horizontal="center"/>
      <protection hidden="1"/>
    </xf>
    <xf numFmtId="0" fontId="4" fillId="0" borderId="0" xfId="0" applyFont="1"/>
    <xf numFmtId="4" fontId="0" fillId="0" borderId="0" xfId="0" applyNumberFormat="1" applyAlignment="1" applyProtection="1">
      <alignment horizontal="center"/>
      <protection hidden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39" applyNumberFormat="1" applyFont="1"/>
    <xf numFmtId="9" fontId="1" fillId="0" borderId="0" xfId="42"/>
    <xf numFmtId="0" fontId="26" fillId="0" borderId="0" xfId="0" applyFont="1"/>
    <xf numFmtId="0" fontId="26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left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66" fontId="26" fillId="0" borderId="0" xfId="37" applyFont="1" applyFill="1" applyBorder="1" applyAlignment="1" applyProtection="1">
      <alignment horizontal="center"/>
      <protection hidden="1"/>
    </xf>
    <xf numFmtId="2" fontId="26" fillId="0" borderId="0" xfId="37" applyNumberFormat="1" applyFont="1" applyFill="1" applyBorder="1" applyAlignment="1" applyProtection="1">
      <alignment horizontal="center"/>
      <protection hidden="1"/>
    </xf>
    <xf numFmtId="0" fontId="26" fillId="0" borderId="0" xfId="0" applyFont="1" applyAlignment="1">
      <alignment horizontal="center"/>
    </xf>
    <xf numFmtId="0" fontId="26" fillId="0" borderId="0" xfId="0" applyFont="1" applyAlignment="1" applyProtection="1">
      <alignment horizontal="center" vertical="center"/>
      <protection hidden="1"/>
    </xf>
    <xf numFmtId="1" fontId="26" fillId="0" borderId="0" xfId="0" applyNumberFormat="1" applyFont="1" applyAlignment="1" applyProtection="1">
      <alignment horizontal="center" vertical="center"/>
      <protection hidden="1"/>
    </xf>
    <xf numFmtId="166" fontId="26" fillId="0" borderId="0" xfId="37" applyFont="1" applyFill="1" applyBorder="1"/>
    <xf numFmtId="14" fontId="26" fillId="0" borderId="0" xfId="0" applyNumberFormat="1" applyFont="1"/>
    <xf numFmtId="1" fontId="0" fillId="0" borderId="0" xfId="0" applyNumberFormat="1"/>
    <xf numFmtId="0" fontId="20" fillId="28" borderId="15" xfId="0" applyFont="1" applyFill="1" applyBorder="1" applyAlignment="1" applyProtection="1">
      <alignment horizontal="center" vertical="center"/>
      <protection hidden="1"/>
    </xf>
    <xf numFmtId="0" fontId="15" fillId="26" borderId="15" xfId="0" applyFont="1" applyFill="1" applyBorder="1" applyAlignment="1" applyProtection="1">
      <alignment horizontal="center" vertical="center"/>
      <protection hidden="1"/>
    </xf>
    <xf numFmtId="0" fontId="20" fillId="24" borderId="15" xfId="0" applyFont="1" applyFill="1" applyBorder="1" applyAlignment="1" applyProtection="1">
      <alignment horizontal="center" vertical="center"/>
      <protection hidden="1"/>
    </xf>
    <xf numFmtId="0" fontId="26" fillId="24" borderId="0" xfId="0" applyFont="1" applyFill="1" applyAlignment="1" applyProtection="1">
      <alignment horizontal="center" vertical="center"/>
      <protection hidden="1"/>
    </xf>
    <xf numFmtId="14" fontId="26" fillId="24" borderId="15" xfId="0" applyNumberFormat="1" applyFont="1" applyFill="1" applyBorder="1" applyAlignment="1" applyProtection="1">
      <alignment horizontal="center" vertical="center"/>
      <protection hidden="1"/>
    </xf>
    <xf numFmtId="0" fontId="26" fillId="24" borderId="0" xfId="0" applyFont="1" applyFill="1" applyAlignment="1" applyProtection="1">
      <alignment vertical="center"/>
      <protection hidden="1"/>
    </xf>
    <xf numFmtId="167" fontId="29" fillId="24" borderId="15" xfId="0" applyNumberFormat="1" applyFont="1" applyFill="1" applyBorder="1" applyAlignment="1" applyProtection="1">
      <alignment horizontal="center" vertical="center"/>
      <protection hidden="1"/>
    </xf>
    <xf numFmtId="0" fontId="26" fillId="24" borderId="0" xfId="0" applyFont="1" applyFill="1" applyProtection="1">
      <protection hidden="1"/>
    </xf>
    <xf numFmtId="0" fontId="26" fillId="24" borderId="0" xfId="0" applyFont="1" applyFill="1" applyAlignment="1" applyProtection="1">
      <alignment horizontal="center"/>
      <protection hidden="1"/>
    </xf>
    <xf numFmtId="14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26" fillId="0" borderId="0" xfId="0" applyNumberFormat="1" applyFont="1" applyAlignment="1" applyProtection="1">
      <alignment horizontal="left"/>
      <protection hidden="1"/>
    </xf>
    <xf numFmtId="9" fontId="0" fillId="0" borderId="0" xfId="42" applyFont="1" applyBorder="1" applyAlignment="1" applyProtection="1">
      <alignment horizontal="center"/>
      <protection hidden="1"/>
    </xf>
    <xf numFmtId="9" fontId="0" fillId="0" borderId="0" xfId="42" applyFont="1"/>
    <xf numFmtId="0" fontId="1" fillId="0" borderId="0" xfId="0" applyFont="1"/>
    <xf numFmtId="0" fontId="20" fillId="0" borderId="0" xfId="0" applyFont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167" fontId="4" fillId="0" borderId="0" xfId="0" applyNumberFormat="1" applyFont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8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1" fillId="0" borderId="0" xfId="0" applyFont="1" applyProtection="1">
      <protection hidden="1"/>
    </xf>
    <xf numFmtId="166" fontId="0" fillId="0" borderId="0" xfId="37" applyFont="1" applyFill="1" applyBorder="1" applyProtection="1">
      <protection hidden="1"/>
    </xf>
    <xf numFmtId="166" fontId="0" fillId="0" borderId="0" xfId="0" applyNumberFormat="1" applyProtection="1">
      <protection hidden="1"/>
    </xf>
    <xf numFmtId="0" fontId="2" fillId="0" borderId="0" xfId="0" applyFont="1" applyProtection="1">
      <protection hidden="1"/>
    </xf>
    <xf numFmtId="166" fontId="23" fillId="0" borderId="0" xfId="0" applyNumberFormat="1" applyFont="1" applyProtection="1">
      <protection hidden="1"/>
    </xf>
    <xf numFmtId="22" fontId="12" fillId="0" borderId="0" xfId="0" applyNumberFormat="1" applyFont="1" applyProtection="1">
      <protection hidden="1"/>
    </xf>
    <xf numFmtId="166" fontId="13" fillId="0" borderId="0" xfId="0" applyNumberFormat="1" applyFont="1" applyProtection="1">
      <protection hidden="1"/>
    </xf>
    <xf numFmtId="167" fontId="13" fillId="0" borderId="0" xfId="0" applyNumberFormat="1" applyFont="1" applyProtection="1">
      <protection hidden="1"/>
    </xf>
    <xf numFmtId="0" fontId="14" fillId="0" borderId="0" xfId="0" applyFont="1" applyProtection="1">
      <protection hidden="1"/>
    </xf>
    <xf numFmtId="0" fontId="4" fillId="0" borderId="0" xfId="0" applyFont="1" applyAlignment="1">
      <alignment horizontal="center"/>
    </xf>
    <xf numFmtId="170" fontId="26" fillId="0" borderId="0" xfId="0" applyNumberFormat="1" applyFont="1" applyAlignment="1">
      <alignment horizontal="center"/>
    </xf>
    <xf numFmtId="9" fontId="26" fillId="0" borderId="0" xfId="0" applyNumberFormat="1" applyFont="1" applyAlignment="1">
      <alignment horizontal="center"/>
    </xf>
    <xf numFmtId="22" fontId="0" fillId="0" borderId="0" xfId="0" applyNumberFormat="1" applyProtection="1">
      <protection hidden="1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66" fontId="1" fillId="0" borderId="0" xfId="37" applyFont="1" applyAlignment="1"/>
    <xf numFmtId="0" fontId="0" fillId="24" borderId="0" xfId="0" applyFill="1" applyAlignment="1">
      <alignment horizontal="center"/>
    </xf>
    <xf numFmtId="0" fontId="0" fillId="0" borderId="20" xfId="0" applyBorder="1" applyAlignment="1">
      <alignment horizontal="center"/>
    </xf>
    <xf numFmtId="0" fontId="4" fillId="0" borderId="20" xfId="0" applyFont="1" applyBorder="1"/>
    <xf numFmtId="0" fontId="0" fillId="0" borderId="20" xfId="0" applyBorder="1"/>
    <xf numFmtId="0" fontId="0" fillId="0" borderId="20" xfId="0" applyBorder="1" applyAlignment="1">
      <alignment horizontal="left"/>
    </xf>
    <xf numFmtId="0" fontId="36" fillId="0" borderId="0" xfId="0" applyFont="1" applyAlignment="1">
      <alignment horizontal="center"/>
    </xf>
    <xf numFmtId="0" fontId="31" fillId="0" borderId="21" xfId="0" applyFont="1" applyBorder="1" applyAlignment="1">
      <alignment horizontal="left"/>
    </xf>
    <xf numFmtId="0" fontId="31" fillId="0" borderId="21" xfId="0" applyFont="1" applyBorder="1"/>
    <xf numFmtId="0" fontId="31" fillId="0" borderId="21" xfId="37" applyNumberFormat="1" applyFont="1" applyBorder="1" applyAlignment="1"/>
    <xf numFmtId="0" fontId="31" fillId="0" borderId="22" xfId="0" applyFont="1" applyBorder="1" applyAlignment="1">
      <alignment horizontal="left"/>
    </xf>
    <xf numFmtId="0" fontId="31" fillId="0" borderId="22" xfId="0" applyFont="1" applyBorder="1"/>
    <xf numFmtId="0" fontId="31" fillId="0" borderId="22" xfId="37" applyNumberFormat="1" applyFont="1" applyBorder="1" applyAlignment="1"/>
    <xf numFmtId="0" fontId="3" fillId="0" borderId="0" xfId="0" applyFont="1"/>
    <xf numFmtId="0" fontId="3" fillId="0" borderId="0" xfId="0" applyFont="1" applyAlignment="1">
      <alignment horizontal="left"/>
    </xf>
    <xf numFmtId="14" fontId="30" fillId="0" borderId="0" xfId="0" applyNumberFormat="1" applyFont="1"/>
    <xf numFmtId="0" fontId="3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2" fillId="0" borderId="0" xfId="0" applyFont="1"/>
    <xf numFmtId="0" fontId="1" fillId="0" borderId="0" xfId="39" quotePrefix="1" applyNumberFormat="1" applyFont="1"/>
    <xf numFmtId="14" fontId="0" fillId="0" borderId="0" xfId="0" applyNumberFormat="1" applyAlignment="1">
      <alignment horizontal="center"/>
    </xf>
    <xf numFmtId="0" fontId="30" fillId="0" borderId="0" xfId="0" applyFont="1"/>
    <xf numFmtId="0" fontId="55" fillId="0" borderId="0" xfId="0" applyFont="1" applyProtection="1">
      <protection hidden="1"/>
    </xf>
    <xf numFmtId="0" fontId="1" fillId="24" borderId="0" xfId="0" applyFont="1" applyFill="1" applyAlignment="1" applyProtection="1">
      <alignment horizontal="center" vertical="center"/>
      <protection hidden="1"/>
    </xf>
    <xf numFmtId="0" fontId="1" fillId="24" borderId="0" xfId="0" applyFont="1" applyFill="1" applyProtection="1">
      <protection hidden="1"/>
    </xf>
    <xf numFmtId="0" fontId="1" fillId="0" borderId="0" xfId="42" applyNumberFormat="1"/>
    <xf numFmtId="0" fontId="1" fillId="0" borderId="0" xfId="0" applyFont="1" applyAlignment="1">
      <alignment horizontal="center"/>
    </xf>
    <xf numFmtId="9" fontId="1" fillId="0" borderId="0" xfId="39" applyNumberFormat="1" applyFont="1"/>
    <xf numFmtId="1" fontId="0" fillId="0" borderId="0" xfId="0" applyNumberFormat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horizontal="center" vertic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" fontId="1" fillId="0" borderId="0" xfId="0" applyNumberFormat="1" applyFont="1" applyAlignment="1" applyProtection="1">
      <alignment horizontal="center" vertical="center"/>
      <protection hidden="1"/>
    </xf>
    <xf numFmtId="164" fontId="1" fillId="0" borderId="0" xfId="0" applyNumberFormat="1" applyFont="1" applyProtection="1">
      <protection hidden="1"/>
    </xf>
    <xf numFmtId="14" fontId="1" fillId="0" borderId="0" xfId="0" applyNumberFormat="1" applyFont="1" applyProtection="1">
      <protection hidden="1"/>
    </xf>
    <xf numFmtId="1" fontId="1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166" fontId="1" fillId="0" borderId="0" xfId="37" applyFont="1" applyAlignment="1" applyProtection="1">
      <alignment horizontal="center"/>
      <protection hidden="1"/>
    </xf>
    <xf numFmtId="4" fontId="1" fillId="0" borderId="0" xfId="0" applyNumberFormat="1" applyFont="1" applyAlignment="1" applyProtection="1">
      <alignment horizontal="center"/>
      <protection hidden="1"/>
    </xf>
    <xf numFmtId="2" fontId="1" fillId="0" borderId="0" xfId="0" applyNumberFormat="1" applyFont="1" applyAlignment="1" applyProtection="1">
      <alignment horizontal="center"/>
      <protection hidden="1"/>
    </xf>
    <xf numFmtId="165" fontId="26" fillId="0" borderId="0" xfId="37" applyNumberFormat="1" applyFont="1" applyFill="1" applyBorder="1" applyAlignment="1" applyProtection="1">
      <alignment horizontal="center"/>
      <protection hidden="1"/>
    </xf>
    <xf numFmtId="165" fontId="26" fillId="0" borderId="0" xfId="37" applyNumberFormat="1" applyFont="1" applyFill="1" applyBorder="1"/>
    <xf numFmtId="165" fontId="1" fillId="0" borderId="0" xfId="37" applyNumberFormat="1" applyFont="1" applyBorder="1"/>
    <xf numFmtId="0" fontId="1" fillId="0" borderId="0" xfId="37" applyNumberFormat="1" applyFont="1" applyAlignment="1" applyProtection="1">
      <alignment horizontal="center"/>
      <protection hidden="1"/>
    </xf>
    <xf numFmtId="164" fontId="0" fillId="0" borderId="0" xfId="37" applyNumberFormat="1" applyFont="1" applyBorder="1" applyAlignment="1" applyProtection="1">
      <alignment horizontal="center"/>
      <protection hidden="1"/>
    </xf>
    <xf numFmtId="164" fontId="0" fillId="0" borderId="0" xfId="0" applyNumberFormat="1"/>
    <xf numFmtId="165" fontId="1" fillId="0" borderId="0" xfId="37" applyNumberFormat="1" applyFont="1" applyBorder="1" applyAlignment="1" applyProtection="1">
      <alignment horizontal="center"/>
      <protection hidden="1"/>
    </xf>
    <xf numFmtId="0" fontId="26" fillId="0" borderId="0" xfId="37" applyNumberFormat="1" applyFont="1" applyFill="1" applyBorder="1" applyAlignment="1">
      <alignment horizontal="left"/>
    </xf>
    <xf numFmtId="165" fontId="31" fillId="0" borderId="21" xfId="37" applyNumberFormat="1" applyFont="1" applyBorder="1" applyAlignment="1"/>
    <xf numFmtId="165" fontId="31" fillId="0" borderId="22" xfId="37" applyNumberFormat="1" applyFont="1" applyBorder="1" applyAlignment="1"/>
    <xf numFmtId="4" fontId="0" fillId="0" borderId="0" xfId="37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1" fontId="0" fillId="0" borderId="0" xfId="37" applyNumberFormat="1" applyFont="1" applyBorder="1" applyAlignment="1">
      <alignment horizontal="center"/>
    </xf>
    <xf numFmtId="0" fontId="55" fillId="0" borderId="0" xfId="0" applyFont="1"/>
    <xf numFmtId="14" fontId="0" fillId="0" borderId="0" xfId="0" applyNumberFormat="1"/>
    <xf numFmtId="2" fontId="0" fillId="0" borderId="0" xfId="0" applyNumberFormat="1"/>
    <xf numFmtId="165" fontId="0" fillId="0" borderId="0" xfId="0" applyNumberFormat="1"/>
    <xf numFmtId="170" fontId="0" fillId="0" borderId="0" xfId="0" applyNumberFormat="1" applyAlignment="1">
      <alignment horizontal="center"/>
    </xf>
    <xf numFmtId="164" fontId="1" fillId="0" borderId="0" xfId="37" applyNumberFormat="1" applyFont="1" applyAlignment="1" applyProtection="1">
      <alignment horizontal="center"/>
      <protection hidden="1"/>
    </xf>
    <xf numFmtId="9" fontId="1" fillId="0" borderId="0" xfId="0" applyNumberFormat="1" applyFont="1" applyAlignment="1" applyProtection="1">
      <alignment horizontal="center"/>
      <protection hidden="1"/>
    </xf>
    <xf numFmtId="165" fontId="1" fillId="0" borderId="0" xfId="37" applyNumberFormat="1" applyFont="1" applyAlignment="1" applyProtection="1">
      <alignment horizontal="center"/>
      <protection hidden="1"/>
    </xf>
    <xf numFmtId="165" fontId="1" fillId="0" borderId="0" xfId="0" applyNumberFormat="1" applyFont="1"/>
    <xf numFmtId="165" fontId="1" fillId="0" borderId="0" xfId="0" applyNumberFormat="1" applyFont="1" applyAlignment="1" applyProtection="1">
      <alignment horizontal="center"/>
      <protection hidden="1"/>
    </xf>
    <xf numFmtId="170" fontId="1" fillId="0" borderId="0" xfId="0" applyNumberFormat="1" applyFont="1" applyAlignment="1" applyProtection="1">
      <alignment horizontal="center"/>
      <protection hidden="1"/>
    </xf>
    <xf numFmtId="167" fontId="0" fillId="0" borderId="0" xfId="0" applyNumberFormat="1" applyProtection="1">
      <protection hidden="1"/>
    </xf>
    <xf numFmtId="167" fontId="4" fillId="27" borderId="15" xfId="0" applyNumberFormat="1" applyFont="1" applyFill="1" applyBorder="1" applyAlignment="1" applyProtection="1">
      <alignment horizontal="center" vertical="center"/>
      <protection hidden="1"/>
    </xf>
    <xf numFmtId="167" fontId="27" fillId="0" borderId="23" xfId="0" applyNumberFormat="1" applyFont="1" applyBorder="1" applyAlignment="1" applyProtection="1">
      <alignment horizontal="center" vertical="center"/>
      <protection hidden="1"/>
    </xf>
    <xf numFmtId="167" fontId="27" fillId="0" borderId="24" xfId="0" applyNumberFormat="1" applyFont="1" applyBorder="1" applyAlignment="1" applyProtection="1">
      <alignment horizontal="center" vertical="center"/>
      <protection hidden="1"/>
    </xf>
    <xf numFmtId="167" fontId="27" fillId="0" borderId="25" xfId="0" applyNumberFormat="1" applyFont="1" applyBorder="1" applyAlignment="1" applyProtection="1">
      <alignment horizontal="center" vertical="center"/>
      <protection hidden="1"/>
    </xf>
    <xf numFmtId="0" fontId="15" fillId="26" borderId="26" xfId="0" applyFont="1" applyFill="1" applyBorder="1" applyAlignment="1" applyProtection="1">
      <alignment horizontal="center" vertical="center"/>
      <protection hidden="1"/>
    </xf>
    <xf numFmtId="167" fontId="27" fillId="0" borderId="27" xfId="0" applyNumberFormat="1" applyFont="1" applyBorder="1" applyAlignment="1" applyProtection="1">
      <alignment horizontal="center" vertical="center"/>
      <protection hidden="1"/>
    </xf>
    <xf numFmtId="167" fontId="27" fillId="0" borderId="28" xfId="0" applyNumberFormat="1" applyFont="1" applyBorder="1" applyAlignment="1" applyProtection="1">
      <alignment horizontal="center" vertical="center"/>
      <protection hidden="1"/>
    </xf>
    <xf numFmtId="167" fontId="27" fillId="0" borderId="29" xfId="0" applyNumberFormat="1" applyFont="1" applyBorder="1" applyAlignment="1" applyProtection="1">
      <alignment horizontal="center" vertical="center"/>
      <protection hidden="1"/>
    </xf>
    <xf numFmtId="167" fontId="4" fillId="27" borderId="26" xfId="0" applyNumberFormat="1" applyFont="1" applyFill="1" applyBorder="1" applyAlignment="1" applyProtection="1">
      <alignment horizontal="center" vertical="center"/>
      <protection hidden="1"/>
    </xf>
    <xf numFmtId="0" fontId="26" fillId="0" borderId="0" xfId="0" applyFont="1" applyAlignment="1">
      <alignment horizontal="left"/>
    </xf>
    <xf numFmtId="0" fontId="26" fillId="0" borderId="0" xfId="0" applyFont="1" applyProtection="1">
      <protection hidden="1"/>
    </xf>
    <xf numFmtId="171" fontId="0" fillId="0" borderId="0" xfId="0" applyNumberFormat="1" applyAlignment="1">
      <alignment horizontal="left"/>
    </xf>
    <xf numFmtId="0" fontId="38" fillId="0" borderId="0" xfId="0" applyFont="1"/>
    <xf numFmtId="0" fontId="38" fillId="0" borderId="0" xfId="0" applyFont="1" applyAlignment="1">
      <alignment horizontal="center"/>
    </xf>
    <xf numFmtId="0" fontId="59" fillId="0" borderId="0" xfId="0" quotePrefix="1" applyFont="1" applyProtection="1">
      <protection locked="0" hidden="1"/>
    </xf>
    <xf numFmtId="0" fontId="59" fillId="0" borderId="0" xfId="0" applyFont="1" applyProtection="1">
      <protection hidden="1"/>
    </xf>
    <xf numFmtId="9" fontId="59" fillId="0" borderId="0" xfId="0" applyNumberFormat="1" applyFont="1" applyProtection="1">
      <protection hidden="1"/>
    </xf>
    <xf numFmtId="0" fontId="60" fillId="0" borderId="0" xfId="0" applyFont="1"/>
    <xf numFmtId="0" fontId="61" fillId="0" borderId="0" xfId="0" applyFont="1"/>
    <xf numFmtId="14" fontId="56" fillId="0" borderId="0" xfId="0" applyNumberFormat="1" applyFont="1"/>
    <xf numFmtId="0" fontId="62" fillId="0" borderId="0" xfId="0" applyFont="1" applyAlignment="1">
      <alignment wrapText="1"/>
    </xf>
    <xf numFmtId="0" fontId="29" fillId="0" borderId="0" xfId="0" applyFont="1" applyAlignment="1">
      <alignment horizontal="center" vertical="center"/>
    </xf>
    <xf numFmtId="0" fontId="1" fillId="0" borderId="0" xfId="37" applyNumberFormat="1" applyFont="1"/>
    <xf numFmtId="14" fontId="57" fillId="0" borderId="0" xfId="0" applyNumberFormat="1" applyFont="1"/>
    <xf numFmtId="0" fontId="63" fillId="0" borderId="0" xfId="0" applyFont="1"/>
    <xf numFmtId="0" fontId="59" fillId="0" borderId="0" xfId="0" applyFont="1" applyAlignment="1" applyProtection="1">
      <alignment horizontal="center"/>
      <protection hidden="1"/>
    </xf>
    <xf numFmtId="4" fontId="1" fillId="0" borderId="0" xfId="0" quotePrefix="1" applyNumberFormat="1" applyFont="1" applyAlignment="1" applyProtection="1">
      <alignment horizontal="center"/>
      <protection hidden="1"/>
    </xf>
    <xf numFmtId="0" fontId="64" fillId="0" borderId="0" xfId="0" applyFont="1" applyProtection="1">
      <protection hidden="1"/>
    </xf>
    <xf numFmtId="0" fontId="64" fillId="0" borderId="0" xfId="0" applyFont="1"/>
    <xf numFmtId="0" fontId="64" fillId="0" borderId="0" xfId="0" applyFont="1" applyAlignment="1">
      <alignment horizontal="left"/>
    </xf>
    <xf numFmtId="0" fontId="64" fillId="0" borderId="0" xfId="0" applyFont="1" applyAlignment="1">
      <alignment horizontal="center"/>
    </xf>
    <xf numFmtId="2" fontId="6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24" fillId="25" borderId="18" xfId="0" applyFont="1" applyFill="1" applyBorder="1" applyAlignment="1" applyProtection="1">
      <alignment horizontal="left" vertical="center"/>
      <protection hidden="1"/>
    </xf>
    <xf numFmtId="0" fontId="18" fillId="0" borderId="18" xfId="0" applyFont="1" applyBorder="1" applyAlignment="1">
      <alignment horizontal="left" vertical="center"/>
    </xf>
    <xf numFmtId="0" fontId="28" fillId="0" borderId="0" xfId="0" applyFont="1" applyAlignment="1" applyProtection="1">
      <alignment horizontal="center" vertical="center"/>
      <protection hidden="1"/>
    </xf>
    <xf numFmtId="0" fontId="22" fillId="0" borderId="30" xfId="0" applyFont="1" applyBorder="1" applyAlignment="1" applyProtection="1">
      <alignment horizontal="center"/>
      <protection hidden="1"/>
    </xf>
    <xf numFmtId="0" fontId="19" fillId="25" borderId="31" xfId="0" applyFont="1" applyFill="1" applyBorder="1" applyAlignment="1" applyProtection="1">
      <alignment horizontal="center" vertical="center"/>
      <protection hidden="1"/>
    </xf>
    <xf numFmtId="0" fontId="19" fillId="25" borderId="0" xfId="0" applyFont="1" applyFill="1" applyAlignment="1" applyProtection="1">
      <alignment horizontal="center" vertical="center"/>
      <protection hidden="1"/>
    </xf>
    <xf numFmtId="0" fontId="19" fillId="25" borderId="19" xfId="0" applyFont="1" applyFill="1" applyBorder="1" applyAlignment="1" applyProtection="1">
      <alignment horizontal="center" vertical="center"/>
      <protection hidden="1"/>
    </xf>
    <xf numFmtId="164" fontId="31" fillId="0" borderId="22" xfId="37" applyNumberFormat="1" applyFont="1" applyBorder="1" applyAlignment="1">
      <alignment horizontal="center"/>
    </xf>
    <xf numFmtId="0" fontId="31" fillId="0" borderId="21" xfId="0" applyFont="1" applyBorder="1" applyAlignment="1">
      <alignment horizontal="left"/>
    </xf>
    <xf numFmtId="0" fontId="0" fillId="0" borderId="0" xfId="0" applyAlignment="1">
      <alignment horizontal="center"/>
    </xf>
    <xf numFmtId="0" fontId="29" fillId="0" borderId="0" xfId="0" applyFont="1" applyAlignment="1">
      <alignment horizontal="left"/>
    </xf>
    <xf numFmtId="0" fontId="30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14" fontId="30" fillId="0" borderId="0" xfId="0" applyNumberFormat="1" applyFont="1" applyAlignment="1">
      <alignment horizontal="left"/>
    </xf>
    <xf numFmtId="169" fontId="37" fillId="0" borderId="0" xfId="0" applyNumberFormat="1" applyFont="1" applyAlignment="1">
      <alignment horizontal="center"/>
    </xf>
    <xf numFmtId="2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58" fillId="0" borderId="0" xfId="0" applyFont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165" fontId="33" fillId="29" borderId="0" xfId="37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1" fillId="29" borderId="32" xfId="0" applyFont="1" applyFill="1" applyBorder="1" applyAlignment="1">
      <alignment horizontal="left"/>
    </xf>
    <xf numFmtId="0" fontId="1" fillId="29" borderId="33" xfId="0" applyFont="1" applyFill="1" applyBorder="1" applyAlignment="1">
      <alignment horizontal="left"/>
    </xf>
    <xf numFmtId="0" fontId="1" fillId="29" borderId="34" xfId="0" applyFont="1" applyFill="1" applyBorder="1" applyAlignment="1">
      <alignment horizontal="left"/>
    </xf>
    <xf numFmtId="164" fontId="31" fillId="0" borderId="21" xfId="37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NumberFormat="1" applyFont="1"/>
    <xf numFmtId="0" fontId="1" fillId="0" borderId="0" xfId="0" applyNumberFormat="1" applyFont="1" applyAlignment="1" applyProtection="1">
      <alignment horizontal="center"/>
      <protection hidden="1"/>
    </xf>
    <xf numFmtId="0" fontId="1" fillId="0" borderId="0" xfId="0" applyNumberFormat="1" applyFont="1" applyAlignment="1" applyProtection="1">
      <alignment horizontal="left"/>
      <protection hidden="1"/>
    </xf>
    <xf numFmtId="0" fontId="1" fillId="0" borderId="0" xfId="0" applyNumberFormat="1" applyFont="1" applyProtection="1">
      <protection hidden="1"/>
    </xf>
  </cellXfs>
  <cellStyles count="45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Estilo 1" xfId="28" xr:uid="{00000000-0005-0000-0000-00001B000000}"/>
    <cellStyle name="Explanatory Text" xfId="29" xr:uid="{00000000-0005-0000-0000-00001C000000}"/>
    <cellStyle name="Good" xfId="30" xr:uid="{00000000-0005-0000-0000-00001D000000}"/>
    <cellStyle name="Heading 1" xfId="31" xr:uid="{00000000-0005-0000-0000-00001E000000}"/>
    <cellStyle name="Heading 2" xfId="32" xr:uid="{00000000-0005-0000-0000-00001F000000}"/>
    <cellStyle name="Heading 3" xfId="33" xr:uid="{00000000-0005-0000-0000-000020000000}"/>
    <cellStyle name="Heading 4" xfId="34" xr:uid="{00000000-0005-0000-0000-000021000000}"/>
    <cellStyle name="Input" xfId="35" xr:uid="{00000000-0005-0000-0000-000022000000}"/>
    <cellStyle name="Linked Cell" xfId="36" xr:uid="{00000000-0005-0000-0000-000023000000}"/>
    <cellStyle name="Moeda" xfId="37" builtinId="4"/>
    <cellStyle name="Neutral" xfId="38" xr:uid="{00000000-0005-0000-0000-000025000000}"/>
    <cellStyle name="Normal" xfId="0" builtinId="0"/>
    <cellStyle name="Normal_Gastos Fixos - GAIRG (version 1)" xfId="39" xr:uid="{00000000-0005-0000-0000-000027000000}"/>
    <cellStyle name="Note" xfId="40" xr:uid="{00000000-0005-0000-0000-000028000000}"/>
    <cellStyle name="Output" xfId="41" xr:uid="{00000000-0005-0000-0000-000029000000}"/>
    <cellStyle name="Porcentagem" xfId="42" builtinId="5"/>
    <cellStyle name="Title" xfId="43" xr:uid="{00000000-0005-0000-0000-00002B000000}"/>
    <cellStyle name="Warning Text" xfId="44" xr:uid="{00000000-0005-0000-0000-00002C000000}"/>
  </cellStyles>
  <dxfs count="3">
    <dxf>
      <font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externalLink" Target="externalLinks/externalLink1.xml"/><Relationship Id="rId26" Type="http://schemas.openxmlformats.org/officeDocument/2006/relationships/calcChain" Target="calcChain.xml"/><Relationship Id="rId3" Type="http://schemas.openxmlformats.org/officeDocument/2006/relationships/worksheet" Target="worksheets/sheet2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externalLink" Target="externalLinks/externalLink3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styles" Target="style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externalLink" Target="externalLinks/externalLink5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'Menu Inicial'!$B$2:$F$2</c:f>
              <c:strCache>
                <c:ptCount val="5"/>
                <c:pt idx="0">
                  <c:v>1</c:v>
                </c:pt>
                <c:pt idx="1">
                  <c:v>Usuário(a) operando: ANTONIO</c:v>
                </c:pt>
                <c:pt idx="2">
                  <c:v>ANTONIO</c:v>
                </c:pt>
                <c:pt idx="3">
                  <c:v>3</c:v>
                </c:pt>
                <c:pt idx="4">
                  <c:v>ANTONIO</c:v>
                </c:pt>
              </c:strCache>
            </c:strRef>
          </c:cat>
          <c:val>
            <c:numRef>
              <c:f>'Menu Inicial'!$B$3:$F$3</c:f>
              <c:numCache>
                <c:formatCode>General</c:formatCode>
                <c:ptCount val="5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09-4EC2-9B5C-DC04D239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0221600"/>
        <c:axId val="700208160"/>
      </c:barChart>
      <c:catAx>
        <c:axId val="70022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0208160"/>
        <c:crosses val="autoZero"/>
        <c:auto val="1"/>
        <c:lblAlgn val="ctr"/>
        <c:lblOffset val="100"/>
        <c:noMultiLvlLbl val="0"/>
      </c:catAx>
      <c:valAx>
        <c:axId val="70020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022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pt-BR">
                <a:solidFill>
                  <a:srgbClr val="0070C0"/>
                </a:solidFill>
              </a:defRPr>
            </a:pPr>
            <a:r>
              <a:rPr lang="pt-BR">
                <a:solidFill>
                  <a:srgbClr val="0070C0"/>
                </a:solidFill>
              </a:rPr>
              <a:t>MODALIDADE DE VENDA</a:t>
            </a:r>
          </a:p>
        </c:rich>
      </c:tx>
      <c:layout>
        <c:manualLayout>
          <c:xMode val="edge"/>
          <c:yMode val="edge"/>
          <c:x val="0.35103930347806866"/>
          <c:y val="3.0042882755287281E-2"/>
        </c:manualLayout>
      </c:layout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127020785220932"/>
          <c:y val="0.29399172435762388"/>
          <c:w val="0.73210161662826434"/>
          <c:h val="0.54077309881837965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565-4221-9973-518F96E95132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4565-4221-9973-518F96E9513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4565-4221-9973-518F96E95132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4565-4221-9973-518F96E95132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4565-4221-9973-518F96E95132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4565-4221-9973-518F96E95132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pt-BR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Gráficos!$P$7:$P$12</c:f>
              <c:strCache>
                <c:ptCount val="6"/>
                <c:pt idx="0">
                  <c:v>DINHEIRO</c:v>
                </c:pt>
                <c:pt idx="1">
                  <c:v>BALCÃO</c:v>
                </c:pt>
                <c:pt idx="2">
                  <c:v>VIRTUAL</c:v>
                </c:pt>
                <c:pt idx="3">
                  <c:v>CARTÃO</c:v>
                </c:pt>
                <c:pt idx="4">
                  <c:v>A PRAZO</c:v>
                </c:pt>
                <c:pt idx="5">
                  <c:v>BRINDE</c:v>
                </c:pt>
              </c:strCache>
            </c:strRef>
          </c:cat>
          <c:val>
            <c:numRef>
              <c:f>Gráficos!$R$7:$R$12</c:f>
              <c:numCache>
                <c:formatCode>0%</c:formatCode>
                <c:ptCount val="6"/>
                <c:pt idx="0">
                  <c:v>0.27272727272727271</c:v>
                </c:pt>
                <c:pt idx="1">
                  <c:v>4.5454545454545456E-2</c:v>
                </c:pt>
                <c:pt idx="2">
                  <c:v>4.5454545454545456E-2</c:v>
                </c:pt>
                <c:pt idx="3">
                  <c:v>0.13636363636363635</c:v>
                </c:pt>
                <c:pt idx="4">
                  <c:v>0.40909090909090912</c:v>
                </c:pt>
                <c:pt idx="5">
                  <c:v>9.0909090909090912E-2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65-4221-9973-518F96E95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>
      <a:noFill/>
    </a:ln>
  </c:spPr>
  <c:printSettings>
    <c:headerFooter alignWithMargins="0"/>
    <c:pageMargins b="0.98425196899999956" l="0.78740157499999996" r="0.78740157499999996" t="0.98425196899999956" header="0.49212598500002713" footer="0.4921259850000271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pt-BR" sz="14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pt-BR">
                <a:solidFill>
                  <a:srgbClr val="0070C0"/>
                </a:solidFill>
              </a:rPr>
              <a:t>VENDA MENSAL x LUCRO</a:t>
            </a:r>
          </a:p>
        </c:rich>
      </c:tx>
      <c:layout>
        <c:manualLayout>
          <c:xMode val="edge"/>
          <c:yMode val="edge"/>
          <c:x val="0.35796771078355688"/>
          <c:y val="3.0042882755287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12471131646142E-2"/>
          <c:y val="0.19742509956861459"/>
          <c:w val="0.91916859122401851"/>
          <c:h val="0.6266100986308673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'Caixa Loja'!$CI$3</c:f>
              <c:strCache>
                <c:ptCount val="1"/>
                <c:pt idx="0">
                  <c:v>VENDA MENSAL</c:v>
                </c:pt>
              </c:strCache>
            </c:strRef>
          </c:tx>
          <c:spPr>
            <a:gradFill rotWithShape="0">
              <a:gsLst>
                <a:gs pos="0">
                  <a:srgbClr val="000080"/>
                </a:gs>
                <a:gs pos="50000">
                  <a:srgbClr val="4343A1"/>
                </a:gs>
                <a:gs pos="100000">
                  <a:srgbClr val="000080"/>
                </a:gs>
              </a:gsLst>
              <a:lin ang="5400000" scaled="1"/>
            </a:gradFill>
            <a:ln w="3175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dLbl>
              <c:idx val="14"/>
              <c:numFmt formatCode="#,##0.00" sourceLinked="0"/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808-4D60-84FB-14F6038AA316}"/>
                </c:ext>
              </c:extLst>
            </c:dLbl>
            <c:dLbl>
              <c:idx val="15"/>
              <c:numFmt formatCode="#,##0.00" sourceLinked="0"/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808-4D60-84FB-14F6038AA316}"/>
                </c:ext>
              </c:extLst>
            </c:dLbl>
            <c:dLbl>
              <c:idx val="16"/>
              <c:numFmt formatCode="#,##0.00" sourceLinked="0"/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FF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808-4D60-84FB-14F6038AA316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 algn="ctr">
                  <a:defRPr sz="800" b="0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'Caixa Loja'!$CH$4:$CH$16</c:f>
              <c:strCache>
                <c:ptCount val="1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  <c:pt idx="12">
                  <c:v>Total</c:v>
                </c:pt>
              </c:strCache>
            </c:strRef>
          </c:cat>
          <c:val>
            <c:numRef>
              <c:f>'Caixa Loja'!$CI$4:$CI$16</c:f>
              <c:numCache>
                <c:formatCode>"R$ "#,##0.00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08-4D60-84FB-14F6038AA316}"/>
            </c:ext>
          </c:extLst>
        </c:ser>
        <c:ser>
          <c:idx val="0"/>
          <c:order val="1"/>
          <c:tx>
            <c:strRef>
              <c:f>'Caixa Loja'!$CJ$3</c:f>
              <c:strCache>
                <c:ptCount val="1"/>
                <c:pt idx="0">
                  <c:v>LUCRO</c:v>
                </c:pt>
              </c:strCache>
            </c:strRef>
          </c:tx>
          <c:spPr>
            <a:gradFill rotWithShape="0">
              <a:gsLst>
                <a:gs pos="0">
                  <a:srgbClr val="FF0000"/>
                </a:gs>
                <a:gs pos="50000">
                  <a:srgbClr val="FF5C5C"/>
                </a:gs>
                <a:gs pos="100000">
                  <a:srgbClr val="FF0000"/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numFmt formatCode="#,##0.00" sourceLinked="0"/>
            <c:spPr>
              <a:noFill/>
              <a:ln w="25400">
                <a:noFill/>
              </a:ln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 algn="ctr"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'Caixa Loja'!$CH$4:$CH$16</c:f>
              <c:strCache>
                <c:ptCount val="1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  <c:pt idx="12">
                  <c:v>Total</c:v>
                </c:pt>
              </c:strCache>
            </c:strRef>
          </c:cat>
          <c:val>
            <c:numRef>
              <c:f>'Caixa Loja'!$CJ$4:$CJ$16</c:f>
              <c:numCache>
                <c:formatCode>"R$ "#,##0.00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08-4D60-84FB-14F6038AA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028121695"/>
        <c:axId val="1"/>
      </c:barChart>
      <c:catAx>
        <c:axId val="1028121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0"/>
        <c:lblAlgn val="ctr"/>
        <c:lblOffset val="16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028121695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2732383365574115E-2"/>
          <c:y val="0.88412101592226033"/>
          <c:w val="0.12817553515153168"/>
          <c:h val="8.7982824416755201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lang="pt-BR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pt-BR">
                <a:solidFill>
                  <a:srgbClr val="0070C0"/>
                </a:solidFill>
              </a:defRPr>
            </a:pPr>
            <a:r>
              <a:rPr lang="pt-BR">
                <a:solidFill>
                  <a:srgbClr val="0070C0"/>
                </a:solidFill>
              </a:rPr>
              <a:t>TIPO DE VENDA A PRAZO</a:t>
            </a:r>
          </a:p>
        </c:rich>
      </c:tx>
      <c:layout>
        <c:manualLayout>
          <c:xMode val="edge"/>
          <c:yMode val="edge"/>
          <c:x val="0.33949195796892168"/>
          <c:y val="3.0042882755287281E-2"/>
        </c:manualLayout>
      </c:layout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741339491917978"/>
          <c:y val="0.31545097431075858"/>
          <c:w val="0.72863741339496368"/>
          <c:h val="0.53648124882771286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222-4815-A15B-800D0098AE8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222-4815-A15B-800D0098AE8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222-4815-A15B-800D0098AE8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222-4815-A15B-800D0098AE8E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pt-BR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Gráficos!$P$16:$P$19</c:f>
              <c:strCache>
                <c:ptCount val="4"/>
                <c:pt idx="0">
                  <c:v>BOLETO</c:v>
                </c:pt>
                <c:pt idx="1">
                  <c:v>CHEQUE</c:v>
                </c:pt>
                <c:pt idx="2">
                  <c:v>*FIADO*</c:v>
                </c:pt>
                <c:pt idx="3">
                  <c:v>CARNÊ</c:v>
                </c:pt>
              </c:strCache>
            </c:strRef>
          </c:cat>
          <c:val>
            <c:numRef>
              <c:f>Gráficos!$R$16:$R$19</c:f>
              <c:numCache>
                <c:formatCode>0%</c:formatCode>
                <c:ptCount val="4"/>
                <c:pt idx="0">
                  <c:v>0.1111111111111111</c:v>
                </c:pt>
                <c:pt idx="1">
                  <c:v>0.22222222222222221</c:v>
                </c:pt>
                <c:pt idx="2">
                  <c:v>0.55555555555555558</c:v>
                </c:pt>
                <c:pt idx="3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22-4815-A15B-800D0098A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>
      <a:noFill/>
    </a:ln>
  </c:spPr>
  <c:printSettings>
    <c:headerFooter alignWithMargins="0"/>
    <c:pageMargins b="0.98425196899999956" l="0.78740157499999996" r="0.78740157499999996" t="0.98425196899999956" header="0.49212598500002713" footer="0.49212598500002713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tx>
        <c:rich>
          <a:bodyPr/>
          <a:lstStyle/>
          <a:p>
            <a:pPr>
              <a:defRPr lang="pt-BR">
                <a:solidFill>
                  <a:srgbClr val="0070C0"/>
                </a:solidFill>
              </a:defRPr>
            </a:pPr>
            <a:r>
              <a:rPr lang="pt-BR">
                <a:solidFill>
                  <a:srgbClr val="0070C0"/>
                </a:solidFill>
              </a:rPr>
              <a:t>QUANTIDADE DE VENDAS</a:t>
            </a:r>
          </a:p>
        </c:rich>
      </c:tx>
      <c:layout>
        <c:manualLayout>
          <c:xMode val="edge"/>
          <c:yMode val="edge"/>
          <c:x val="0.36258664898721571"/>
          <c:y val="3.0042882755287281E-2"/>
        </c:manualLayout>
      </c:layout>
      <c:overlay val="0"/>
    </c:title>
    <c:autoTitleDeleted val="0"/>
    <c:view3D>
      <c:rotX val="4"/>
      <c:hPercent val="45"/>
      <c:rotY val="15"/>
      <c:depthPercent val="9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8106235565820011E-2"/>
          <c:y val="0.16738214963426021"/>
          <c:w val="0.95612009237882112"/>
          <c:h val="0.7532196733542279"/>
        </c:manualLayout>
      </c:layout>
      <c:bar3DChart>
        <c:barDir val="col"/>
        <c:grouping val="clustered"/>
        <c:varyColors val="1"/>
        <c:ser>
          <c:idx val="0"/>
          <c:order val="0"/>
          <c:tx>
            <c:strRef>
              <c:f>SAÍDA!$P$1</c:f>
              <c:strCache>
                <c:ptCount val="1"/>
                <c:pt idx="0">
                  <c:v>LUCRO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731-4DBD-9B90-06914123E3A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731-4DBD-9B90-06914123E3A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pt-BR" sz="1000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[0]!FUNCI</c:f>
              <c:strCache>
                <c:ptCount val="3"/>
                <c:pt idx="0">
                  <c:v>FUNCIONÁRIOS</c:v>
                </c:pt>
                <c:pt idx="1">
                  <c:v>ANTONIO</c:v>
                </c:pt>
                <c:pt idx="2">
                  <c:v>ADMINISTRADOR</c:v>
                </c:pt>
              </c:strCache>
            </c:strRef>
          </c:cat>
          <c:val>
            <c:numRef>
              <c:f>[0]!VENDAS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31-4DBD-9B90-06914123E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gapDepth val="130"/>
        <c:shape val="box"/>
        <c:axId val="1028124575"/>
        <c:axId val="1"/>
        <c:axId val="0"/>
      </c:bar3DChart>
      <c:catAx>
        <c:axId val="10281245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lang="pt-BR"/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281245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ln>
      <a:noFill/>
    </a:ln>
  </c:spPr>
  <c:printSettings>
    <c:headerFooter alignWithMargins="0"/>
    <c:pageMargins b="0.98425196899999956" l="0.78740157499999996" r="0.78740157499999996" t="0.98425196899999956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2"/>
    </mc:Choice>
    <mc:Fallback>
      <c:style val="22"/>
    </mc:Fallback>
  </mc:AlternateContent>
  <c:chart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0F9-44E3-A38A-042D4FCDA5B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0F9-44E3-A38A-042D4FCDA5B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0F9-44E3-A38A-042D4FCDA5B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0F9-44E3-A38A-042D4FCDA5B9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0F9-44E3-A38A-042D4FCDA5B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0F9-44E3-A38A-042D4FCDA5B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0F9-44E3-A38A-042D4FCDA5B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0F9-44E3-A38A-042D4FCDA5B9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0F9-44E3-A38A-042D4FCDA5B9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0F9-44E3-A38A-042D4FCDA5B9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pt-BR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Gráficos!$K$36:$K$45</c:f>
              <c:strCache>
                <c:ptCount val="4"/>
                <c:pt idx="0">
                  <c:v>1º - BERMUDA JEANS FEMININA TAM 44</c:v>
                </c:pt>
                <c:pt idx="1">
                  <c:v>2º - BERMUDA JEANS MASCULINA TAM 48</c:v>
                </c:pt>
                <c:pt idx="2">
                  <c:v>3º - BONÉ TAM ÚNICO</c:v>
                </c:pt>
                <c:pt idx="3">
                  <c:v>4º - SAPATO MASCULINO PRETO</c:v>
                </c:pt>
              </c:strCache>
            </c:strRef>
          </c:cat>
          <c:val>
            <c:numRef>
              <c:f>Gráficos!$M$36:$M$45</c:f>
              <c:numCache>
                <c:formatCode>0%</c:formatCode>
                <c:ptCount val="10"/>
                <c:pt idx="0">
                  <c:v>0</c:v>
                </c:pt>
                <c:pt idx="1">
                  <c:v>0.2857142857142857</c:v>
                </c:pt>
                <c:pt idx="2">
                  <c:v>0.2857142857142857</c:v>
                </c:pt>
                <c:pt idx="3">
                  <c:v>0.42857142857142855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9-44E3-A38A-042D4FCDA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37512767"/>
        <c:axId val="1"/>
      </c:barChart>
      <c:catAx>
        <c:axId val="113751276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lang="pt-BR"/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extTo"/>
        <c:crossAx val="1137512767"/>
        <c:crosses val="autoZero"/>
        <c:crossBetween val="between"/>
      </c:valAx>
    </c:plotArea>
    <c:plotVisOnly val="1"/>
    <c:dispBlanksAs val="zero"/>
    <c:showDLblsOverMax val="0"/>
  </c:chart>
  <c:spPr>
    <a:ln>
      <a:noFill/>
    </a:ln>
  </c:spPr>
  <c:printSettings>
    <c:headerFooter alignWithMargins="0"/>
    <c:pageMargins b="0.98425196899999956" l="0.78740157499999996" r="0.78740157499999996" t="0.98425196899999956" header="0.49212598500002713" footer="0.4921259850000271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0EEF6C4-3292-4B3F-80D4-E5C1F4491039}">
  <sheetPr codeName="Gráfico1"/>
  <sheetViews>
    <sheetView zoomScale="10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Radio" firstButton="1" fmlaLink="$T$6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checked="Checked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Radio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Drop" dropStyle="combo" dx="22" fmlaLink="$V$6" fmlaRange="$CH$19:$CH$56" sel="11" val="7"/>
</file>

<file path=xl/ctrlProps/ctrlProp1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jpeg"/><Relationship Id="rId21" Type="http://schemas.openxmlformats.org/officeDocument/2006/relationships/image" Target="../media/image21.jpe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jpe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3221" cy="601723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32</xdr:col>
      <xdr:colOff>47625</xdr:colOff>
      <xdr:row>2</xdr:row>
      <xdr:rowOff>219075</xdr:rowOff>
    </xdr:to>
    <xdr:sp macro="" textlink="">
      <xdr:nvSpPr>
        <xdr:cNvPr id="546043" name="Rectangle 1311" descr="barra-menu">
          <a:extLst>
            <a:ext uri="{FF2B5EF4-FFF2-40B4-BE49-F238E27FC236}">
              <a16:creationId xmlns:a16="http://schemas.microsoft.com/office/drawing/2014/main" id="{00000000-0008-0000-0100-0000FB540800}"/>
            </a:ext>
          </a:extLst>
        </xdr:cNvPr>
        <xdr:cNvSpPr>
          <a:spLocks noChangeArrowheads="1"/>
        </xdr:cNvSpPr>
      </xdr:nvSpPr>
      <xdr:spPr bwMode="auto">
        <a:xfrm>
          <a:off x="0" y="47625"/>
          <a:ext cx="13163550" cy="4286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>
          <a:prstShdw prst="shdw17" dist="17961" dir="13500000">
            <a:srgbClr val="999999"/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35352</xdr:colOff>
      <xdr:row>1</xdr:row>
      <xdr:rowOff>36594</xdr:rowOff>
    </xdr:from>
    <xdr:to>
      <xdr:col>7</xdr:col>
      <xdr:colOff>400439</xdr:colOff>
      <xdr:row>2</xdr:row>
      <xdr:rowOff>93889</xdr:rowOff>
    </xdr:to>
    <xdr:sp macro="" textlink="">
      <xdr:nvSpPr>
        <xdr:cNvPr id="328533" name="Text Box 1308">
          <a:extLst>
            <a:ext uri="{FF2B5EF4-FFF2-40B4-BE49-F238E27FC236}">
              <a16:creationId xmlns:a16="http://schemas.microsoft.com/office/drawing/2014/main" id="{00000000-0008-0000-0100-000055030500}"/>
            </a:ext>
          </a:extLst>
        </xdr:cNvPr>
        <xdr:cNvSpPr txBox="1">
          <a:spLocks noChangeArrowheads="1"/>
        </xdr:cNvSpPr>
      </xdr:nvSpPr>
      <xdr:spPr bwMode="auto">
        <a:xfrm>
          <a:off x="239459" y="133788"/>
          <a:ext cx="1580011" cy="222524"/>
        </a:xfrm>
        <a:prstGeom prst="rect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chemeClr val="bg1"/>
              </a:solidFill>
              <a:latin typeface="Arial"/>
              <a:cs typeface="Arial"/>
            </a:rPr>
            <a:t>Controle de Estoque 7.0</a:t>
          </a:r>
        </a:p>
      </xdr:txBody>
    </xdr:sp>
    <xdr:clientData/>
  </xdr:twoCellAnchor>
  <xdr:twoCellAnchor>
    <xdr:from>
      <xdr:col>1</xdr:col>
      <xdr:colOff>95250</xdr:colOff>
      <xdr:row>26</xdr:row>
      <xdr:rowOff>28575</xdr:rowOff>
    </xdr:from>
    <xdr:to>
      <xdr:col>31</xdr:col>
      <xdr:colOff>247650</xdr:colOff>
      <xdr:row>28</xdr:row>
      <xdr:rowOff>9525</xdr:rowOff>
    </xdr:to>
    <xdr:pic>
      <xdr:nvPicPr>
        <xdr:cNvPr id="546045" name="Picture 6030" descr="fundo_azul_branco">
          <a:extLst>
            <a:ext uri="{FF2B5EF4-FFF2-40B4-BE49-F238E27FC236}">
              <a16:creationId xmlns:a16="http://schemas.microsoft.com/office/drawing/2014/main" id="{00000000-0008-0000-0100-0000FD54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6229350"/>
          <a:ext cx="129540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29</xdr:col>
      <xdr:colOff>485775</xdr:colOff>
      <xdr:row>25</xdr:row>
      <xdr:rowOff>123825</xdr:rowOff>
    </xdr:from>
    <xdr:to>
      <xdr:col>31</xdr:col>
      <xdr:colOff>190500</xdr:colOff>
      <xdr:row>27</xdr:row>
      <xdr:rowOff>9525</xdr:rowOff>
    </xdr:to>
    <xdr:sp macro="[0]!Grupo7_Clique" textlink="">
      <xdr:nvSpPr>
        <xdr:cNvPr id="328562" name="Text Box 8">
          <a:extLst>
            <a:ext uri="{FF2B5EF4-FFF2-40B4-BE49-F238E27FC236}">
              <a16:creationId xmlns:a16="http://schemas.microsoft.com/office/drawing/2014/main" id="{00000000-0008-0000-0100-000072030500}"/>
            </a:ext>
          </a:extLst>
        </xdr:cNvPr>
        <xdr:cNvSpPr txBox="1">
          <a:spLocks noChangeArrowheads="1"/>
        </xdr:cNvSpPr>
      </xdr:nvSpPr>
      <xdr:spPr bwMode="auto">
        <a:xfrm>
          <a:off x="12458700" y="6115050"/>
          <a:ext cx="581025" cy="19050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900" b="1" i="0" u="none" strike="noStrike" baseline="0">
              <a:solidFill>
                <a:srgbClr val="000000"/>
              </a:solidFill>
              <a:latin typeface="Trebuchet MS"/>
            </a:rPr>
            <a:t>Sobre</a:t>
          </a:r>
        </a:p>
      </xdr:txBody>
    </xdr:sp>
    <xdr:clientData/>
  </xdr:twoCellAnchor>
  <xdr:twoCellAnchor>
    <xdr:from>
      <xdr:col>29</xdr:col>
      <xdr:colOff>571500</xdr:colOff>
      <xdr:row>24</xdr:row>
      <xdr:rowOff>57150</xdr:rowOff>
    </xdr:from>
    <xdr:to>
      <xdr:col>31</xdr:col>
      <xdr:colOff>85725</xdr:colOff>
      <xdr:row>25</xdr:row>
      <xdr:rowOff>161925</xdr:rowOff>
    </xdr:to>
    <xdr:pic macro="[0]!Grupo7_Clique">
      <xdr:nvPicPr>
        <xdr:cNvPr id="546047" name="Picture 9">
          <a:extLst>
            <a:ext uri="{FF2B5EF4-FFF2-40B4-BE49-F238E27FC236}">
              <a16:creationId xmlns:a16="http://schemas.microsoft.com/office/drawing/2014/main" id="{00000000-0008-0000-0100-0000FF54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44425" y="5819775"/>
          <a:ext cx="3905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29</xdr:col>
      <xdr:colOff>0</xdr:colOff>
      <xdr:row>23</xdr:row>
      <xdr:rowOff>180975</xdr:rowOff>
    </xdr:from>
    <xdr:to>
      <xdr:col>29</xdr:col>
      <xdr:colOff>438150</xdr:colOff>
      <xdr:row>27</xdr:row>
      <xdr:rowOff>9525</xdr:rowOff>
    </xdr:to>
    <xdr:grpSp>
      <xdr:nvGrpSpPr>
        <xdr:cNvPr id="546048" name="Grupo 76">
          <a:extLst>
            <a:ext uri="{FF2B5EF4-FFF2-40B4-BE49-F238E27FC236}">
              <a16:creationId xmlns:a16="http://schemas.microsoft.com/office/drawing/2014/main" id="{00000000-0008-0000-0100-000000550800}"/>
            </a:ext>
          </a:extLst>
        </xdr:cNvPr>
        <xdr:cNvGrpSpPr>
          <a:grpSpLocks/>
        </xdr:cNvGrpSpPr>
      </xdr:nvGrpSpPr>
      <xdr:grpSpPr bwMode="auto">
        <a:xfrm>
          <a:off x="11945471" y="5705475"/>
          <a:ext cx="438150" cy="590550"/>
          <a:chOff x="12003444" y="5779342"/>
          <a:chExt cx="438150" cy="606101"/>
        </a:xfrm>
      </xdr:grpSpPr>
      <xdr:pic macro="[0]!salvar">
        <xdr:nvPicPr>
          <xdr:cNvPr id="546106" name="Picture 431" descr="347836,1314116051,1">
            <a:extLst>
              <a:ext uri="{FF2B5EF4-FFF2-40B4-BE49-F238E27FC236}">
                <a16:creationId xmlns:a16="http://schemas.microsoft.com/office/drawing/2014/main" id="{00000000-0008-0000-0100-00003A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03444" y="5779342"/>
            <a:ext cx="428625" cy="41890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salvar" textlink="">
        <xdr:nvSpPr>
          <xdr:cNvPr id="328567" name="Text Box 367">
            <a:extLst>
              <a:ext uri="{FF2B5EF4-FFF2-40B4-BE49-F238E27FC236}">
                <a16:creationId xmlns:a16="http://schemas.microsoft.com/office/drawing/2014/main" id="{00000000-0008-0000-0100-000077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032019" y="6170375"/>
            <a:ext cx="409575" cy="215068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Salvar</a:t>
            </a:r>
          </a:p>
        </xdr:txBody>
      </xdr:sp>
    </xdr:grpSp>
    <xdr:clientData/>
  </xdr:twoCellAnchor>
  <xdr:twoCellAnchor>
    <xdr:from>
      <xdr:col>12</xdr:col>
      <xdr:colOff>438150</xdr:colOff>
      <xdr:row>2</xdr:row>
      <xdr:rowOff>390525</xdr:rowOff>
    </xdr:from>
    <xdr:to>
      <xdr:col>13</xdr:col>
      <xdr:colOff>657225</xdr:colOff>
      <xdr:row>4</xdr:row>
      <xdr:rowOff>200025</xdr:rowOff>
    </xdr:to>
    <xdr:grpSp>
      <xdr:nvGrpSpPr>
        <xdr:cNvPr id="546049" name="Grupo 73">
          <a:extLst>
            <a:ext uri="{FF2B5EF4-FFF2-40B4-BE49-F238E27FC236}">
              <a16:creationId xmlns:a16="http://schemas.microsoft.com/office/drawing/2014/main" id="{00000000-0008-0000-0100-000001550800}"/>
            </a:ext>
          </a:extLst>
        </xdr:cNvPr>
        <xdr:cNvGrpSpPr>
          <a:grpSpLocks/>
        </xdr:cNvGrpSpPr>
      </xdr:nvGrpSpPr>
      <xdr:grpSpPr bwMode="auto">
        <a:xfrm>
          <a:off x="4741209" y="648260"/>
          <a:ext cx="902634" cy="638736"/>
          <a:chOff x="4943864" y="653530"/>
          <a:chExt cx="915372" cy="625347"/>
        </a:xfrm>
      </xdr:grpSpPr>
      <xdr:pic macro="[0]!POSICAOESTOQUE_Clique">
        <xdr:nvPicPr>
          <xdr:cNvPr id="546104" name="Picture 358" descr="11">
            <a:extLst>
              <a:ext uri="{FF2B5EF4-FFF2-40B4-BE49-F238E27FC236}">
                <a16:creationId xmlns:a16="http://schemas.microsoft.com/office/drawing/2014/main" id="{00000000-0008-0000-0100-000038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38232" y="653530"/>
            <a:ext cx="698325" cy="4999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POSICAOESTOQUE_Clique" textlink="">
        <xdr:nvSpPr>
          <xdr:cNvPr id="1387" name="Text Box 363">
            <a:extLst>
              <a:ext uri="{FF2B5EF4-FFF2-40B4-BE49-F238E27FC236}">
                <a16:creationId xmlns:a16="http://schemas.microsoft.com/office/drawing/2014/main" id="{00000000-0008-0000-0100-00006B0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43864" y="1070428"/>
            <a:ext cx="915372" cy="208449"/>
          </a:xfrm>
          <a:prstGeom prst="rect">
            <a:avLst/>
          </a:prstGeom>
          <a:noFill/>
          <a:ln>
            <a:noFill/>
          </a:ln>
          <a:effectLst>
            <a:prstShdw prst="shdw18" dist="17961" dir="13500000">
              <a:srgbClr val="999999">
                <a:gamma/>
                <a:shade val="60000"/>
                <a:invGamma/>
              </a:srgbClr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Estoque</a:t>
            </a:r>
          </a:p>
        </xdr:txBody>
      </xdr:sp>
    </xdr:grpSp>
    <xdr:clientData/>
  </xdr:twoCellAnchor>
  <xdr:twoCellAnchor>
    <xdr:from>
      <xdr:col>13</xdr:col>
      <xdr:colOff>733425</xdr:colOff>
      <xdr:row>3</xdr:row>
      <xdr:rowOff>38100</xdr:rowOff>
    </xdr:from>
    <xdr:to>
      <xdr:col>14</xdr:col>
      <xdr:colOff>485775</xdr:colOff>
      <xdr:row>4</xdr:row>
      <xdr:rowOff>200025</xdr:rowOff>
    </xdr:to>
    <xdr:grpSp>
      <xdr:nvGrpSpPr>
        <xdr:cNvPr id="546050" name="Group 6148">
          <a:extLst>
            <a:ext uri="{FF2B5EF4-FFF2-40B4-BE49-F238E27FC236}">
              <a16:creationId xmlns:a16="http://schemas.microsoft.com/office/drawing/2014/main" id="{00000000-0008-0000-0100-000002550800}"/>
            </a:ext>
          </a:extLst>
        </xdr:cNvPr>
        <xdr:cNvGrpSpPr>
          <a:grpSpLocks/>
        </xdr:cNvGrpSpPr>
      </xdr:nvGrpSpPr>
      <xdr:grpSpPr bwMode="auto">
        <a:xfrm>
          <a:off x="5720043" y="710453"/>
          <a:ext cx="547967" cy="576543"/>
          <a:chOff x="618" y="73"/>
          <a:chExt cx="56" cy="60"/>
        </a:xfrm>
      </xdr:grpSpPr>
      <xdr:pic macro="[0]!ENTRADA_Clique">
        <xdr:nvPicPr>
          <xdr:cNvPr id="546102" name="Picture 360" descr="13">
            <a:extLst>
              <a:ext uri="{FF2B5EF4-FFF2-40B4-BE49-F238E27FC236}">
                <a16:creationId xmlns:a16="http://schemas.microsoft.com/office/drawing/2014/main" id="{00000000-0008-0000-0100-000036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2" y="73"/>
            <a:ext cx="41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ENTRADA_Clique" textlink="">
        <xdr:nvSpPr>
          <xdr:cNvPr id="328581" name="Text Box 365">
            <a:extLst>
              <a:ext uri="{FF2B5EF4-FFF2-40B4-BE49-F238E27FC236}">
                <a16:creationId xmlns:a16="http://schemas.microsoft.com/office/drawing/2014/main" id="{00000000-0008-0000-0100-000085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8" y="111"/>
            <a:ext cx="56" cy="22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5C5C5C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Entradas</a:t>
            </a:r>
          </a:p>
        </xdr:txBody>
      </xdr:sp>
    </xdr:grpSp>
    <xdr:clientData/>
  </xdr:twoCellAnchor>
  <xdr:twoCellAnchor>
    <xdr:from>
      <xdr:col>18</xdr:col>
      <xdr:colOff>219075</xdr:colOff>
      <xdr:row>2</xdr:row>
      <xdr:rowOff>352425</xdr:rowOff>
    </xdr:from>
    <xdr:to>
      <xdr:col>19</xdr:col>
      <xdr:colOff>142875</xdr:colOff>
      <xdr:row>4</xdr:row>
      <xdr:rowOff>190500</xdr:rowOff>
    </xdr:to>
    <xdr:grpSp>
      <xdr:nvGrpSpPr>
        <xdr:cNvPr id="546051" name="Group 6150">
          <a:extLst>
            <a:ext uri="{FF2B5EF4-FFF2-40B4-BE49-F238E27FC236}">
              <a16:creationId xmlns:a16="http://schemas.microsoft.com/office/drawing/2014/main" id="{00000000-0008-0000-0100-000003550800}"/>
            </a:ext>
          </a:extLst>
        </xdr:cNvPr>
        <xdr:cNvGrpSpPr>
          <a:grpSpLocks/>
        </xdr:cNvGrpSpPr>
      </xdr:nvGrpSpPr>
      <xdr:grpSpPr bwMode="auto">
        <a:xfrm>
          <a:off x="7872693" y="610160"/>
          <a:ext cx="472888" cy="667311"/>
          <a:chOff x="834" y="63"/>
          <a:chExt cx="50" cy="69"/>
        </a:xfrm>
      </xdr:grpSpPr>
      <xdr:pic macro="[0]!Grupo381_Clique">
        <xdr:nvPicPr>
          <xdr:cNvPr id="546100" name="Picture 362" descr="14">
            <a:extLst>
              <a:ext uri="{FF2B5EF4-FFF2-40B4-BE49-F238E27FC236}">
                <a16:creationId xmlns:a16="http://schemas.microsoft.com/office/drawing/2014/main" id="{00000000-0008-0000-0100-000034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34" y="63"/>
            <a:ext cx="50" cy="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rupo381_Clique" textlink="">
        <xdr:nvSpPr>
          <xdr:cNvPr id="328577" name="Text Box 367">
            <a:extLst>
              <a:ext uri="{FF2B5EF4-FFF2-40B4-BE49-F238E27FC236}">
                <a16:creationId xmlns:a16="http://schemas.microsoft.com/office/drawing/2014/main" id="{00000000-0008-0000-0100-000081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6" y="111"/>
            <a:ext cx="48" cy="21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Caixa</a:t>
            </a:r>
          </a:p>
        </xdr:txBody>
      </xdr:sp>
    </xdr:grpSp>
    <xdr:clientData/>
  </xdr:twoCellAnchor>
  <xdr:twoCellAnchor>
    <xdr:from>
      <xdr:col>11</xdr:col>
      <xdr:colOff>19050</xdr:colOff>
      <xdr:row>3</xdr:row>
      <xdr:rowOff>66675</xdr:rowOff>
    </xdr:from>
    <xdr:to>
      <xdr:col>12</xdr:col>
      <xdr:colOff>152400</xdr:colOff>
      <xdr:row>4</xdr:row>
      <xdr:rowOff>209550</xdr:rowOff>
    </xdr:to>
    <xdr:grpSp>
      <xdr:nvGrpSpPr>
        <xdr:cNvPr id="546052" name="Group 1278">
          <a:extLst>
            <a:ext uri="{FF2B5EF4-FFF2-40B4-BE49-F238E27FC236}">
              <a16:creationId xmlns:a16="http://schemas.microsoft.com/office/drawing/2014/main" id="{00000000-0008-0000-0100-000004550800}"/>
            </a:ext>
          </a:extLst>
        </xdr:cNvPr>
        <xdr:cNvGrpSpPr>
          <a:grpSpLocks/>
        </xdr:cNvGrpSpPr>
      </xdr:nvGrpSpPr>
      <xdr:grpSpPr bwMode="auto">
        <a:xfrm>
          <a:off x="3716991" y="739028"/>
          <a:ext cx="738468" cy="557493"/>
          <a:chOff x="816" y="382"/>
          <a:chExt cx="78" cy="58"/>
        </a:xfrm>
      </xdr:grpSpPr>
      <xdr:sp macro="[0]!Exclusao_Clique" textlink="">
        <xdr:nvSpPr>
          <xdr:cNvPr id="67818" name="Text Box 406">
            <a:extLst>
              <a:ext uri="{FF2B5EF4-FFF2-40B4-BE49-F238E27FC236}">
                <a16:creationId xmlns:a16="http://schemas.microsoft.com/office/drawing/2014/main" id="{00000000-0008-0000-0100-0000EA0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6" y="417"/>
            <a:ext cx="78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1">
              <a:defRPr sz="1000"/>
            </a:pPr>
            <a:r>
              <a:rPr lang="pt-BR" sz="900" b="1" i="0" strike="noStrike">
                <a:solidFill>
                  <a:srgbClr val="000000"/>
                </a:solidFill>
                <a:latin typeface="Trebuchet MS"/>
              </a:rPr>
              <a:t>Exclusões</a:t>
            </a:r>
          </a:p>
        </xdr:txBody>
      </xdr:sp>
      <xdr:pic macro="[0]!Exclusao_Clique">
        <xdr:nvPicPr>
          <xdr:cNvPr id="546099" name="Picture 407" descr="Imagem8">
            <a:extLst>
              <a:ext uri="{FF2B5EF4-FFF2-40B4-BE49-F238E27FC236}">
                <a16:creationId xmlns:a16="http://schemas.microsoft.com/office/drawing/2014/main" id="{00000000-0008-0000-0100-000033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33" y="382"/>
            <a:ext cx="38" cy="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21</xdr:col>
      <xdr:colOff>342900</xdr:colOff>
      <xdr:row>2</xdr:row>
      <xdr:rowOff>381000</xdr:rowOff>
    </xdr:from>
    <xdr:to>
      <xdr:col>24</xdr:col>
      <xdr:colOff>381000</xdr:colOff>
      <xdr:row>4</xdr:row>
      <xdr:rowOff>209550</xdr:rowOff>
    </xdr:to>
    <xdr:grpSp>
      <xdr:nvGrpSpPr>
        <xdr:cNvPr id="546053" name="Group 6143">
          <a:extLst>
            <a:ext uri="{FF2B5EF4-FFF2-40B4-BE49-F238E27FC236}">
              <a16:creationId xmlns:a16="http://schemas.microsoft.com/office/drawing/2014/main" id="{00000000-0008-0000-0100-000005550800}"/>
            </a:ext>
          </a:extLst>
        </xdr:cNvPr>
        <xdr:cNvGrpSpPr>
          <a:grpSpLocks/>
        </xdr:cNvGrpSpPr>
      </xdr:nvGrpSpPr>
      <xdr:grpSpPr bwMode="auto">
        <a:xfrm>
          <a:off x="8937812" y="638735"/>
          <a:ext cx="598394" cy="657786"/>
          <a:chOff x="993" y="66"/>
          <a:chExt cx="62" cy="68"/>
        </a:xfrm>
      </xdr:grpSpPr>
      <xdr:pic macro="[0]!grafico_Clique">
        <xdr:nvPicPr>
          <xdr:cNvPr id="546096" name="Picture 412" descr="images (1)">
            <a:extLst>
              <a:ext uri="{FF2B5EF4-FFF2-40B4-BE49-F238E27FC236}">
                <a16:creationId xmlns:a16="http://schemas.microsoft.com/office/drawing/2014/main" id="{00000000-0008-0000-0100-000030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96" y="66"/>
            <a:ext cx="56" cy="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rafico_Clique" textlink="">
        <xdr:nvSpPr>
          <xdr:cNvPr id="328573" name="Text Box 411">
            <a:extLst>
              <a:ext uri="{FF2B5EF4-FFF2-40B4-BE49-F238E27FC236}">
                <a16:creationId xmlns:a16="http://schemas.microsoft.com/office/drawing/2014/main" id="{00000000-0008-0000-0100-00007D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3" y="111"/>
            <a:ext cx="62" cy="23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5C5C5C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Gráficos</a:t>
            </a:r>
          </a:p>
        </xdr:txBody>
      </xdr:sp>
    </xdr:grpSp>
    <xdr:clientData/>
  </xdr:twoCellAnchor>
  <xdr:twoCellAnchor>
    <xdr:from>
      <xdr:col>27</xdr:col>
      <xdr:colOff>561975</xdr:colOff>
      <xdr:row>3</xdr:row>
      <xdr:rowOff>28575</xdr:rowOff>
    </xdr:from>
    <xdr:to>
      <xdr:col>29</xdr:col>
      <xdr:colOff>238125</xdr:colOff>
      <xdr:row>4</xdr:row>
      <xdr:rowOff>171450</xdr:rowOff>
    </xdr:to>
    <xdr:grpSp>
      <xdr:nvGrpSpPr>
        <xdr:cNvPr id="546054" name="Group 6142">
          <a:extLst>
            <a:ext uri="{FF2B5EF4-FFF2-40B4-BE49-F238E27FC236}">
              <a16:creationId xmlns:a16="http://schemas.microsoft.com/office/drawing/2014/main" id="{00000000-0008-0000-0100-000006550800}"/>
            </a:ext>
          </a:extLst>
        </xdr:cNvPr>
        <xdr:cNvGrpSpPr>
          <a:grpSpLocks/>
        </xdr:cNvGrpSpPr>
      </xdr:nvGrpSpPr>
      <xdr:grpSpPr bwMode="auto">
        <a:xfrm>
          <a:off x="11532534" y="700928"/>
          <a:ext cx="651062" cy="557493"/>
          <a:chOff x="1245" y="73"/>
          <a:chExt cx="69" cy="58"/>
        </a:xfrm>
      </xdr:grpSpPr>
      <xdr:pic macro="[0]!REGENERACAO_Clique">
        <xdr:nvPicPr>
          <xdr:cNvPr id="546094" name="Picture 423" descr="images (3)">
            <a:extLst>
              <a:ext uri="{FF2B5EF4-FFF2-40B4-BE49-F238E27FC236}">
                <a16:creationId xmlns:a16="http://schemas.microsoft.com/office/drawing/2014/main" id="{00000000-0008-0000-0100-00002E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9" y="73"/>
            <a:ext cx="48" cy="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REGENERACAO_Clique" textlink="">
        <xdr:nvSpPr>
          <xdr:cNvPr id="328571" name="Text Box 424">
            <a:extLst>
              <a:ext uri="{FF2B5EF4-FFF2-40B4-BE49-F238E27FC236}">
                <a16:creationId xmlns:a16="http://schemas.microsoft.com/office/drawing/2014/main" id="{00000000-0008-0000-0100-00007B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5" y="111"/>
            <a:ext cx="69" cy="20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Regenerar</a:t>
            </a:r>
          </a:p>
        </xdr:txBody>
      </xdr:sp>
    </xdr:grpSp>
    <xdr:clientData/>
  </xdr:twoCellAnchor>
  <xdr:twoCellAnchor>
    <xdr:from>
      <xdr:col>16</xdr:col>
      <xdr:colOff>190500</xdr:colOff>
      <xdr:row>3</xdr:row>
      <xdr:rowOff>19050</xdr:rowOff>
    </xdr:from>
    <xdr:to>
      <xdr:col>17</xdr:col>
      <xdr:colOff>57150</xdr:colOff>
      <xdr:row>4</xdr:row>
      <xdr:rowOff>161925</xdr:rowOff>
    </xdr:to>
    <xdr:grpSp>
      <xdr:nvGrpSpPr>
        <xdr:cNvPr id="546055" name="Group 6149">
          <a:extLst>
            <a:ext uri="{FF2B5EF4-FFF2-40B4-BE49-F238E27FC236}">
              <a16:creationId xmlns:a16="http://schemas.microsoft.com/office/drawing/2014/main" id="{00000000-0008-0000-0100-000007550800}"/>
            </a:ext>
          </a:extLst>
        </xdr:cNvPr>
        <xdr:cNvGrpSpPr>
          <a:grpSpLocks/>
        </xdr:cNvGrpSpPr>
      </xdr:nvGrpSpPr>
      <xdr:grpSpPr bwMode="auto">
        <a:xfrm>
          <a:off x="7182971" y="691403"/>
          <a:ext cx="471767" cy="557493"/>
          <a:chOff x="751" y="70"/>
          <a:chExt cx="50" cy="58"/>
        </a:xfrm>
      </xdr:grpSpPr>
      <xdr:pic macro="[0]!LUCRO_Clique">
        <xdr:nvPicPr>
          <xdr:cNvPr id="546092" name="Picture 426" descr="Imagem14">
            <a:extLst>
              <a:ext uri="{FF2B5EF4-FFF2-40B4-BE49-F238E27FC236}">
                <a16:creationId xmlns:a16="http://schemas.microsoft.com/office/drawing/2014/main" id="{00000000-0008-0000-0100-00002C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51" y="70"/>
            <a:ext cx="50" cy="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LUCRO_Clique" textlink="">
        <xdr:nvSpPr>
          <xdr:cNvPr id="328569" name="Text Box 427">
            <a:extLst>
              <a:ext uri="{FF2B5EF4-FFF2-40B4-BE49-F238E27FC236}">
                <a16:creationId xmlns:a16="http://schemas.microsoft.com/office/drawing/2014/main" id="{00000000-0008-0000-0100-000079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5" y="110"/>
            <a:ext cx="43" cy="18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5C5C5C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Lucro</a:t>
            </a:r>
          </a:p>
        </xdr:txBody>
      </xdr:sp>
    </xdr:grpSp>
    <xdr:clientData/>
  </xdr:twoCellAnchor>
  <xdr:twoCellAnchor>
    <xdr:from>
      <xdr:col>2</xdr:col>
      <xdr:colOff>57150</xdr:colOff>
      <xdr:row>3</xdr:row>
      <xdr:rowOff>19050</xdr:rowOff>
    </xdr:from>
    <xdr:to>
      <xdr:col>5</xdr:col>
      <xdr:colOff>47625</xdr:colOff>
      <xdr:row>4</xdr:row>
      <xdr:rowOff>238125</xdr:rowOff>
    </xdr:to>
    <xdr:grpSp>
      <xdr:nvGrpSpPr>
        <xdr:cNvPr id="546056" name="Group 1346">
          <a:extLst>
            <a:ext uri="{FF2B5EF4-FFF2-40B4-BE49-F238E27FC236}">
              <a16:creationId xmlns:a16="http://schemas.microsoft.com/office/drawing/2014/main" id="{00000000-0008-0000-0100-000008550800}"/>
            </a:ext>
          </a:extLst>
        </xdr:cNvPr>
        <xdr:cNvGrpSpPr>
          <a:grpSpLocks/>
        </xdr:cNvGrpSpPr>
      </xdr:nvGrpSpPr>
      <xdr:grpSpPr bwMode="auto">
        <a:xfrm>
          <a:off x="258856" y="691403"/>
          <a:ext cx="752475" cy="633693"/>
          <a:chOff x="27" y="72"/>
          <a:chExt cx="77" cy="66"/>
        </a:xfrm>
      </xdr:grpSpPr>
      <xdr:sp macro="[0]!Cadastro_Clique" textlink="">
        <xdr:nvSpPr>
          <xdr:cNvPr id="1380" name="Text Box 5">
            <a:extLst>
              <a:ext uri="{FF2B5EF4-FFF2-40B4-BE49-F238E27FC236}">
                <a16:creationId xmlns:a16="http://schemas.microsoft.com/office/drawing/2014/main" id="{00000000-0008-0000-0100-0000640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" y="114"/>
            <a:ext cx="77" cy="24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Cadastro</a:t>
            </a:r>
          </a:p>
        </xdr:txBody>
      </xdr:sp>
      <xdr:pic macro="[0]!Cadastro_Clique">
        <xdr:nvPicPr>
          <xdr:cNvPr id="546091" name="Picture 1284" descr="cadastro">
            <a:extLst>
              <a:ext uri="{FF2B5EF4-FFF2-40B4-BE49-F238E27FC236}">
                <a16:creationId xmlns:a16="http://schemas.microsoft.com/office/drawing/2014/main" id="{00000000-0008-0000-0100-00002B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" y="72"/>
            <a:ext cx="46" cy="4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28</xdr:col>
      <xdr:colOff>352425</xdr:colOff>
      <xdr:row>1</xdr:row>
      <xdr:rowOff>9525</xdr:rowOff>
    </xdr:from>
    <xdr:to>
      <xdr:col>28</xdr:col>
      <xdr:colOff>352425</xdr:colOff>
      <xdr:row>2</xdr:row>
      <xdr:rowOff>142875</xdr:rowOff>
    </xdr:to>
    <xdr:sp macro="" textlink="">
      <xdr:nvSpPr>
        <xdr:cNvPr id="546057" name="Line 1316">
          <a:extLst>
            <a:ext uri="{FF2B5EF4-FFF2-40B4-BE49-F238E27FC236}">
              <a16:creationId xmlns:a16="http://schemas.microsoft.com/office/drawing/2014/main" id="{00000000-0008-0000-0100-000009550800}"/>
            </a:ext>
          </a:extLst>
        </xdr:cNvPr>
        <xdr:cNvSpPr>
          <a:spLocks noChangeShapeType="1"/>
        </xdr:cNvSpPr>
      </xdr:nvSpPr>
      <xdr:spPr bwMode="auto">
        <a:xfrm>
          <a:off x="11953875" y="104775"/>
          <a:ext cx="0" cy="295275"/>
        </a:xfrm>
        <a:prstGeom prst="line">
          <a:avLst/>
        </a:prstGeom>
        <a:noFill/>
        <a:ln w="38100" cmpd="dbl">
          <a:solidFill>
            <a:srgbClr val="C0C0C0"/>
          </a:solidFill>
          <a:round/>
          <a:headEnd/>
          <a:tailEnd/>
        </a:ln>
        <a:effectLst>
          <a:prstShdw prst="shdw17" dist="17961" dir="13500000">
            <a:srgbClr val="737373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200025</xdr:colOff>
      <xdr:row>2</xdr:row>
      <xdr:rowOff>390525</xdr:rowOff>
    </xdr:from>
    <xdr:to>
      <xdr:col>10</xdr:col>
      <xdr:colOff>571500</xdr:colOff>
      <xdr:row>4</xdr:row>
      <xdr:rowOff>247650</xdr:rowOff>
    </xdr:to>
    <xdr:grpSp>
      <xdr:nvGrpSpPr>
        <xdr:cNvPr id="546058" name="Grupo 75">
          <a:extLst>
            <a:ext uri="{FF2B5EF4-FFF2-40B4-BE49-F238E27FC236}">
              <a16:creationId xmlns:a16="http://schemas.microsoft.com/office/drawing/2014/main" id="{00000000-0008-0000-0100-00000A550800}"/>
            </a:ext>
          </a:extLst>
        </xdr:cNvPr>
        <xdr:cNvGrpSpPr>
          <a:grpSpLocks/>
        </xdr:cNvGrpSpPr>
      </xdr:nvGrpSpPr>
      <xdr:grpSpPr bwMode="auto">
        <a:xfrm>
          <a:off x="2586878" y="648260"/>
          <a:ext cx="999004" cy="686361"/>
          <a:chOff x="2904931" y="652754"/>
          <a:chExt cx="997986" cy="673748"/>
        </a:xfrm>
      </xdr:grpSpPr>
      <xdr:pic macro="[0]!Contasareceber">
        <xdr:nvPicPr>
          <xdr:cNvPr id="546088" name="Picture 1340" descr="pagar2">
            <a:extLst>
              <a:ext uri="{FF2B5EF4-FFF2-40B4-BE49-F238E27FC236}">
                <a16:creationId xmlns:a16="http://schemas.microsoft.com/office/drawing/2014/main" id="{00000000-0008-0000-0100-000028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35235" y="652754"/>
            <a:ext cx="556569" cy="5217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ntasareceber" textlink="">
        <xdr:nvSpPr>
          <xdr:cNvPr id="3" name="Text Box 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04931" y="1098756"/>
            <a:ext cx="997986" cy="22774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0" anchor="t" upright="1"/>
          <a:lstStyle/>
          <a:p>
            <a:pPr algn="ctr" rtl="1">
              <a:defRPr sz="1000"/>
            </a:pPr>
            <a:r>
              <a:rPr lang="pt-BR" sz="900" b="1" i="0" strike="noStrike">
                <a:solidFill>
                  <a:srgbClr val="000000"/>
                </a:solidFill>
                <a:latin typeface="Trebuchet MS"/>
              </a:rPr>
              <a:t>Contas a Receber</a:t>
            </a:r>
          </a:p>
        </xdr:txBody>
      </xdr:sp>
    </xdr:grpSp>
    <xdr:clientData/>
  </xdr:twoCellAnchor>
  <xdr:twoCellAnchor>
    <xdr:from>
      <xdr:col>7</xdr:col>
      <xdr:colOff>409575</xdr:colOff>
      <xdr:row>3</xdr:row>
      <xdr:rowOff>9525</xdr:rowOff>
    </xdr:from>
    <xdr:to>
      <xdr:col>9</xdr:col>
      <xdr:colOff>66675</xdr:colOff>
      <xdr:row>4</xdr:row>
      <xdr:rowOff>247650</xdr:rowOff>
    </xdr:to>
    <xdr:grpSp>
      <xdr:nvGrpSpPr>
        <xdr:cNvPr id="546059" name="Group 6139">
          <a:extLst>
            <a:ext uri="{FF2B5EF4-FFF2-40B4-BE49-F238E27FC236}">
              <a16:creationId xmlns:a16="http://schemas.microsoft.com/office/drawing/2014/main" id="{00000000-0008-0000-0100-00000B550800}"/>
            </a:ext>
          </a:extLst>
        </xdr:cNvPr>
        <xdr:cNvGrpSpPr>
          <a:grpSpLocks/>
        </xdr:cNvGrpSpPr>
      </xdr:nvGrpSpPr>
      <xdr:grpSpPr bwMode="auto">
        <a:xfrm>
          <a:off x="1843928" y="681878"/>
          <a:ext cx="609600" cy="652743"/>
          <a:chOff x="158" y="71"/>
          <a:chExt cx="64" cy="68"/>
        </a:xfrm>
      </xdr:grpSpPr>
      <xdr:pic macro="[0]!Clientes_Click">
        <xdr:nvPicPr>
          <xdr:cNvPr id="546086" name="Picture 1341" descr="1">
            <a:extLst>
              <a:ext uri="{FF2B5EF4-FFF2-40B4-BE49-F238E27FC236}">
                <a16:creationId xmlns:a16="http://schemas.microsoft.com/office/drawing/2014/main" id="{00000000-0008-0000-0100-000026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6" y="71"/>
            <a:ext cx="52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lientes_Click" textlink="">
        <xdr:nvSpPr>
          <xdr:cNvPr id="328559" name="Text Box 5">
            <a:extLst>
              <a:ext uri="{FF2B5EF4-FFF2-40B4-BE49-F238E27FC236}">
                <a16:creationId xmlns:a16="http://schemas.microsoft.com/office/drawing/2014/main" id="{00000000-0008-0000-0100-00006F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" y="115"/>
            <a:ext cx="64" cy="24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Clientes</a:t>
            </a:r>
          </a:p>
        </xdr:txBody>
      </xdr:sp>
    </xdr:grpSp>
    <xdr:clientData/>
  </xdr:twoCellAnchor>
  <xdr:twoCellAnchor>
    <xdr:from>
      <xdr:col>26</xdr:col>
      <xdr:colOff>219075</xdr:colOff>
      <xdr:row>3</xdr:row>
      <xdr:rowOff>19050</xdr:rowOff>
    </xdr:from>
    <xdr:to>
      <xdr:col>27</xdr:col>
      <xdr:colOff>447675</xdr:colOff>
      <xdr:row>4</xdr:row>
      <xdr:rowOff>190500</xdr:rowOff>
    </xdr:to>
    <xdr:grpSp>
      <xdr:nvGrpSpPr>
        <xdr:cNvPr id="546060" name="Group 1349">
          <a:extLst>
            <a:ext uri="{FF2B5EF4-FFF2-40B4-BE49-F238E27FC236}">
              <a16:creationId xmlns:a16="http://schemas.microsoft.com/office/drawing/2014/main" id="{00000000-0008-0000-0100-00000C550800}"/>
            </a:ext>
          </a:extLst>
        </xdr:cNvPr>
        <xdr:cNvGrpSpPr>
          <a:grpSpLocks/>
        </xdr:cNvGrpSpPr>
      </xdr:nvGrpSpPr>
      <xdr:grpSpPr bwMode="auto">
        <a:xfrm>
          <a:off x="10584516" y="691403"/>
          <a:ext cx="833718" cy="586068"/>
          <a:chOff x="1049" y="74"/>
          <a:chExt cx="88" cy="61"/>
        </a:xfrm>
      </xdr:grpSpPr>
      <xdr:pic macro="[0]!Reciboavulso">
        <xdr:nvPicPr>
          <xdr:cNvPr id="546084" name="Picture 1347" descr="IMPRESSORA2">
            <a:extLst>
              <a:ext uri="{FF2B5EF4-FFF2-40B4-BE49-F238E27FC236}">
                <a16:creationId xmlns:a16="http://schemas.microsoft.com/office/drawing/2014/main" id="{00000000-0008-0000-0100-000024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64" y="74"/>
            <a:ext cx="48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Reciboavulso" textlink="">
        <xdr:nvSpPr>
          <xdr:cNvPr id="2" name="Text Box 388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9" y="113"/>
            <a:ext cx="88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1">
              <a:defRPr sz="1000"/>
            </a:pPr>
            <a:r>
              <a:rPr lang="pt-BR" sz="900" b="1" i="0" strike="noStrike">
                <a:solidFill>
                  <a:srgbClr val="000000"/>
                </a:solidFill>
                <a:latin typeface="Trebuchet MS"/>
              </a:rPr>
              <a:t>Recibo Avulso</a:t>
            </a:r>
          </a:p>
        </xdr:txBody>
      </xdr:sp>
    </xdr:grpSp>
    <xdr:clientData/>
  </xdr:twoCellAnchor>
  <xdr:twoCellAnchor>
    <xdr:from>
      <xdr:col>29</xdr:col>
      <xdr:colOff>57150</xdr:colOff>
      <xdr:row>0</xdr:row>
      <xdr:rowOff>38100</xdr:rowOff>
    </xdr:from>
    <xdr:to>
      <xdr:col>31</xdr:col>
      <xdr:colOff>152400</xdr:colOff>
      <xdr:row>2</xdr:row>
      <xdr:rowOff>142875</xdr:rowOff>
    </xdr:to>
    <xdr:pic macro="[0]!sair">
      <xdr:nvPicPr>
        <xdr:cNvPr id="546061" name="Picture 1315" descr="6">
          <a:extLst>
            <a:ext uri="{FF2B5EF4-FFF2-40B4-BE49-F238E27FC236}">
              <a16:creationId xmlns:a16="http://schemas.microsoft.com/office/drawing/2014/main" id="{00000000-0008-0000-0100-00000D55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0075" y="38100"/>
          <a:ext cx="9715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57150</xdr:colOff>
      <xdr:row>1</xdr:row>
      <xdr:rowOff>57344</xdr:rowOff>
    </xdr:from>
    <xdr:to>
      <xdr:col>26</xdr:col>
      <xdr:colOff>142875</xdr:colOff>
      <xdr:row>2</xdr:row>
      <xdr:rowOff>114494</xdr:rowOff>
    </xdr:to>
    <xdr:sp macro="" textlink="C2">
      <xdr:nvSpPr>
        <xdr:cNvPr id="328542" name="Text Box 1308">
          <a:extLst>
            <a:ext uri="{FF2B5EF4-FFF2-40B4-BE49-F238E27FC236}">
              <a16:creationId xmlns:a16="http://schemas.microsoft.com/office/drawing/2014/main" id="{00000000-0008-0000-0100-00005E030500}"/>
            </a:ext>
          </a:extLst>
        </xdr:cNvPr>
        <xdr:cNvSpPr txBox="1">
          <a:spLocks noChangeArrowheads="1"/>
        </xdr:cNvSpPr>
      </xdr:nvSpPr>
      <xdr:spPr bwMode="auto">
        <a:xfrm>
          <a:off x="2428681" y="154538"/>
          <a:ext cx="8123658" cy="222379"/>
        </a:xfrm>
        <a:prstGeom prst="rect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6E212444-8A07-418C-A376-74610DBDC1AB}" type="TxLink">
            <a:rPr lang="pt-BR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Usuário(a) operando: ANTONIO</a:t>
          </a:fld>
          <a:endParaRPr lang="pt-BR" sz="10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26</xdr:col>
      <xdr:colOff>447675</xdr:colOff>
      <xdr:row>0</xdr:row>
      <xdr:rowOff>66675</xdr:rowOff>
    </xdr:from>
    <xdr:to>
      <xdr:col>28</xdr:col>
      <xdr:colOff>238125</xdr:colOff>
      <xdr:row>2</xdr:row>
      <xdr:rowOff>161925</xdr:rowOff>
    </xdr:to>
    <xdr:grpSp>
      <xdr:nvGrpSpPr>
        <xdr:cNvPr id="546063" name="Group 2555">
          <a:extLst>
            <a:ext uri="{FF2B5EF4-FFF2-40B4-BE49-F238E27FC236}">
              <a16:creationId xmlns:a16="http://schemas.microsoft.com/office/drawing/2014/main" id="{00000000-0008-0000-0100-00000F550800}"/>
            </a:ext>
          </a:extLst>
        </xdr:cNvPr>
        <xdr:cNvGrpSpPr>
          <a:grpSpLocks/>
        </xdr:cNvGrpSpPr>
      </xdr:nvGrpSpPr>
      <xdr:grpSpPr bwMode="auto">
        <a:xfrm>
          <a:off x="10813116" y="66675"/>
          <a:ext cx="1000685" cy="352985"/>
          <a:chOff x="1068" y="8"/>
          <a:chExt cx="106" cy="37"/>
        </a:xfrm>
      </xdr:grpSpPr>
      <xdr:pic macro="[0]!BLOQUEIO">
        <xdr:nvPicPr>
          <xdr:cNvPr id="546081" name="Picture 2533" descr="Barra_verde">
            <a:extLst>
              <a:ext uri="{FF2B5EF4-FFF2-40B4-BE49-F238E27FC236}">
                <a16:creationId xmlns:a16="http://schemas.microsoft.com/office/drawing/2014/main" id="{00000000-0008-0000-0100-000021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0800000">
            <a:off x="1086" y="8"/>
            <a:ext cx="88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BLOQUEIO" textlink="">
        <xdr:nvSpPr>
          <xdr:cNvPr id="124388" name="Text Box 1308">
            <a:extLst>
              <a:ext uri="{FF2B5EF4-FFF2-40B4-BE49-F238E27FC236}">
                <a16:creationId xmlns:a16="http://schemas.microsoft.com/office/drawing/2014/main" id="{00000000-0008-0000-0100-0000E4E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7" y="14"/>
            <a:ext cx="64" cy="22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22860" rIns="0" bIns="0" anchor="t"/>
          <a:lstStyle/>
          <a:p>
            <a:pPr algn="l" rtl="0">
              <a:defRPr sz="1000"/>
            </a:pPr>
            <a:r>
              <a:rPr lang="pt-BR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Bloquear</a:t>
            </a:r>
          </a:p>
        </xdr:txBody>
      </xdr:sp>
      <xdr:pic macro="[0]!BLOQUEIO">
        <xdr:nvPicPr>
          <xdr:cNvPr id="546083" name="Picture 2531" descr="cadeado 3">
            <a:extLst>
              <a:ext uri="{FF2B5EF4-FFF2-40B4-BE49-F238E27FC236}">
                <a16:creationId xmlns:a16="http://schemas.microsoft.com/office/drawing/2014/main" id="{00000000-0008-0000-0100-000023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68" y="8"/>
            <a:ext cx="39" cy="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25</xdr:col>
      <xdr:colOff>9525</xdr:colOff>
      <xdr:row>2</xdr:row>
      <xdr:rowOff>390525</xdr:rowOff>
    </xdr:from>
    <xdr:to>
      <xdr:col>26</xdr:col>
      <xdr:colOff>9525</xdr:colOff>
      <xdr:row>4</xdr:row>
      <xdr:rowOff>200025</xdr:rowOff>
    </xdr:to>
    <xdr:grpSp>
      <xdr:nvGrpSpPr>
        <xdr:cNvPr id="546064" name="Group 2539">
          <a:extLst>
            <a:ext uri="{FF2B5EF4-FFF2-40B4-BE49-F238E27FC236}">
              <a16:creationId xmlns:a16="http://schemas.microsoft.com/office/drawing/2014/main" id="{00000000-0008-0000-0100-000010550800}"/>
            </a:ext>
          </a:extLst>
        </xdr:cNvPr>
        <xdr:cNvGrpSpPr>
          <a:grpSpLocks/>
        </xdr:cNvGrpSpPr>
      </xdr:nvGrpSpPr>
      <xdr:grpSpPr bwMode="auto">
        <a:xfrm>
          <a:off x="9769849" y="648260"/>
          <a:ext cx="605117" cy="638736"/>
          <a:chOff x="975" y="69"/>
          <a:chExt cx="64" cy="66"/>
        </a:xfrm>
      </xdr:grpSpPr>
      <xdr:sp macro="[0]!impri_Clique" textlink="">
        <xdr:nvSpPr>
          <xdr:cNvPr id="124309" name="Text Box 388">
            <a:extLst>
              <a:ext uri="{FF2B5EF4-FFF2-40B4-BE49-F238E27FC236}">
                <a16:creationId xmlns:a16="http://schemas.microsoft.com/office/drawing/2014/main" id="{00000000-0008-0000-0100-000095E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75" y="113"/>
            <a:ext cx="64" cy="22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Exportar</a:t>
            </a:r>
          </a:p>
        </xdr:txBody>
      </xdr:sp>
      <xdr:pic macro="[0]!impri_Clique">
        <xdr:nvPicPr>
          <xdr:cNvPr id="546080" name="Picture 2538" descr="export1">
            <a:extLst>
              <a:ext uri="{FF2B5EF4-FFF2-40B4-BE49-F238E27FC236}">
                <a16:creationId xmlns:a16="http://schemas.microsoft.com/office/drawing/2014/main" id="{00000000-0008-0000-0100-000020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86" y="69"/>
            <a:ext cx="49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57150</xdr:colOff>
      <xdr:row>3</xdr:row>
      <xdr:rowOff>9525</xdr:rowOff>
    </xdr:from>
    <xdr:to>
      <xdr:col>7</xdr:col>
      <xdr:colOff>314325</xdr:colOff>
      <xdr:row>4</xdr:row>
      <xdr:rowOff>152400</xdr:rowOff>
    </xdr:to>
    <xdr:grpSp>
      <xdr:nvGrpSpPr>
        <xdr:cNvPr id="546065" name="Group 2549">
          <a:extLst>
            <a:ext uri="{FF2B5EF4-FFF2-40B4-BE49-F238E27FC236}">
              <a16:creationId xmlns:a16="http://schemas.microsoft.com/office/drawing/2014/main" id="{00000000-0008-0000-0100-000011550800}"/>
            </a:ext>
          </a:extLst>
        </xdr:cNvPr>
        <xdr:cNvGrpSpPr>
          <a:grpSpLocks/>
        </xdr:cNvGrpSpPr>
      </xdr:nvGrpSpPr>
      <xdr:grpSpPr bwMode="auto">
        <a:xfrm>
          <a:off x="1020856" y="681878"/>
          <a:ext cx="727822" cy="557493"/>
          <a:chOff x="89" y="71"/>
          <a:chExt cx="77" cy="58"/>
        </a:xfrm>
      </xdr:grpSpPr>
      <xdr:sp macro="[0]!SAIDA_Clique" textlink="">
        <xdr:nvSpPr>
          <xdr:cNvPr id="1052" name="Text Box 28">
            <a:extLst>
              <a:ext uri="{FF2B5EF4-FFF2-40B4-BE49-F238E27FC236}">
                <a16:creationId xmlns:a16="http://schemas.microsoft.com/office/drawing/2014/main" id="{00000000-0008-0000-0100-00001C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" y="114"/>
            <a:ext cx="77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Venda </a:t>
            </a:r>
          </a:p>
        </xdr:txBody>
      </xdr:sp>
      <xdr:pic macro="[0]!SAIDA_Clique">
        <xdr:nvPicPr>
          <xdr:cNvPr id="546078" name="Picture 2547" descr="VENDAS">
            <a:extLst>
              <a:ext uri="{FF2B5EF4-FFF2-40B4-BE49-F238E27FC236}">
                <a16:creationId xmlns:a16="http://schemas.microsoft.com/office/drawing/2014/main" id="{00000000-0008-0000-0100-00001E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3" y="71"/>
            <a:ext cx="48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29</xdr:col>
      <xdr:colOff>400050</xdr:colOff>
      <xdr:row>3</xdr:row>
      <xdr:rowOff>47625</xdr:rowOff>
    </xdr:from>
    <xdr:to>
      <xdr:col>31</xdr:col>
      <xdr:colOff>38100</xdr:colOff>
      <xdr:row>4</xdr:row>
      <xdr:rowOff>161925</xdr:rowOff>
    </xdr:to>
    <xdr:grpSp>
      <xdr:nvGrpSpPr>
        <xdr:cNvPr id="546066" name="Group 6145">
          <a:extLst>
            <a:ext uri="{FF2B5EF4-FFF2-40B4-BE49-F238E27FC236}">
              <a16:creationId xmlns:a16="http://schemas.microsoft.com/office/drawing/2014/main" id="{00000000-0008-0000-0100-000012550800}"/>
            </a:ext>
          </a:extLst>
        </xdr:cNvPr>
        <xdr:cNvGrpSpPr>
          <a:grpSpLocks/>
        </xdr:cNvGrpSpPr>
      </xdr:nvGrpSpPr>
      <xdr:grpSpPr bwMode="auto">
        <a:xfrm>
          <a:off x="12345521" y="719978"/>
          <a:ext cx="512108" cy="528918"/>
          <a:chOff x="1306" y="73"/>
          <a:chExt cx="54" cy="55"/>
        </a:xfrm>
      </xdr:grpSpPr>
      <xdr:pic macro="[0]!ADM_Clique">
        <xdr:nvPicPr>
          <xdr:cNvPr id="546075" name="Picture 2550" descr="o-icone-vermelho-menu-de-configuracao-da-arte-de-grampo_416056">
            <a:extLst>
              <a:ext uri="{FF2B5EF4-FFF2-40B4-BE49-F238E27FC236}">
                <a16:creationId xmlns:a16="http://schemas.microsoft.com/office/drawing/2014/main" id="{00000000-0008-0000-0100-00001B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10" y="73"/>
            <a:ext cx="50" cy="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ADM_Clique" textlink="">
        <xdr:nvSpPr>
          <xdr:cNvPr id="328546" name="Text Box 388">
            <a:extLst>
              <a:ext uri="{FF2B5EF4-FFF2-40B4-BE49-F238E27FC236}">
                <a16:creationId xmlns:a16="http://schemas.microsoft.com/office/drawing/2014/main" id="{00000000-0008-0000-0100-000062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06" y="109"/>
            <a:ext cx="54" cy="19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Menu</a:t>
            </a:r>
          </a:p>
        </xdr:txBody>
      </xdr:sp>
    </xdr:grpSp>
    <xdr:clientData/>
  </xdr:twoCellAnchor>
  <xdr:twoCellAnchor>
    <xdr:from>
      <xdr:col>15</xdr:col>
      <xdr:colOff>47625</xdr:colOff>
      <xdr:row>2</xdr:row>
      <xdr:rowOff>400050</xdr:rowOff>
    </xdr:from>
    <xdr:to>
      <xdr:col>16</xdr:col>
      <xdr:colOff>9525</xdr:colOff>
      <xdr:row>4</xdr:row>
      <xdr:rowOff>209550</xdr:rowOff>
    </xdr:to>
    <xdr:grpSp>
      <xdr:nvGrpSpPr>
        <xdr:cNvPr id="546067" name="Group 6147">
          <a:extLst>
            <a:ext uri="{FF2B5EF4-FFF2-40B4-BE49-F238E27FC236}">
              <a16:creationId xmlns:a16="http://schemas.microsoft.com/office/drawing/2014/main" id="{00000000-0008-0000-0100-000013550800}"/>
            </a:ext>
          </a:extLst>
        </xdr:cNvPr>
        <xdr:cNvGrpSpPr>
          <a:grpSpLocks/>
        </xdr:cNvGrpSpPr>
      </xdr:nvGrpSpPr>
      <xdr:grpSpPr bwMode="auto">
        <a:xfrm>
          <a:off x="6434978" y="657785"/>
          <a:ext cx="567018" cy="638736"/>
          <a:chOff x="685" y="68"/>
          <a:chExt cx="60" cy="66"/>
        </a:xfrm>
      </xdr:grpSpPr>
      <xdr:sp macro="[0]!SAIDAPESQUISA_Clique" textlink="">
        <xdr:nvSpPr>
          <xdr:cNvPr id="328579" name="Text Box 366">
            <a:extLst>
              <a:ext uri="{FF2B5EF4-FFF2-40B4-BE49-F238E27FC236}">
                <a16:creationId xmlns:a16="http://schemas.microsoft.com/office/drawing/2014/main" id="{00000000-0008-0000-0100-000083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7" y="112"/>
            <a:ext cx="58" cy="22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5C5C5C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Saídas</a:t>
            </a:r>
          </a:p>
        </xdr:txBody>
      </xdr:sp>
      <xdr:pic macro="[0]!SAIDAPESQUISA_Clique">
        <xdr:nvPicPr>
          <xdr:cNvPr id="546074" name="Picture 6024" descr="shopping-cart-294547_640">
            <a:extLst>
              <a:ext uri="{FF2B5EF4-FFF2-40B4-BE49-F238E27FC236}">
                <a16:creationId xmlns:a16="http://schemas.microsoft.com/office/drawing/2014/main" id="{00000000-0008-0000-0100-00001A55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" y="68"/>
            <a:ext cx="50" cy="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</xdr:col>
      <xdr:colOff>57150</xdr:colOff>
      <xdr:row>4</xdr:row>
      <xdr:rowOff>342900</xdr:rowOff>
    </xdr:from>
    <xdr:to>
      <xdr:col>31</xdr:col>
      <xdr:colOff>247650</xdr:colOff>
      <xdr:row>5</xdr:row>
      <xdr:rowOff>123825</xdr:rowOff>
    </xdr:to>
    <xdr:pic>
      <xdr:nvPicPr>
        <xdr:cNvPr id="546068" name="Picture 6106" descr="Imagem2">
          <a:extLst>
            <a:ext uri="{FF2B5EF4-FFF2-40B4-BE49-F238E27FC236}">
              <a16:creationId xmlns:a16="http://schemas.microsoft.com/office/drawing/2014/main" id="{00000000-0008-0000-0100-00001455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7" t="5000" r="697"/>
        <a:stretch>
          <a:fillRect/>
        </a:stretch>
      </xdr:blipFill>
      <xdr:spPr bwMode="auto">
        <a:xfrm>
          <a:off x="257175" y="1419225"/>
          <a:ext cx="1283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257175</xdr:colOff>
      <xdr:row>0</xdr:row>
      <xdr:rowOff>85725</xdr:rowOff>
    </xdr:from>
    <xdr:to>
      <xdr:col>32</xdr:col>
      <xdr:colOff>28575</xdr:colOff>
      <xdr:row>27</xdr:row>
      <xdr:rowOff>209550</xdr:rowOff>
    </xdr:to>
    <xdr:sp macro="" textlink="">
      <xdr:nvSpPr>
        <xdr:cNvPr id="546069" name="Rectangle 1321">
          <a:extLst>
            <a:ext uri="{FF2B5EF4-FFF2-40B4-BE49-F238E27FC236}">
              <a16:creationId xmlns:a16="http://schemas.microsoft.com/office/drawing/2014/main" id="{00000000-0008-0000-0100-000015550800}"/>
            </a:ext>
          </a:extLst>
        </xdr:cNvPr>
        <xdr:cNvSpPr>
          <a:spLocks noChangeArrowheads="1"/>
        </xdr:cNvSpPr>
      </xdr:nvSpPr>
      <xdr:spPr bwMode="auto">
        <a:xfrm>
          <a:off x="13106400" y="85725"/>
          <a:ext cx="38100" cy="6419850"/>
        </a:xfrm>
        <a:prstGeom prst="rect">
          <a:avLst/>
        </a:prstGeom>
        <a:gradFill rotWithShape="1">
          <a:gsLst>
            <a:gs pos="0">
              <a:srgbClr val="FFFFFF"/>
            </a:gs>
            <a:gs pos="50000">
              <a:srgbClr val="A9A9A9"/>
            </a:gs>
            <a:gs pos="100000">
              <a:srgbClr val="FFFFFF"/>
            </a:gs>
          </a:gsLst>
          <a:lin ang="0" scaled="1"/>
        </a:gradFill>
        <a:ln>
          <a:noFill/>
        </a:ln>
        <a:effectLst>
          <a:prstShdw prst="shdw17" dist="17961" dir="13500000">
            <a:srgbClr val="999999"/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85725</xdr:colOff>
      <xdr:row>2</xdr:row>
      <xdr:rowOff>228600</xdr:rowOff>
    </xdr:from>
    <xdr:to>
      <xdr:col>1</xdr:col>
      <xdr:colOff>133350</xdr:colOff>
      <xdr:row>28</xdr:row>
      <xdr:rowOff>57150</xdr:rowOff>
    </xdr:to>
    <xdr:sp macro="" textlink="">
      <xdr:nvSpPr>
        <xdr:cNvPr id="546070" name="Rectangle 1325" descr="barra-menu">
          <a:extLst>
            <a:ext uri="{FF2B5EF4-FFF2-40B4-BE49-F238E27FC236}">
              <a16:creationId xmlns:a16="http://schemas.microsoft.com/office/drawing/2014/main" id="{00000000-0008-0000-0100-000016550800}"/>
            </a:ext>
          </a:extLst>
        </xdr:cNvPr>
        <xdr:cNvSpPr>
          <a:spLocks noChangeArrowheads="1"/>
        </xdr:cNvSpPr>
      </xdr:nvSpPr>
      <xdr:spPr bwMode="auto">
        <a:xfrm rot="-5400000">
          <a:off x="-2881312" y="3500437"/>
          <a:ext cx="6076950" cy="476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>
          <a:prstShdw prst="shdw17" dist="17961" dir="13500000">
            <a:srgbClr val="999999"/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85725</xdr:colOff>
      <xdr:row>11</xdr:row>
      <xdr:rowOff>142875</xdr:rowOff>
    </xdr:from>
    <xdr:to>
      <xdr:col>18</xdr:col>
      <xdr:colOff>152400</xdr:colOff>
      <xdr:row>24</xdr:row>
      <xdr:rowOff>209550</xdr:rowOff>
    </xdr:to>
    <xdr:pic>
      <xdr:nvPicPr>
        <xdr:cNvPr id="546071" name="Picture 401">
          <a:extLst>
            <a:ext uri="{FF2B5EF4-FFF2-40B4-BE49-F238E27FC236}">
              <a16:creationId xmlns:a16="http://schemas.microsoft.com/office/drawing/2014/main" id="{00000000-0008-0000-0100-00001755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3114675"/>
          <a:ext cx="2743200" cy="2857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183464</xdr:colOff>
      <xdr:row>5</xdr:row>
      <xdr:rowOff>252078</xdr:rowOff>
    </xdr:from>
    <xdr:ext cx="7136057" cy="937629"/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3177035" y="1735257"/>
          <a:ext cx="713605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pt-BR" sz="54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CONTROLE DE ESTOQUE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257175</xdr:rowOff>
        </xdr:from>
        <xdr:to>
          <xdr:col>12</xdr:col>
          <xdr:colOff>323850</xdr:colOff>
          <xdr:row>4</xdr:row>
          <xdr:rowOff>266700</xdr:rowOff>
        </xdr:to>
        <xdr:sp macro="" textlink="">
          <xdr:nvSpPr>
            <xdr:cNvPr id="1424" name="Group Box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2</xdr:row>
          <xdr:rowOff>257175</xdr:rowOff>
        </xdr:from>
        <xdr:to>
          <xdr:col>31</xdr:col>
          <xdr:colOff>228600</xdr:colOff>
          <xdr:row>4</xdr:row>
          <xdr:rowOff>266700</xdr:rowOff>
        </xdr:to>
        <xdr:sp macro="" textlink="">
          <xdr:nvSpPr>
            <xdr:cNvPr id="67867" name="Group Box 1307" hidden="1">
              <a:extLst>
                <a:ext uri="{63B3BB69-23CF-44E3-9099-C40C66FF867C}">
                  <a14:compatExt spid="_x0000_s67867"/>
                </a:ext>
                <a:ext uri="{FF2B5EF4-FFF2-40B4-BE49-F238E27FC236}">
                  <a16:creationId xmlns:a16="http://schemas.microsoft.com/office/drawing/2014/main" id="{00000000-0008-0000-0100-00001B0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Comandos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2</xdr:row>
          <xdr:rowOff>257175</xdr:rowOff>
        </xdr:from>
        <xdr:to>
          <xdr:col>21</xdr:col>
          <xdr:colOff>28575</xdr:colOff>
          <xdr:row>4</xdr:row>
          <xdr:rowOff>266700</xdr:rowOff>
        </xdr:to>
        <xdr:sp macro="" textlink="">
          <xdr:nvSpPr>
            <xdr:cNvPr id="67866" name="Group Box 1306" hidden="1">
              <a:extLst>
                <a:ext uri="{63B3BB69-23CF-44E3-9099-C40C66FF867C}">
                  <a14:compatExt spid="_x0000_s67866"/>
                </a:ext>
                <a:ext uri="{FF2B5EF4-FFF2-40B4-BE49-F238E27FC236}">
                  <a16:creationId xmlns:a16="http://schemas.microsoft.com/office/drawing/2014/main" id="{00000000-0008-0000-0100-00001A0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Consultas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9525</xdr:colOff>
      <xdr:row>0</xdr:row>
      <xdr:rowOff>66675</xdr:rowOff>
    </xdr:from>
    <xdr:to>
      <xdr:col>29</xdr:col>
      <xdr:colOff>0</xdr:colOff>
      <xdr:row>1</xdr:row>
      <xdr:rowOff>600075</xdr:rowOff>
    </xdr:to>
    <xdr:grpSp>
      <xdr:nvGrpSpPr>
        <xdr:cNvPr id="397141" name="Group 195">
          <a:extLst>
            <a:ext uri="{FF2B5EF4-FFF2-40B4-BE49-F238E27FC236}">
              <a16:creationId xmlns:a16="http://schemas.microsoft.com/office/drawing/2014/main" id="{00000000-0008-0000-0200-0000550F0600}"/>
            </a:ext>
          </a:extLst>
        </xdr:cNvPr>
        <xdr:cNvGrpSpPr>
          <a:grpSpLocks/>
        </xdr:cNvGrpSpPr>
      </xdr:nvGrpSpPr>
      <xdr:grpSpPr bwMode="auto">
        <a:xfrm>
          <a:off x="11068050" y="66675"/>
          <a:ext cx="733425" cy="819150"/>
          <a:chOff x="1626" y="0"/>
          <a:chExt cx="72" cy="84"/>
        </a:xfrm>
      </xdr:grpSpPr>
      <xdr:pic macro="[0]!Caixa1_Clique">
        <xdr:nvPicPr>
          <xdr:cNvPr id="397146" name="Picture 196" descr="9">
            <a:extLst>
              <a:ext uri="{FF2B5EF4-FFF2-40B4-BE49-F238E27FC236}">
                <a16:creationId xmlns:a16="http://schemas.microsoft.com/office/drawing/2014/main" id="{00000000-0008-0000-0200-00005A0F06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" y="0"/>
            <a:ext cx="72" cy="7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Menu_Clique" textlink="">
        <xdr:nvSpPr>
          <xdr:cNvPr id="7365" name="Text Box 197">
            <a:extLst>
              <a:ext uri="{FF2B5EF4-FFF2-40B4-BE49-F238E27FC236}">
                <a16:creationId xmlns:a16="http://schemas.microsoft.com/office/drawing/2014/main" id="{00000000-0008-0000-0200-0000C51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3" y="63"/>
            <a:ext cx="65" cy="21"/>
          </a:xfrm>
          <a:prstGeom prst="rect">
            <a:avLst/>
          </a:prstGeom>
          <a:noFill/>
          <a:ln>
            <a:noFill/>
          </a:ln>
          <a:effectLst>
            <a:prstShdw prst="shdw18" dist="17961" dir="13500000">
              <a:srgbClr val="999999">
                <a:gamma/>
                <a:shade val="60000"/>
                <a:invGamma/>
              </a:srgbClr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Voltar</a:t>
            </a:r>
          </a:p>
        </xdr:txBody>
      </xdr:sp>
    </xdr:grpSp>
    <xdr:clientData/>
  </xdr:twoCellAnchor>
  <xdr:twoCellAnchor>
    <xdr:from>
      <xdr:col>23</xdr:col>
      <xdr:colOff>266700</xdr:colOff>
      <xdr:row>2</xdr:row>
      <xdr:rowOff>238125</xdr:rowOff>
    </xdr:from>
    <xdr:to>
      <xdr:col>25</xdr:col>
      <xdr:colOff>9525</xdr:colOff>
      <xdr:row>6</xdr:row>
      <xdr:rowOff>76200</xdr:rowOff>
    </xdr:to>
    <xdr:grpSp>
      <xdr:nvGrpSpPr>
        <xdr:cNvPr id="397142" name="Group 205">
          <a:extLst>
            <a:ext uri="{FF2B5EF4-FFF2-40B4-BE49-F238E27FC236}">
              <a16:creationId xmlns:a16="http://schemas.microsoft.com/office/drawing/2014/main" id="{00000000-0008-0000-0200-0000560F0600}"/>
            </a:ext>
          </a:extLst>
        </xdr:cNvPr>
        <xdr:cNvGrpSpPr>
          <a:grpSpLocks/>
        </xdr:cNvGrpSpPr>
      </xdr:nvGrpSpPr>
      <xdr:grpSpPr bwMode="auto">
        <a:xfrm>
          <a:off x="10115550" y="1676400"/>
          <a:ext cx="676275" cy="685800"/>
          <a:chOff x="817" y="356"/>
          <a:chExt cx="71" cy="70"/>
        </a:xfrm>
      </xdr:grpSpPr>
      <xdr:pic macro="[0]!ImprimirCaixa_Clique">
        <xdr:nvPicPr>
          <xdr:cNvPr id="397144" name="Picture 206" descr="7">
            <a:extLst>
              <a:ext uri="{FF2B5EF4-FFF2-40B4-BE49-F238E27FC236}">
                <a16:creationId xmlns:a16="http://schemas.microsoft.com/office/drawing/2014/main" id="{00000000-0008-0000-0200-0000580F06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4" y="356"/>
            <a:ext cx="54" cy="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ImprimirCaixa_Clique" textlink="">
        <xdr:nvSpPr>
          <xdr:cNvPr id="7375" name="Text Box 207">
            <a:extLst>
              <a:ext uri="{FF2B5EF4-FFF2-40B4-BE49-F238E27FC236}">
                <a16:creationId xmlns:a16="http://schemas.microsoft.com/office/drawing/2014/main" id="{00000000-0008-0000-0200-0000CF1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7" y="407"/>
            <a:ext cx="71" cy="19"/>
          </a:xfrm>
          <a:prstGeom prst="rect">
            <a:avLst/>
          </a:prstGeom>
          <a:noFill/>
          <a:ln>
            <a:noFill/>
          </a:ln>
          <a:effectLst>
            <a:prstShdw prst="shdw18" dist="17961" dir="13500000">
              <a:srgbClr val="999999">
                <a:gamma/>
                <a:shade val="60000"/>
                <a:invGamma/>
              </a:srgbClr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Imprimir</a:t>
            </a:r>
          </a:p>
        </xdr:txBody>
      </xdr:sp>
    </xdr:grpSp>
    <xdr:clientData/>
  </xdr:twoCellAnchor>
  <xdr:twoCellAnchor editAs="oneCell">
    <xdr:from>
      <xdr:col>1</xdr:col>
      <xdr:colOff>47625</xdr:colOff>
      <xdr:row>0</xdr:row>
      <xdr:rowOff>257175</xdr:rowOff>
    </xdr:from>
    <xdr:to>
      <xdr:col>25</xdr:col>
      <xdr:colOff>114300</xdr:colOff>
      <xdr:row>1</xdr:row>
      <xdr:rowOff>581025</xdr:rowOff>
    </xdr:to>
    <xdr:pic>
      <xdr:nvPicPr>
        <xdr:cNvPr id="397143" name="Picture 503" descr="images (11)">
          <a:extLst>
            <a:ext uri="{FF2B5EF4-FFF2-40B4-BE49-F238E27FC236}">
              <a16:creationId xmlns:a16="http://schemas.microsoft.com/office/drawing/2014/main" id="{00000000-0008-0000-0200-0000570F0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257175"/>
          <a:ext cx="106965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695325</xdr:rowOff>
        </xdr:from>
        <xdr:to>
          <xdr:col>7</xdr:col>
          <xdr:colOff>590550</xdr:colOff>
          <xdr:row>1</xdr:row>
          <xdr:rowOff>914400</xdr:rowOff>
        </xdr:to>
        <xdr:sp macro="" textlink="">
          <xdr:nvSpPr>
            <xdr:cNvPr id="396296" name="Option Button 8" hidden="1">
              <a:extLst>
                <a:ext uri="{63B3BB69-23CF-44E3-9099-C40C66FF867C}">
                  <a14:compatExt spid="_x0000_s396296"/>
                </a:ext>
                <a:ext uri="{FF2B5EF4-FFF2-40B4-BE49-F238E27FC236}">
                  <a16:creationId xmlns:a16="http://schemas.microsoft.com/office/drawing/2014/main" id="{00000000-0008-0000-0200-000008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Janeiro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</xdr:row>
          <xdr:rowOff>695325</xdr:rowOff>
        </xdr:from>
        <xdr:to>
          <xdr:col>9</xdr:col>
          <xdr:colOff>638175</xdr:colOff>
          <xdr:row>1</xdr:row>
          <xdr:rowOff>914400</xdr:rowOff>
        </xdr:to>
        <xdr:sp macro="" textlink="">
          <xdr:nvSpPr>
            <xdr:cNvPr id="396297" name="Option Button 9" hidden="1">
              <a:extLst>
                <a:ext uri="{63B3BB69-23CF-44E3-9099-C40C66FF867C}">
                  <a14:compatExt spid="_x0000_s396297"/>
                </a:ext>
                <a:ext uri="{FF2B5EF4-FFF2-40B4-BE49-F238E27FC236}">
                  <a16:creationId xmlns:a16="http://schemas.microsoft.com/office/drawing/2014/main" id="{00000000-0008-0000-0200-000009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Fevereiro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704850</xdr:rowOff>
        </xdr:from>
        <xdr:to>
          <xdr:col>10</xdr:col>
          <xdr:colOff>523875</xdr:colOff>
          <xdr:row>1</xdr:row>
          <xdr:rowOff>923925</xdr:rowOff>
        </xdr:to>
        <xdr:sp macro="" textlink="">
          <xdr:nvSpPr>
            <xdr:cNvPr id="396298" name="Option Button 10" hidden="1">
              <a:extLst>
                <a:ext uri="{63B3BB69-23CF-44E3-9099-C40C66FF867C}">
                  <a14:compatExt spid="_x0000_s396298"/>
                </a:ext>
                <a:ext uri="{FF2B5EF4-FFF2-40B4-BE49-F238E27FC236}">
                  <a16:creationId xmlns:a16="http://schemas.microsoft.com/office/drawing/2014/main" id="{00000000-0008-0000-0200-00000A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Março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1</xdr:row>
          <xdr:rowOff>695325</xdr:rowOff>
        </xdr:from>
        <xdr:to>
          <xdr:col>11</xdr:col>
          <xdr:colOff>314325</xdr:colOff>
          <xdr:row>1</xdr:row>
          <xdr:rowOff>914400</xdr:rowOff>
        </xdr:to>
        <xdr:sp macro="" textlink="">
          <xdr:nvSpPr>
            <xdr:cNvPr id="396299" name="Option Button 11" hidden="1">
              <a:extLst>
                <a:ext uri="{63B3BB69-23CF-44E3-9099-C40C66FF867C}">
                  <a14:compatExt spid="_x0000_s396299"/>
                </a:ext>
                <a:ext uri="{FF2B5EF4-FFF2-40B4-BE49-F238E27FC236}">
                  <a16:creationId xmlns:a16="http://schemas.microsoft.com/office/drawing/2014/main" id="{00000000-0008-0000-0200-00000B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Abril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</xdr:row>
          <xdr:rowOff>695325</xdr:rowOff>
        </xdr:from>
        <xdr:to>
          <xdr:col>13</xdr:col>
          <xdr:colOff>514350</xdr:colOff>
          <xdr:row>1</xdr:row>
          <xdr:rowOff>914400</xdr:rowOff>
        </xdr:to>
        <xdr:sp macro="" textlink="">
          <xdr:nvSpPr>
            <xdr:cNvPr id="396300" name="Option Button 12" hidden="1">
              <a:extLst>
                <a:ext uri="{63B3BB69-23CF-44E3-9099-C40C66FF867C}">
                  <a14:compatExt spid="_x0000_s396300"/>
                </a:ext>
                <a:ext uri="{FF2B5EF4-FFF2-40B4-BE49-F238E27FC236}">
                  <a16:creationId xmlns:a16="http://schemas.microsoft.com/office/drawing/2014/main" id="{00000000-0008-0000-0200-00000C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704850</xdr:rowOff>
        </xdr:from>
        <xdr:to>
          <xdr:col>15</xdr:col>
          <xdr:colOff>447675</xdr:colOff>
          <xdr:row>1</xdr:row>
          <xdr:rowOff>923925</xdr:rowOff>
        </xdr:to>
        <xdr:sp macro="" textlink="">
          <xdr:nvSpPr>
            <xdr:cNvPr id="396301" name="Option Button 13" hidden="1">
              <a:extLst>
                <a:ext uri="{63B3BB69-23CF-44E3-9099-C40C66FF867C}">
                  <a14:compatExt spid="_x0000_s396301"/>
                </a:ext>
                <a:ext uri="{FF2B5EF4-FFF2-40B4-BE49-F238E27FC236}">
                  <a16:creationId xmlns:a16="http://schemas.microsoft.com/office/drawing/2014/main" id="{00000000-0008-0000-0200-00000D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695325</xdr:colOff>
          <xdr:row>1</xdr:row>
          <xdr:rowOff>704850</xdr:rowOff>
        </xdr:from>
        <xdr:to>
          <xdr:col>16</xdr:col>
          <xdr:colOff>276225</xdr:colOff>
          <xdr:row>1</xdr:row>
          <xdr:rowOff>923925</xdr:rowOff>
        </xdr:to>
        <xdr:sp macro="" textlink="">
          <xdr:nvSpPr>
            <xdr:cNvPr id="396302" name="Option Button 14" hidden="1">
              <a:extLst>
                <a:ext uri="{63B3BB69-23CF-44E3-9099-C40C66FF867C}">
                  <a14:compatExt spid="_x0000_s396302"/>
                </a:ext>
                <a:ext uri="{FF2B5EF4-FFF2-40B4-BE49-F238E27FC236}">
                  <a16:creationId xmlns:a16="http://schemas.microsoft.com/office/drawing/2014/main" id="{00000000-0008-0000-0200-00000E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581025</xdr:colOff>
          <xdr:row>1</xdr:row>
          <xdr:rowOff>695325</xdr:rowOff>
        </xdr:from>
        <xdr:to>
          <xdr:col>17</xdr:col>
          <xdr:colOff>285750</xdr:colOff>
          <xdr:row>1</xdr:row>
          <xdr:rowOff>914400</xdr:rowOff>
        </xdr:to>
        <xdr:sp macro="" textlink="">
          <xdr:nvSpPr>
            <xdr:cNvPr id="396303" name="Option Button 15" hidden="1">
              <a:extLst>
                <a:ext uri="{63B3BB69-23CF-44E3-9099-C40C66FF867C}">
                  <a14:compatExt spid="_x0000_s396303"/>
                </a:ext>
                <a:ext uri="{FF2B5EF4-FFF2-40B4-BE49-F238E27FC236}">
                  <a16:creationId xmlns:a16="http://schemas.microsoft.com/office/drawing/2014/main" id="{00000000-0008-0000-0200-00000F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Agosto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704850</xdr:rowOff>
        </xdr:from>
        <xdr:to>
          <xdr:col>19</xdr:col>
          <xdr:colOff>704850</xdr:colOff>
          <xdr:row>1</xdr:row>
          <xdr:rowOff>923925</xdr:rowOff>
        </xdr:to>
        <xdr:sp macro="" textlink="">
          <xdr:nvSpPr>
            <xdr:cNvPr id="396304" name="Option Button 16" hidden="1">
              <a:extLst>
                <a:ext uri="{63B3BB69-23CF-44E3-9099-C40C66FF867C}">
                  <a14:compatExt spid="_x0000_s396304"/>
                </a:ext>
                <a:ext uri="{FF2B5EF4-FFF2-40B4-BE49-F238E27FC236}">
                  <a16:creationId xmlns:a16="http://schemas.microsoft.com/office/drawing/2014/main" id="{00000000-0008-0000-0200-000010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1</xdr:row>
          <xdr:rowOff>695325</xdr:rowOff>
        </xdr:from>
        <xdr:to>
          <xdr:col>21</xdr:col>
          <xdr:colOff>809625</xdr:colOff>
          <xdr:row>1</xdr:row>
          <xdr:rowOff>914400</xdr:rowOff>
        </xdr:to>
        <xdr:sp macro="" textlink="">
          <xdr:nvSpPr>
            <xdr:cNvPr id="396305" name="Option Button 17" hidden="1">
              <a:extLst>
                <a:ext uri="{63B3BB69-23CF-44E3-9099-C40C66FF867C}">
                  <a14:compatExt spid="_x0000_s396305"/>
                </a:ext>
                <a:ext uri="{FF2B5EF4-FFF2-40B4-BE49-F238E27FC236}">
                  <a16:creationId xmlns:a16="http://schemas.microsoft.com/office/drawing/2014/main" id="{00000000-0008-0000-0200-000011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Outubro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190500</xdr:colOff>
          <xdr:row>1</xdr:row>
          <xdr:rowOff>685800</xdr:rowOff>
        </xdr:from>
        <xdr:to>
          <xdr:col>23</xdr:col>
          <xdr:colOff>0</xdr:colOff>
          <xdr:row>1</xdr:row>
          <xdr:rowOff>904875</xdr:rowOff>
        </xdr:to>
        <xdr:sp macro="" textlink="">
          <xdr:nvSpPr>
            <xdr:cNvPr id="396306" name="Option Button 18" hidden="1">
              <a:extLst>
                <a:ext uri="{63B3BB69-23CF-44E3-9099-C40C66FF867C}">
                  <a14:compatExt spid="_x0000_s396306"/>
                </a:ext>
                <a:ext uri="{FF2B5EF4-FFF2-40B4-BE49-F238E27FC236}">
                  <a16:creationId xmlns:a16="http://schemas.microsoft.com/office/drawing/2014/main" id="{00000000-0008-0000-0200-000012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180975</xdr:colOff>
          <xdr:row>1</xdr:row>
          <xdr:rowOff>695325</xdr:rowOff>
        </xdr:from>
        <xdr:to>
          <xdr:col>24</xdr:col>
          <xdr:colOff>371475</xdr:colOff>
          <xdr:row>1</xdr:row>
          <xdr:rowOff>914400</xdr:rowOff>
        </xdr:to>
        <xdr:sp macro="" textlink="">
          <xdr:nvSpPr>
            <xdr:cNvPr id="396307" name="Option Button 19" hidden="1">
              <a:extLst>
                <a:ext uri="{63B3BB69-23CF-44E3-9099-C40C66FF867C}">
                  <a14:compatExt spid="_x0000_s396307"/>
                </a:ext>
                <a:ext uri="{FF2B5EF4-FFF2-40B4-BE49-F238E27FC236}">
                  <a16:creationId xmlns:a16="http://schemas.microsoft.com/office/drawing/2014/main" id="{00000000-0008-0000-0200-000013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Dezembro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590550</xdr:rowOff>
        </xdr:from>
        <xdr:to>
          <xdr:col>25</xdr:col>
          <xdr:colOff>104775</xdr:colOff>
          <xdr:row>1</xdr:row>
          <xdr:rowOff>1009650</xdr:rowOff>
        </xdr:to>
        <xdr:sp macro="" textlink="">
          <xdr:nvSpPr>
            <xdr:cNvPr id="396308" name="Group Box 20" hidden="1">
              <a:extLst>
                <a:ext uri="{63B3BB69-23CF-44E3-9099-C40C66FF867C}">
                  <a14:compatExt spid="_x0000_s396308"/>
                </a:ext>
                <a:ext uri="{FF2B5EF4-FFF2-40B4-BE49-F238E27FC236}">
                  <a16:creationId xmlns:a16="http://schemas.microsoft.com/office/drawing/2014/main" id="{00000000-0008-0000-0200-000014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695325</xdr:rowOff>
        </xdr:from>
        <xdr:to>
          <xdr:col>4</xdr:col>
          <xdr:colOff>209550</xdr:colOff>
          <xdr:row>1</xdr:row>
          <xdr:rowOff>933450</xdr:rowOff>
        </xdr:to>
        <xdr:sp macro="" textlink="">
          <xdr:nvSpPr>
            <xdr:cNvPr id="396311" name="Drop Down 23" hidden="1">
              <a:extLst>
                <a:ext uri="{63B3BB69-23CF-44E3-9099-C40C66FF867C}">
                  <a14:compatExt spid="_x0000_s396311"/>
                </a:ext>
                <a:ext uri="{FF2B5EF4-FFF2-40B4-BE49-F238E27FC236}">
                  <a16:creationId xmlns:a16="http://schemas.microsoft.com/office/drawing/2014/main" id="{00000000-0008-0000-0200-000017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0</xdr:rowOff>
        </xdr:from>
        <xdr:to>
          <xdr:col>25</xdr:col>
          <xdr:colOff>104775</xdr:colOff>
          <xdr:row>1</xdr:row>
          <xdr:rowOff>619125</xdr:rowOff>
        </xdr:to>
        <xdr:sp macro="" textlink="">
          <xdr:nvSpPr>
            <xdr:cNvPr id="396312" name="Group Box 24" hidden="1">
              <a:extLst>
                <a:ext uri="{63B3BB69-23CF-44E3-9099-C40C66FF867C}">
                  <a14:compatExt spid="_x0000_s396312"/>
                </a:ext>
                <a:ext uri="{FF2B5EF4-FFF2-40B4-BE49-F238E27FC236}">
                  <a16:creationId xmlns:a16="http://schemas.microsoft.com/office/drawing/2014/main" id="{00000000-0008-0000-0200-000018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8</xdr:row>
          <xdr:rowOff>28575</xdr:rowOff>
        </xdr:from>
        <xdr:to>
          <xdr:col>23</xdr:col>
          <xdr:colOff>0</xdr:colOff>
          <xdr:row>26</xdr:row>
          <xdr:rowOff>38100</xdr:rowOff>
        </xdr:to>
        <xdr:pic>
          <xdr:nvPicPr>
            <xdr:cNvPr id="396922" name="Image1">
              <a:extLst>
                <a:ext uri="{FF2B5EF4-FFF2-40B4-BE49-F238E27FC236}">
                  <a16:creationId xmlns:a16="http://schemas.microsoft.com/office/drawing/2014/main" id="{00000000-0008-0000-0200-00007A0E0600}"/>
                </a:ext>
              </a:extLst>
            </xdr:cNvPr>
            <xdr:cNvPicPr preferRelativeResize="0">
              <a:picLocks noChangeArrowheads="1" noChangeShapeType="1"/>
              <a:extLst>
                <a:ext uri="{84589F7E-364E-4C9E-8A38-B11213B215E9}">
                  <a14:cameraTool cellRange="$CH$2:$CJ$16" spid="_x0000_s397233"/>
                </a:ext>
              </a:extLst>
            </xdr:cNvPicPr>
          </xdr:nvPicPr>
          <xdr:blipFill>
            <a:blip xmlns:r="http://schemas.openxmlformats.org/officeDocument/2006/relationships" r:embed="rId4"/>
            <a:srcRect t="23273"/>
            <a:stretch>
              <a:fillRect/>
            </a:stretch>
          </xdr:blipFill>
          <xdr:spPr bwMode="auto">
            <a:xfrm>
              <a:off x="7296150" y="2667000"/>
              <a:ext cx="2552700" cy="3057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</xdr:row>
          <xdr:rowOff>66675</xdr:rowOff>
        </xdr:from>
        <xdr:to>
          <xdr:col>21</xdr:col>
          <xdr:colOff>809625</xdr:colOff>
          <xdr:row>1</xdr:row>
          <xdr:rowOff>438150</xdr:rowOff>
        </xdr:to>
        <xdr:pic>
          <xdr:nvPicPr>
            <xdr:cNvPr id="396923" name="Picture 263">
              <a:extLst>
                <a:ext uri="{FF2B5EF4-FFF2-40B4-BE49-F238E27FC236}">
                  <a16:creationId xmlns:a16="http://schemas.microsoft.com/office/drawing/2014/main" id="{00000000-0008-0000-0200-00007B0E0600}"/>
                </a:ext>
              </a:extLst>
            </xdr:cNvPr>
            <xdr:cNvPicPr preferRelativeResize="0">
              <a:picLocks noChangeArrowheads="1" noChangeShapeType="1"/>
              <a:extLst>
                <a:ext uri="{84589F7E-364E-4C9E-8A38-B11213B215E9}">
                  <a14:cameraTool cellRange="$CH$1:$CN$1" spid="_x0000_s39723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219325" y="352425"/>
              <a:ext cx="6724650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57150</xdr:rowOff>
    </xdr:from>
    <xdr:to>
      <xdr:col>17</xdr:col>
      <xdr:colOff>323850</xdr:colOff>
      <xdr:row>76</xdr:row>
      <xdr:rowOff>142875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 bwMode="auto">
        <a:xfrm>
          <a:off x="57150" y="57150"/>
          <a:ext cx="7143750" cy="11372850"/>
        </a:xfrm>
        <a:prstGeom prst="rect">
          <a:avLst/>
        </a:prstGeom>
        <a:noFill/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txBody>
        <a:bodyPr vertOverflow="clip" wrap="square" lIns="18288" tIns="0" rIns="0" bIns="0" rtlCol="0" anchor="ctr" upright="1"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47626</xdr:rowOff>
    </xdr:from>
    <xdr:to>
      <xdr:col>17</xdr:col>
      <xdr:colOff>200024</xdr:colOff>
      <xdr:row>4</xdr:row>
      <xdr:rowOff>104776</xdr:rowOff>
    </xdr:to>
    <xdr:sp macro="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 bwMode="auto">
        <a:xfrm>
          <a:off x="161925" y="323851"/>
          <a:ext cx="7258049" cy="438150"/>
        </a:xfrm>
        <a:prstGeom prst="roundRect">
          <a:avLst/>
        </a:prstGeom>
        <a:noFill/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endParaRPr lang="en-US"/>
        </a:p>
      </xdr:txBody>
    </xdr:sp>
    <xdr:clientData/>
  </xdr:twoCellAnchor>
  <xdr:twoCellAnchor>
    <xdr:from>
      <xdr:col>0</xdr:col>
      <xdr:colOff>142874</xdr:colOff>
      <xdr:row>2</xdr:row>
      <xdr:rowOff>19050</xdr:rowOff>
    </xdr:from>
    <xdr:to>
      <xdr:col>17</xdr:col>
      <xdr:colOff>228600</xdr:colOff>
      <xdr:row>76</xdr:row>
      <xdr:rowOff>57150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 bwMode="auto">
        <a:xfrm>
          <a:off x="142874" y="257175"/>
          <a:ext cx="6962776" cy="11087100"/>
        </a:xfrm>
        <a:prstGeom prst="rect">
          <a:avLst/>
        </a:prstGeom>
        <a:noFill/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16200000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txBody>
        <a:bodyPr vertOverflow="clip" wrap="square" lIns="18288" tIns="0" rIns="0" bIns="0" rtlCol="0" anchor="ctr" upright="1"/>
        <a:lstStyle/>
        <a:p>
          <a:endParaRPr lang="en-US"/>
        </a:p>
      </xdr:txBody>
    </xdr:sp>
    <xdr:clientData/>
  </xdr:twoCellAnchor>
  <xdr:twoCellAnchor>
    <xdr:from>
      <xdr:col>8</xdr:col>
      <xdr:colOff>476250</xdr:colOff>
      <xdr:row>2</xdr:row>
      <xdr:rowOff>85725</xdr:rowOff>
    </xdr:from>
    <xdr:to>
      <xdr:col>14</xdr:col>
      <xdr:colOff>371475</xdr:colOff>
      <xdr:row>4</xdr:row>
      <xdr:rowOff>47625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4057650" y="361950"/>
          <a:ext cx="17907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2000" b="1"/>
            <a:t>VALOR TOTAL</a:t>
          </a:r>
        </a:p>
      </xdr:txBody>
    </xdr:sp>
    <xdr:clientData/>
  </xdr:twoCellAnchor>
  <xdr:twoCellAnchor>
    <xdr:from>
      <xdr:col>1</xdr:col>
      <xdr:colOff>152400</xdr:colOff>
      <xdr:row>2</xdr:row>
      <xdr:rowOff>85725</xdr:rowOff>
    </xdr:from>
    <xdr:to>
      <xdr:col>3</xdr:col>
      <xdr:colOff>266700</xdr:colOff>
      <xdr:row>4</xdr:row>
      <xdr:rowOff>47625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314325" y="361950"/>
          <a:ext cx="12668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2000" b="1"/>
            <a:t>RECIBO</a:t>
          </a:r>
        </a:p>
      </xdr:txBody>
    </xdr:sp>
    <xdr:clientData/>
  </xdr:twoCellAnchor>
  <xdr:twoCellAnchor>
    <xdr:from>
      <xdr:col>0</xdr:col>
      <xdr:colOff>133349</xdr:colOff>
      <xdr:row>65</xdr:row>
      <xdr:rowOff>19050</xdr:rowOff>
    </xdr:from>
    <xdr:to>
      <xdr:col>2</xdr:col>
      <xdr:colOff>238124</xdr:colOff>
      <xdr:row>67</xdr:row>
      <xdr:rowOff>28575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33349" y="9925050"/>
          <a:ext cx="5429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Tipo:</a:t>
          </a:r>
        </a:p>
      </xdr:txBody>
    </xdr:sp>
    <xdr:clientData/>
  </xdr:twoCellAnchor>
  <xdr:twoCellAnchor>
    <xdr:from>
      <xdr:col>3</xdr:col>
      <xdr:colOff>238125</xdr:colOff>
      <xdr:row>65</xdr:row>
      <xdr:rowOff>28575</xdr:rowOff>
    </xdr:from>
    <xdr:to>
      <xdr:col>6</xdr:col>
      <xdr:colOff>0</xdr:colOff>
      <xdr:row>67</xdr:row>
      <xdr:rowOff>38100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495425" y="2162175"/>
          <a:ext cx="11620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Data</a:t>
          </a:r>
          <a:r>
            <a:rPr lang="pt-BR" sz="1200" b="1" baseline="0"/>
            <a:t> da venda</a:t>
          </a:r>
          <a:r>
            <a:rPr lang="pt-BR" sz="1200" b="1"/>
            <a:t>:</a:t>
          </a:r>
        </a:p>
      </xdr:txBody>
    </xdr:sp>
    <xdr:clientData/>
  </xdr:twoCellAnchor>
  <xdr:twoCellAnchor>
    <xdr:from>
      <xdr:col>7</xdr:col>
      <xdr:colOff>66675</xdr:colOff>
      <xdr:row>65</xdr:row>
      <xdr:rowOff>28575</xdr:rowOff>
    </xdr:from>
    <xdr:to>
      <xdr:col>10</xdr:col>
      <xdr:colOff>9525</xdr:colOff>
      <xdr:row>67</xdr:row>
      <xdr:rowOff>38100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3352800" y="9934575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 baseline="0"/>
            <a:t>Venda</a:t>
          </a:r>
          <a:r>
            <a:rPr lang="pt-BR" sz="1200" b="1"/>
            <a:t>:</a:t>
          </a:r>
        </a:p>
      </xdr:txBody>
    </xdr:sp>
    <xdr:clientData/>
  </xdr:twoCellAnchor>
  <xdr:twoCellAnchor>
    <xdr:from>
      <xdr:col>13</xdr:col>
      <xdr:colOff>104775</xdr:colOff>
      <xdr:row>65</xdr:row>
      <xdr:rowOff>28575</xdr:rowOff>
    </xdr:from>
    <xdr:to>
      <xdr:col>15</xdr:col>
      <xdr:colOff>19050</xdr:colOff>
      <xdr:row>67</xdr:row>
      <xdr:rowOff>38100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5095875" y="9934575"/>
          <a:ext cx="5334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 baseline="0"/>
            <a:t>Pgto</a:t>
          </a:r>
          <a:r>
            <a:rPr lang="pt-BR" sz="1200" b="1"/>
            <a:t>:</a:t>
          </a:r>
        </a:p>
      </xdr:txBody>
    </xdr:sp>
    <xdr:clientData/>
  </xdr:twoCellAnchor>
  <xdr:twoCellAnchor>
    <xdr:from>
      <xdr:col>0</xdr:col>
      <xdr:colOff>133350</xdr:colOff>
      <xdr:row>68</xdr:row>
      <xdr:rowOff>0</xdr:rowOff>
    </xdr:from>
    <xdr:to>
      <xdr:col>6</xdr:col>
      <xdr:colOff>171450</xdr:colOff>
      <xdr:row>70</xdr:row>
      <xdr:rowOff>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3350" y="10210800"/>
          <a:ext cx="2695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e</a:t>
          </a:r>
          <a:r>
            <a:rPr lang="pt-BR" sz="1200" b="1" baseline="0"/>
            <a:t> para clareza firmo (amos) o presente</a:t>
          </a:r>
          <a:r>
            <a:rPr lang="pt-BR" sz="1200" b="1"/>
            <a:t>:</a:t>
          </a:r>
        </a:p>
      </xdr:txBody>
    </xdr:sp>
    <xdr:clientData/>
  </xdr:twoCellAnchor>
  <xdr:twoCellAnchor>
    <xdr:from>
      <xdr:col>0</xdr:col>
      <xdr:colOff>133350</xdr:colOff>
      <xdr:row>70</xdr:row>
      <xdr:rowOff>57150</xdr:rowOff>
    </xdr:from>
    <xdr:to>
      <xdr:col>2</xdr:col>
      <xdr:colOff>285750</xdr:colOff>
      <xdr:row>71</xdr:row>
      <xdr:rowOff>95250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33350" y="10506075"/>
          <a:ext cx="590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Local,</a:t>
          </a:r>
        </a:p>
      </xdr:txBody>
    </xdr:sp>
    <xdr:clientData/>
  </xdr:twoCellAnchor>
  <xdr:twoCellAnchor>
    <xdr:from>
      <xdr:col>10</xdr:col>
      <xdr:colOff>104775</xdr:colOff>
      <xdr:row>70</xdr:row>
      <xdr:rowOff>66675</xdr:rowOff>
    </xdr:from>
    <xdr:to>
      <xdr:col>10</xdr:col>
      <xdr:colOff>314325</xdr:colOff>
      <xdr:row>71</xdr:row>
      <xdr:rowOff>104775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4133850" y="10515600"/>
          <a:ext cx="209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,</a:t>
          </a:r>
        </a:p>
      </xdr:txBody>
    </xdr:sp>
    <xdr:clientData/>
  </xdr:twoCellAnchor>
  <xdr:twoCellAnchor>
    <xdr:from>
      <xdr:col>1</xdr:col>
      <xdr:colOff>9524</xdr:colOff>
      <xdr:row>6</xdr:row>
      <xdr:rowOff>0</xdr:rowOff>
    </xdr:from>
    <xdr:to>
      <xdr:col>4</xdr:col>
      <xdr:colOff>104775</xdr:colOff>
      <xdr:row>7</xdr:row>
      <xdr:rowOff>19050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/>
      </xdr:nvSpPr>
      <xdr:spPr>
        <a:xfrm>
          <a:off x="171449" y="876300"/>
          <a:ext cx="1571626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 baseline="0"/>
            <a:t>Realizamos venda a </a:t>
          </a:r>
          <a:endParaRPr lang="pt-BR" sz="1200" b="1"/>
        </a:p>
      </xdr:txBody>
    </xdr:sp>
    <xdr:clientData/>
  </xdr:twoCellAnchor>
  <xdr:twoCellAnchor>
    <xdr:from>
      <xdr:col>1</xdr:col>
      <xdr:colOff>9526</xdr:colOff>
      <xdr:row>7</xdr:row>
      <xdr:rowOff>19050</xdr:rowOff>
    </xdr:from>
    <xdr:to>
      <xdr:col>2</xdr:col>
      <xdr:colOff>838200</xdr:colOff>
      <xdr:row>9</xdr:row>
      <xdr:rowOff>47625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/>
      </xdr:nvSpPr>
      <xdr:spPr>
        <a:xfrm>
          <a:off x="171451" y="1114425"/>
          <a:ext cx="11239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na quantia de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6</xdr:col>
      <xdr:colOff>161924</xdr:colOff>
      <xdr:row>12</xdr:row>
      <xdr:rowOff>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/>
      </xdr:nvSpPr>
      <xdr:spPr>
        <a:xfrm>
          <a:off x="152400" y="1352550"/>
          <a:ext cx="26669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Correspondente ao (s) produto (s):</a:t>
          </a:r>
        </a:p>
      </xdr:txBody>
    </xdr:sp>
    <xdr:clientData/>
  </xdr:twoCellAnchor>
  <xdr:twoCellAnchor>
    <xdr:from>
      <xdr:col>10</xdr:col>
      <xdr:colOff>352425</xdr:colOff>
      <xdr:row>71</xdr:row>
      <xdr:rowOff>28575</xdr:rowOff>
    </xdr:from>
    <xdr:to>
      <xdr:col>16</xdr:col>
      <xdr:colOff>771525</xdr:colOff>
      <xdr:row>71</xdr:row>
      <xdr:rowOff>28575</xdr:rowOff>
    </xdr:to>
    <xdr:cxnSp macro="">
      <xdr:nvCxnSpPr>
        <xdr:cNvPr id="403022" name="Conector reto 24">
          <a:extLst>
            <a:ext uri="{FF2B5EF4-FFF2-40B4-BE49-F238E27FC236}">
              <a16:creationId xmlns:a16="http://schemas.microsoft.com/office/drawing/2014/main" id="{00000000-0008-0000-0900-00004E260600}"/>
            </a:ext>
          </a:extLst>
        </xdr:cNvPr>
        <xdr:cNvCxnSpPr>
          <a:cxnSpLocks noChangeShapeType="1"/>
        </xdr:cNvCxnSpPr>
      </xdr:nvCxnSpPr>
      <xdr:spPr bwMode="auto">
        <a:xfrm>
          <a:off x="4381500" y="10829925"/>
          <a:ext cx="2181225" cy="0"/>
        </a:xfrm>
        <a:prstGeom prst="line">
          <a:avLst/>
        </a:prstGeom>
        <a:noFill/>
        <a:ln w="9525" algn="ctr">
          <a:solidFill>
            <a:srgbClr val="4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238125</xdr:colOff>
      <xdr:row>71</xdr:row>
      <xdr:rowOff>28575</xdr:rowOff>
    </xdr:from>
    <xdr:to>
      <xdr:col>10</xdr:col>
      <xdr:colOff>171450</xdr:colOff>
      <xdr:row>71</xdr:row>
      <xdr:rowOff>28575</xdr:rowOff>
    </xdr:to>
    <xdr:cxnSp macro="">
      <xdr:nvCxnSpPr>
        <xdr:cNvPr id="403023" name="Conector reto 26">
          <a:extLst>
            <a:ext uri="{FF2B5EF4-FFF2-40B4-BE49-F238E27FC236}">
              <a16:creationId xmlns:a16="http://schemas.microsoft.com/office/drawing/2014/main" id="{00000000-0008-0000-0900-00004F260600}"/>
            </a:ext>
          </a:extLst>
        </xdr:cNvPr>
        <xdr:cNvCxnSpPr>
          <a:cxnSpLocks noChangeShapeType="1"/>
        </xdr:cNvCxnSpPr>
      </xdr:nvCxnSpPr>
      <xdr:spPr bwMode="auto">
        <a:xfrm>
          <a:off x="676275" y="10829925"/>
          <a:ext cx="3524250" cy="0"/>
        </a:xfrm>
        <a:prstGeom prst="line">
          <a:avLst/>
        </a:prstGeom>
        <a:noFill/>
        <a:ln w="9525" algn="ctr">
          <a:solidFill>
            <a:srgbClr val="4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304800</xdr:colOff>
      <xdr:row>73</xdr:row>
      <xdr:rowOff>152400</xdr:rowOff>
    </xdr:from>
    <xdr:to>
      <xdr:col>14</xdr:col>
      <xdr:colOff>171450</xdr:colOff>
      <xdr:row>73</xdr:row>
      <xdr:rowOff>152400</xdr:rowOff>
    </xdr:to>
    <xdr:cxnSp macro="">
      <xdr:nvCxnSpPr>
        <xdr:cNvPr id="403024" name="Conector reto 32">
          <a:extLst>
            <a:ext uri="{FF2B5EF4-FFF2-40B4-BE49-F238E27FC236}">
              <a16:creationId xmlns:a16="http://schemas.microsoft.com/office/drawing/2014/main" id="{00000000-0008-0000-0900-000050260600}"/>
            </a:ext>
          </a:extLst>
        </xdr:cNvPr>
        <xdr:cNvCxnSpPr>
          <a:cxnSpLocks noChangeShapeType="1"/>
        </xdr:cNvCxnSpPr>
      </xdr:nvCxnSpPr>
      <xdr:spPr bwMode="auto">
        <a:xfrm>
          <a:off x="1866900" y="11210925"/>
          <a:ext cx="3524250" cy="0"/>
        </a:xfrm>
        <a:prstGeom prst="line">
          <a:avLst/>
        </a:prstGeom>
        <a:noFill/>
        <a:ln w="9525" algn="ctr">
          <a:solidFill>
            <a:srgbClr val="4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514350</xdr:colOff>
      <xdr:row>0</xdr:row>
      <xdr:rowOff>19050</xdr:rowOff>
    </xdr:from>
    <xdr:to>
      <xdr:col>33</xdr:col>
      <xdr:colOff>234950</xdr:colOff>
      <xdr:row>27</xdr:row>
      <xdr:rowOff>92075</xdr:rowOff>
    </xdr:to>
    <xdr:graphicFrame macro="">
      <xdr:nvGraphicFramePr>
        <xdr:cNvPr id="404636" name="Gráfico 3">
          <a:extLst>
            <a:ext uri="{FF2B5EF4-FFF2-40B4-BE49-F238E27FC236}">
              <a16:creationId xmlns:a16="http://schemas.microsoft.com/office/drawing/2014/main" id="{00000000-0008-0000-1000-00009C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6</xdr:col>
      <xdr:colOff>406400</xdr:colOff>
      <xdr:row>27</xdr:row>
      <xdr:rowOff>73025</xdr:rowOff>
    </xdr:to>
    <xdr:graphicFrame macro="">
      <xdr:nvGraphicFramePr>
        <xdr:cNvPr id="404637" name="Gráfico 1">
          <a:extLst>
            <a:ext uri="{FF2B5EF4-FFF2-40B4-BE49-F238E27FC236}">
              <a16:creationId xmlns:a16="http://schemas.microsoft.com/office/drawing/2014/main" id="{00000000-0008-0000-1000-00009D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34</xdr:col>
      <xdr:colOff>257175</xdr:colOff>
      <xdr:row>1</xdr:row>
      <xdr:rowOff>114300</xdr:rowOff>
    </xdr:from>
    <xdr:to>
      <xdr:col>47</xdr:col>
      <xdr:colOff>425450</xdr:colOff>
      <xdr:row>29</xdr:row>
      <xdr:rowOff>25400</xdr:rowOff>
    </xdr:to>
    <xdr:graphicFrame macro="">
      <xdr:nvGraphicFramePr>
        <xdr:cNvPr id="404638" name="Gráfico 4">
          <a:extLst>
            <a:ext uri="{FF2B5EF4-FFF2-40B4-BE49-F238E27FC236}">
              <a16:creationId xmlns:a16="http://schemas.microsoft.com/office/drawing/2014/main" id="{00000000-0008-0000-1000-00009E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1162050</xdr:colOff>
      <xdr:row>29</xdr:row>
      <xdr:rowOff>19050</xdr:rowOff>
    </xdr:from>
    <xdr:to>
      <xdr:col>7</xdr:col>
      <xdr:colOff>492125</xdr:colOff>
      <xdr:row>56</xdr:row>
      <xdr:rowOff>92075</xdr:rowOff>
    </xdr:to>
    <xdr:graphicFrame macro="">
      <xdr:nvGraphicFramePr>
        <xdr:cNvPr id="404639" name="Gráfico 348">
          <a:extLst>
            <a:ext uri="{FF2B5EF4-FFF2-40B4-BE49-F238E27FC236}">
              <a16:creationId xmlns:a16="http://schemas.microsoft.com/office/drawing/2014/main" id="{00000000-0008-0000-1000-00009F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304800</xdr:colOff>
      <xdr:row>30</xdr:row>
      <xdr:rowOff>104775</xdr:rowOff>
    </xdr:from>
    <xdr:to>
      <xdr:col>29</xdr:col>
      <xdr:colOff>38100</xdr:colOff>
      <xdr:row>58</xdr:row>
      <xdr:rowOff>19050</xdr:rowOff>
    </xdr:to>
    <xdr:graphicFrame macro="">
      <xdr:nvGraphicFramePr>
        <xdr:cNvPr id="404640" name="Gráfico 354">
          <a:extLst>
            <a:ext uri="{FF2B5EF4-FFF2-40B4-BE49-F238E27FC236}">
              <a16:creationId xmlns:a16="http://schemas.microsoft.com/office/drawing/2014/main" id="{00000000-0008-0000-1000-0000A0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fael/Documents/1%20-%20Excel/Planilhas%20Prontas/Gastos%20Fixos%20-%20GAIRG%20(version%201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trole%20de%20Estoque%208.0%20-%20Test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fael/Documents/1%20-%20Excel/Planilha%20Pronta/31%20-%20Maria%20Guedes%20Joias/Controle%20de%20estoque%207.0%20333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gelo%20hp/AppData/Local/Packages/microsoft.windowscommunicationsapps_8wekyb3d8bbwe/LocalState/LiveComm/1aa084bd32e2a6e3/120712-0049/Att/20001949/Controle%20de%20estoque%206.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ESTOQU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lan2"/>
      <sheetName val="Plan3"/>
      <sheetName val="Custeio GA"/>
      <sheetName val="QLP"/>
      <sheetName val="Hora Extra"/>
      <sheetName val="Táxi"/>
      <sheetName val="Viagem"/>
      <sheetName val="EPI"/>
      <sheetName val="Uniformes"/>
      <sheetName val="Celulares"/>
      <sheetName val="Ramais"/>
      <sheetName val="Combustível"/>
      <sheetName val="Grá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Nome</v>
          </cell>
          <cell r="C1" t="str">
            <v>Janeiro</v>
          </cell>
          <cell r="D1" t="str">
            <v>Fevereiro</v>
          </cell>
          <cell r="E1" t="str">
            <v>Março</v>
          </cell>
          <cell r="F1" t="str">
            <v>Abril</v>
          </cell>
          <cell r="G1" t="str">
            <v>Maio</v>
          </cell>
          <cell r="H1" t="str">
            <v>Junho</v>
          </cell>
          <cell r="I1" t="str">
            <v>Julho</v>
          </cell>
          <cell r="J1" t="str">
            <v>Agosto</v>
          </cell>
          <cell r="K1" t="str">
            <v>Setembro</v>
          </cell>
          <cell r="L1" t="str">
            <v>Outubro</v>
          </cell>
          <cell r="M1" t="str">
            <v>Novembro</v>
          </cell>
          <cell r="N1" t="str">
            <v>Dezembro</v>
          </cell>
          <cell r="O1" t="str">
            <v>Janeiro</v>
          </cell>
        </row>
        <row r="2">
          <cell r="A2" t="str">
            <v>Rafael Pinheiro</v>
          </cell>
          <cell r="C2">
            <v>7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7</v>
          </cell>
        </row>
        <row r="3">
          <cell r="A3" t="str">
            <v>Jose Vicente</v>
          </cell>
          <cell r="C3">
            <v>18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18</v>
          </cell>
        </row>
        <row r="4">
          <cell r="A4" t="str">
            <v>Claudio Cardos</v>
          </cell>
          <cell r="C4">
            <v>27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27</v>
          </cell>
        </row>
        <row r="5">
          <cell r="A5" t="str">
            <v>Jerffson Santos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Luis Exner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Rafael Morgado</v>
          </cell>
          <cell r="C7">
            <v>39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39</v>
          </cell>
        </row>
        <row r="8">
          <cell r="A8" t="str">
            <v>Jose Nascimento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Aurilio Santos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Gilberto Carrera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Marcos Merhy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>Eduardo Portilho</v>
          </cell>
          <cell r="C12">
            <v>10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10</v>
          </cell>
        </row>
        <row r="13">
          <cell r="A13" t="str">
            <v>Fernando Birchler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</sheetData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 Inicial"/>
      <sheetName val="Caixa Loja"/>
      <sheetName val="ENTRADA"/>
      <sheetName val="SAÍDA"/>
      <sheetName val="POSIÇÃO ESTOQUE"/>
      <sheetName val="CLIENTES"/>
      <sheetName val="COMPRAS"/>
      <sheetName val="dados"/>
      <sheetName val="Data Transfer Sheet"/>
      <sheetName val="RECIBO"/>
      <sheetName val="EXPORT"/>
      <sheetName val="Senha"/>
      <sheetName val="MONITOR ENTRADA"/>
      <sheetName val="MONITOR SAIDA"/>
      <sheetName val="MONITOR RECEBER"/>
      <sheetName val="Gráficos"/>
      <sheetName val="Sheet1"/>
    </sheetNames>
    <sheetDataSet>
      <sheetData sheetId="0"/>
      <sheetData sheetId="1"/>
      <sheetData sheetId="2"/>
      <sheetData sheetId="3">
        <row r="1">
          <cell r="P1" t="str">
            <v>LUCRO</v>
          </cell>
        </row>
        <row r="2">
          <cell r="P2">
            <v>40</v>
          </cell>
        </row>
        <row r="3">
          <cell r="P3">
            <v>25</v>
          </cell>
        </row>
        <row r="4">
          <cell r="P4">
            <v>25</v>
          </cell>
        </row>
        <row r="5">
          <cell r="P5">
            <v>40</v>
          </cell>
        </row>
        <row r="6">
          <cell r="P6">
            <v>40</v>
          </cell>
        </row>
        <row r="7">
          <cell r="P7">
            <v>40</v>
          </cell>
        </row>
        <row r="8">
          <cell r="P8">
            <v>25</v>
          </cell>
        </row>
        <row r="9">
          <cell r="P9">
            <v>40</v>
          </cell>
        </row>
        <row r="10">
          <cell r="P10">
            <v>40</v>
          </cell>
        </row>
        <row r="11">
          <cell r="P11">
            <v>25</v>
          </cell>
        </row>
        <row r="12">
          <cell r="P12">
            <v>28</v>
          </cell>
        </row>
        <row r="13">
          <cell r="P13">
            <v>20</v>
          </cell>
        </row>
        <row r="14">
          <cell r="P14">
            <v>224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FUNCIONÁRIOS</v>
          </cell>
          <cell r="G1">
            <v>13</v>
          </cell>
        </row>
        <row r="2">
          <cell r="A2" t="str">
            <v>RAFAEL FONSECA PINHEIRO</v>
          </cell>
          <cell r="G2">
            <v>13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 Inicial"/>
      <sheetName val="Caixa Loja"/>
      <sheetName val="ENTRADA"/>
      <sheetName val="SAÍDA"/>
      <sheetName val="POSIÇÃO ESTOQUE"/>
      <sheetName val="CLIENTES"/>
      <sheetName val="COMPRAS"/>
      <sheetName val="dados1"/>
      <sheetName val="Data Transfer Sheet"/>
      <sheetName val="RECIBO"/>
      <sheetName val="EXPORT"/>
      <sheetName val="Senha"/>
      <sheetName val="MONITOR ENTRADA"/>
      <sheetName val="MONITOR SAIDA"/>
      <sheetName val="MONITOR RECEBER"/>
      <sheetName val="Grá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IBO 2"/>
      <sheetName val="Menu Inicial"/>
      <sheetName val="Caixa Loja"/>
      <sheetName val="ENTRADA"/>
      <sheetName val="SAÍDA"/>
      <sheetName val="POSIÇÃO ESTOQUE"/>
      <sheetName val="CLIENTES"/>
      <sheetName val="COMPRAS"/>
      <sheetName val="dados"/>
      <sheetName val="IMPENTRADA"/>
      <sheetName val="IMPSAÍDA"/>
      <sheetName val="IMPESTOQUE"/>
      <sheetName val="Data Transfer Sheet"/>
      <sheetName val="SAÍDAFILTRO"/>
      <sheetName val="RECEBERDADOS"/>
      <sheetName val="RECEBERFILTRO"/>
      <sheetName val="Senha"/>
      <sheetName val="Grá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OQU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41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prstShdw prst="shdw18" dist="17961" dir="13500000">
            <a:srgbClr val="4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41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prstShdw prst="shdw18" dist="17961" dir="13500000">
            <a:srgbClr val="4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>
    <pageSetUpPr fitToPage="1"/>
  </sheetPr>
  <dimension ref="A1:BD28"/>
  <sheetViews>
    <sheetView showGridLines="0" showZeros="0" tabSelected="1" showOutlineSymbols="0" zoomScale="85" zoomScaleNormal="85" workbookViewId="0">
      <pane xSplit="34" ySplit="28" topLeftCell="AQ161" activePane="bottomRight" state="frozen"/>
      <selection activeCell="A2" sqref="A2:I2"/>
      <selection pane="topRight" activeCell="A2" sqref="A2:I2"/>
      <selection pane="bottomLeft" activeCell="A2" sqref="A2:I2"/>
      <selection pane="bottomRight"/>
    </sheetView>
  </sheetViews>
  <sheetFormatPr defaultRowHeight="12.75" customHeight="1"/>
  <cols>
    <col min="1" max="1" width="0.7109375" style="3" customWidth="1"/>
    <col min="2" max="2" width="2.28515625" style="3" customWidth="1"/>
    <col min="3" max="3" width="1.85546875" style="3" customWidth="1"/>
    <col min="4" max="4" width="5.140625" style="3" customWidth="1"/>
    <col min="5" max="5" width="4.28515625" style="3" customWidth="1"/>
    <col min="6" max="6" width="4.7109375" style="3" customWidth="1"/>
    <col min="7" max="7" width="2.28515625" style="3" customWidth="1"/>
    <col min="8" max="8" width="6.85546875" style="3" customWidth="1"/>
    <col min="9" max="9" width="7.42578125" style="3" customWidth="1"/>
    <col min="10" max="10" width="9.42578125" style="3" customWidth="1"/>
    <col min="11" max="11" width="10.28515625" style="3" customWidth="1"/>
    <col min="12" max="12" width="9.140625" style="3"/>
    <col min="13" max="13" width="10.28515625" style="3" bestFit="1" customWidth="1"/>
    <col min="14" max="14" width="11.85546875" style="3" bestFit="1" customWidth="1"/>
    <col min="15" max="17" width="9.140625" style="3"/>
    <col min="18" max="18" width="0.85546875" style="3" customWidth="1"/>
    <col min="19" max="19" width="8.28515625" style="3" customWidth="1"/>
    <col min="20" max="20" width="3.7109375" style="3" customWidth="1"/>
    <col min="21" max="21" width="2.140625" style="3" customWidth="1"/>
    <col min="22" max="22" width="5.85546875" style="3" customWidth="1"/>
    <col min="23" max="23" width="0.5703125" style="3" customWidth="1"/>
    <col min="24" max="24" width="2" style="3" customWidth="1"/>
    <col min="25" max="28" width="9.140625" style="3"/>
    <col min="29" max="29" width="5.5703125" style="3" customWidth="1"/>
    <col min="30" max="30" width="9.140625" style="3"/>
    <col min="31" max="33" width="4" style="3" customWidth="1"/>
    <col min="34" max="34" width="0.42578125" style="3" customWidth="1"/>
    <col min="35" max="35" width="4" style="3" customWidth="1"/>
    <col min="36" max="42" width="9.140625" style="3"/>
    <col min="43" max="43" width="11" style="3" bestFit="1" customWidth="1"/>
    <col min="44" max="45" width="9.42578125" style="3" bestFit="1" customWidth="1"/>
    <col min="46" max="16384" width="9.140625" style="3"/>
  </cols>
  <sheetData>
    <row r="1" spans="1:56" ht="7.5" customHeight="1">
      <c r="A1"/>
    </row>
    <row r="2" spans="1:56" ht="12.75" customHeight="1">
      <c r="A2" s="192"/>
      <c r="B2" s="191">
        <v>1</v>
      </c>
      <c r="C2" s="192" t="str">
        <f>"Usuário(a) operando"&amp;":"&amp;" "&amp;D2</f>
        <v>Usuário(a) operando: ANTONIO</v>
      </c>
      <c r="D2" s="192" t="s">
        <v>206</v>
      </c>
      <c r="E2" s="192">
        <f>COUNTA(Senha!A:A)</f>
        <v>3</v>
      </c>
      <c r="F2" s="192" t="str">
        <f>VLOOKUP(D2,Senha!$A:$D,4,FALSE)</f>
        <v>ANTONIO</v>
      </c>
      <c r="G2" s="192"/>
      <c r="H2" s="193" t="s">
        <v>207</v>
      </c>
      <c r="I2" s="192"/>
      <c r="J2" s="192"/>
      <c r="K2" s="10"/>
      <c r="L2" s="202" t="str">
        <f>IF(COUNTIF(SAÍDA!I:I,"A PRAZO")&lt;&gt;COUNTIF(SAÍDA!K:K,"PAGO"&amp;"*"),"ABRE","FECHA")</f>
        <v>ABRE</v>
      </c>
      <c r="M2" s="145"/>
      <c r="N2" s="200"/>
      <c r="O2" s="10"/>
      <c r="P2" s="192"/>
      <c r="Q2" s="194"/>
      <c r="R2" s="192">
        <f>COUNTIF('POSIÇÃO ESTOQUE'!$M:$M,"REPOR")</f>
        <v>4</v>
      </c>
      <c r="S2" s="192" t="e">
        <f>COUNTIF(#REF!,"VENCIDA")</f>
        <v>#REF!</v>
      </c>
      <c r="T2" s="192" t="str">
        <f>IF(RECIBO!D4="","",RECIBO!D4)</f>
        <v>CONTROLE DE ESTOQUE</v>
      </c>
      <c r="U2" s="192"/>
      <c r="V2" s="192">
        <v>0</v>
      </c>
      <c r="W2" s="192">
        <f>COMPRAS!U1</f>
        <v>0</v>
      </c>
      <c r="X2" s="192">
        <f>COMPRAS!V1</f>
        <v>0</v>
      </c>
      <c r="Y2" s="192"/>
      <c r="Z2" s="192"/>
      <c r="AA2" s="192"/>
      <c r="AB2" s="192"/>
      <c r="AC2" s="192"/>
      <c r="AD2" s="192"/>
      <c r="AE2" s="192"/>
      <c r="AF2" s="7"/>
      <c r="AO2" s="7"/>
      <c r="AP2" s="7"/>
      <c r="AQ2" s="90"/>
      <c r="AR2" s="90" t="e">
        <v>#VALUE!</v>
      </c>
      <c r="AS2" s="90" t="e">
        <v>#VALUE!</v>
      </c>
      <c r="BD2" s="7" t="e">
        <f>'POSIÇÃO ESTOQUE'!#REF!</f>
        <v>#REF!</v>
      </c>
    </row>
    <row r="3" spans="1:56" ht="32.25" customHeight="1">
      <c r="B3" s="7">
        <v>7</v>
      </c>
      <c r="C3" s="24"/>
      <c r="D3" s="24"/>
      <c r="E3" s="24"/>
      <c r="F3" s="24"/>
      <c r="G3" s="24"/>
      <c r="H3" s="91"/>
      <c r="I3" s="91"/>
      <c r="J3" s="91"/>
      <c r="K3" s="91"/>
      <c r="L3" s="91"/>
      <c r="M3" s="91"/>
      <c r="N3" s="91"/>
      <c r="O3" s="91"/>
      <c r="P3" s="91"/>
      <c r="Q3" s="91"/>
      <c r="R3" s="24"/>
      <c r="S3" s="24"/>
      <c r="T3" s="24"/>
      <c r="U3" s="24"/>
      <c r="V3" s="24"/>
      <c r="W3" s="24"/>
      <c r="AO3" s="7"/>
      <c r="AP3" s="7"/>
      <c r="AQ3" s="7"/>
      <c r="AR3" s="7"/>
      <c r="AS3" s="7"/>
    </row>
    <row r="4" spans="1:56" ht="32.25" customHeight="1">
      <c r="C4" s="24"/>
      <c r="D4" s="208"/>
      <c r="E4" s="208"/>
      <c r="F4" s="23"/>
      <c r="G4" s="24"/>
      <c r="H4" s="92"/>
      <c r="I4" s="92"/>
      <c r="J4" s="92"/>
      <c r="K4" s="92"/>
      <c r="L4" s="92"/>
      <c r="M4" s="92"/>
      <c r="N4" s="92"/>
      <c r="O4" s="92"/>
      <c r="P4" s="92"/>
      <c r="Q4" s="92"/>
      <c r="R4" s="24"/>
      <c r="S4" s="24"/>
      <c r="T4" s="24"/>
      <c r="U4" s="24"/>
      <c r="V4" s="24"/>
      <c r="W4" s="24"/>
      <c r="AO4" s="7"/>
      <c r="AP4" s="7"/>
      <c r="AQ4" s="7"/>
      <c r="AR4" s="7"/>
      <c r="AS4" s="7"/>
    </row>
    <row r="5" spans="1:56" ht="32.25" customHeight="1">
      <c r="C5" s="93"/>
      <c r="D5" s="23"/>
      <c r="E5" s="23"/>
      <c r="F5" s="23"/>
      <c r="G5" s="24"/>
      <c r="H5" s="92"/>
      <c r="I5" s="92"/>
      <c r="J5" s="92"/>
      <c r="K5" s="92"/>
      <c r="L5" s="92"/>
      <c r="M5" s="92"/>
      <c r="N5" s="92"/>
      <c r="O5" s="92"/>
      <c r="P5" s="92"/>
      <c r="Q5" s="92"/>
      <c r="R5" s="94"/>
      <c r="S5" s="24"/>
      <c r="T5" s="24"/>
      <c r="U5" s="24"/>
      <c r="V5" s="24"/>
      <c r="W5" s="24"/>
      <c r="AO5" s="7"/>
      <c r="AP5" s="7"/>
      <c r="AQ5" s="7"/>
      <c r="AR5" s="7"/>
      <c r="AS5" s="7"/>
    </row>
    <row r="6" spans="1:56" ht="32.25" customHeight="1">
      <c r="R6"/>
      <c r="AO6" s="7"/>
      <c r="AP6" s="7"/>
      <c r="AQ6" s="7"/>
      <c r="AR6" s="7"/>
      <c r="AS6" s="7"/>
      <c r="AU6" s="108"/>
    </row>
    <row r="7" spans="1:56" ht="15.75" customHeight="1">
      <c r="C7" s="95"/>
      <c r="D7" s="209"/>
      <c r="E7" s="209"/>
      <c r="F7" s="209"/>
      <c r="M7"/>
      <c r="S7"/>
      <c r="U7" s="96"/>
      <c r="AO7" s="7"/>
      <c r="AP7" s="7"/>
      <c r="AQ7" s="7"/>
      <c r="AR7" s="7"/>
      <c r="AS7" s="7"/>
    </row>
    <row r="8" spans="1:56" ht="15.75" customHeight="1">
      <c r="C8" s="95"/>
      <c r="D8" s="209"/>
      <c r="E8" s="209"/>
      <c r="F8" s="209"/>
      <c r="S8" s="95"/>
      <c r="AO8" s="7"/>
      <c r="AP8" s="7"/>
      <c r="AQ8" s="7"/>
      <c r="AR8" s="7"/>
      <c r="AS8" s="7"/>
    </row>
    <row r="9" spans="1:56" ht="22.5" customHeight="1">
      <c r="D9" s="209"/>
      <c r="E9" s="209"/>
      <c r="F9" s="209"/>
      <c r="I9"/>
      <c r="K9"/>
      <c r="L9"/>
      <c r="M9"/>
    </row>
    <row r="10" spans="1:56" ht="15.75" customHeight="1">
      <c r="D10" s="209"/>
      <c r="E10" s="209"/>
      <c r="F10" s="209"/>
      <c r="L10" s="165"/>
      <c r="O10"/>
    </row>
    <row r="11" spans="1:56" ht="15" customHeight="1">
      <c r="L11" s="60"/>
      <c r="N11"/>
      <c r="O11"/>
    </row>
    <row r="12" spans="1:56" ht="15" customHeight="1">
      <c r="D12" s="209"/>
      <c r="E12" s="209"/>
      <c r="F12" s="209"/>
      <c r="I12"/>
      <c r="N12"/>
      <c r="Y12"/>
      <c r="AT12" s="108"/>
    </row>
    <row r="13" spans="1:56" ht="14.25" customHeight="1">
      <c r="D13" s="209"/>
      <c r="E13" s="209"/>
      <c r="F13" s="209"/>
      <c r="M13"/>
      <c r="O13"/>
      <c r="Z13"/>
    </row>
    <row r="14" spans="1:56" ht="15.75">
      <c r="D14" s="209"/>
      <c r="E14" s="209"/>
      <c r="F14" s="209"/>
      <c r="M14" s="133"/>
      <c r="N14"/>
      <c r="O14"/>
      <c r="AB14" s="97"/>
    </row>
    <row r="15" spans="1:56">
      <c r="D15" s="209"/>
      <c r="E15" s="209"/>
      <c r="F15" s="209"/>
      <c r="Y15" s="10" t="s">
        <v>83</v>
      </c>
    </row>
    <row r="16" spans="1:56" ht="18" customHeight="1">
      <c r="L16"/>
      <c r="O16"/>
      <c r="P16"/>
      <c r="Q16"/>
    </row>
    <row r="17" spans="2:28" ht="18" customHeight="1">
      <c r="N17"/>
      <c r="O17"/>
      <c r="R17"/>
      <c r="X17"/>
    </row>
    <row r="18" spans="2:28" ht="18" customHeight="1">
      <c r="H18" s="98"/>
      <c r="N18"/>
    </row>
    <row r="19" spans="2:28" ht="18" customHeight="1">
      <c r="AB19" s="2"/>
    </row>
    <row r="20" spans="2:28" ht="18" customHeight="1"/>
    <row r="21" spans="2:28" ht="18" customHeight="1">
      <c r="O21" s="197"/>
      <c r="P21" s="197"/>
      <c r="Q21" s="197"/>
      <c r="R21" s="197"/>
      <c r="S21" s="197"/>
      <c r="T21" s="197"/>
      <c r="U21" s="197"/>
    </row>
    <row r="22" spans="2:28" ht="18" customHeight="1">
      <c r="O22" s="197"/>
    </row>
    <row r="23" spans="2:28" ht="18" customHeight="1">
      <c r="I23" s="10"/>
    </row>
    <row r="24" spans="2:28" ht="18" customHeight="1"/>
    <row r="25" spans="2:28" ht="18" customHeight="1"/>
    <row r="26" spans="2:28" ht="16.5" customHeight="1">
      <c r="Q26" s="99"/>
    </row>
    <row r="27" spans="2:28" ht="7.5" customHeight="1"/>
    <row r="28" spans="2:28" ht="16.5" customHeight="1">
      <c r="B28" s="100"/>
      <c r="D28" s="101"/>
      <c r="I28" s="102"/>
      <c r="J28" s="102"/>
      <c r="K28" s="103"/>
      <c r="L28" s="104"/>
      <c r="S28" s="100"/>
      <c r="T28" s="100"/>
      <c r="U28" s="100"/>
      <c r="V28" s="100"/>
    </row>
  </sheetData>
  <sheetProtection algorithmName="SHA-512" hashValue="P89tw2ChGLHuqab8FgJBlfD55xpjtRvUGEH528LiGFVk6Euec3d9fHv8PLohdJ9wzLC4+FTnbPE/fgVnqGq0fg==" saltValue="IcqOdaGOgeDmhaTOlWJ5WQ==" spinCount="100000" sheet="1" objects="1" scenarios="1" selectLockedCells="1" selectUnlockedCells="1"/>
  <mergeCells count="3">
    <mergeCell ref="D4:E4"/>
    <mergeCell ref="D7:F10"/>
    <mergeCell ref="D12:F15"/>
  </mergeCells>
  <phoneticPr fontId="2" type="noConversion"/>
  <pageMargins left="0.2" right="0.22" top="0.98" bottom="0.98" header="0.49" footer="0.49"/>
  <pageSetup paperSize="9" scale="9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4" r:id="rId4" name="Group Box 400">
              <controlPr defaultSize="0" autoFill="0" autoPict="0">
                <anchor moveWithCells="1" sizeWithCells="1">
                  <from>
                    <xdr:col>1</xdr:col>
                    <xdr:colOff>133350</xdr:colOff>
                    <xdr:row>2</xdr:row>
                    <xdr:rowOff>257175</xdr:rowOff>
                  </from>
                  <to>
                    <xdr:col>12</xdr:col>
                    <xdr:colOff>323850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67" r:id="rId5" name="Group Box 1307">
              <controlPr defaultSize="0" autoFill="0" autoPict="0">
                <anchor moveWithCells="1" sizeWithCells="1">
                  <from>
                    <xdr:col>21</xdr:col>
                    <xdr:colOff>76200</xdr:colOff>
                    <xdr:row>2</xdr:row>
                    <xdr:rowOff>257175</xdr:rowOff>
                  </from>
                  <to>
                    <xdr:col>31</xdr:col>
                    <xdr:colOff>228600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66" r:id="rId6" name="Group Box 1306">
              <controlPr defaultSize="0" autoFill="0" autoPict="0">
                <anchor moveWithCells="1" sizeWithCells="1">
                  <from>
                    <xdr:col>12</xdr:col>
                    <xdr:colOff>371475</xdr:colOff>
                    <xdr:row>2</xdr:row>
                    <xdr:rowOff>257175</xdr:rowOff>
                  </from>
                  <to>
                    <xdr:col>21</xdr:col>
                    <xdr:colOff>28575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T369"/>
  <sheetViews>
    <sheetView showGridLines="0" showRowColHeaders="0" showZeros="0" showOutlineSymbols="0" zoomScale="85" zoomScaleNormal="85" workbookViewId="0">
      <pane xSplit="29" ySplit="28" topLeftCell="AD30" activePane="bottomRight" state="frozen"/>
      <selection sqref="A1:Q65536"/>
      <selection pane="topRight" sqref="A1:Q65536"/>
      <selection pane="bottomLeft" sqref="A1:Q65536"/>
      <selection pane="bottomRight"/>
    </sheetView>
  </sheetViews>
  <sheetFormatPr defaultRowHeight="12.75" customHeight="1"/>
  <cols>
    <col min="1" max="1" width="2.28515625" style="3" customWidth="1"/>
    <col min="2" max="2" width="1.42578125" style="3" customWidth="1"/>
    <col min="3" max="5" width="3.5703125" style="3" customWidth="1"/>
    <col min="6" max="6" width="3" style="3" hidden="1" customWidth="1"/>
    <col min="7" max="7" width="3" style="3" customWidth="1"/>
    <col min="8" max="8" width="11.7109375" style="2" customWidth="1"/>
    <col min="9" max="9" width="0.85546875" style="3" customWidth="1"/>
    <col min="10" max="11" width="12.85546875" style="3" customWidth="1"/>
    <col min="12" max="12" width="7.7109375" style="3" customWidth="1"/>
    <col min="13" max="13" width="7.7109375" style="3" hidden="1" customWidth="1"/>
    <col min="14" max="14" width="11.7109375" style="2" customWidth="1"/>
    <col min="15" max="15" width="0.85546875" style="3" customWidth="1"/>
    <col min="16" max="17" width="12.85546875" style="3" customWidth="1"/>
    <col min="18" max="18" width="7.7109375" style="3" customWidth="1"/>
    <col min="19" max="19" width="7.7109375" style="3" hidden="1" customWidth="1"/>
    <col min="20" max="20" width="11.7109375" style="2" customWidth="1"/>
    <col min="21" max="21" width="0.85546875" style="3" customWidth="1"/>
    <col min="22" max="23" width="12.85546875" style="3" customWidth="1"/>
    <col min="24" max="24" width="7.140625" style="3" customWidth="1"/>
    <col min="25" max="25" width="6.85546875" style="3" customWidth="1"/>
    <col min="26" max="26" width="2.140625" style="3" customWidth="1"/>
    <col min="27" max="27" width="2" style="3" customWidth="1"/>
    <col min="28" max="28" width="9.140625" style="3"/>
    <col min="29" max="29" width="2" style="3" customWidth="1"/>
    <col min="30" max="77" width="9.140625" style="3"/>
    <col min="78" max="79" width="9.140625" style="10"/>
    <col min="80" max="81" width="9.140625" style="45"/>
    <col min="82" max="82" width="10.140625" style="45" bestFit="1" customWidth="1"/>
    <col min="83" max="84" width="9.140625" style="45"/>
    <col min="85" max="85" width="3" style="45" bestFit="1" customWidth="1"/>
    <col min="86" max="86" width="9.42578125" style="3" customWidth="1"/>
    <col min="87" max="88" width="16.28515625" style="3" customWidth="1"/>
    <col min="89" max="91" width="9.140625" style="3"/>
    <col min="92" max="92" width="11" style="3" bestFit="1" customWidth="1"/>
    <col min="93" max="94" width="9.42578125" style="3" bestFit="1" customWidth="1"/>
    <col min="95" max="16384" width="9.140625" style="3"/>
  </cols>
  <sheetData>
    <row r="1" spans="1:98" ht="22.5" customHeight="1" thickBot="1">
      <c r="A1" s="11">
        <v>1</v>
      </c>
      <c r="B1" s="12"/>
      <c r="C1" s="12"/>
      <c r="D1" s="12"/>
      <c r="E1" s="12"/>
      <c r="F1" s="12"/>
      <c r="G1" s="12"/>
      <c r="H1" s="13"/>
      <c r="I1" s="12"/>
      <c r="J1" s="12"/>
      <c r="K1" s="12"/>
      <c r="L1" s="12"/>
      <c r="M1" s="12"/>
      <c r="N1" s="13"/>
      <c r="O1" s="12"/>
      <c r="P1" s="12"/>
      <c r="Q1" s="12"/>
      <c r="R1" s="12"/>
      <c r="S1" s="12"/>
      <c r="T1" s="13"/>
      <c r="U1" s="12"/>
      <c r="V1" s="12"/>
      <c r="W1" s="12"/>
      <c r="X1" s="12"/>
      <c r="Y1" s="12"/>
      <c r="Z1" s="12"/>
      <c r="AA1" s="14"/>
      <c r="CH1" s="212" t="str">
        <f>"Vendas do ano"&amp;" - "&amp;VLOOKUP($V$6,$CG$19:$CH$56,2,0)</f>
        <v>Vendas do ano - 2023</v>
      </c>
      <c r="CI1" s="212"/>
      <c r="CJ1" s="212"/>
      <c r="CK1" s="212"/>
      <c r="CL1" s="212"/>
      <c r="CM1" s="212"/>
      <c r="CN1" s="212"/>
    </row>
    <row r="2" spans="1:98" ht="90.75" customHeight="1" thickTop="1" thickBot="1">
      <c r="A2" s="12">
        <v>7</v>
      </c>
      <c r="B2" s="15"/>
      <c r="C2" s="15"/>
      <c r="D2" s="15"/>
      <c r="E2" s="15"/>
      <c r="F2" s="15"/>
      <c r="G2" s="15"/>
      <c r="H2" s="16"/>
      <c r="I2" s="15"/>
      <c r="J2" s="15"/>
      <c r="K2" s="15"/>
      <c r="L2" s="15"/>
      <c r="M2" s="15"/>
      <c r="N2" s="16"/>
      <c r="O2" s="15"/>
      <c r="P2" s="15"/>
      <c r="Q2" s="15"/>
      <c r="R2" s="15"/>
      <c r="S2" s="15"/>
      <c r="T2" s="16"/>
      <c r="U2" s="15"/>
      <c r="V2" s="15"/>
      <c r="W2" s="15"/>
      <c r="X2" s="15"/>
      <c r="Y2" s="15"/>
      <c r="Z2" s="15"/>
      <c r="AA2" s="14"/>
      <c r="CH2" s="213" t="s">
        <v>44</v>
      </c>
      <c r="CI2" s="213"/>
      <c r="CJ2" s="213"/>
      <c r="CO2" s="50"/>
      <c r="CP2" s="50"/>
      <c r="CQ2" s="50"/>
      <c r="CR2" s="50"/>
      <c r="CS2" s="50"/>
      <c r="CT2" s="51"/>
    </row>
    <row r="3" spans="1:98" ht="20.25" customHeight="1" thickTop="1" thickBot="1">
      <c r="A3" s="12">
        <v>7</v>
      </c>
      <c r="B3" s="17"/>
      <c r="C3" s="18"/>
      <c r="D3" s="18"/>
      <c r="E3" s="18"/>
      <c r="F3" s="18"/>
      <c r="G3" s="18"/>
      <c r="H3" s="19"/>
      <c r="I3" s="20"/>
      <c r="J3" s="20"/>
      <c r="K3" s="20"/>
      <c r="L3" s="20"/>
      <c r="M3" s="20"/>
      <c r="N3" s="19"/>
      <c r="O3" s="20"/>
      <c r="P3" s="20"/>
      <c r="Q3" s="20"/>
      <c r="R3" s="20"/>
      <c r="S3" s="20"/>
      <c r="T3" s="19"/>
      <c r="U3" s="20"/>
      <c r="V3" s="18"/>
      <c r="W3" s="18"/>
      <c r="X3" s="17"/>
      <c r="Y3" s="18"/>
      <c r="Z3" s="21"/>
      <c r="AA3" s="14"/>
      <c r="CC3" s="45" t="s">
        <v>7</v>
      </c>
      <c r="CD3" s="45" t="s">
        <v>6</v>
      </c>
      <c r="CH3" s="73" t="s">
        <v>21</v>
      </c>
      <c r="CI3" s="181" t="s">
        <v>43</v>
      </c>
      <c r="CJ3" s="72" t="s">
        <v>41</v>
      </c>
      <c r="CK3" s="50"/>
      <c r="CL3" s="50"/>
      <c r="CM3" s="50"/>
      <c r="CN3" s="50"/>
      <c r="CO3" s="50"/>
      <c r="CP3" s="50"/>
      <c r="CQ3" s="50"/>
      <c r="CR3" s="50"/>
      <c r="CS3" s="50"/>
      <c r="CT3" s="51"/>
    </row>
    <row r="4" spans="1:98" ht="12.75" customHeight="1" thickTop="1" thickBot="1">
      <c r="A4" s="14"/>
      <c r="B4" s="22"/>
      <c r="C4" s="208"/>
      <c r="D4" s="208"/>
      <c r="E4" s="23"/>
      <c r="F4" s="24"/>
      <c r="G4" s="24"/>
      <c r="H4" s="214" t="str">
        <f>"Controle de Vendas"&amp;" - "&amp;VLOOKUP($T$6,$CG$4:$CH$15,2,0)</f>
        <v>Controle de Vendas - Abril</v>
      </c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6"/>
      <c r="X4" s="22"/>
      <c r="Y4" s="24"/>
      <c r="Z4" s="25"/>
      <c r="AA4" s="14"/>
      <c r="BZ4" s="45"/>
      <c r="CB4" s="45">
        <f t="shared" ref="CB4:CB67" si="0">MONTH(CD4)</f>
        <v>1</v>
      </c>
      <c r="CC4" s="46" t="str">
        <f t="shared" ref="CC4:CC67" si="1">MONTH(CD4)&amp;DAY(CD4)</f>
        <v>11</v>
      </c>
      <c r="CD4" s="45" t="str">
        <f>VLOOKUP($V$6,$CG$19:$CI$65536,3,0)</f>
        <v>01/01/2023</v>
      </c>
      <c r="CE4" s="45">
        <f>SUMIF(SAÍDA!L:L,CD4,SAÍDA!N:N)</f>
        <v>0</v>
      </c>
      <c r="CF4" s="45">
        <f>SUMIF(SAÍDA!L:L,CD4,SAÍDA!P:P)</f>
        <v>0</v>
      </c>
      <c r="CG4" s="45">
        <v>1</v>
      </c>
      <c r="CH4" s="26" t="s">
        <v>9</v>
      </c>
      <c r="CI4" s="182">
        <f t="shared" ref="CI4:CI15" si="2">SUMIF($CB:$CB,CG4,$CE:$CE)</f>
        <v>0</v>
      </c>
      <c r="CJ4" s="178">
        <f t="shared" ref="CJ4:CJ15" si="3">SUMIF($CB:$CB,CG4,$CF:$CF)</f>
        <v>0</v>
      </c>
      <c r="CL4" s="7"/>
      <c r="CM4" s="7"/>
      <c r="CN4" s="7"/>
      <c r="CO4" s="7"/>
      <c r="CP4" s="7"/>
    </row>
    <row r="5" spans="1:98" ht="17.25" customHeight="1" thickTop="1" thickBot="1">
      <c r="A5" s="14"/>
      <c r="B5" s="27"/>
      <c r="C5" s="28"/>
      <c r="D5" s="28"/>
      <c r="E5" s="28"/>
      <c r="F5" s="29"/>
      <c r="G5" s="24"/>
      <c r="H5" s="214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6"/>
      <c r="X5" s="30"/>
      <c r="Y5" s="29"/>
      <c r="Z5" s="25"/>
      <c r="AA5" s="14"/>
      <c r="CB5" s="45">
        <f t="shared" si="0"/>
        <v>1</v>
      </c>
      <c r="CC5" s="46" t="str">
        <f t="shared" si="1"/>
        <v>12</v>
      </c>
      <c r="CD5" s="46">
        <f t="shared" ref="CD5:CD68" si="4">CD4+1</f>
        <v>44928</v>
      </c>
      <c r="CE5" s="45">
        <f>SUMIF(SAÍDA!L:L,CD5,SAÍDA!N:N)</f>
        <v>0</v>
      </c>
      <c r="CF5" s="45">
        <f>SUMIF(SAÍDA!L:L,CD5,SAÍDA!P:P)</f>
        <v>0</v>
      </c>
      <c r="CG5" s="45">
        <v>2</v>
      </c>
      <c r="CH5" s="26" t="s">
        <v>10</v>
      </c>
      <c r="CI5" s="183">
        <f t="shared" si="2"/>
        <v>0</v>
      </c>
      <c r="CJ5" s="179">
        <f t="shared" si="3"/>
        <v>0</v>
      </c>
      <c r="CL5" s="7"/>
      <c r="CM5" s="7"/>
      <c r="CN5" s="7"/>
      <c r="CO5" s="7"/>
      <c r="CP5" s="7"/>
    </row>
    <row r="6" spans="1:98" ht="16.5" customHeight="1" thickTop="1" thickBot="1">
      <c r="A6" s="14"/>
      <c r="B6" s="27"/>
      <c r="C6" s="28"/>
      <c r="D6" s="28"/>
      <c r="E6" s="28"/>
      <c r="F6" s="31"/>
      <c r="G6" s="31"/>
      <c r="H6" s="53"/>
      <c r="I6" s="31"/>
      <c r="J6" s="31"/>
      <c r="K6" s="31"/>
      <c r="L6" s="31"/>
      <c r="M6" s="31"/>
      <c r="N6" s="32"/>
      <c r="O6" s="31"/>
      <c r="P6" s="31"/>
      <c r="Q6" s="31"/>
      <c r="R6" s="31"/>
      <c r="S6" s="31"/>
      <c r="T6" s="1">
        <v>4</v>
      </c>
      <c r="U6" s="41"/>
      <c r="V6" s="49">
        <v>11</v>
      </c>
      <c r="W6" s="49"/>
      <c r="X6" s="33"/>
      <c r="Y6" s="33"/>
      <c r="Z6" s="25"/>
      <c r="AA6" s="14"/>
      <c r="CB6" s="45">
        <f t="shared" si="0"/>
        <v>1</v>
      </c>
      <c r="CC6" s="46" t="str">
        <f t="shared" si="1"/>
        <v>13</v>
      </c>
      <c r="CD6" s="46">
        <f t="shared" si="4"/>
        <v>44929</v>
      </c>
      <c r="CE6" s="45">
        <f>SUMIF(SAÍDA!L:L,CD6,SAÍDA!N:N)</f>
        <v>0</v>
      </c>
      <c r="CF6" s="45">
        <f>SUMIF(SAÍDA!L:L,CD6,SAÍDA!P:P)</f>
        <v>0</v>
      </c>
      <c r="CG6" s="45">
        <v>3</v>
      </c>
      <c r="CH6" s="26" t="s">
        <v>11</v>
      </c>
      <c r="CI6" s="183">
        <f t="shared" si="2"/>
        <v>0</v>
      </c>
      <c r="CJ6" s="179">
        <f t="shared" si="3"/>
        <v>0</v>
      </c>
      <c r="CL6" s="7"/>
      <c r="CM6" s="7"/>
      <c r="CN6" s="7"/>
      <c r="CO6" s="7"/>
      <c r="CP6" s="7"/>
    </row>
    <row r="7" spans="1:98" s="38" customFormat="1" ht="12.95" customHeight="1" thickTop="1" thickBot="1">
      <c r="A7" s="34"/>
      <c r="B7" s="27"/>
      <c r="C7" s="28"/>
      <c r="D7" s="28"/>
      <c r="E7" s="48"/>
      <c r="F7" s="134"/>
      <c r="G7" s="134"/>
      <c r="H7" s="35" t="s">
        <v>6</v>
      </c>
      <c r="I7" s="75"/>
      <c r="J7" s="35" t="s">
        <v>42</v>
      </c>
      <c r="K7" s="74" t="s">
        <v>41</v>
      </c>
      <c r="L7" s="75"/>
      <c r="M7" s="75"/>
      <c r="N7" s="35" t="s">
        <v>6</v>
      </c>
      <c r="O7" s="75"/>
      <c r="P7" s="35" t="s">
        <v>42</v>
      </c>
      <c r="Q7" s="74" t="s">
        <v>41</v>
      </c>
      <c r="R7" s="75"/>
      <c r="S7" s="75"/>
      <c r="T7" s="35" t="s">
        <v>6</v>
      </c>
      <c r="U7" s="75"/>
      <c r="V7" s="35" t="s">
        <v>42</v>
      </c>
      <c r="W7" s="74" t="s">
        <v>41</v>
      </c>
      <c r="X7" s="36"/>
      <c r="Y7" s="37"/>
      <c r="Z7" s="25"/>
      <c r="AA7" s="14"/>
      <c r="BZ7" s="39"/>
      <c r="CA7" s="39"/>
      <c r="CB7" s="45">
        <f t="shared" si="0"/>
        <v>1</v>
      </c>
      <c r="CC7" s="47" t="str">
        <f t="shared" si="1"/>
        <v>14</v>
      </c>
      <c r="CD7" s="47">
        <f t="shared" si="4"/>
        <v>44930</v>
      </c>
      <c r="CE7" s="45">
        <f>SUMIF(SAÍDA!L:L,CD7,SAÍDA!N:N)</f>
        <v>0</v>
      </c>
      <c r="CF7" s="45">
        <f>SUMIF(SAÍDA!L:L,CD7,SAÍDA!P:P)</f>
        <v>0</v>
      </c>
      <c r="CG7" s="45">
        <v>4</v>
      </c>
      <c r="CH7" s="26" t="s">
        <v>12</v>
      </c>
      <c r="CI7" s="183">
        <f t="shared" si="2"/>
        <v>0</v>
      </c>
      <c r="CJ7" s="179">
        <f t="shared" si="3"/>
        <v>0</v>
      </c>
      <c r="CL7" s="40"/>
      <c r="CM7" s="40"/>
      <c r="CN7" s="40"/>
      <c r="CO7" s="40"/>
      <c r="CP7" s="40"/>
    </row>
    <row r="8" spans="1:98" ht="15" customHeight="1" thickTop="1" thickBot="1">
      <c r="A8" s="14"/>
      <c r="B8" s="27"/>
      <c r="C8" s="28"/>
      <c r="D8" s="28"/>
      <c r="E8" s="48"/>
      <c r="F8" s="135">
        <v>1</v>
      </c>
      <c r="G8" s="135"/>
      <c r="H8" s="76">
        <f t="shared" ref="H8:H22" si="5">IF(ISERROR(IF(OR($T$6=11,$T$6=12),VLOOKUP($T$6&amp;$F8,$CC308:$CD368,2,0),VLOOKUP($T$6&amp;$F8,$CC:$CD,2,0))),"",IF(OR($T$6=11,$T$6=12),VLOOKUP($T$6&amp;$F8,$CC308:$CD368,2,0),VLOOKUP($T$6&amp;$F8,$CC:$CD,2,0)))</f>
        <v>45017</v>
      </c>
      <c r="I8" s="77"/>
      <c r="J8" s="78">
        <f>IF(H8="","",SUMIF(SAÍDA!$L:$L,H8,SAÍDA!$N:$N))</f>
        <v>0</v>
      </c>
      <c r="K8" s="78">
        <f>IF(H8="","",SUMIF(SAÍDA!$L:$L,H8,SAÍDA!$P:$P))</f>
        <v>0</v>
      </c>
      <c r="L8" s="77"/>
      <c r="M8" s="77">
        <v>16</v>
      </c>
      <c r="N8" s="76">
        <f t="shared" ref="N8:N22" si="6">IF(ISERROR(VLOOKUP($T$6&amp;$M8,$CC:$CD,2,0)),"",VLOOKUP($T$6&amp;$M8,$CC:$CD,2,0))</f>
        <v>45032</v>
      </c>
      <c r="O8" s="77"/>
      <c r="P8" s="78">
        <f>IF(N8="","",SUMIF(SAÍDA!$L:$L,N8,SAÍDA!$N:$N))</f>
        <v>0</v>
      </c>
      <c r="Q8" s="78">
        <f>IF($N8="","",SUMIF(SAÍDA!$L:$L,$N8,SAÍDA!$P:$P))</f>
        <v>0</v>
      </c>
      <c r="R8" s="79"/>
      <c r="S8" s="79">
        <v>31</v>
      </c>
      <c r="T8" s="76" t="str">
        <f>IF(ISERROR(VLOOKUP($T$6&amp;$S8,$CC:$CD,2,0)),"",VLOOKUP($T$6&amp;$S8,$CC:$CD,2,0))</f>
        <v/>
      </c>
      <c r="U8" s="77"/>
      <c r="V8" s="78" t="str">
        <f>IF(T8="","",SUMIF(SAÍDA!$L:$L,T8,SAÍDA!$N:$N))</f>
        <v/>
      </c>
      <c r="W8" s="78" t="str">
        <f>IF(T8="","",SUMIF(SAÍDA!$L:$L,T8,SAÍDA!$P:$P))</f>
        <v/>
      </c>
      <c r="X8" s="31"/>
      <c r="Y8" s="31"/>
      <c r="Z8" s="25"/>
      <c r="AA8" s="14"/>
      <c r="CB8" s="45">
        <f t="shared" si="0"/>
        <v>1</v>
      </c>
      <c r="CC8" s="46" t="str">
        <f t="shared" si="1"/>
        <v>15</v>
      </c>
      <c r="CD8" s="46">
        <f t="shared" si="4"/>
        <v>44931</v>
      </c>
      <c r="CE8" s="45">
        <f>SUMIF(SAÍDA!L:L,CD8,SAÍDA!N:N)</f>
        <v>0</v>
      </c>
      <c r="CF8" s="45">
        <f>SUMIF(SAÍDA!L:L,CD8,SAÍDA!P:P)</f>
        <v>0</v>
      </c>
      <c r="CG8" s="45">
        <v>5</v>
      </c>
      <c r="CH8" s="26" t="s">
        <v>13</v>
      </c>
      <c r="CI8" s="183">
        <f t="shared" si="2"/>
        <v>0</v>
      </c>
      <c r="CJ8" s="179">
        <f t="shared" si="3"/>
        <v>0</v>
      </c>
      <c r="CL8" s="7"/>
      <c r="CM8" s="7"/>
      <c r="CN8" s="7"/>
      <c r="CO8" s="7"/>
      <c r="CP8" s="7"/>
    </row>
    <row r="9" spans="1:98" ht="15" customHeight="1" thickTop="1" thickBot="1">
      <c r="A9" s="14"/>
      <c r="B9" s="27"/>
      <c r="C9" s="28"/>
      <c r="D9" s="28"/>
      <c r="E9" s="48"/>
      <c r="F9" s="135">
        <v>2</v>
      </c>
      <c r="G9" s="135"/>
      <c r="H9" s="76">
        <f t="shared" si="5"/>
        <v>45018</v>
      </c>
      <c r="I9" s="77"/>
      <c r="J9" s="78">
        <f>IF(H9="","",SUMIF(SAÍDA!$L:$L,H9,SAÍDA!$N:$N))</f>
        <v>0</v>
      </c>
      <c r="K9" s="78">
        <f>IF(H9="","",SUMIF(SAÍDA!$L:$L,H9,SAÍDA!$P:$P))</f>
        <v>0</v>
      </c>
      <c r="L9" s="77"/>
      <c r="M9" s="77">
        <v>17</v>
      </c>
      <c r="N9" s="76">
        <f t="shared" si="6"/>
        <v>45033</v>
      </c>
      <c r="O9" s="77"/>
      <c r="P9" s="78">
        <f>IF(N9="","",SUMIF(SAÍDA!$L:$L,N9,SAÍDA!$N:$N))</f>
        <v>0</v>
      </c>
      <c r="Q9" s="78">
        <f>IF($N9="","",SUMIF(SAÍDA!$L:$L,$N9,SAÍDA!$P:$P))</f>
        <v>0</v>
      </c>
      <c r="R9" s="79"/>
      <c r="S9" s="79"/>
      <c r="T9" s="80"/>
      <c r="U9" s="79"/>
      <c r="V9" s="79"/>
      <c r="W9" s="79"/>
      <c r="X9" s="33"/>
      <c r="Y9" s="31"/>
      <c r="Z9" s="25"/>
      <c r="AA9" s="14"/>
      <c r="CB9" s="45">
        <f t="shared" si="0"/>
        <v>1</v>
      </c>
      <c r="CC9" s="46" t="str">
        <f t="shared" si="1"/>
        <v>16</v>
      </c>
      <c r="CD9" s="46">
        <f t="shared" si="4"/>
        <v>44932</v>
      </c>
      <c r="CE9" s="45">
        <f>SUMIF(SAÍDA!L:L,CD9,SAÍDA!N:N)</f>
        <v>0</v>
      </c>
      <c r="CF9" s="45">
        <f>SUMIF(SAÍDA!L:L,CD9,SAÍDA!P:P)</f>
        <v>0</v>
      </c>
      <c r="CG9" s="45">
        <v>6</v>
      </c>
      <c r="CH9" s="26" t="s">
        <v>8</v>
      </c>
      <c r="CI9" s="183">
        <f t="shared" si="2"/>
        <v>0</v>
      </c>
      <c r="CJ9" s="179">
        <f t="shared" si="3"/>
        <v>0</v>
      </c>
    </row>
    <row r="10" spans="1:98" ht="15" customHeight="1" thickTop="1" thickBot="1">
      <c r="A10" s="14"/>
      <c r="B10" s="27"/>
      <c r="C10" s="28"/>
      <c r="D10" s="28"/>
      <c r="E10" s="48"/>
      <c r="F10" s="135">
        <v>3</v>
      </c>
      <c r="G10" s="135"/>
      <c r="H10" s="76">
        <f t="shared" si="5"/>
        <v>45019</v>
      </c>
      <c r="I10" s="77"/>
      <c r="J10" s="78">
        <f>IF(H10="","",SUMIF(SAÍDA!$L:$L,H10,SAÍDA!$N:$N))</f>
        <v>0</v>
      </c>
      <c r="K10" s="78">
        <f>IF(H10="","",SUMIF(SAÍDA!$L:$L,H10,SAÍDA!$P:$P))</f>
        <v>0</v>
      </c>
      <c r="L10" s="77"/>
      <c r="M10" s="77">
        <v>18</v>
      </c>
      <c r="N10" s="76">
        <f t="shared" si="6"/>
        <v>45034</v>
      </c>
      <c r="O10" s="77"/>
      <c r="P10" s="78">
        <f>IF(N10="","",SUMIF(SAÍDA!$L:$L,N10,SAÍDA!$N:$N))</f>
        <v>0</v>
      </c>
      <c r="Q10" s="78">
        <f>IF($N10="","",SUMIF(SAÍDA!$L:$L,$N10,SAÍDA!$P:$P))</f>
        <v>0</v>
      </c>
      <c r="R10" s="79"/>
      <c r="S10" s="79"/>
      <c r="T10" s="80"/>
      <c r="U10" s="79"/>
      <c r="V10" s="79"/>
      <c r="W10" s="79"/>
      <c r="X10" s="33"/>
      <c r="Y10" s="31"/>
      <c r="Z10" s="25"/>
      <c r="AA10" s="14"/>
      <c r="CB10" s="45">
        <f t="shared" si="0"/>
        <v>1</v>
      </c>
      <c r="CC10" s="46" t="str">
        <f t="shared" si="1"/>
        <v>17</v>
      </c>
      <c r="CD10" s="46">
        <f t="shared" si="4"/>
        <v>44933</v>
      </c>
      <c r="CE10" s="45">
        <f>SUMIF(SAÍDA!L:L,CD10,SAÍDA!N:N)</f>
        <v>0</v>
      </c>
      <c r="CF10" s="45">
        <f>SUMIF(SAÍDA!L:L,CD10,SAÍDA!P:P)</f>
        <v>0</v>
      </c>
      <c r="CG10" s="45">
        <v>7</v>
      </c>
      <c r="CH10" s="26" t="s">
        <v>14</v>
      </c>
      <c r="CI10" s="183">
        <f t="shared" si="2"/>
        <v>0</v>
      </c>
      <c r="CJ10" s="179">
        <f t="shared" si="3"/>
        <v>0</v>
      </c>
    </row>
    <row r="11" spans="1:98" ht="15" customHeight="1" thickTop="1" thickBot="1">
      <c r="A11" s="14"/>
      <c r="B11" s="27"/>
      <c r="C11" s="28"/>
      <c r="D11" s="28"/>
      <c r="E11" s="48"/>
      <c r="F11" s="135">
        <v>4</v>
      </c>
      <c r="G11" s="135"/>
      <c r="H11" s="76">
        <f t="shared" si="5"/>
        <v>45020</v>
      </c>
      <c r="I11" s="77"/>
      <c r="J11" s="78">
        <f>IF(H11="","",SUMIF(SAÍDA!$L:$L,H11,SAÍDA!$N:$N))</f>
        <v>0</v>
      </c>
      <c r="K11" s="78">
        <f>IF(H11="","",SUMIF(SAÍDA!$L:$L,H11,SAÍDA!$P:$P))</f>
        <v>0</v>
      </c>
      <c r="L11" s="77"/>
      <c r="M11" s="77">
        <v>19</v>
      </c>
      <c r="N11" s="76">
        <f t="shared" si="6"/>
        <v>45035</v>
      </c>
      <c r="O11" s="77"/>
      <c r="P11" s="78">
        <f>IF(N11="","",SUMIF(SAÍDA!$L:$L,N11,SAÍDA!$N:$N))</f>
        <v>0</v>
      </c>
      <c r="Q11" s="78">
        <f>IF($N11="","",SUMIF(SAÍDA!$L:$L,$N11,SAÍDA!$P:$P))</f>
        <v>0</v>
      </c>
      <c r="R11" s="79"/>
      <c r="S11" s="79"/>
      <c r="T11" s="80"/>
      <c r="U11" s="79"/>
      <c r="V11" s="79"/>
      <c r="W11" s="79"/>
      <c r="X11" s="33"/>
      <c r="Y11" s="31"/>
      <c r="Z11" s="25"/>
      <c r="AA11" s="14"/>
      <c r="CB11" s="45">
        <f t="shared" si="0"/>
        <v>1</v>
      </c>
      <c r="CC11" s="46" t="str">
        <f t="shared" si="1"/>
        <v>18</v>
      </c>
      <c r="CD11" s="46">
        <f t="shared" si="4"/>
        <v>44934</v>
      </c>
      <c r="CE11" s="45">
        <f>SUMIF(SAÍDA!L:L,CD11,SAÍDA!N:N)</f>
        <v>0</v>
      </c>
      <c r="CF11" s="45">
        <f>SUMIF(SAÍDA!L:L,CD11,SAÍDA!P:P)</f>
        <v>0</v>
      </c>
      <c r="CG11" s="45">
        <v>8</v>
      </c>
      <c r="CH11" s="26" t="s">
        <v>15</v>
      </c>
      <c r="CI11" s="183">
        <f t="shared" si="2"/>
        <v>0</v>
      </c>
      <c r="CJ11" s="179">
        <f t="shared" si="3"/>
        <v>0</v>
      </c>
    </row>
    <row r="12" spans="1:98" ht="15" customHeight="1" thickTop="1" thickBot="1">
      <c r="A12" s="14"/>
      <c r="B12" s="27"/>
      <c r="C12" s="28"/>
      <c r="D12" s="28"/>
      <c r="E12" s="48"/>
      <c r="F12" s="135">
        <v>5</v>
      </c>
      <c r="G12" s="135"/>
      <c r="H12" s="76">
        <f t="shared" si="5"/>
        <v>45021</v>
      </c>
      <c r="I12" s="77"/>
      <c r="J12" s="78">
        <f>IF(H12="","",SUMIF(SAÍDA!$L:$L,H12,SAÍDA!$N:$N))</f>
        <v>0</v>
      </c>
      <c r="K12" s="78">
        <f>IF(H12="","",SUMIF(SAÍDA!$L:$L,H12,SAÍDA!$P:$P))</f>
        <v>0</v>
      </c>
      <c r="L12" s="77"/>
      <c r="M12" s="77">
        <v>20</v>
      </c>
      <c r="N12" s="76">
        <f t="shared" si="6"/>
        <v>45036</v>
      </c>
      <c r="O12" s="77"/>
      <c r="P12" s="78">
        <f>IF(N12="","",SUMIF(SAÍDA!$L:$L,N12,SAÍDA!$N:$N))</f>
        <v>0</v>
      </c>
      <c r="Q12" s="78">
        <f>IF($N12="","",SUMIF(SAÍDA!$L:$L,$N12,SAÍDA!$P:$P))</f>
        <v>0</v>
      </c>
      <c r="R12" s="79"/>
      <c r="S12" s="79"/>
      <c r="T12" s="80"/>
      <c r="U12" s="79"/>
      <c r="V12" s="79"/>
      <c r="W12" s="79"/>
      <c r="X12" s="33"/>
      <c r="Y12" s="31"/>
      <c r="Z12" s="25"/>
      <c r="AA12" s="14"/>
      <c r="CB12" s="45">
        <f t="shared" si="0"/>
        <v>1</v>
      </c>
      <c r="CC12" s="46" t="str">
        <f t="shared" si="1"/>
        <v>19</v>
      </c>
      <c r="CD12" s="46">
        <f t="shared" si="4"/>
        <v>44935</v>
      </c>
      <c r="CE12" s="45">
        <f>SUMIF(SAÍDA!L:L,CD12,SAÍDA!N:N)</f>
        <v>0</v>
      </c>
      <c r="CF12" s="45">
        <f>SUMIF(SAÍDA!L:L,CD12,SAÍDA!P:P)</f>
        <v>0</v>
      </c>
      <c r="CG12" s="45">
        <v>9</v>
      </c>
      <c r="CH12" s="26" t="s">
        <v>16</v>
      </c>
      <c r="CI12" s="183">
        <f t="shared" si="2"/>
        <v>0</v>
      </c>
      <c r="CJ12" s="179">
        <f t="shared" si="3"/>
        <v>0</v>
      </c>
    </row>
    <row r="13" spans="1:98" ht="15" customHeight="1" thickTop="1" thickBot="1">
      <c r="A13" s="14"/>
      <c r="B13" s="27"/>
      <c r="C13" s="28"/>
      <c r="D13" s="28"/>
      <c r="E13" s="48"/>
      <c r="F13" s="135">
        <v>6</v>
      </c>
      <c r="G13" s="135"/>
      <c r="H13" s="76">
        <f t="shared" si="5"/>
        <v>45022</v>
      </c>
      <c r="I13" s="77"/>
      <c r="J13" s="78">
        <f>IF(H13="","",SUMIF(SAÍDA!$L:$L,H13,SAÍDA!$N:$N))</f>
        <v>0</v>
      </c>
      <c r="K13" s="78">
        <f>IF(H13="","",SUMIF(SAÍDA!$L:$L,H13,SAÍDA!$P:$P))</f>
        <v>0</v>
      </c>
      <c r="L13" s="77"/>
      <c r="M13" s="77">
        <v>21</v>
      </c>
      <c r="N13" s="76">
        <f t="shared" si="6"/>
        <v>45037</v>
      </c>
      <c r="O13" s="77"/>
      <c r="P13" s="78">
        <f>IF(N13="","",SUMIF(SAÍDA!$L:$L,N13,SAÍDA!$N:$N))</f>
        <v>0</v>
      </c>
      <c r="Q13" s="78">
        <f>IF($N13="","",SUMIF(SAÍDA!$L:$L,$N13,SAÍDA!$P:$P))</f>
        <v>0</v>
      </c>
      <c r="R13" s="79"/>
      <c r="S13" s="79"/>
      <c r="T13" s="80"/>
      <c r="U13" s="79"/>
      <c r="V13" s="79"/>
      <c r="W13" s="79"/>
      <c r="X13" s="33"/>
      <c r="Y13" s="31"/>
      <c r="Z13" s="25"/>
      <c r="AA13" s="14"/>
      <c r="CB13" s="45">
        <f t="shared" si="0"/>
        <v>1</v>
      </c>
      <c r="CC13" s="46" t="str">
        <f t="shared" si="1"/>
        <v>110</v>
      </c>
      <c r="CD13" s="46">
        <f t="shared" si="4"/>
        <v>44936</v>
      </c>
      <c r="CE13" s="45">
        <f>SUMIF(SAÍDA!L:L,CD13,SAÍDA!N:N)</f>
        <v>0</v>
      </c>
      <c r="CF13" s="45">
        <f>SUMIF(SAÍDA!L:L,CD13,SAÍDA!P:P)</f>
        <v>0</v>
      </c>
      <c r="CG13" s="45">
        <v>10</v>
      </c>
      <c r="CH13" s="26" t="s">
        <v>17</v>
      </c>
      <c r="CI13" s="183">
        <f t="shared" si="2"/>
        <v>0</v>
      </c>
      <c r="CJ13" s="179">
        <f t="shared" si="3"/>
        <v>0</v>
      </c>
    </row>
    <row r="14" spans="1:98" ht="15" customHeight="1" thickTop="1" thickBot="1">
      <c r="A14" s="14"/>
      <c r="B14" s="27"/>
      <c r="C14" s="28"/>
      <c r="D14" s="28"/>
      <c r="E14" s="48"/>
      <c r="F14" s="135">
        <v>7</v>
      </c>
      <c r="G14" s="135"/>
      <c r="H14" s="76">
        <f t="shared" si="5"/>
        <v>45023</v>
      </c>
      <c r="I14" s="77"/>
      <c r="J14" s="78">
        <f>IF(H14="","",SUMIF(SAÍDA!$L:$L,H14,SAÍDA!$N:$N))</f>
        <v>0</v>
      </c>
      <c r="K14" s="78">
        <f>IF(H14="","",SUMIF(SAÍDA!$L:$L,H14,SAÍDA!$P:$P))</f>
        <v>0</v>
      </c>
      <c r="L14" s="77"/>
      <c r="M14" s="77">
        <v>22</v>
      </c>
      <c r="N14" s="76">
        <f t="shared" si="6"/>
        <v>45038</v>
      </c>
      <c r="O14" s="77"/>
      <c r="P14" s="78">
        <f>IF(N14="","",SUMIF(SAÍDA!$L:$L,N14,SAÍDA!$N:$N))</f>
        <v>0</v>
      </c>
      <c r="Q14" s="78">
        <f>IF($N14="","",SUMIF(SAÍDA!$L:$L,$N14,SAÍDA!$P:$P))</f>
        <v>0</v>
      </c>
      <c r="R14" s="79"/>
      <c r="S14" s="79"/>
      <c r="T14" s="80"/>
      <c r="U14" s="79"/>
      <c r="V14" s="79"/>
      <c r="W14" s="79"/>
      <c r="X14" s="33"/>
      <c r="Y14" s="31"/>
      <c r="Z14" s="25"/>
      <c r="AA14" s="14"/>
      <c r="CB14" s="45">
        <f t="shared" si="0"/>
        <v>1</v>
      </c>
      <c r="CC14" s="46" t="str">
        <f t="shared" si="1"/>
        <v>111</v>
      </c>
      <c r="CD14" s="46">
        <f t="shared" si="4"/>
        <v>44937</v>
      </c>
      <c r="CE14" s="45">
        <f>SUMIF(SAÍDA!L:L,CD14,SAÍDA!N:N)</f>
        <v>0</v>
      </c>
      <c r="CF14" s="45">
        <f>SUMIF(SAÍDA!L:L,CD14,SAÍDA!P:P)</f>
        <v>0</v>
      </c>
      <c r="CG14" s="45">
        <v>11</v>
      </c>
      <c r="CH14" s="26" t="s">
        <v>18</v>
      </c>
      <c r="CI14" s="183">
        <f t="shared" si="2"/>
        <v>0</v>
      </c>
      <c r="CJ14" s="179">
        <f t="shared" si="3"/>
        <v>0</v>
      </c>
    </row>
    <row r="15" spans="1:98" ht="15" customHeight="1" thickTop="1" thickBot="1">
      <c r="A15" s="14"/>
      <c r="B15" s="27"/>
      <c r="C15" s="28"/>
      <c r="D15" s="28"/>
      <c r="E15" s="48"/>
      <c r="F15" s="135">
        <v>8</v>
      </c>
      <c r="G15" s="135"/>
      <c r="H15" s="76">
        <f t="shared" si="5"/>
        <v>45024</v>
      </c>
      <c r="I15" s="77"/>
      <c r="J15" s="78">
        <f>IF(H15="","",SUMIF(SAÍDA!$L:$L,H15,SAÍDA!$N:$N))</f>
        <v>0</v>
      </c>
      <c r="K15" s="78">
        <f>IF(H15="","",SUMIF(SAÍDA!$L:$L,H15,SAÍDA!$P:$P))</f>
        <v>0</v>
      </c>
      <c r="L15" s="77"/>
      <c r="M15" s="77">
        <v>23</v>
      </c>
      <c r="N15" s="76">
        <f t="shared" si="6"/>
        <v>45039</v>
      </c>
      <c r="O15" s="77"/>
      <c r="P15" s="78">
        <f>IF(N15="","",SUMIF(SAÍDA!$L:$L,N15,SAÍDA!$N:$N))</f>
        <v>0</v>
      </c>
      <c r="Q15" s="78">
        <f>IF($N15="","",SUMIF(SAÍDA!$L:$L,$N15,SAÍDA!$P:$P))</f>
        <v>0</v>
      </c>
      <c r="R15" s="79"/>
      <c r="S15" s="79"/>
      <c r="T15" s="80"/>
      <c r="U15" s="79"/>
      <c r="V15" s="79"/>
      <c r="W15" s="79"/>
      <c r="X15" s="33"/>
      <c r="Y15" s="31"/>
      <c r="Z15" s="25"/>
      <c r="AA15" s="14"/>
      <c r="CB15" s="45">
        <f t="shared" si="0"/>
        <v>1</v>
      </c>
      <c r="CC15" s="46" t="str">
        <f t="shared" si="1"/>
        <v>112</v>
      </c>
      <c r="CD15" s="46">
        <f t="shared" si="4"/>
        <v>44938</v>
      </c>
      <c r="CE15" s="45">
        <f>SUMIF(SAÍDA!L:L,CD15,SAÍDA!N:N)</f>
        <v>0</v>
      </c>
      <c r="CF15" s="45">
        <f>SUMIF(SAÍDA!L:L,CD15,SAÍDA!P:P)</f>
        <v>0</v>
      </c>
      <c r="CG15" s="45">
        <v>12</v>
      </c>
      <c r="CH15" s="26" t="s">
        <v>19</v>
      </c>
      <c r="CI15" s="184">
        <f t="shared" si="2"/>
        <v>0</v>
      </c>
      <c r="CJ15" s="180">
        <f t="shared" si="3"/>
        <v>0</v>
      </c>
    </row>
    <row r="16" spans="1:98" ht="15" customHeight="1" thickTop="1" thickBot="1">
      <c r="A16" s="14"/>
      <c r="B16" s="27"/>
      <c r="C16" s="28"/>
      <c r="D16" s="28"/>
      <c r="E16" s="48"/>
      <c r="F16" s="135">
        <v>9</v>
      </c>
      <c r="G16" s="135"/>
      <c r="H16" s="76">
        <f t="shared" si="5"/>
        <v>45025</v>
      </c>
      <c r="I16" s="77"/>
      <c r="J16" s="78">
        <f>IF(H16="","",SUMIF(SAÍDA!$L:$L,H16,SAÍDA!$N:$N))</f>
        <v>0</v>
      </c>
      <c r="K16" s="78">
        <f>IF(H16="","",SUMIF(SAÍDA!$L:$L,H16,SAÍDA!$P:$P))</f>
        <v>0</v>
      </c>
      <c r="L16" s="77"/>
      <c r="M16" s="77">
        <v>24</v>
      </c>
      <c r="N16" s="76">
        <f t="shared" si="6"/>
        <v>45040</v>
      </c>
      <c r="O16" s="77"/>
      <c r="P16" s="78">
        <f>IF(N16="","",SUMIF(SAÍDA!$L:$L,N16,SAÍDA!$N:$N))</f>
        <v>0</v>
      </c>
      <c r="Q16" s="78">
        <f>IF($N16="","",SUMIF(SAÍDA!$L:$L,$N16,SAÍDA!$P:$P))</f>
        <v>0</v>
      </c>
      <c r="R16" s="79"/>
      <c r="S16" s="79"/>
      <c r="T16" s="80"/>
      <c r="U16" s="79"/>
      <c r="V16" s="79"/>
      <c r="W16" s="79"/>
      <c r="X16" s="33"/>
      <c r="Y16" s="31"/>
      <c r="Z16" s="25"/>
      <c r="AA16" s="14"/>
      <c r="CB16" s="45">
        <f t="shared" si="0"/>
        <v>1</v>
      </c>
      <c r="CC16" s="46" t="str">
        <f t="shared" si="1"/>
        <v>113</v>
      </c>
      <c r="CD16" s="46">
        <f t="shared" si="4"/>
        <v>44939</v>
      </c>
      <c r="CE16" s="45">
        <f>SUMIF(SAÍDA!L:L,CD16,SAÍDA!N:N)</f>
        <v>0</v>
      </c>
      <c r="CF16" s="45">
        <f>SUMIF(SAÍDA!L:L,CD16,SAÍDA!P:P)</f>
        <v>0</v>
      </c>
      <c r="CH16" s="35" t="s">
        <v>20</v>
      </c>
      <c r="CI16" s="185">
        <f>SUM(CI4:CI15)</f>
        <v>0</v>
      </c>
      <c r="CJ16" s="177">
        <f>SUM(CJ4:CJ15)</f>
        <v>0</v>
      </c>
    </row>
    <row r="17" spans="1:88" ht="15" customHeight="1" thickTop="1" thickBot="1">
      <c r="A17" s="14"/>
      <c r="B17" s="27"/>
      <c r="C17" s="28"/>
      <c r="D17" s="28"/>
      <c r="E17" s="48"/>
      <c r="F17" s="135">
        <v>10</v>
      </c>
      <c r="G17" s="135"/>
      <c r="H17" s="76">
        <f t="shared" si="5"/>
        <v>45026</v>
      </c>
      <c r="I17" s="77"/>
      <c r="J17" s="78">
        <f>IF(H17="","",SUMIF(SAÍDA!$L:$L,H17,SAÍDA!$N:$N))</f>
        <v>0</v>
      </c>
      <c r="K17" s="78">
        <f>IF(H17="","",SUMIF(SAÍDA!$L:$L,H17,SAÍDA!$P:$P))</f>
        <v>0</v>
      </c>
      <c r="L17" s="77"/>
      <c r="M17" s="77">
        <v>25</v>
      </c>
      <c r="N17" s="76">
        <f t="shared" si="6"/>
        <v>45041</v>
      </c>
      <c r="O17" s="77"/>
      <c r="P17" s="78">
        <f>IF(N17="","",SUMIF(SAÍDA!$L:$L,N17,SAÍDA!$N:$N))</f>
        <v>0</v>
      </c>
      <c r="Q17" s="78">
        <f>IF($N17="","",SUMIF(SAÍDA!$L:$L,$N17,SAÍDA!$P:$P))</f>
        <v>0</v>
      </c>
      <c r="R17" s="79"/>
      <c r="S17" s="79"/>
      <c r="T17" s="80"/>
      <c r="U17" s="79"/>
      <c r="V17" s="79"/>
      <c r="W17" s="79"/>
      <c r="X17" s="33"/>
      <c r="Y17" s="31"/>
      <c r="Z17" s="25"/>
      <c r="AA17" s="14"/>
      <c r="CB17" s="45">
        <f t="shared" si="0"/>
        <v>1</v>
      </c>
      <c r="CC17" s="46" t="str">
        <f t="shared" si="1"/>
        <v>114</v>
      </c>
      <c r="CD17" s="46">
        <f t="shared" si="4"/>
        <v>44940</v>
      </c>
      <c r="CE17" s="45">
        <f>SUMIF(SAÍDA!L:L,CD17,SAÍDA!N:N)</f>
        <v>0</v>
      </c>
      <c r="CF17" s="45">
        <f>SUMIF(SAÍDA!L:L,CD17,SAÍDA!P:P)</f>
        <v>0</v>
      </c>
      <c r="CJ17" s="176"/>
    </row>
    <row r="18" spans="1:88" ht="15" customHeight="1" thickTop="1" thickBot="1">
      <c r="A18" s="14"/>
      <c r="B18" s="27"/>
      <c r="C18" s="28"/>
      <c r="D18" s="28"/>
      <c r="E18" s="48"/>
      <c r="F18" s="135">
        <v>11</v>
      </c>
      <c r="G18" s="135"/>
      <c r="H18" s="76">
        <f t="shared" si="5"/>
        <v>45027</v>
      </c>
      <c r="I18" s="77"/>
      <c r="J18" s="78">
        <f>IF(H18="","",SUMIF(SAÍDA!$L:$L,H18,SAÍDA!$N:$N))</f>
        <v>0</v>
      </c>
      <c r="K18" s="78">
        <f>IF(H18="","",SUMIF(SAÍDA!$L:$L,H18,SAÍDA!$P:$P))</f>
        <v>0</v>
      </c>
      <c r="L18" s="77"/>
      <c r="M18" s="77">
        <v>26</v>
      </c>
      <c r="N18" s="76">
        <f t="shared" si="6"/>
        <v>45042</v>
      </c>
      <c r="O18" s="77"/>
      <c r="P18" s="78">
        <f>IF(N18="","",SUMIF(SAÍDA!$L:$L,N18,SAÍDA!$N:$N))</f>
        <v>0</v>
      </c>
      <c r="Q18" s="78">
        <f>IF($N18="","",SUMIF(SAÍDA!$L:$L,$N18,SAÍDA!$P:$P))</f>
        <v>0</v>
      </c>
      <c r="R18" s="79"/>
      <c r="S18" s="79"/>
      <c r="T18" s="80"/>
      <c r="U18" s="79"/>
      <c r="V18" s="79"/>
      <c r="W18" s="79"/>
      <c r="X18" s="33"/>
      <c r="Y18" s="31"/>
      <c r="Z18" s="25"/>
      <c r="AA18" s="14"/>
      <c r="CB18" s="45">
        <f t="shared" si="0"/>
        <v>1</v>
      </c>
      <c r="CC18" s="46" t="str">
        <f t="shared" si="1"/>
        <v>115</v>
      </c>
      <c r="CD18" s="46">
        <f t="shared" si="4"/>
        <v>44941</v>
      </c>
      <c r="CE18" s="45">
        <f>SUMIF(SAÍDA!L:L,CD18,SAÍDA!N:N)</f>
        <v>0</v>
      </c>
      <c r="CF18" s="45">
        <f>SUMIF(SAÍDA!L:L,CD18,SAÍDA!P:P)</f>
        <v>0</v>
      </c>
    </row>
    <row r="19" spans="1:88" ht="15" customHeight="1" thickTop="1" thickBot="1">
      <c r="A19" s="14"/>
      <c r="B19" s="27"/>
      <c r="C19" s="28"/>
      <c r="D19" s="28"/>
      <c r="E19" s="48"/>
      <c r="F19" s="135">
        <v>12</v>
      </c>
      <c r="G19" s="135"/>
      <c r="H19" s="76">
        <f t="shared" si="5"/>
        <v>45028</v>
      </c>
      <c r="I19" s="77"/>
      <c r="J19" s="78">
        <f>IF(H19="","",SUMIF(SAÍDA!$L:$L,H19,SAÍDA!$N:$N))</f>
        <v>0</v>
      </c>
      <c r="K19" s="78">
        <f>IF(H19="","",SUMIF(SAÍDA!$L:$L,H19,SAÍDA!$P:$P))</f>
        <v>0</v>
      </c>
      <c r="L19" s="77"/>
      <c r="M19" s="77">
        <v>27</v>
      </c>
      <c r="N19" s="76">
        <f t="shared" si="6"/>
        <v>45043</v>
      </c>
      <c r="O19" s="77"/>
      <c r="P19" s="78">
        <f>IF(N19="","",SUMIF(SAÍDA!$L:$L,N19,SAÍDA!$N:$N))</f>
        <v>0</v>
      </c>
      <c r="Q19" s="78">
        <f>IF($N19="","",SUMIF(SAÍDA!$L:$L,$N19,SAÍDA!$P:$P))</f>
        <v>0</v>
      </c>
      <c r="R19" s="79"/>
      <c r="S19" s="79"/>
      <c r="T19" s="80"/>
      <c r="U19" s="79"/>
      <c r="V19" s="79"/>
      <c r="W19" s="79"/>
      <c r="X19" s="33"/>
      <c r="Y19" s="31"/>
      <c r="Z19" s="25"/>
      <c r="AA19" s="14"/>
      <c r="CB19" s="45">
        <f t="shared" si="0"/>
        <v>1</v>
      </c>
      <c r="CC19" s="46" t="str">
        <f t="shared" si="1"/>
        <v>116</v>
      </c>
      <c r="CD19" s="46">
        <f t="shared" si="4"/>
        <v>44942</v>
      </c>
      <c r="CE19" s="45">
        <f>SUMIF(SAÍDA!L:L,CD19,SAÍDA!N:N)</f>
        <v>0</v>
      </c>
      <c r="CF19" s="45">
        <f>SUMIF(SAÍDA!L:L,CD19,SAÍDA!P:P)</f>
        <v>0</v>
      </c>
      <c r="CG19" s="45">
        <v>1</v>
      </c>
      <c r="CH19" s="3">
        <v>2013</v>
      </c>
      <c r="CI19" s="45" t="str">
        <f t="shared" ref="CI19:CI56" si="7">"01"&amp;"/"&amp;"01"&amp;"/"&amp;CH19</f>
        <v>01/01/2013</v>
      </c>
    </row>
    <row r="20" spans="1:88" ht="15" customHeight="1" thickTop="1" thickBot="1">
      <c r="A20" s="14"/>
      <c r="B20" s="27"/>
      <c r="C20" s="28"/>
      <c r="D20" s="28"/>
      <c r="E20" s="48"/>
      <c r="F20" s="135">
        <v>13</v>
      </c>
      <c r="G20" s="135"/>
      <c r="H20" s="76">
        <f t="shared" si="5"/>
        <v>45029</v>
      </c>
      <c r="I20" s="77"/>
      <c r="J20" s="78">
        <f>IF(H20="","",SUMIF(SAÍDA!$L:$L,H20,SAÍDA!$N:$N))</f>
        <v>0</v>
      </c>
      <c r="K20" s="78">
        <f>IF(H20="","",SUMIF(SAÍDA!$L:$L,H20,SAÍDA!$P:$P))</f>
        <v>0</v>
      </c>
      <c r="L20" s="77"/>
      <c r="M20" s="77">
        <v>28</v>
      </c>
      <c r="N20" s="76">
        <f t="shared" si="6"/>
        <v>45044</v>
      </c>
      <c r="O20" s="77"/>
      <c r="P20" s="78">
        <f>IF(N20="","",SUMIF(SAÍDA!$L:$L,N20,SAÍDA!$N:$N))</f>
        <v>0</v>
      </c>
      <c r="Q20" s="78">
        <f>IF($N20="","",SUMIF(SAÍDA!$L:$L,$N20,SAÍDA!$P:$P))</f>
        <v>0</v>
      </c>
      <c r="R20" s="79"/>
      <c r="S20" s="79"/>
      <c r="T20" s="80"/>
      <c r="U20" s="79"/>
      <c r="V20" s="79"/>
      <c r="W20" s="79"/>
      <c r="X20" s="33"/>
      <c r="Y20" s="31"/>
      <c r="Z20" s="25"/>
      <c r="AA20" s="14"/>
      <c r="CB20" s="45">
        <f t="shared" si="0"/>
        <v>1</v>
      </c>
      <c r="CC20" s="46" t="str">
        <f t="shared" si="1"/>
        <v>117</v>
      </c>
      <c r="CD20" s="46">
        <f t="shared" si="4"/>
        <v>44943</v>
      </c>
      <c r="CE20" s="45">
        <f>SUMIF(SAÍDA!L:L,CD20,SAÍDA!N:N)</f>
        <v>0</v>
      </c>
      <c r="CF20" s="45">
        <f>SUMIF(SAÍDA!L:L,CD20,SAÍDA!P:P)</f>
        <v>0</v>
      </c>
      <c r="CG20" s="45">
        <v>2</v>
      </c>
      <c r="CH20" s="3">
        <v>2014</v>
      </c>
      <c r="CI20" s="45" t="str">
        <f t="shared" si="7"/>
        <v>01/01/2014</v>
      </c>
    </row>
    <row r="21" spans="1:88" ht="15" customHeight="1" thickTop="1" thickBot="1">
      <c r="A21" s="14"/>
      <c r="B21" s="27"/>
      <c r="C21" s="28"/>
      <c r="D21" s="28"/>
      <c r="E21" s="48"/>
      <c r="F21" s="135">
        <v>14</v>
      </c>
      <c r="G21" s="135"/>
      <c r="H21" s="76">
        <f t="shared" si="5"/>
        <v>45030</v>
      </c>
      <c r="I21" s="77"/>
      <c r="J21" s="78">
        <f>IF(H21="","",SUMIF(SAÍDA!$L:$L,H21,SAÍDA!$N:$N))</f>
        <v>0</v>
      </c>
      <c r="K21" s="78">
        <f>IF(H21="","",SUMIF(SAÍDA!$L:$L,H21,SAÍDA!$P:$P))</f>
        <v>0</v>
      </c>
      <c r="L21" s="77"/>
      <c r="M21" s="77">
        <v>29</v>
      </c>
      <c r="N21" s="76">
        <f t="shared" si="6"/>
        <v>45045</v>
      </c>
      <c r="O21" s="77"/>
      <c r="P21" s="78">
        <f>IF(N21="","",SUMIF(SAÍDA!$L:$L,N21,SAÍDA!$N:$N))</f>
        <v>0</v>
      </c>
      <c r="Q21" s="78">
        <f>IF($N21="","",SUMIF(SAÍDA!$L:$L,$N21,SAÍDA!$P:$P))</f>
        <v>0</v>
      </c>
      <c r="R21" s="79"/>
      <c r="S21" s="79"/>
      <c r="T21" s="80"/>
      <c r="U21" s="79"/>
      <c r="V21" s="79"/>
      <c r="W21" s="79"/>
      <c r="X21" s="33"/>
      <c r="Y21" s="31"/>
      <c r="Z21" s="25"/>
      <c r="AA21" s="14"/>
      <c r="CB21" s="45">
        <f t="shared" si="0"/>
        <v>1</v>
      </c>
      <c r="CC21" s="46" t="str">
        <f t="shared" si="1"/>
        <v>118</v>
      </c>
      <c r="CD21" s="46">
        <f t="shared" si="4"/>
        <v>44944</v>
      </c>
      <c r="CE21" s="45">
        <f>SUMIF(SAÍDA!L:L,CD21,SAÍDA!N:N)</f>
        <v>0</v>
      </c>
      <c r="CF21" s="45">
        <f>SUMIF(SAÍDA!L:L,CD21,SAÍDA!P:P)</f>
        <v>0</v>
      </c>
      <c r="CG21" s="45">
        <v>3</v>
      </c>
      <c r="CH21" s="3">
        <v>2015</v>
      </c>
      <c r="CI21" s="45" t="str">
        <f t="shared" si="7"/>
        <v>01/01/2015</v>
      </c>
    </row>
    <row r="22" spans="1:88" ht="15" customHeight="1" thickTop="1" thickBot="1">
      <c r="A22" s="14"/>
      <c r="B22" s="27"/>
      <c r="C22" s="28"/>
      <c r="D22" s="28"/>
      <c r="E22" s="48"/>
      <c r="F22" s="135">
        <v>15</v>
      </c>
      <c r="G22" s="135"/>
      <c r="H22" s="76">
        <f t="shared" si="5"/>
        <v>45031</v>
      </c>
      <c r="I22" s="77"/>
      <c r="J22" s="78">
        <f>IF(H22="","",SUMIF(SAÍDA!$L:$L,H22,SAÍDA!$N:$N))</f>
        <v>0</v>
      </c>
      <c r="K22" s="78">
        <f>IF(H22="","",SUMIF(SAÍDA!$L:$L,H22,SAÍDA!$P:$P))</f>
        <v>0</v>
      </c>
      <c r="L22" s="77"/>
      <c r="M22" s="77">
        <v>30</v>
      </c>
      <c r="N22" s="76">
        <f t="shared" si="6"/>
        <v>45046</v>
      </c>
      <c r="O22" s="77"/>
      <c r="P22" s="78">
        <f>IF(N22="","",SUMIF(SAÍDA!$L:$L,N22,SAÍDA!$N:$N))</f>
        <v>0</v>
      </c>
      <c r="Q22" s="78">
        <f>IF($N22="","",SUMIF(SAÍDA!$L:$L,$N22,SAÍDA!$P:$P))</f>
        <v>0</v>
      </c>
      <c r="R22" s="79"/>
      <c r="S22" s="79"/>
      <c r="T22" s="80"/>
      <c r="U22" s="79"/>
      <c r="V22" s="79"/>
      <c r="W22" s="79"/>
      <c r="X22" s="33"/>
      <c r="Y22" s="31"/>
      <c r="Z22" s="25"/>
      <c r="AA22" s="14"/>
      <c r="CB22" s="45">
        <f t="shared" si="0"/>
        <v>1</v>
      </c>
      <c r="CC22" s="46" t="str">
        <f t="shared" si="1"/>
        <v>119</v>
      </c>
      <c r="CD22" s="46">
        <f t="shared" si="4"/>
        <v>44945</v>
      </c>
      <c r="CE22" s="45">
        <f>SUMIF(SAÍDA!L:L,CD22,SAÍDA!N:N)</f>
        <v>0</v>
      </c>
      <c r="CF22" s="45">
        <f>SUMIF(SAÍDA!L:L,CD22,SAÍDA!P:P)</f>
        <v>0</v>
      </c>
      <c r="CG22" s="45">
        <v>4</v>
      </c>
      <c r="CH22" s="3">
        <v>2016</v>
      </c>
      <c r="CI22" s="45" t="str">
        <f t="shared" si="7"/>
        <v>01/01/2016</v>
      </c>
    </row>
    <row r="23" spans="1:88" ht="7.5" customHeight="1" thickTop="1" thickBot="1">
      <c r="A23" s="14"/>
      <c r="B23" s="27"/>
      <c r="C23" s="28"/>
      <c r="D23" s="28"/>
      <c r="E23" s="48"/>
      <c r="F23" s="135"/>
      <c r="G23" s="135"/>
      <c r="H23" s="32"/>
      <c r="I23" s="31"/>
      <c r="J23" s="31"/>
      <c r="K23" s="31"/>
      <c r="L23" s="31"/>
      <c r="M23" s="31"/>
      <c r="N23" s="32"/>
      <c r="O23" s="31"/>
      <c r="P23" s="31"/>
      <c r="Q23" s="31"/>
      <c r="R23" s="31"/>
      <c r="S23" s="31"/>
      <c r="T23" s="32"/>
      <c r="U23" s="31"/>
      <c r="V23" s="31"/>
      <c r="W23" s="31"/>
      <c r="X23" s="33"/>
      <c r="Y23" s="31"/>
      <c r="Z23" s="25"/>
      <c r="AA23" s="14"/>
      <c r="CB23" s="45">
        <f t="shared" si="0"/>
        <v>1</v>
      </c>
      <c r="CC23" s="46" t="str">
        <f t="shared" si="1"/>
        <v>120</v>
      </c>
      <c r="CD23" s="46">
        <f t="shared" si="4"/>
        <v>44946</v>
      </c>
      <c r="CE23" s="45">
        <f>SUMIF(SAÍDA!L:L,CD23,SAÍDA!N:N)</f>
        <v>0</v>
      </c>
      <c r="CF23" s="45">
        <f>SUMIF(SAÍDA!L:L,CD23,SAÍDA!P:P)</f>
        <v>0</v>
      </c>
      <c r="CG23" s="45">
        <v>5</v>
      </c>
      <c r="CH23" s="3">
        <v>2017</v>
      </c>
      <c r="CI23" s="45" t="str">
        <f t="shared" si="7"/>
        <v>01/01/2017</v>
      </c>
    </row>
    <row r="24" spans="1:88" ht="7.5" customHeight="1" thickTop="1" thickBot="1">
      <c r="A24" s="14"/>
      <c r="B24" s="27"/>
      <c r="C24" s="28"/>
      <c r="D24" s="28"/>
      <c r="E24" s="28"/>
      <c r="F24" s="31"/>
      <c r="G24" s="31"/>
      <c r="H24" s="32"/>
      <c r="I24" s="31"/>
      <c r="J24" s="31"/>
      <c r="K24" s="31"/>
      <c r="L24" s="31"/>
      <c r="M24" s="31"/>
      <c r="N24" s="32"/>
      <c r="O24" s="31"/>
      <c r="P24" s="31"/>
      <c r="Q24" s="31"/>
      <c r="R24" s="31"/>
      <c r="S24" s="31"/>
      <c r="T24" s="32"/>
      <c r="U24" s="31"/>
      <c r="V24" s="31"/>
      <c r="W24" s="31"/>
      <c r="X24" s="33"/>
      <c r="Y24" s="31"/>
      <c r="Z24" s="25"/>
      <c r="AA24" s="14"/>
      <c r="CB24" s="45">
        <f t="shared" si="0"/>
        <v>1</v>
      </c>
      <c r="CC24" s="46" t="str">
        <f t="shared" si="1"/>
        <v>121</v>
      </c>
      <c r="CD24" s="46">
        <f t="shared" si="4"/>
        <v>44947</v>
      </c>
      <c r="CE24" s="45">
        <f>SUMIF(SAÍDA!L:L,CD24,SAÍDA!N:N)</f>
        <v>0</v>
      </c>
      <c r="CF24" s="45">
        <f>SUMIF(SAÍDA!L:L,CD24,SAÍDA!P:P)</f>
        <v>0</v>
      </c>
      <c r="CG24" s="45">
        <v>6</v>
      </c>
      <c r="CH24" s="3">
        <v>2018</v>
      </c>
      <c r="CI24" s="45" t="str">
        <f t="shared" si="7"/>
        <v>01/01/2018</v>
      </c>
    </row>
    <row r="25" spans="1:88" ht="7.5" customHeight="1" thickTop="1" thickBot="1">
      <c r="A25" s="14"/>
      <c r="B25" s="27"/>
      <c r="C25" s="28"/>
      <c r="D25" s="28"/>
      <c r="E25" s="28"/>
      <c r="F25" s="31"/>
      <c r="G25" s="31"/>
      <c r="H25" s="32"/>
      <c r="I25" s="31"/>
      <c r="J25" s="31"/>
      <c r="K25" s="31"/>
      <c r="L25" s="31"/>
      <c r="M25" s="31"/>
      <c r="N25" s="32"/>
      <c r="O25" s="31"/>
      <c r="P25" s="31"/>
      <c r="Q25" s="31"/>
      <c r="R25" s="31"/>
      <c r="S25" s="31"/>
      <c r="T25" s="32"/>
      <c r="U25" s="31"/>
      <c r="V25" s="31"/>
      <c r="W25" s="31"/>
      <c r="X25" s="33"/>
      <c r="Y25" s="31"/>
      <c r="Z25" s="25"/>
      <c r="AA25" s="14"/>
      <c r="CB25" s="45">
        <f t="shared" si="0"/>
        <v>1</v>
      </c>
      <c r="CC25" s="46" t="str">
        <f t="shared" si="1"/>
        <v>122</v>
      </c>
      <c r="CD25" s="46">
        <f t="shared" si="4"/>
        <v>44948</v>
      </c>
      <c r="CE25" s="45">
        <f>SUMIF(SAÍDA!L:L,CD25,SAÍDA!N:N)</f>
        <v>0</v>
      </c>
      <c r="CF25" s="45">
        <f>SUMIF(SAÍDA!L:L,CD25,SAÍDA!P:P)</f>
        <v>0</v>
      </c>
      <c r="CG25" s="45">
        <v>7</v>
      </c>
      <c r="CH25" s="3">
        <v>2019</v>
      </c>
      <c r="CI25" s="45" t="str">
        <f t="shared" si="7"/>
        <v>01/01/2019</v>
      </c>
    </row>
    <row r="26" spans="1:88" ht="7.5" customHeight="1" thickTop="1" thickBot="1">
      <c r="A26" s="14"/>
      <c r="B26" s="27"/>
      <c r="C26" s="28"/>
      <c r="D26" s="28"/>
      <c r="E26" s="28"/>
      <c r="F26" s="31"/>
      <c r="G26" s="31"/>
      <c r="H26" s="32"/>
      <c r="I26" s="31"/>
      <c r="J26" s="31"/>
      <c r="K26" s="31"/>
      <c r="L26" s="31"/>
      <c r="M26" s="31"/>
      <c r="N26" s="32"/>
      <c r="O26" s="31"/>
      <c r="P26" s="31"/>
      <c r="Q26" s="31"/>
      <c r="R26" s="31"/>
      <c r="S26" s="31"/>
      <c r="T26" s="32"/>
      <c r="U26" s="31"/>
      <c r="V26" s="31"/>
      <c r="W26" s="31"/>
      <c r="X26" s="33"/>
      <c r="Y26" s="31"/>
      <c r="Z26" s="25"/>
      <c r="AA26" s="14"/>
      <c r="CB26" s="45">
        <f t="shared" si="0"/>
        <v>1</v>
      </c>
      <c r="CC26" s="46" t="str">
        <f t="shared" si="1"/>
        <v>123</v>
      </c>
      <c r="CD26" s="46">
        <f t="shared" si="4"/>
        <v>44949</v>
      </c>
      <c r="CE26" s="45">
        <f>SUMIF(SAÍDA!L:L,CD26,SAÍDA!N:N)</f>
        <v>0</v>
      </c>
      <c r="CF26" s="45">
        <f>SUMIF(SAÍDA!L:L,CD26,SAÍDA!P:P)</f>
        <v>0</v>
      </c>
      <c r="CG26" s="45">
        <v>8</v>
      </c>
      <c r="CH26" s="3">
        <v>2020</v>
      </c>
      <c r="CI26" s="45" t="str">
        <f t="shared" si="7"/>
        <v>01/01/2020</v>
      </c>
    </row>
    <row r="27" spans="1:88" ht="7.5" customHeight="1" thickTop="1" thickBot="1">
      <c r="A27" s="14"/>
      <c r="B27" s="27"/>
      <c r="C27" s="28"/>
      <c r="D27" s="28"/>
      <c r="E27" s="28"/>
      <c r="F27" s="42"/>
      <c r="G27" s="42"/>
      <c r="H27" s="43"/>
      <c r="I27" s="42"/>
      <c r="J27" s="42"/>
      <c r="K27" s="42"/>
      <c r="L27" s="42"/>
      <c r="M27" s="42"/>
      <c r="N27" s="43"/>
      <c r="O27" s="42"/>
      <c r="P27" s="42"/>
      <c r="Q27" s="42"/>
      <c r="R27" s="42"/>
      <c r="S27" s="42"/>
      <c r="T27" s="43"/>
      <c r="U27" s="42"/>
      <c r="V27" s="42"/>
      <c r="W27" s="42"/>
      <c r="X27" s="42"/>
      <c r="Y27" s="42"/>
      <c r="Z27" s="25"/>
      <c r="AA27" s="14"/>
      <c r="CB27" s="45">
        <f t="shared" si="0"/>
        <v>1</v>
      </c>
      <c r="CC27" s="46" t="str">
        <f t="shared" si="1"/>
        <v>124</v>
      </c>
      <c r="CD27" s="46">
        <f t="shared" si="4"/>
        <v>44950</v>
      </c>
      <c r="CE27" s="45">
        <f>SUMIF(SAÍDA!L:L,CD27,SAÍDA!N:N)</f>
        <v>0</v>
      </c>
      <c r="CF27" s="45">
        <f>SUMIF(SAÍDA!L:L,CD27,SAÍDA!P:P)</f>
        <v>0</v>
      </c>
      <c r="CG27" s="45">
        <v>9</v>
      </c>
      <c r="CH27" s="3">
        <v>2021</v>
      </c>
      <c r="CI27" s="45" t="str">
        <f t="shared" si="7"/>
        <v>01/01/2021</v>
      </c>
    </row>
    <row r="28" spans="1:88" ht="33" customHeight="1" thickTop="1">
      <c r="A28" s="44"/>
      <c r="B28" s="210" t="s">
        <v>32</v>
      </c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14"/>
      <c r="CB28" s="45">
        <f t="shared" si="0"/>
        <v>1</v>
      </c>
      <c r="CC28" s="46" t="str">
        <f t="shared" si="1"/>
        <v>125</v>
      </c>
      <c r="CD28" s="46">
        <f t="shared" si="4"/>
        <v>44951</v>
      </c>
      <c r="CE28" s="45">
        <f>SUMIF(SAÍDA!L:L,CD28,SAÍDA!N:N)</f>
        <v>0</v>
      </c>
      <c r="CF28" s="45">
        <f>SUMIF(SAÍDA!L:L,CD28,SAÍDA!P:P)</f>
        <v>0</v>
      </c>
      <c r="CG28" s="45">
        <v>10</v>
      </c>
      <c r="CH28" s="3">
        <v>2022</v>
      </c>
      <c r="CI28" s="45" t="str">
        <f t="shared" si="7"/>
        <v>01/01/2022</v>
      </c>
    </row>
    <row r="29" spans="1:88" ht="12.75" customHeight="1">
      <c r="CB29" s="45">
        <f t="shared" si="0"/>
        <v>1</v>
      </c>
      <c r="CC29" s="46" t="str">
        <f t="shared" si="1"/>
        <v>126</v>
      </c>
      <c r="CD29" s="46">
        <f t="shared" si="4"/>
        <v>44952</v>
      </c>
      <c r="CE29" s="45">
        <f>SUMIF(SAÍDA!L:L,CD29,SAÍDA!N:N)</f>
        <v>0</v>
      </c>
      <c r="CF29" s="45">
        <f>SUMIF(SAÍDA!L:L,CD29,SAÍDA!P:P)</f>
        <v>0</v>
      </c>
      <c r="CG29" s="45">
        <v>11</v>
      </c>
      <c r="CH29" s="3">
        <v>2023</v>
      </c>
      <c r="CI29" s="45" t="str">
        <f t="shared" si="7"/>
        <v>01/01/2023</v>
      </c>
    </row>
    <row r="30" spans="1:88" ht="12.75" customHeight="1">
      <c r="CB30" s="45">
        <f t="shared" si="0"/>
        <v>1</v>
      </c>
      <c r="CC30" s="46" t="str">
        <f t="shared" si="1"/>
        <v>127</v>
      </c>
      <c r="CD30" s="46">
        <f t="shared" si="4"/>
        <v>44953</v>
      </c>
      <c r="CE30" s="45">
        <f>SUMIF(SAÍDA!L:L,CD30,SAÍDA!N:N)</f>
        <v>0</v>
      </c>
      <c r="CF30" s="45">
        <f>SUMIF(SAÍDA!L:L,CD30,SAÍDA!P:P)</f>
        <v>0</v>
      </c>
      <c r="CG30" s="45">
        <v>12</v>
      </c>
      <c r="CH30" s="3">
        <v>2024</v>
      </c>
      <c r="CI30" s="45" t="str">
        <f t="shared" si="7"/>
        <v>01/01/2024</v>
      </c>
    </row>
    <row r="31" spans="1:88" ht="12.75" customHeight="1">
      <c r="CB31" s="45">
        <f t="shared" si="0"/>
        <v>1</v>
      </c>
      <c r="CC31" s="46" t="str">
        <f t="shared" si="1"/>
        <v>128</v>
      </c>
      <c r="CD31" s="46">
        <f t="shared" si="4"/>
        <v>44954</v>
      </c>
      <c r="CE31" s="45">
        <f>SUMIF(SAÍDA!L:L,CD31,SAÍDA!N:N)</f>
        <v>0</v>
      </c>
      <c r="CF31" s="45">
        <f>SUMIF(SAÍDA!L:L,CD31,SAÍDA!P:P)</f>
        <v>0</v>
      </c>
      <c r="CG31" s="45">
        <v>13</v>
      </c>
      <c r="CH31" s="3">
        <v>2025</v>
      </c>
      <c r="CI31" s="45" t="str">
        <f t="shared" si="7"/>
        <v>01/01/2025</v>
      </c>
    </row>
    <row r="32" spans="1:88" ht="12.75" customHeight="1">
      <c r="CB32" s="45">
        <f t="shared" si="0"/>
        <v>1</v>
      </c>
      <c r="CC32" s="46" t="str">
        <f t="shared" si="1"/>
        <v>129</v>
      </c>
      <c r="CD32" s="46">
        <f t="shared" si="4"/>
        <v>44955</v>
      </c>
      <c r="CE32" s="45">
        <f>SUMIF(SAÍDA!L:L,CD32,SAÍDA!N:N)</f>
        <v>0</v>
      </c>
      <c r="CF32" s="45">
        <f>SUMIF(SAÍDA!L:L,CD32,SAÍDA!P:P)</f>
        <v>0</v>
      </c>
      <c r="CG32" s="45">
        <v>14</v>
      </c>
      <c r="CH32" s="3">
        <v>2026</v>
      </c>
      <c r="CI32" s="45" t="str">
        <f t="shared" si="7"/>
        <v>01/01/2026</v>
      </c>
    </row>
    <row r="33" spans="80:87" ht="12.75" customHeight="1">
      <c r="CB33" s="45">
        <f t="shared" si="0"/>
        <v>1</v>
      </c>
      <c r="CC33" s="46" t="str">
        <f t="shared" si="1"/>
        <v>130</v>
      </c>
      <c r="CD33" s="46">
        <f t="shared" si="4"/>
        <v>44956</v>
      </c>
      <c r="CE33" s="45">
        <f>SUMIF(SAÍDA!L:L,CD33,SAÍDA!N:N)</f>
        <v>0</v>
      </c>
      <c r="CF33" s="45">
        <f>SUMIF(SAÍDA!L:L,CD33,SAÍDA!P:P)</f>
        <v>0</v>
      </c>
      <c r="CG33" s="45">
        <v>15</v>
      </c>
      <c r="CH33" s="3">
        <v>2027</v>
      </c>
      <c r="CI33" s="45" t="str">
        <f t="shared" si="7"/>
        <v>01/01/2027</v>
      </c>
    </row>
    <row r="34" spans="80:87" ht="12.75" customHeight="1">
      <c r="CB34" s="45">
        <f t="shared" si="0"/>
        <v>1</v>
      </c>
      <c r="CC34" s="46" t="str">
        <f t="shared" si="1"/>
        <v>131</v>
      </c>
      <c r="CD34" s="46">
        <f t="shared" si="4"/>
        <v>44957</v>
      </c>
      <c r="CE34" s="45">
        <f>SUMIF(SAÍDA!L:L,CD34,SAÍDA!N:N)</f>
        <v>0</v>
      </c>
      <c r="CF34" s="45">
        <f>SUMIF(SAÍDA!L:L,CD34,SAÍDA!P:P)</f>
        <v>0</v>
      </c>
      <c r="CG34" s="45">
        <v>16</v>
      </c>
      <c r="CH34" s="3">
        <v>2028</v>
      </c>
      <c r="CI34" s="45" t="str">
        <f t="shared" si="7"/>
        <v>01/01/2028</v>
      </c>
    </row>
    <row r="35" spans="80:87" ht="12.75" customHeight="1">
      <c r="CB35" s="45">
        <f t="shared" si="0"/>
        <v>2</v>
      </c>
      <c r="CC35" s="46" t="str">
        <f t="shared" si="1"/>
        <v>21</v>
      </c>
      <c r="CD35" s="46">
        <f t="shared" si="4"/>
        <v>44958</v>
      </c>
      <c r="CE35" s="45">
        <f>SUMIF(SAÍDA!L:L,CD35,SAÍDA!N:N)</f>
        <v>0</v>
      </c>
      <c r="CF35" s="45">
        <f>SUMIF(SAÍDA!L:L,CD35,SAÍDA!P:P)</f>
        <v>0</v>
      </c>
      <c r="CG35" s="45">
        <v>17</v>
      </c>
      <c r="CH35" s="3">
        <v>2029</v>
      </c>
      <c r="CI35" s="45" t="str">
        <f t="shared" si="7"/>
        <v>01/01/2029</v>
      </c>
    </row>
    <row r="36" spans="80:87" ht="12.75" customHeight="1">
      <c r="CB36" s="45">
        <f t="shared" si="0"/>
        <v>2</v>
      </c>
      <c r="CC36" s="46" t="str">
        <f t="shared" si="1"/>
        <v>22</v>
      </c>
      <c r="CD36" s="46">
        <f t="shared" si="4"/>
        <v>44959</v>
      </c>
      <c r="CE36" s="45">
        <f>SUMIF(SAÍDA!L:L,CD36,SAÍDA!N:N)</f>
        <v>0</v>
      </c>
      <c r="CF36" s="45">
        <f>SUMIF(SAÍDA!L:L,CD36,SAÍDA!P:P)</f>
        <v>0</v>
      </c>
      <c r="CG36" s="45">
        <v>18</v>
      </c>
      <c r="CH36" s="3">
        <v>2030</v>
      </c>
      <c r="CI36" s="45" t="str">
        <f t="shared" si="7"/>
        <v>01/01/2030</v>
      </c>
    </row>
    <row r="37" spans="80:87" ht="12.75" customHeight="1">
      <c r="CB37" s="45">
        <f t="shared" si="0"/>
        <v>2</v>
      </c>
      <c r="CC37" s="46" t="str">
        <f t="shared" si="1"/>
        <v>23</v>
      </c>
      <c r="CD37" s="46">
        <f t="shared" si="4"/>
        <v>44960</v>
      </c>
      <c r="CE37" s="45">
        <f>SUMIF(SAÍDA!L:L,CD37,SAÍDA!N:N)</f>
        <v>0</v>
      </c>
      <c r="CF37" s="45">
        <f>SUMIF(SAÍDA!L:L,CD37,SAÍDA!P:P)</f>
        <v>0</v>
      </c>
      <c r="CG37" s="45">
        <v>19</v>
      </c>
      <c r="CH37" s="3">
        <v>2031</v>
      </c>
      <c r="CI37" s="45" t="str">
        <f t="shared" si="7"/>
        <v>01/01/2031</v>
      </c>
    </row>
    <row r="38" spans="80:87" ht="12.75" customHeight="1">
      <c r="CB38" s="45">
        <f t="shared" si="0"/>
        <v>2</v>
      </c>
      <c r="CC38" s="46" t="str">
        <f t="shared" si="1"/>
        <v>24</v>
      </c>
      <c r="CD38" s="46">
        <f t="shared" si="4"/>
        <v>44961</v>
      </c>
      <c r="CE38" s="45">
        <f>SUMIF(SAÍDA!L:L,CD38,SAÍDA!N:N)</f>
        <v>0</v>
      </c>
      <c r="CF38" s="45">
        <f>SUMIF(SAÍDA!L:L,CD38,SAÍDA!P:P)</f>
        <v>0</v>
      </c>
      <c r="CG38" s="45">
        <v>20</v>
      </c>
      <c r="CH38" s="3">
        <v>2032</v>
      </c>
      <c r="CI38" s="45" t="str">
        <f t="shared" si="7"/>
        <v>01/01/2032</v>
      </c>
    </row>
    <row r="39" spans="80:87" ht="12.75" customHeight="1">
      <c r="CB39" s="45">
        <f t="shared" si="0"/>
        <v>2</v>
      </c>
      <c r="CC39" s="46" t="str">
        <f t="shared" si="1"/>
        <v>25</v>
      </c>
      <c r="CD39" s="46">
        <f t="shared" si="4"/>
        <v>44962</v>
      </c>
      <c r="CE39" s="45">
        <f>SUMIF(SAÍDA!L:L,CD39,SAÍDA!N:N)</f>
        <v>0</v>
      </c>
      <c r="CF39" s="45">
        <f>SUMIF(SAÍDA!L:L,CD39,SAÍDA!P:P)</f>
        <v>0</v>
      </c>
      <c r="CG39" s="45">
        <v>21</v>
      </c>
      <c r="CH39" s="3">
        <v>2033</v>
      </c>
      <c r="CI39" s="45" t="str">
        <f t="shared" si="7"/>
        <v>01/01/2033</v>
      </c>
    </row>
    <row r="40" spans="80:87" ht="12.75" customHeight="1">
      <c r="CB40" s="45">
        <f t="shared" si="0"/>
        <v>2</v>
      </c>
      <c r="CC40" s="46" t="str">
        <f t="shared" si="1"/>
        <v>26</v>
      </c>
      <c r="CD40" s="46">
        <f t="shared" si="4"/>
        <v>44963</v>
      </c>
      <c r="CE40" s="45">
        <f>SUMIF(SAÍDA!L:L,CD40,SAÍDA!N:N)</f>
        <v>0</v>
      </c>
      <c r="CF40" s="45">
        <f>SUMIF(SAÍDA!L:L,CD40,SAÍDA!P:P)</f>
        <v>0</v>
      </c>
      <c r="CG40" s="45">
        <v>22</v>
      </c>
      <c r="CH40" s="3">
        <v>2034</v>
      </c>
      <c r="CI40" s="45" t="str">
        <f t="shared" si="7"/>
        <v>01/01/2034</v>
      </c>
    </row>
    <row r="41" spans="80:87" ht="12.75" customHeight="1">
      <c r="CB41" s="45">
        <f t="shared" si="0"/>
        <v>2</v>
      </c>
      <c r="CC41" s="46" t="str">
        <f t="shared" si="1"/>
        <v>27</v>
      </c>
      <c r="CD41" s="46">
        <f t="shared" si="4"/>
        <v>44964</v>
      </c>
      <c r="CE41" s="45">
        <f>SUMIF(SAÍDA!L:L,CD41,SAÍDA!N:N)</f>
        <v>0</v>
      </c>
      <c r="CF41" s="45">
        <f>SUMIF(SAÍDA!L:L,CD41,SAÍDA!P:P)</f>
        <v>0</v>
      </c>
      <c r="CG41" s="45">
        <v>23</v>
      </c>
      <c r="CH41" s="3">
        <v>2035</v>
      </c>
      <c r="CI41" s="45" t="str">
        <f t="shared" si="7"/>
        <v>01/01/2035</v>
      </c>
    </row>
    <row r="42" spans="80:87" ht="12.75" customHeight="1">
      <c r="CB42" s="45">
        <f t="shared" si="0"/>
        <v>2</v>
      </c>
      <c r="CC42" s="46" t="str">
        <f t="shared" si="1"/>
        <v>28</v>
      </c>
      <c r="CD42" s="46">
        <f t="shared" si="4"/>
        <v>44965</v>
      </c>
      <c r="CE42" s="45">
        <f>SUMIF(SAÍDA!L:L,CD42,SAÍDA!N:N)</f>
        <v>0</v>
      </c>
      <c r="CF42" s="45">
        <f>SUMIF(SAÍDA!L:L,CD42,SAÍDA!P:P)</f>
        <v>0</v>
      </c>
      <c r="CG42" s="45">
        <v>24</v>
      </c>
      <c r="CH42" s="3">
        <v>2036</v>
      </c>
      <c r="CI42" s="45" t="str">
        <f t="shared" si="7"/>
        <v>01/01/2036</v>
      </c>
    </row>
    <row r="43" spans="80:87" ht="12.75" customHeight="1">
      <c r="CB43" s="45">
        <f t="shared" si="0"/>
        <v>2</v>
      </c>
      <c r="CC43" s="46" t="str">
        <f t="shared" si="1"/>
        <v>29</v>
      </c>
      <c r="CD43" s="46">
        <f t="shared" si="4"/>
        <v>44966</v>
      </c>
      <c r="CE43" s="45">
        <f>SUMIF(SAÍDA!L:L,CD43,SAÍDA!N:N)</f>
        <v>0</v>
      </c>
      <c r="CF43" s="45">
        <f>SUMIF(SAÍDA!L:L,CD43,SAÍDA!P:P)</f>
        <v>0</v>
      </c>
      <c r="CG43" s="45">
        <v>25</v>
      </c>
      <c r="CH43" s="3">
        <v>2037</v>
      </c>
      <c r="CI43" s="45" t="str">
        <f t="shared" si="7"/>
        <v>01/01/2037</v>
      </c>
    </row>
    <row r="44" spans="80:87" ht="12.75" customHeight="1">
      <c r="CB44" s="45">
        <f t="shared" si="0"/>
        <v>2</v>
      </c>
      <c r="CC44" s="46" t="str">
        <f t="shared" si="1"/>
        <v>210</v>
      </c>
      <c r="CD44" s="46">
        <f t="shared" si="4"/>
        <v>44967</v>
      </c>
      <c r="CE44" s="45">
        <f>SUMIF(SAÍDA!L:L,CD44,SAÍDA!N:N)</f>
        <v>0</v>
      </c>
      <c r="CF44" s="45">
        <f>SUMIF(SAÍDA!L:L,CD44,SAÍDA!P:P)</f>
        <v>0</v>
      </c>
      <c r="CG44" s="45">
        <v>26</v>
      </c>
      <c r="CH44" s="3">
        <v>2038</v>
      </c>
      <c r="CI44" s="45" t="str">
        <f t="shared" si="7"/>
        <v>01/01/2038</v>
      </c>
    </row>
    <row r="45" spans="80:87" ht="12.75" customHeight="1">
      <c r="CB45" s="45">
        <f t="shared" si="0"/>
        <v>2</v>
      </c>
      <c r="CC45" s="46" t="str">
        <f t="shared" si="1"/>
        <v>211</v>
      </c>
      <c r="CD45" s="46">
        <f t="shared" si="4"/>
        <v>44968</v>
      </c>
      <c r="CE45" s="45">
        <f>SUMIF(SAÍDA!L:L,CD45,SAÍDA!N:N)</f>
        <v>0</v>
      </c>
      <c r="CF45" s="45">
        <f>SUMIF(SAÍDA!L:L,CD45,SAÍDA!P:P)</f>
        <v>0</v>
      </c>
      <c r="CG45" s="45">
        <v>27</v>
      </c>
      <c r="CH45" s="3">
        <v>2039</v>
      </c>
      <c r="CI45" s="45" t="str">
        <f t="shared" si="7"/>
        <v>01/01/2039</v>
      </c>
    </row>
    <row r="46" spans="80:87" ht="12.75" customHeight="1">
      <c r="CB46" s="45">
        <f t="shared" si="0"/>
        <v>2</v>
      </c>
      <c r="CC46" s="46" t="str">
        <f t="shared" si="1"/>
        <v>212</v>
      </c>
      <c r="CD46" s="46">
        <f t="shared" si="4"/>
        <v>44969</v>
      </c>
      <c r="CE46" s="45">
        <f>SUMIF(SAÍDA!L:L,CD46,SAÍDA!N:N)</f>
        <v>0</v>
      </c>
      <c r="CF46" s="45">
        <f>SUMIF(SAÍDA!L:L,CD46,SAÍDA!P:P)</f>
        <v>0</v>
      </c>
      <c r="CG46" s="45">
        <v>28</v>
      </c>
      <c r="CH46" s="3">
        <v>2040</v>
      </c>
      <c r="CI46" s="45" t="str">
        <f t="shared" si="7"/>
        <v>01/01/2040</v>
      </c>
    </row>
    <row r="47" spans="80:87" ht="12.75" customHeight="1">
      <c r="CB47" s="45">
        <f t="shared" si="0"/>
        <v>2</v>
      </c>
      <c r="CC47" s="46" t="str">
        <f t="shared" si="1"/>
        <v>213</v>
      </c>
      <c r="CD47" s="46">
        <f t="shared" si="4"/>
        <v>44970</v>
      </c>
      <c r="CE47" s="45">
        <f>SUMIF(SAÍDA!L:L,CD47,SAÍDA!N:N)</f>
        <v>0</v>
      </c>
      <c r="CF47" s="45">
        <f>SUMIF(SAÍDA!L:L,CD47,SAÍDA!P:P)</f>
        <v>0</v>
      </c>
      <c r="CG47" s="45">
        <v>29</v>
      </c>
      <c r="CH47" s="3">
        <v>2041</v>
      </c>
      <c r="CI47" s="45" t="str">
        <f t="shared" si="7"/>
        <v>01/01/2041</v>
      </c>
    </row>
    <row r="48" spans="80:87" ht="12.75" customHeight="1">
      <c r="CB48" s="45">
        <f t="shared" si="0"/>
        <v>2</v>
      </c>
      <c r="CC48" s="46" t="str">
        <f t="shared" si="1"/>
        <v>214</v>
      </c>
      <c r="CD48" s="46">
        <f t="shared" si="4"/>
        <v>44971</v>
      </c>
      <c r="CE48" s="45">
        <f>SUMIF(SAÍDA!L:L,CD48,SAÍDA!N:N)</f>
        <v>0</v>
      </c>
      <c r="CF48" s="45">
        <f>SUMIF(SAÍDA!L:L,CD48,SAÍDA!P:P)</f>
        <v>0</v>
      </c>
      <c r="CG48" s="45">
        <v>30</v>
      </c>
      <c r="CH48" s="3">
        <v>2042</v>
      </c>
      <c r="CI48" s="45" t="str">
        <f t="shared" si="7"/>
        <v>01/01/2042</v>
      </c>
    </row>
    <row r="49" spans="80:87" ht="12.75" customHeight="1">
      <c r="CB49" s="45">
        <f t="shared" si="0"/>
        <v>2</v>
      </c>
      <c r="CC49" s="46" t="str">
        <f t="shared" si="1"/>
        <v>215</v>
      </c>
      <c r="CD49" s="46">
        <f t="shared" si="4"/>
        <v>44972</v>
      </c>
      <c r="CE49" s="45">
        <f>SUMIF(SAÍDA!L:L,CD49,SAÍDA!N:N)</f>
        <v>0</v>
      </c>
      <c r="CF49" s="45">
        <f>SUMIF(SAÍDA!L:L,CD49,SAÍDA!P:P)</f>
        <v>0</v>
      </c>
      <c r="CG49" s="45">
        <v>31</v>
      </c>
      <c r="CH49" s="3">
        <v>2043</v>
      </c>
      <c r="CI49" s="45" t="str">
        <f t="shared" si="7"/>
        <v>01/01/2043</v>
      </c>
    </row>
    <row r="50" spans="80:87" ht="12.75" customHeight="1">
      <c r="CB50" s="45">
        <f t="shared" si="0"/>
        <v>2</v>
      </c>
      <c r="CC50" s="46" t="str">
        <f t="shared" si="1"/>
        <v>216</v>
      </c>
      <c r="CD50" s="46">
        <f t="shared" si="4"/>
        <v>44973</v>
      </c>
      <c r="CE50" s="45">
        <f>SUMIF(SAÍDA!L:L,CD50,SAÍDA!N:N)</f>
        <v>0</v>
      </c>
      <c r="CF50" s="45">
        <f>SUMIF(SAÍDA!L:L,CD50,SAÍDA!P:P)</f>
        <v>0</v>
      </c>
      <c r="CG50" s="45">
        <v>32</v>
      </c>
      <c r="CH50" s="3">
        <v>2044</v>
      </c>
      <c r="CI50" s="45" t="str">
        <f t="shared" si="7"/>
        <v>01/01/2044</v>
      </c>
    </row>
    <row r="51" spans="80:87" ht="12.75" customHeight="1">
      <c r="CB51" s="45">
        <f t="shared" si="0"/>
        <v>2</v>
      </c>
      <c r="CC51" s="46" t="str">
        <f t="shared" si="1"/>
        <v>217</v>
      </c>
      <c r="CD51" s="46">
        <f t="shared" si="4"/>
        <v>44974</v>
      </c>
      <c r="CE51" s="45">
        <f>SUMIF(SAÍDA!L:L,CD51,SAÍDA!N:N)</f>
        <v>0</v>
      </c>
      <c r="CF51" s="45">
        <f>SUMIF(SAÍDA!L:L,CD51,SAÍDA!P:P)</f>
        <v>0</v>
      </c>
      <c r="CG51" s="45">
        <v>33</v>
      </c>
      <c r="CH51" s="3">
        <v>2045</v>
      </c>
      <c r="CI51" s="45" t="str">
        <f t="shared" si="7"/>
        <v>01/01/2045</v>
      </c>
    </row>
    <row r="52" spans="80:87" ht="12.75" customHeight="1">
      <c r="CB52" s="45">
        <f t="shared" si="0"/>
        <v>2</v>
      </c>
      <c r="CC52" s="46" t="str">
        <f t="shared" si="1"/>
        <v>218</v>
      </c>
      <c r="CD52" s="46">
        <f t="shared" si="4"/>
        <v>44975</v>
      </c>
      <c r="CE52" s="45">
        <f>SUMIF(SAÍDA!L:L,CD52,SAÍDA!N:N)</f>
        <v>0</v>
      </c>
      <c r="CF52" s="45">
        <f>SUMIF(SAÍDA!L:L,CD52,SAÍDA!P:P)</f>
        <v>0</v>
      </c>
      <c r="CG52" s="45">
        <v>34</v>
      </c>
      <c r="CH52" s="3">
        <v>2046</v>
      </c>
      <c r="CI52" s="45" t="str">
        <f t="shared" si="7"/>
        <v>01/01/2046</v>
      </c>
    </row>
    <row r="53" spans="80:87" ht="12.75" customHeight="1">
      <c r="CB53" s="45">
        <f t="shared" si="0"/>
        <v>2</v>
      </c>
      <c r="CC53" s="46" t="str">
        <f t="shared" si="1"/>
        <v>219</v>
      </c>
      <c r="CD53" s="46">
        <f t="shared" si="4"/>
        <v>44976</v>
      </c>
      <c r="CE53" s="45">
        <f>SUMIF(SAÍDA!L:L,CD53,SAÍDA!N:N)</f>
        <v>0</v>
      </c>
      <c r="CF53" s="45">
        <f>SUMIF(SAÍDA!L:L,CD53,SAÍDA!P:P)</f>
        <v>0</v>
      </c>
      <c r="CG53" s="45">
        <v>35</v>
      </c>
      <c r="CH53" s="3">
        <v>2047</v>
      </c>
      <c r="CI53" s="45" t="str">
        <f t="shared" si="7"/>
        <v>01/01/2047</v>
      </c>
    </row>
    <row r="54" spans="80:87" ht="12.75" customHeight="1">
      <c r="CB54" s="45">
        <f t="shared" si="0"/>
        <v>2</v>
      </c>
      <c r="CC54" s="46" t="str">
        <f t="shared" si="1"/>
        <v>220</v>
      </c>
      <c r="CD54" s="46">
        <f t="shared" si="4"/>
        <v>44977</v>
      </c>
      <c r="CE54" s="45">
        <f>SUMIF(SAÍDA!L:L,CD54,SAÍDA!N:N)</f>
        <v>0</v>
      </c>
      <c r="CF54" s="45">
        <f>SUMIF(SAÍDA!L:L,CD54,SAÍDA!P:P)</f>
        <v>0</v>
      </c>
      <c r="CG54" s="45">
        <v>36</v>
      </c>
      <c r="CH54" s="3">
        <v>2048</v>
      </c>
      <c r="CI54" s="45" t="str">
        <f t="shared" si="7"/>
        <v>01/01/2048</v>
      </c>
    </row>
    <row r="55" spans="80:87" ht="12.75" customHeight="1">
      <c r="CB55" s="45">
        <f t="shared" si="0"/>
        <v>2</v>
      </c>
      <c r="CC55" s="46" t="str">
        <f t="shared" si="1"/>
        <v>221</v>
      </c>
      <c r="CD55" s="46">
        <f t="shared" si="4"/>
        <v>44978</v>
      </c>
      <c r="CE55" s="45">
        <f>SUMIF(SAÍDA!L:L,CD55,SAÍDA!N:N)</f>
        <v>0</v>
      </c>
      <c r="CF55" s="45">
        <f>SUMIF(SAÍDA!L:L,CD55,SAÍDA!P:P)</f>
        <v>0</v>
      </c>
      <c r="CG55" s="45">
        <v>37</v>
      </c>
      <c r="CH55" s="3">
        <v>2049</v>
      </c>
      <c r="CI55" s="45" t="str">
        <f t="shared" si="7"/>
        <v>01/01/2049</v>
      </c>
    </row>
    <row r="56" spans="80:87" ht="12.75" customHeight="1">
      <c r="CB56" s="45">
        <f t="shared" si="0"/>
        <v>2</v>
      </c>
      <c r="CC56" s="46" t="str">
        <f t="shared" si="1"/>
        <v>222</v>
      </c>
      <c r="CD56" s="46">
        <f t="shared" si="4"/>
        <v>44979</v>
      </c>
      <c r="CE56" s="45">
        <f>SUMIF(SAÍDA!L:L,CD56,SAÍDA!N:N)</f>
        <v>0</v>
      </c>
      <c r="CF56" s="45">
        <f>SUMIF(SAÍDA!L:L,CD56,SAÍDA!P:P)</f>
        <v>0</v>
      </c>
      <c r="CG56" s="45">
        <v>38</v>
      </c>
      <c r="CH56" s="3">
        <v>2050</v>
      </c>
      <c r="CI56" s="45" t="str">
        <f t="shared" si="7"/>
        <v>01/01/2050</v>
      </c>
    </row>
    <row r="57" spans="80:87" ht="12.75" customHeight="1">
      <c r="CB57" s="45">
        <f t="shared" si="0"/>
        <v>2</v>
      </c>
      <c r="CC57" s="46" t="str">
        <f t="shared" si="1"/>
        <v>223</v>
      </c>
      <c r="CD57" s="46">
        <f t="shared" si="4"/>
        <v>44980</v>
      </c>
      <c r="CE57" s="45">
        <f>SUMIF(SAÍDA!L:L,CD57,SAÍDA!N:N)</f>
        <v>0</v>
      </c>
      <c r="CF57" s="45">
        <f>SUMIF(SAÍDA!L:L,CD57,SAÍDA!P:P)</f>
        <v>0</v>
      </c>
    </row>
    <row r="58" spans="80:87" ht="12.75" customHeight="1">
      <c r="CB58" s="45">
        <f t="shared" si="0"/>
        <v>2</v>
      </c>
      <c r="CC58" s="46" t="str">
        <f t="shared" si="1"/>
        <v>224</v>
      </c>
      <c r="CD58" s="46">
        <f t="shared" si="4"/>
        <v>44981</v>
      </c>
      <c r="CE58" s="45">
        <f>SUMIF(SAÍDA!L:L,CD58,SAÍDA!N:N)</f>
        <v>0</v>
      </c>
      <c r="CF58" s="45">
        <f>SUMIF(SAÍDA!L:L,CD58,SAÍDA!P:P)</f>
        <v>0</v>
      </c>
    </row>
    <row r="59" spans="80:87" ht="12.75" customHeight="1">
      <c r="CB59" s="45">
        <f t="shared" si="0"/>
        <v>2</v>
      </c>
      <c r="CC59" s="46" t="str">
        <f t="shared" si="1"/>
        <v>225</v>
      </c>
      <c r="CD59" s="46">
        <f t="shared" si="4"/>
        <v>44982</v>
      </c>
      <c r="CE59" s="45">
        <f>SUMIF(SAÍDA!L:L,CD59,SAÍDA!N:N)</f>
        <v>0</v>
      </c>
      <c r="CF59" s="45">
        <f>SUMIF(SAÍDA!L:L,CD59,SAÍDA!P:P)</f>
        <v>0</v>
      </c>
    </row>
    <row r="60" spans="80:87" ht="12.75" customHeight="1">
      <c r="CB60" s="45">
        <f t="shared" si="0"/>
        <v>2</v>
      </c>
      <c r="CC60" s="46" t="str">
        <f t="shared" si="1"/>
        <v>226</v>
      </c>
      <c r="CD60" s="46">
        <f t="shared" si="4"/>
        <v>44983</v>
      </c>
      <c r="CE60" s="45">
        <f>SUMIF(SAÍDA!L:L,CD60,SAÍDA!N:N)</f>
        <v>0</v>
      </c>
      <c r="CF60" s="45">
        <f>SUMIF(SAÍDA!L:L,CD60,SAÍDA!P:P)</f>
        <v>0</v>
      </c>
    </row>
    <row r="61" spans="80:87" ht="12.75" customHeight="1">
      <c r="CB61" s="45">
        <f t="shared" si="0"/>
        <v>2</v>
      </c>
      <c r="CC61" s="46" t="str">
        <f t="shared" si="1"/>
        <v>227</v>
      </c>
      <c r="CD61" s="46">
        <f t="shared" si="4"/>
        <v>44984</v>
      </c>
      <c r="CE61" s="45">
        <f>SUMIF(SAÍDA!L:L,CD61,SAÍDA!N:N)</f>
        <v>0</v>
      </c>
      <c r="CF61" s="45">
        <f>SUMIF(SAÍDA!L:L,CD61,SAÍDA!P:P)</f>
        <v>0</v>
      </c>
    </row>
    <row r="62" spans="80:87" ht="12.75" customHeight="1">
      <c r="CB62" s="45">
        <f t="shared" si="0"/>
        <v>2</v>
      </c>
      <c r="CC62" s="46" t="str">
        <f t="shared" si="1"/>
        <v>228</v>
      </c>
      <c r="CD62" s="46">
        <f t="shared" si="4"/>
        <v>44985</v>
      </c>
      <c r="CE62" s="45">
        <f>SUMIF(SAÍDA!L:L,CD62,SAÍDA!N:N)</f>
        <v>0</v>
      </c>
      <c r="CF62" s="45">
        <f>SUMIF(SAÍDA!L:L,CD62,SAÍDA!P:P)</f>
        <v>0</v>
      </c>
    </row>
    <row r="63" spans="80:87" ht="12.75" customHeight="1">
      <c r="CB63" s="45">
        <f t="shared" si="0"/>
        <v>3</v>
      </c>
      <c r="CC63" s="46" t="str">
        <f t="shared" si="1"/>
        <v>31</v>
      </c>
      <c r="CD63" s="46">
        <f t="shared" si="4"/>
        <v>44986</v>
      </c>
      <c r="CE63" s="45">
        <f>SUMIF(SAÍDA!L:L,CD63,SAÍDA!N:N)</f>
        <v>0</v>
      </c>
      <c r="CF63" s="45">
        <f>SUMIF(SAÍDA!L:L,CD63,SAÍDA!P:P)</f>
        <v>0</v>
      </c>
    </row>
    <row r="64" spans="80:87" ht="12.75" customHeight="1">
      <c r="CB64" s="45">
        <f t="shared" si="0"/>
        <v>3</v>
      </c>
      <c r="CC64" s="46" t="str">
        <f t="shared" si="1"/>
        <v>32</v>
      </c>
      <c r="CD64" s="46">
        <f t="shared" si="4"/>
        <v>44987</v>
      </c>
      <c r="CE64" s="45">
        <f>SUMIF(SAÍDA!L:L,CD64,SAÍDA!N:N)</f>
        <v>0</v>
      </c>
      <c r="CF64" s="45">
        <f>SUMIF(SAÍDA!L:L,CD64,SAÍDA!P:P)</f>
        <v>0</v>
      </c>
    </row>
    <row r="65" spans="80:84" ht="12.75" customHeight="1">
      <c r="CB65" s="45">
        <f t="shared" si="0"/>
        <v>3</v>
      </c>
      <c r="CC65" s="46" t="str">
        <f t="shared" si="1"/>
        <v>33</v>
      </c>
      <c r="CD65" s="46">
        <f t="shared" si="4"/>
        <v>44988</v>
      </c>
      <c r="CE65" s="45">
        <f>SUMIF(SAÍDA!L:L,CD65,SAÍDA!N:N)</f>
        <v>0</v>
      </c>
      <c r="CF65" s="45">
        <f>SUMIF(SAÍDA!L:L,CD65,SAÍDA!P:P)</f>
        <v>0</v>
      </c>
    </row>
    <row r="66" spans="80:84" ht="12.75" customHeight="1">
      <c r="CB66" s="45">
        <f t="shared" si="0"/>
        <v>3</v>
      </c>
      <c r="CC66" s="46" t="str">
        <f t="shared" si="1"/>
        <v>34</v>
      </c>
      <c r="CD66" s="46">
        <f t="shared" si="4"/>
        <v>44989</v>
      </c>
      <c r="CE66" s="45">
        <f>SUMIF(SAÍDA!L:L,CD66,SAÍDA!N:N)</f>
        <v>0</v>
      </c>
      <c r="CF66" s="45">
        <f>SUMIF(SAÍDA!L:L,CD66,SAÍDA!P:P)</f>
        <v>0</v>
      </c>
    </row>
    <row r="67" spans="80:84" ht="12.75" customHeight="1">
      <c r="CB67" s="45">
        <f t="shared" si="0"/>
        <v>3</v>
      </c>
      <c r="CC67" s="46" t="str">
        <f t="shared" si="1"/>
        <v>35</v>
      </c>
      <c r="CD67" s="46">
        <f t="shared" si="4"/>
        <v>44990</v>
      </c>
      <c r="CE67" s="45">
        <f>SUMIF(SAÍDA!L:L,CD67,SAÍDA!N:N)</f>
        <v>0</v>
      </c>
      <c r="CF67" s="45">
        <f>SUMIF(SAÍDA!L:L,CD67,SAÍDA!P:P)</f>
        <v>0</v>
      </c>
    </row>
    <row r="68" spans="80:84" ht="12.75" customHeight="1">
      <c r="CB68" s="45">
        <f t="shared" ref="CB68:CB131" si="8">MONTH(CD68)</f>
        <v>3</v>
      </c>
      <c r="CC68" s="46" t="str">
        <f t="shared" ref="CC68:CC131" si="9">MONTH(CD68)&amp;DAY(CD68)</f>
        <v>36</v>
      </c>
      <c r="CD68" s="46">
        <f t="shared" si="4"/>
        <v>44991</v>
      </c>
      <c r="CE68" s="45">
        <f>SUMIF(SAÍDA!L:L,CD68,SAÍDA!N:N)</f>
        <v>0</v>
      </c>
      <c r="CF68" s="45">
        <f>SUMIF(SAÍDA!L:L,CD68,SAÍDA!P:P)</f>
        <v>0</v>
      </c>
    </row>
    <row r="69" spans="80:84" ht="12.75" customHeight="1">
      <c r="CB69" s="45">
        <f t="shared" si="8"/>
        <v>3</v>
      </c>
      <c r="CC69" s="46" t="str">
        <f t="shared" si="9"/>
        <v>37</v>
      </c>
      <c r="CD69" s="46">
        <f t="shared" ref="CD69:CD132" si="10">CD68+1</f>
        <v>44992</v>
      </c>
      <c r="CE69" s="45">
        <f>SUMIF(SAÍDA!L:L,CD69,SAÍDA!N:N)</f>
        <v>0</v>
      </c>
      <c r="CF69" s="45">
        <f>SUMIF(SAÍDA!L:L,CD69,SAÍDA!P:P)</f>
        <v>0</v>
      </c>
    </row>
    <row r="70" spans="80:84" ht="12.75" customHeight="1">
      <c r="CB70" s="45">
        <f t="shared" si="8"/>
        <v>3</v>
      </c>
      <c r="CC70" s="46" t="str">
        <f t="shared" si="9"/>
        <v>38</v>
      </c>
      <c r="CD70" s="46">
        <f t="shared" si="10"/>
        <v>44993</v>
      </c>
      <c r="CE70" s="45">
        <f>SUMIF(SAÍDA!L:L,CD70,SAÍDA!N:N)</f>
        <v>0</v>
      </c>
      <c r="CF70" s="45">
        <f>SUMIF(SAÍDA!L:L,CD70,SAÍDA!P:P)</f>
        <v>0</v>
      </c>
    </row>
    <row r="71" spans="80:84" ht="12.75" customHeight="1">
      <c r="CB71" s="45">
        <f t="shared" si="8"/>
        <v>3</v>
      </c>
      <c r="CC71" s="46" t="str">
        <f t="shared" si="9"/>
        <v>39</v>
      </c>
      <c r="CD71" s="46">
        <f t="shared" si="10"/>
        <v>44994</v>
      </c>
      <c r="CE71" s="45">
        <f>SUMIF(SAÍDA!L:L,CD71,SAÍDA!N:N)</f>
        <v>0</v>
      </c>
      <c r="CF71" s="45">
        <f>SUMIF(SAÍDA!L:L,CD71,SAÍDA!P:P)</f>
        <v>0</v>
      </c>
    </row>
    <row r="72" spans="80:84" ht="12.75" customHeight="1">
      <c r="CB72" s="45">
        <f t="shared" si="8"/>
        <v>3</v>
      </c>
      <c r="CC72" s="46" t="str">
        <f t="shared" si="9"/>
        <v>310</v>
      </c>
      <c r="CD72" s="46">
        <f t="shared" si="10"/>
        <v>44995</v>
      </c>
      <c r="CE72" s="45">
        <f>SUMIF(SAÍDA!L:L,CD72,SAÍDA!N:N)</f>
        <v>0</v>
      </c>
      <c r="CF72" s="45">
        <f>SUMIF(SAÍDA!L:L,CD72,SAÍDA!P:P)</f>
        <v>0</v>
      </c>
    </row>
    <row r="73" spans="80:84" ht="12.75" customHeight="1">
      <c r="CB73" s="45">
        <f t="shared" si="8"/>
        <v>3</v>
      </c>
      <c r="CC73" s="46" t="str">
        <f t="shared" si="9"/>
        <v>311</v>
      </c>
      <c r="CD73" s="46">
        <f t="shared" si="10"/>
        <v>44996</v>
      </c>
      <c r="CE73" s="45">
        <f>SUMIF(SAÍDA!L:L,CD73,SAÍDA!N:N)</f>
        <v>0</v>
      </c>
      <c r="CF73" s="45">
        <f>SUMIF(SAÍDA!L:L,CD73,SAÍDA!P:P)</f>
        <v>0</v>
      </c>
    </row>
    <row r="74" spans="80:84" ht="12.75" customHeight="1">
      <c r="CB74" s="45">
        <f t="shared" si="8"/>
        <v>3</v>
      </c>
      <c r="CC74" s="46" t="str">
        <f t="shared" si="9"/>
        <v>312</v>
      </c>
      <c r="CD74" s="46">
        <f t="shared" si="10"/>
        <v>44997</v>
      </c>
      <c r="CE74" s="45">
        <f>SUMIF(SAÍDA!L:L,CD74,SAÍDA!N:N)</f>
        <v>0</v>
      </c>
      <c r="CF74" s="45">
        <f>SUMIF(SAÍDA!L:L,CD74,SAÍDA!P:P)</f>
        <v>0</v>
      </c>
    </row>
    <row r="75" spans="80:84" ht="12.75" customHeight="1">
      <c r="CB75" s="45">
        <f t="shared" si="8"/>
        <v>3</v>
      </c>
      <c r="CC75" s="46" t="str">
        <f t="shared" si="9"/>
        <v>313</v>
      </c>
      <c r="CD75" s="46">
        <f t="shared" si="10"/>
        <v>44998</v>
      </c>
      <c r="CE75" s="45">
        <f>SUMIF(SAÍDA!L:L,CD75,SAÍDA!N:N)</f>
        <v>0</v>
      </c>
      <c r="CF75" s="45">
        <f>SUMIF(SAÍDA!L:L,CD75,SAÍDA!P:P)</f>
        <v>0</v>
      </c>
    </row>
    <row r="76" spans="80:84" ht="12.75" customHeight="1">
      <c r="CB76" s="45">
        <f t="shared" si="8"/>
        <v>3</v>
      </c>
      <c r="CC76" s="46" t="str">
        <f t="shared" si="9"/>
        <v>314</v>
      </c>
      <c r="CD76" s="46">
        <f t="shared" si="10"/>
        <v>44999</v>
      </c>
      <c r="CE76" s="45">
        <f>SUMIF(SAÍDA!L:L,CD76,SAÍDA!N:N)</f>
        <v>0</v>
      </c>
      <c r="CF76" s="45">
        <f>SUMIF(SAÍDA!L:L,CD76,SAÍDA!P:P)</f>
        <v>0</v>
      </c>
    </row>
    <row r="77" spans="80:84" ht="12.75" customHeight="1">
      <c r="CB77" s="45">
        <f t="shared" si="8"/>
        <v>3</v>
      </c>
      <c r="CC77" s="46" t="str">
        <f t="shared" si="9"/>
        <v>315</v>
      </c>
      <c r="CD77" s="46">
        <f t="shared" si="10"/>
        <v>45000</v>
      </c>
      <c r="CE77" s="45">
        <f>SUMIF(SAÍDA!L:L,CD77,SAÍDA!N:N)</f>
        <v>0</v>
      </c>
      <c r="CF77" s="45">
        <f>SUMIF(SAÍDA!L:L,CD77,SAÍDA!P:P)</f>
        <v>0</v>
      </c>
    </row>
    <row r="78" spans="80:84" ht="12.75" customHeight="1">
      <c r="CB78" s="45">
        <f t="shared" si="8"/>
        <v>3</v>
      </c>
      <c r="CC78" s="46" t="str">
        <f t="shared" si="9"/>
        <v>316</v>
      </c>
      <c r="CD78" s="46">
        <f t="shared" si="10"/>
        <v>45001</v>
      </c>
      <c r="CE78" s="45">
        <f>SUMIF(SAÍDA!L:L,CD78,SAÍDA!N:N)</f>
        <v>0</v>
      </c>
      <c r="CF78" s="45">
        <f>SUMIF(SAÍDA!L:L,CD78,SAÍDA!P:P)</f>
        <v>0</v>
      </c>
    </row>
    <row r="79" spans="80:84" ht="12.75" customHeight="1">
      <c r="CB79" s="45">
        <f t="shared" si="8"/>
        <v>3</v>
      </c>
      <c r="CC79" s="46" t="str">
        <f t="shared" si="9"/>
        <v>317</v>
      </c>
      <c r="CD79" s="46">
        <f t="shared" si="10"/>
        <v>45002</v>
      </c>
      <c r="CE79" s="45">
        <f>SUMIF(SAÍDA!L:L,CD79,SAÍDA!N:N)</f>
        <v>0</v>
      </c>
      <c r="CF79" s="45">
        <f>SUMIF(SAÍDA!L:L,CD79,SAÍDA!P:P)</f>
        <v>0</v>
      </c>
    </row>
    <row r="80" spans="80:84" ht="12.75" customHeight="1">
      <c r="CB80" s="45">
        <f t="shared" si="8"/>
        <v>3</v>
      </c>
      <c r="CC80" s="46" t="str">
        <f t="shared" si="9"/>
        <v>318</v>
      </c>
      <c r="CD80" s="46">
        <f t="shared" si="10"/>
        <v>45003</v>
      </c>
      <c r="CE80" s="45">
        <f>SUMIF(SAÍDA!L:L,CD80,SAÍDA!N:N)</f>
        <v>0</v>
      </c>
      <c r="CF80" s="45">
        <f>SUMIF(SAÍDA!L:L,CD80,SAÍDA!P:P)</f>
        <v>0</v>
      </c>
    </row>
    <row r="81" spans="80:84" ht="12.75" customHeight="1">
      <c r="CB81" s="45">
        <f t="shared" si="8"/>
        <v>3</v>
      </c>
      <c r="CC81" s="46" t="str">
        <f t="shared" si="9"/>
        <v>319</v>
      </c>
      <c r="CD81" s="46">
        <f t="shared" si="10"/>
        <v>45004</v>
      </c>
      <c r="CE81" s="45">
        <f>SUMIF(SAÍDA!L:L,CD81,SAÍDA!N:N)</f>
        <v>0</v>
      </c>
      <c r="CF81" s="45">
        <f>SUMIF(SAÍDA!L:L,CD81,SAÍDA!P:P)</f>
        <v>0</v>
      </c>
    </row>
    <row r="82" spans="80:84" ht="12.75" customHeight="1">
      <c r="CB82" s="45">
        <f t="shared" si="8"/>
        <v>3</v>
      </c>
      <c r="CC82" s="46" t="str">
        <f t="shared" si="9"/>
        <v>320</v>
      </c>
      <c r="CD82" s="46">
        <f t="shared" si="10"/>
        <v>45005</v>
      </c>
      <c r="CE82" s="45">
        <f>SUMIF(SAÍDA!L:L,CD82,SAÍDA!N:N)</f>
        <v>0</v>
      </c>
      <c r="CF82" s="45">
        <f>SUMIF(SAÍDA!L:L,CD82,SAÍDA!P:P)</f>
        <v>0</v>
      </c>
    </row>
    <row r="83" spans="80:84" ht="12.75" customHeight="1">
      <c r="CB83" s="45">
        <f t="shared" si="8"/>
        <v>3</v>
      </c>
      <c r="CC83" s="46" t="str">
        <f t="shared" si="9"/>
        <v>321</v>
      </c>
      <c r="CD83" s="46">
        <f t="shared" si="10"/>
        <v>45006</v>
      </c>
      <c r="CE83" s="45">
        <f>SUMIF(SAÍDA!L:L,CD83,SAÍDA!N:N)</f>
        <v>0</v>
      </c>
      <c r="CF83" s="45">
        <f>SUMIF(SAÍDA!L:L,CD83,SAÍDA!P:P)</f>
        <v>0</v>
      </c>
    </row>
    <row r="84" spans="80:84" ht="12.75" customHeight="1">
      <c r="CB84" s="45">
        <f t="shared" si="8"/>
        <v>3</v>
      </c>
      <c r="CC84" s="46" t="str">
        <f t="shared" si="9"/>
        <v>322</v>
      </c>
      <c r="CD84" s="46">
        <f t="shared" si="10"/>
        <v>45007</v>
      </c>
      <c r="CE84" s="45">
        <f>SUMIF(SAÍDA!L:L,CD84,SAÍDA!N:N)</f>
        <v>0</v>
      </c>
      <c r="CF84" s="45">
        <f>SUMIF(SAÍDA!L:L,CD84,SAÍDA!P:P)</f>
        <v>0</v>
      </c>
    </row>
    <row r="85" spans="80:84" ht="12.75" customHeight="1">
      <c r="CB85" s="45">
        <f t="shared" si="8"/>
        <v>3</v>
      </c>
      <c r="CC85" s="46" t="str">
        <f t="shared" si="9"/>
        <v>323</v>
      </c>
      <c r="CD85" s="46">
        <f t="shared" si="10"/>
        <v>45008</v>
      </c>
      <c r="CE85" s="45">
        <f>SUMIF(SAÍDA!L:L,CD85,SAÍDA!N:N)</f>
        <v>0</v>
      </c>
      <c r="CF85" s="45">
        <f>SUMIF(SAÍDA!L:L,CD85,SAÍDA!P:P)</f>
        <v>0</v>
      </c>
    </row>
    <row r="86" spans="80:84" ht="12.75" customHeight="1">
      <c r="CB86" s="45">
        <f t="shared" si="8"/>
        <v>3</v>
      </c>
      <c r="CC86" s="46" t="str">
        <f t="shared" si="9"/>
        <v>324</v>
      </c>
      <c r="CD86" s="46">
        <f t="shared" si="10"/>
        <v>45009</v>
      </c>
      <c r="CE86" s="45">
        <f>SUMIF(SAÍDA!L:L,CD86,SAÍDA!N:N)</f>
        <v>0</v>
      </c>
      <c r="CF86" s="45">
        <f>SUMIF(SAÍDA!L:L,CD86,SAÍDA!P:P)</f>
        <v>0</v>
      </c>
    </row>
    <row r="87" spans="80:84" ht="12.75" customHeight="1">
      <c r="CB87" s="45">
        <f t="shared" si="8"/>
        <v>3</v>
      </c>
      <c r="CC87" s="46" t="str">
        <f t="shared" si="9"/>
        <v>325</v>
      </c>
      <c r="CD87" s="46">
        <f t="shared" si="10"/>
        <v>45010</v>
      </c>
      <c r="CE87" s="45">
        <f>SUMIF(SAÍDA!L:L,CD87,SAÍDA!N:N)</f>
        <v>0</v>
      </c>
      <c r="CF87" s="45">
        <f>SUMIF(SAÍDA!L:L,CD87,SAÍDA!P:P)</f>
        <v>0</v>
      </c>
    </row>
    <row r="88" spans="80:84" ht="12.75" customHeight="1">
      <c r="CB88" s="45">
        <f t="shared" si="8"/>
        <v>3</v>
      </c>
      <c r="CC88" s="46" t="str">
        <f t="shared" si="9"/>
        <v>326</v>
      </c>
      <c r="CD88" s="46">
        <f t="shared" si="10"/>
        <v>45011</v>
      </c>
      <c r="CE88" s="45">
        <f>SUMIF(SAÍDA!L:L,CD88,SAÍDA!N:N)</f>
        <v>0</v>
      </c>
      <c r="CF88" s="45">
        <f>SUMIF(SAÍDA!L:L,CD88,SAÍDA!P:P)</f>
        <v>0</v>
      </c>
    </row>
    <row r="89" spans="80:84" ht="12.75" customHeight="1">
      <c r="CB89" s="45">
        <f t="shared" si="8"/>
        <v>3</v>
      </c>
      <c r="CC89" s="46" t="str">
        <f t="shared" si="9"/>
        <v>327</v>
      </c>
      <c r="CD89" s="46">
        <f t="shared" si="10"/>
        <v>45012</v>
      </c>
      <c r="CE89" s="45">
        <f>SUMIF(SAÍDA!L:L,CD89,SAÍDA!N:N)</f>
        <v>0</v>
      </c>
      <c r="CF89" s="45">
        <f>SUMIF(SAÍDA!L:L,CD89,SAÍDA!P:P)</f>
        <v>0</v>
      </c>
    </row>
    <row r="90" spans="80:84" ht="12.75" customHeight="1">
      <c r="CB90" s="45">
        <f t="shared" si="8"/>
        <v>3</v>
      </c>
      <c r="CC90" s="46" t="str">
        <f t="shared" si="9"/>
        <v>328</v>
      </c>
      <c r="CD90" s="46">
        <f t="shared" si="10"/>
        <v>45013</v>
      </c>
      <c r="CE90" s="45">
        <f>SUMIF(SAÍDA!L:L,CD90,SAÍDA!N:N)</f>
        <v>0</v>
      </c>
      <c r="CF90" s="45">
        <f>SUMIF(SAÍDA!L:L,CD90,SAÍDA!P:P)</f>
        <v>0</v>
      </c>
    </row>
    <row r="91" spans="80:84" ht="12.75" customHeight="1">
      <c r="CB91" s="45">
        <f t="shared" si="8"/>
        <v>3</v>
      </c>
      <c r="CC91" s="46" t="str">
        <f t="shared" si="9"/>
        <v>329</v>
      </c>
      <c r="CD91" s="46">
        <f t="shared" si="10"/>
        <v>45014</v>
      </c>
      <c r="CE91" s="45">
        <f>SUMIF(SAÍDA!L:L,CD91,SAÍDA!N:N)</f>
        <v>0</v>
      </c>
      <c r="CF91" s="45">
        <f>SUMIF(SAÍDA!L:L,CD91,SAÍDA!P:P)</f>
        <v>0</v>
      </c>
    </row>
    <row r="92" spans="80:84" ht="12.75" customHeight="1">
      <c r="CB92" s="45">
        <f t="shared" si="8"/>
        <v>3</v>
      </c>
      <c r="CC92" s="46" t="str">
        <f t="shared" si="9"/>
        <v>330</v>
      </c>
      <c r="CD92" s="46">
        <f t="shared" si="10"/>
        <v>45015</v>
      </c>
      <c r="CE92" s="45">
        <f>SUMIF(SAÍDA!L:L,CD92,SAÍDA!N:N)</f>
        <v>0</v>
      </c>
      <c r="CF92" s="45">
        <f>SUMIF(SAÍDA!L:L,CD92,SAÍDA!P:P)</f>
        <v>0</v>
      </c>
    </row>
    <row r="93" spans="80:84" ht="12.75" customHeight="1">
      <c r="CB93" s="45">
        <f t="shared" si="8"/>
        <v>3</v>
      </c>
      <c r="CC93" s="46" t="str">
        <f t="shared" si="9"/>
        <v>331</v>
      </c>
      <c r="CD93" s="46">
        <f t="shared" si="10"/>
        <v>45016</v>
      </c>
      <c r="CE93" s="45">
        <f>SUMIF(SAÍDA!L:L,CD93,SAÍDA!N:N)</f>
        <v>0</v>
      </c>
      <c r="CF93" s="45">
        <f>SUMIF(SAÍDA!L:L,CD93,SAÍDA!P:P)</f>
        <v>0</v>
      </c>
    </row>
    <row r="94" spans="80:84" ht="12.75" customHeight="1">
      <c r="CB94" s="45">
        <f t="shared" si="8"/>
        <v>4</v>
      </c>
      <c r="CC94" s="46" t="str">
        <f t="shared" si="9"/>
        <v>41</v>
      </c>
      <c r="CD94" s="46">
        <f t="shared" si="10"/>
        <v>45017</v>
      </c>
      <c r="CE94" s="45">
        <f>SUMIF(SAÍDA!L:L,CD94,SAÍDA!N:N)</f>
        <v>0</v>
      </c>
      <c r="CF94" s="45">
        <f>SUMIF(SAÍDA!L:L,CD94,SAÍDA!P:P)</f>
        <v>0</v>
      </c>
    </row>
    <row r="95" spans="80:84" ht="12.75" customHeight="1">
      <c r="CB95" s="45">
        <f t="shared" si="8"/>
        <v>4</v>
      </c>
      <c r="CC95" s="46" t="str">
        <f t="shared" si="9"/>
        <v>42</v>
      </c>
      <c r="CD95" s="46">
        <f t="shared" si="10"/>
        <v>45018</v>
      </c>
      <c r="CE95" s="45">
        <f>SUMIF(SAÍDA!L:L,CD95,SAÍDA!N:N)</f>
        <v>0</v>
      </c>
      <c r="CF95" s="45">
        <f>SUMIF(SAÍDA!L:L,CD95,SAÍDA!P:P)</f>
        <v>0</v>
      </c>
    </row>
    <row r="96" spans="80:84" ht="12.75" customHeight="1">
      <c r="CB96" s="45">
        <f t="shared" si="8"/>
        <v>4</v>
      </c>
      <c r="CC96" s="46" t="str">
        <f t="shared" si="9"/>
        <v>43</v>
      </c>
      <c r="CD96" s="46">
        <f t="shared" si="10"/>
        <v>45019</v>
      </c>
      <c r="CE96" s="45">
        <f>SUMIF(SAÍDA!L:L,CD96,SAÍDA!N:N)</f>
        <v>0</v>
      </c>
      <c r="CF96" s="45">
        <f>SUMIF(SAÍDA!L:L,CD96,SAÍDA!P:P)</f>
        <v>0</v>
      </c>
    </row>
    <row r="97" spans="80:84" ht="12.75" customHeight="1">
      <c r="CB97" s="45">
        <f t="shared" si="8"/>
        <v>4</v>
      </c>
      <c r="CC97" s="46" t="str">
        <f t="shared" si="9"/>
        <v>44</v>
      </c>
      <c r="CD97" s="46">
        <f t="shared" si="10"/>
        <v>45020</v>
      </c>
      <c r="CE97" s="45">
        <f>SUMIF(SAÍDA!L:L,CD97,SAÍDA!N:N)</f>
        <v>0</v>
      </c>
      <c r="CF97" s="45">
        <f>SUMIF(SAÍDA!L:L,CD97,SAÍDA!P:P)</f>
        <v>0</v>
      </c>
    </row>
    <row r="98" spans="80:84" ht="12.75" customHeight="1">
      <c r="CB98" s="45">
        <f t="shared" si="8"/>
        <v>4</v>
      </c>
      <c r="CC98" s="46" t="str">
        <f t="shared" si="9"/>
        <v>45</v>
      </c>
      <c r="CD98" s="46">
        <f t="shared" si="10"/>
        <v>45021</v>
      </c>
      <c r="CE98" s="45">
        <f>SUMIF(SAÍDA!L:L,CD98,SAÍDA!N:N)</f>
        <v>0</v>
      </c>
      <c r="CF98" s="45">
        <f>SUMIF(SAÍDA!L:L,CD98,SAÍDA!P:P)</f>
        <v>0</v>
      </c>
    </row>
    <row r="99" spans="80:84" ht="12.75" customHeight="1">
      <c r="CB99" s="45">
        <f t="shared" si="8"/>
        <v>4</v>
      </c>
      <c r="CC99" s="46" t="str">
        <f t="shared" si="9"/>
        <v>46</v>
      </c>
      <c r="CD99" s="46">
        <f t="shared" si="10"/>
        <v>45022</v>
      </c>
      <c r="CE99" s="45">
        <f>SUMIF(SAÍDA!L:L,CD99,SAÍDA!N:N)</f>
        <v>0</v>
      </c>
      <c r="CF99" s="45">
        <f>SUMIF(SAÍDA!L:L,CD99,SAÍDA!P:P)</f>
        <v>0</v>
      </c>
    </row>
    <row r="100" spans="80:84" ht="12.75" customHeight="1">
      <c r="CB100" s="45">
        <f t="shared" si="8"/>
        <v>4</v>
      </c>
      <c r="CC100" s="46" t="str">
        <f t="shared" si="9"/>
        <v>47</v>
      </c>
      <c r="CD100" s="46">
        <f t="shared" si="10"/>
        <v>45023</v>
      </c>
      <c r="CE100" s="45">
        <f>SUMIF(SAÍDA!L:L,CD100,SAÍDA!N:N)</f>
        <v>0</v>
      </c>
      <c r="CF100" s="45">
        <f>SUMIF(SAÍDA!L:L,CD100,SAÍDA!P:P)</f>
        <v>0</v>
      </c>
    </row>
    <row r="101" spans="80:84" ht="12.75" customHeight="1">
      <c r="CB101" s="45">
        <f t="shared" si="8"/>
        <v>4</v>
      </c>
      <c r="CC101" s="46" t="str">
        <f t="shared" si="9"/>
        <v>48</v>
      </c>
      <c r="CD101" s="46">
        <f t="shared" si="10"/>
        <v>45024</v>
      </c>
      <c r="CE101" s="45">
        <f>SUMIF(SAÍDA!L:L,CD101,SAÍDA!N:N)</f>
        <v>0</v>
      </c>
      <c r="CF101" s="45">
        <f>SUMIF(SAÍDA!L:L,CD101,SAÍDA!P:P)</f>
        <v>0</v>
      </c>
    </row>
    <row r="102" spans="80:84" ht="12.75" customHeight="1">
      <c r="CB102" s="45">
        <f t="shared" si="8"/>
        <v>4</v>
      </c>
      <c r="CC102" s="46" t="str">
        <f t="shared" si="9"/>
        <v>49</v>
      </c>
      <c r="CD102" s="46">
        <f t="shared" si="10"/>
        <v>45025</v>
      </c>
      <c r="CE102" s="45">
        <f>SUMIF(SAÍDA!L:L,CD102,SAÍDA!N:N)</f>
        <v>0</v>
      </c>
      <c r="CF102" s="45">
        <f>SUMIF(SAÍDA!L:L,CD102,SAÍDA!P:P)</f>
        <v>0</v>
      </c>
    </row>
    <row r="103" spans="80:84" ht="12.75" customHeight="1">
      <c r="CB103" s="45">
        <f t="shared" si="8"/>
        <v>4</v>
      </c>
      <c r="CC103" s="46" t="str">
        <f t="shared" si="9"/>
        <v>410</v>
      </c>
      <c r="CD103" s="46">
        <f t="shared" si="10"/>
        <v>45026</v>
      </c>
      <c r="CE103" s="45">
        <f>SUMIF(SAÍDA!L:L,CD103,SAÍDA!N:N)</f>
        <v>0</v>
      </c>
      <c r="CF103" s="45">
        <f>SUMIF(SAÍDA!L:L,CD103,SAÍDA!P:P)</f>
        <v>0</v>
      </c>
    </row>
    <row r="104" spans="80:84" ht="12.75" customHeight="1">
      <c r="CB104" s="45">
        <f t="shared" si="8"/>
        <v>4</v>
      </c>
      <c r="CC104" s="46" t="str">
        <f t="shared" si="9"/>
        <v>411</v>
      </c>
      <c r="CD104" s="46">
        <f t="shared" si="10"/>
        <v>45027</v>
      </c>
      <c r="CE104" s="45">
        <f>SUMIF(SAÍDA!L:L,CD104,SAÍDA!N:N)</f>
        <v>0</v>
      </c>
      <c r="CF104" s="45">
        <f>SUMIF(SAÍDA!L:L,CD104,SAÍDA!P:P)</f>
        <v>0</v>
      </c>
    </row>
    <row r="105" spans="80:84" ht="12.75" customHeight="1">
      <c r="CB105" s="45">
        <f t="shared" si="8"/>
        <v>4</v>
      </c>
      <c r="CC105" s="46" t="str">
        <f t="shared" si="9"/>
        <v>412</v>
      </c>
      <c r="CD105" s="46">
        <f t="shared" si="10"/>
        <v>45028</v>
      </c>
      <c r="CE105" s="45">
        <f>SUMIF(SAÍDA!L:L,CD105,SAÍDA!N:N)</f>
        <v>0</v>
      </c>
      <c r="CF105" s="45">
        <f>SUMIF(SAÍDA!L:L,CD105,SAÍDA!P:P)</f>
        <v>0</v>
      </c>
    </row>
    <row r="106" spans="80:84" ht="12.75" customHeight="1">
      <c r="CB106" s="45">
        <f t="shared" si="8"/>
        <v>4</v>
      </c>
      <c r="CC106" s="46" t="str">
        <f t="shared" si="9"/>
        <v>413</v>
      </c>
      <c r="CD106" s="46">
        <f t="shared" si="10"/>
        <v>45029</v>
      </c>
      <c r="CE106" s="45">
        <f>SUMIF(SAÍDA!L:L,CD106,SAÍDA!N:N)</f>
        <v>0</v>
      </c>
      <c r="CF106" s="45">
        <f>SUMIF(SAÍDA!L:L,CD106,SAÍDA!P:P)</f>
        <v>0</v>
      </c>
    </row>
    <row r="107" spans="80:84" ht="12.75" customHeight="1">
      <c r="CB107" s="45">
        <f t="shared" si="8"/>
        <v>4</v>
      </c>
      <c r="CC107" s="46" t="str">
        <f t="shared" si="9"/>
        <v>414</v>
      </c>
      <c r="CD107" s="46">
        <f t="shared" si="10"/>
        <v>45030</v>
      </c>
      <c r="CE107" s="45">
        <f>SUMIF(SAÍDA!L:L,CD107,SAÍDA!N:N)</f>
        <v>0</v>
      </c>
      <c r="CF107" s="45">
        <f>SUMIF(SAÍDA!L:L,CD107,SAÍDA!P:P)</f>
        <v>0</v>
      </c>
    </row>
    <row r="108" spans="80:84" ht="12.75" customHeight="1">
      <c r="CB108" s="45">
        <f t="shared" si="8"/>
        <v>4</v>
      </c>
      <c r="CC108" s="46" t="str">
        <f t="shared" si="9"/>
        <v>415</v>
      </c>
      <c r="CD108" s="46">
        <f t="shared" si="10"/>
        <v>45031</v>
      </c>
      <c r="CE108" s="45">
        <f>SUMIF(SAÍDA!L:L,CD108,SAÍDA!N:N)</f>
        <v>0</v>
      </c>
      <c r="CF108" s="45">
        <f>SUMIF(SAÍDA!L:L,CD108,SAÍDA!P:P)</f>
        <v>0</v>
      </c>
    </row>
    <row r="109" spans="80:84" ht="12.75" customHeight="1">
      <c r="CB109" s="45">
        <f t="shared" si="8"/>
        <v>4</v>
      </c>
      <c r="CC109" s="46" t="str">
        <f t="shared" si="9"/>
        <v>416</v>
      </c>
      <c r="CD109" s="46">
        <f t="shared" si="10"/>
        <v>45032</v>
      </c>
      <c r="CE109" s="45">
        <f>SUMIF(SAÍDA!L:L,CD109,SAÍDA!N:N)</f>
        <v>0</v>
      </c>
      <c r="CF109" s="45">
        <f>SUMIF(SAÍDA!L:L,CD109,SAÍDA!P:P)</f>
        <v>0</v>
      </c>
    </row>
    <row r="110" spans="80:84" ht="12.75" customHeight="1">
      <c r="CB110" s="45">
        <f t="shared" si="8"/>
        <v>4</v>
      </c>
      <c r="CC110" s="46" t="str">
        <f t="shared" si="9"/>
        <v>417</v>
      </c>
      <c r="CD110" s="46">
        <f t="shared" si="10"/>
        <v>45033</v>
      </c>
      <c r="CE110" s="45">
        <f>SUMIF(SAÍDA!L:L,CD110,SAÍDA!N:N)</f>
        <v>0</v>
      </c>
      <c r="CF110" s="45">
        <f>SUMIF(SAÍDA!L:L,CD110,SAÍDA!P:P)</f>
        <v>0</v>
      </c>
    </row>
    <row r="111" spans="80:84" ht="12.75" customHeight="1">
      <c r="CB111" s="45">
        <f t="shared" si="8"/>
        <v>4</v>
      </c>
      <c r="CC111" s="46" t="str">
        <f t="shared" si="9"/>
        <v>418</v>
      </c>
      <c r="CD111" s="46">
        <f t="shared" si="10"/>
        <v>45034</v>
      </c>
      <c r="CE111" s="45">
        <f>SUMIF(SAÍDA!L:L,CD111,SAÍDA!N:N)</f>
        <v>0</v>
      </c>
      <c r="CF111" s="45">
        <f>SUMIF(SAÍDA!L:L,CD111,SAÍDA!P:P)</f>
        <v>0</v>
      </c>
    </row>
    <row r="112" spans="80:84" ht="12.75" customHeight="1">
      <c r="CB112" s="45">
        <f t="shared" si="8"/>
        <v>4</v>
      </c>
      <c r="CC112" s="46" t="str">
        <f t="shared" si="9"/>
        <v>419</v>
      </c>
      <c r="CD112" s="46">
        <f t="shared" si="10"/>
        <v>45035</v>
      </c>
      <c r="CE112" s="45">
        <f>SUMIF(SAÍDA!L:L,CD112,SAÍDA!N:N)</f>
        <v>0</v>
      </c>
      <c r="CF112" s="45">
        <f>SUMIF(SAÍDA!L:L,CD112,SAÍDA!P:P)</f>
        <v>0</v>
      </c>
    </row>
    <row r="113" spans="80:84" ht="12.75" customHeight="1">
      <c r="CB113" s="45">
        <f t="shared" si="8"/>
        <v>4</v>
      </c>
      <c r="CC113" s="46" t="str">
        <f t="shared" si="9"/>
        <v>420</v>
      </c>
      <c r="CD113" s="46">
        <f t="shared" si="10"/>
        <v>45036</v>
      </c>
      <c r="CE113" s="45">
        <f>SUMIF(SAÍDA!L:L,CD113,SAÍDA!N:N)</f>
        <v>0</v>
      </c>
      <c r="CF113" s="45">
        <f>SUMIF(SAÍDA!L:L,CD113,SAÍDA!P:P)</f>
        <v>0</v>
      </c>
    </row>
    <row r="114" spans="80:84" ht="12.75" customHeight="1">
      <c r="CB114" s="45">
        <f t="shared" si="8"/>
        <v>4</v>
      </c>
      <c r="CC114" s="46" t="str">
        <f t="shared" si="9"/>
        <v>421</v>
      </c>
      <c r="CD114" s="46">
        <f t="shared" si="10"/>
        <v>45037</v>
      </c>
      <c r="CE114" s="45">
        <f>SUMIF(SAÍDA!L:L,CD114,SAÍDA!N:N)</f>
        <v>0</v>
      </c>
      <c r="CF114" s="45">
        <f>SUMIF(SAÍDA!L:L,CD114,SAÍDA!P:P)</f>
        <v>0</v>
      </c>
    </row>
    <row r="115" spans="80:84" ht="12.75" customHeight="1">
      <c r="CB115" s="45">
        <f t="shared" si="8"/>
        <v>4</v>
      </c>
      <c r="CC115" s="46" t="str">
        <f t="shared" si="9"/>
        <v>422</v>
      </c>
      <c r="CD115" s="46">
        <f t="shared" si="10"/>
        <v>45038</v>
      </c>
      <c r="CE115" s="45">
        <f>SUMIF(SAÍDA!L:L,CD115,SAÍDA!N:N)</f>
        <v>0</v>
      </c>
      <c r="CF115" s="45">
        <f>SUMIF(SAÍDA!L:L,CD115,SAÍDA!P:P)</f>
        <v>0</v>
      </c>
    </row>
    <row r="116" spans="80:84" ht="12.75" customHeight="1">
      <c r="CB116" s="45">
        <f t="shared" si="8"/>
        <v>4</v>
      </c>
      <c r="CC116" s="46" t="str">
        <f t="shared" si="9"/>
        <v>423</v>
      </c>
      <c r="CD116" s="46">
        <f t="shared" si="10"/>
        <v>45039</v>
      </c>
      <c r="CE116" s="45">
        <f>SUMIF(SAÍDA!L:L,CD116,SAÍDA!N:N)</f>
        <v>0</v>
      </c>
      <c r="CF116" s="45">
        <f>SUMIF(SAÍDA!L:L,CD116,SAÍDA!P:P)</f>
        <v>0</v>
      </c>
    </row>
    <row r="117" spans="80:84" ht="12.75" customHeight="1">
      <c r="CB117" s="45">
        <f t="shared" si="8"/>
        <v>4</v>
      </c>
      <c r="CC117" s="46" t="str">
        <f t="shared" si="9"/>
        <v>424</v>
      </c>
      <c r="CD117" s="46">
        <f t="shared" si="10"/>
        <v>45040</v>
      </c>
      <c r="CE117" s="45">
        <f>SUMIF(SAÍDA!L:L,CD117,SAÍDA!N:N)</f>
        <v>0</v>
      </c>
      <c r="CF117" s="45">
        <f>SUMIF(SAÍDA!L:L,CD117,SAÍDA!P:P)</f>
        <v>0</v>
      </c>
    </row>
    <row r="118" spans="80:84" ht="12.75" customHeight="1">
      <c r="CB118" s="45">
        <f t="shared" si="8"/>
        <v>4</v>
      </c>
      <c r="CC118" s="46" t="str">
        <f t="shared" si="9"/>
        <v>425</v>
      </c>
      <c r="CD118" s="46">
        <f t="shared" si="10"/>
        <v>45041</v>
      </c>
      <c r="CE118" s="45">
        <f>SUMIF(SAÍDA!L:L,CD118,SAÍDA!N:N)</f>
        <v>0</v>
      </c>
      <c r="CF118" s="45">
        <f>SUMIF(SAÍDA!L:L,CD118,SAÍDA!P:P)</f>
        <v>0</v>
      </c>
    </row>
    <row r="119" spans="80:84" ht="12.75" customHeight="1">
      <c r="CB119" s="45">
        <f t="shared" si="8"/>
        <v>4</v>
      </c>
      <c r="CC119" s="46" t="str">
        <f t="shared" si="9"/>
        <v>426</v>
      </c>
      <c r="CD119" s="46">
        <f t="shared" si="10"/>
        <v>45042</v>
      </c>
      <c r="CE119" s="45">
        <f>SUMIF(SAÍDA!L:L,CD119,SAÍDA!N:N)</f>
        <v>0</v>
      </c>
      <c r="CF119" s="45">
        <f>SUMIF(SAÍDA!L:L,CD119,SAÍDA!P:P)</f>
        <v>0</v>
      </c>
    </row>
    <row r="120" spans="80:84" ht="12.75" customHeight="1">
      <c r="CB120" s="45">
        <f t="shared" si="8"/>
        <v>4</v>
      </c>
      <c r="CC120" s="46" t="str">
        <f t="shared" si="9"/>
        <v>427</v>
      </c>
      <c r="CD120" s="46">
        <f t="shared" si="10"/>
        <v>45043</v>
      </c>
      <c r="CE120" s="45">
        <f>SUMIF(SAÍDA!L:L,CD120,SAÍDA!N:N)</f>
        <v>0</v>
      </c>
      <c r="CF120" s="45">
        <f>SUMIF(SAÍDA!L:L,CD120,SAÍDA!P:P)</f>
        <v>0</v>
      </c>
    </row>
    <row r="121" spans="80:84" ht="12.75" customHeight="1">
      <c r="CB121" s="45">
        <f t="shared" si="8"/>
        <v>4</v>
      </c>
      <c r="CC121" s="46" t="str">
        <f t="shared" si="9"/>
        <v>428</v>
      </c>
      <c r="CD121" s="46">
        <f t="shared" si="10"/>
        <v>45044</v>
      </c>
      <c r="CE121" s="45">
        <f>SUMIF(SAÍDA!L:L,CD121,SAÍDA!N:N)</f>
        <v>0</v>
      </c>
      <c r="CF121" s="45">
        <f>SUMIF(SAÍDA!L:L,CD121,SAÍDA!P:P)</f>
        <v>0</v>
      </c>
    </row>
    <row r="122" spans="80:84" ht="12.75" customHeight="1">
      <c r="CB122" s="45">
        <f t="shared" si="8"/>
        <v>4</v>
      </c>
      <c r="CC122" s="46" t="str">
        <f t="shared" si="9"/>
        <v>429</v>
      </c>
      <c r="CD122" s="46">
        <f t="shared" si="10"/>
        <v>45045</v>
      </c>
      <c r="CE122" s="45">
        <f>SUMIF(SAÍDA!L:L,CD122,SAÍDA!N:N)</f>
        <v>0</v>
      </c>
      <c r="CF122" s="45">
        <f>SUMIF(SAÍDA!L:L,CD122,SAÍDA!P:P)</f>
        <v>0</v>
      </c>
    </row>
    <row r="123" spans="80:84" ht="12.75" customHeight="1">
      <c r="CB123" s="45">
        <f t="shared" si="8"/>
        <v>4</v>
      </c>
      <c r="CC123" s="46" t="str">
        <f t="shared" si="9"/>
        <v>430</v>
      </c>
      <c r="CD123" s="46">
        <f t="shared" si="10"/>
        <v>45046</v>
      </c>
      <c r="CE123" s="45">
        <f>SUMIF(SAÍDA!L:L,CD123,SAÍDA!N:N)</f>
        <v>0</v>
      </c>
      <c r="CF123" s="45">
        <f>SUMIF(SAÍDA!L:L,CD123,SAÍDA!P:P)</f>
        <v>0</v>
      </c>
    </row>
    <row r="124" spans="80:84" ht="12.75" customHeight="1">
      <c r="CB124" s="45">
        <f t="shared" si="8"/>
        <v>5</v>
      </c>
      <c r="CC124" s="46" t="str">
        <f t="shared" si="9"/>
        <v>51</v>
      </c>
      <c r="CD124" s="46">
        <f t="shared" si="10"/>
        <v>45047</v>
      </c>
      <c r="CE124" s="45">
        <f>SUMIF(SAÍDA!L:L,CD124,SAÍDA!N:N)</f>
        <v>0</v>
      </c>
      <c r="CF124" s="45">
        <f>SUMIF(SAÍDA!L:L,CD124,SAÍDA!P:P)</f>
        <v>0</v>
      </c>
    </row>
    <row r="125" spans="80:84" ht="12.75" customHeight="1">
      <c r="CB125" s="45">
        <f t="shared" si="8"/>
        <v>5</v>
      </c>
      <c r="CC125" s="46" t="str">
        <f t="shared" si="9"/>
        <v>52</v>
      </c>
      <c r="CD125" s="46">
        <f t="shared" si="10"/>
        <v>45048</v>
      </c>
      <c r="CE125" s="45">
        <f>SUMIF(SAÍDA!L:L,CD125,SAÍDA!N:N)</f>
        <v>0</v>
      </c>
      <c r="CF125" s="45">
        <f>SUMIF(SAÍDA!L:L,CD125,SAÍDA!P:P)</f>
        <v>0</v>
      </c>
    </row>
    <row r="126" spans="80:84" ht="12.75" customHeight="1">
      <c r="CB126" s="45">
        <f t="shared" si="8"/>
        <v>5</v>
      </c>
      <c r="CC126" s="46" t="str">
        <f t="shared" si="9"/>
        <v>53</v>
      </c>
      <c r="CD126" s="46">
        <f t="shared" si="10"/>
        <v>45049</v>
      </c>
      <c r="CE126" s="45">
        <f>SUMIF(SAÍDA!L:L,CD126,SAÍDA!N:N)</f>
        <v>0</v>
      </c>
      <c r="CF126" s="45">
        <f>SUMIF(SAÍDA!L:L,CD126,SAÍDA!P:P)</f>
        <v>0</v>
      </c>
    </row>
    <row r="127" spans="80:84" ht="12.75" customHeight="1">
      <c r="CB127" s="45">
        <f t="shared" si="8"/>
        <v>5</v>
      </c>
      <c r="CC127" s="46" t="str">
        <f t="shared" si="9"/>
        <v>54</v>
      </c>
      <c r="CD127" s="46">
        <f t="shared" si="10"/>
        <v>45050</v>
      </c>
      <c r="CE127" s="45">
        <f>SUMIF(SAÍDA!L:L,CD127,SAÍDA!N:N)</f>
        <v>0</v>
      </c>
      <c r="CF127" s="45">
        <f>SUMIF(SAÍDA!L:L,CD127,SAÍDA!P:P)</f>
        <v>0</v>
      </c>
    </row>
    <row r="128" spans="80:84" ht="12.75" customHeight="1">
      <c r="CB128" s="45">
        <f t="shared" si="8"/>
        <v>5</v>
      </c>
      <c r="CC128" s="46" t="str">
        <f t="shared" si="9"/>
        <v>55</v>
      </c>
      <c r="CD128" s="46">
        <f t="shared" si="10"/>
        <v>45051</v>
      </c>
      <c r="CE128" s="45">
        <f>SUMIF(SAÍDA!L:L,CD128,SAÍDA!N:N)</f>
        <v>0</v>
      </c>
      <c r="CF128" s="45">
        <f>SUMIF(SAÍDA!L:L,CD128,SAÍDA!P:P)</f>
        <v>0</v>
      </c>
    </row>
    <row r="129" spans="80:84" ht="12.75" customHeight="1">
      <c r="CB129" s="45">
        <f t="shared" si="8"/>
        <v>5</v>
      </c>
      <c r="CC129" s="46" t="str">
        <f t="shared" si="9"/>
        <v>56</v>
      </c>
      <c r="CD129" s="46">
        <f t="shared" si="10"/>
        <v>45052</v>
      </c>
      <c r="CE129" s="45">
        <f>SUMIF(SAÍDA!L:L,CD129,SAÍDA!N:N)</f>
        <v>0</v>
      </c>
      <c r="CF129" s="45">
        <f>SUMIF(SAÍDA!L:L,CD129,SAÍDA!P:P)</f>
        <v>0</v>
      </c>
    </row>
    <row r="130" spans="80:84" ht="12.75" customHeight="1">
      <c r="CB130" s="45">
        <f t="shared" si="8"/>
        <v>5</v>
      </c>
      <c r="CC130" s="46" t="str">
        <f t="shared" si="9"/>
        <v>57</v>
      </c>
      <c r="CD130" s="46">
        <f t="shared" si="10"/>
        <v>45053</v>
      </c>
      <c r="CE130" s="45">
        <f>SUMIF(SAÍDA!L:L,CD130,SAÍDA!N:N)</f>
        <v>0</v>
      </c>
      <c r="CF130" s="45">
        <f>SUMIF(SAÍDA!L:L,CD130,SAÍDA!P:P)</f>
        <v>0</v>
      </c>
    </row>
    <row r="131" spans="80:84" ht="12.75" customHeight="1">
      <c r="CB131" s="45">
        <f t="shared" si="8"/>
        <v>5</v>
      </c>
      <c r="CC131" s="46" t="str">
        <f t="shared" si="9"/>
        <v>58</v>
      </c>
      <c r="CD131" s="46">
        <f t="shared" si="10"/>
        <v>45054</v>
      </c>
      <c r="CE131" s="45">
        <f>SUMIF(SAÍDA!L:L,CD131,SAÍDA!N:N)</f>
        <v>0</v>
      </c>
      <c r="CF131" s="45">
        <f>SUMIF(SAÍDA!L:L,CD131,SAÍDA!P:P)</f>
        <v>0</v>
      </c>
    </row>
    <row r="132" spans="80:84" ht="12.75" customHeight="1">
      <c r="CB132" s="45">
        <f t="shared" ref="CB132:CB195" si="11">MONTH(CD132)</f>
        <v>5</v>
      </c>
      <c r="CC132" s="46" t="str">
        <f t="shared" ref="CC132:CC195" si="12">MONTH(CD132)&amp;DAY(CD132)</f>
        <v>59</v>
      </c>
      <c r="CD132" s="46">
        <f t="shared" si="10"/>
        <v>45055</v>
      </c>
      <c r="CE132" s="45">
        <f>SUMIF(SAÍDA!L:L,CD132,SAÍDA!N:N)</f>
        <v>0</v>
      </c>
      <c r="CF132" s="45">
        <f>SUMIF(SAÍDA!L:L,CD132,SAÍDA!P:P)</f>
        <v>0</v>
      </c>
    </row>
    <row r="133" spans="80:84" ht="12.75" customHeight="1">
      <c r="CB133" s="45">
        <f t="shared" si="11"/>
        <v>5</v>
      </c>
      <c r="CC133" s="46" t="str">
        <f t="shared" si="12"/>
        <v>510</v>
      </c>
      <c r="CD133" s="46">
        <f t="shared" ref="CD133:CD196" si="13">CD132+1</f>
        <v>45056</v>
      </c>
      <c r="CE133" s="45">
        <f>SUMIF(SAÍDA!L:L,CD133,SAÍDA!N:N)</f>
        <v>0</v>
      </c>
      <c r="CF133" s="45">
        <f>SUMIF(SAÍDA!L:L,CD133,SAÍDA!P:P)</f>
        <v>0</v>
      </c>
    </row>
    <row r="134" spans="80:84" ht="12.75" customHeight="1">
      <c r="CB134" s="45">
        <f t="shared" si="11"/>
        <v>5</v>
      </c>
      <c r="CC134" s="46" t="str">
        <f t="shared" si="12"/>
        <v>511</v>
      </c>
      <c r="CD134" s="46">
        <f t="shared" si="13"/>
        <v>45057</v>
      </c>
      <c r="CE134" s="45">
        <f>SUMIF(SAÍDA!L:L,CD134,SAÍDA!N:N)</f>
        <v>0</v>
      </c>
      <c r="CF134" s="45">
        <f>SUMIF(SAÍDA!L:L,CD134,SAÍDA!P:P)</f>
        <v>0</v>
      </c>
    </row>
    <row r="135" spans="80:84" ht="12.75" customHeight="1">
      <c r="CB135" s="45">
        <f t="shared" si="11"/>
        <v>5</v>
      </c>
      <c r="CC135" s="46" t="str">
        <f t="shared" si="12"/>
        <v>512</v>
      </c>
      <c r="CD135" s="46">
        <f t="shared" si="13"/>
        <v>45058</v>
      </c>
      <c r="CE135" s="45">
        <f>SUMIF(SAÍDA!L:L,CD135,SAÍDA!N:N)</f>
        <v>0</v>
      </c>
      <c r="CF135" s="45">
        <f>SUMIF(SAÍDA!L:L,CD135,SAÍDA!P:P)</f>
        <v>0</v>
      </c>
    </row>
    <row r="136" spans="80:84" ht="12.75" customHeight="1">
      <c r="CB136" s="45">
        <f t="shared" si="11"/>
        <v>5</v>
      </c>
      <c r="CC136" s="46" t="str">
        <f t="shared" si="12"/>
        <v>513</v>
      </c>
      <c r="CD136" s="46">
        <f t="shared" si="13"/>
        <v>45059</v>
      </c>
      <c r="CE136" s="45">
        <f>SUMIF(SAÍDA!L:L,CD136,SAÍDA!N:N)</f>
        <v>0</v>
      </c>
      <c r="CF136" s="45">
        <f>SUMIF(SAÍDA!L:L,CD136,SAÍDA!P:P)</f>
        <v>0</v>
      </c>
    </row>
    <row r="137" spans="80:84" ht="12.75" customHeight="1">
      <c r="CB137" s="45">
        <f t="shared" si="11"/>
        <v>5</v>
      </c>
      <c r="CC137" s="46" t="str">
        <f t="shared" si="12"/>
        <v>514</v>
      </c>
      <c r="CD137" s="46">
        <f t="shared" si="13"/>
        <v>45060</v>
      </c>
      <c r="CE137" s="45">
        <f>SUMIF(SAÍDA!L:L,CD137,SAÍDA!N:N)</f>
        <v>0</v>
      </c>
      <c r="CF137" s="45">
        <f>SUMIF(SAÍDA!L:L,CD137,SAÍDA!P:P)</f>
        <v>0</v>
      </c>
    </row>
    <row r="138" spans="80:84" ht="12.75" customHeight="1">
      <c r="CB138" s="45">
        <f t="shared" si="11"/>
        <v>5</v>
      </c>
      <c r="CC138" s="46" t="str">
        <f t="shared" si="12"/>
        <v>515</v>
      </c>
      <c r="CD138" s="46">
        <f t="shared" si="13"/>
        <v>45061</v>
      </c>
      <c r="CE138" s="45">
        <f>SUMIF(SAÍDA!L:L,CD138,SAÍDA!N:N)</f>
        <v>0</v>
      </c>
      <c r="CF138" s="45">
        <f>SUMIF(SAÍDA!L:L,CD138,SAÍDA!P:P)</f>
        <v>0</v>
      </c>
    </row>
    <row r="139" spans="80:84" ht="12.75" customHeight="1">
      <c r="CB139" s="45">
        <f t="shared" si="11"/>
        <v>5</v>
      </c>
      <c r="CC139" s="46" t="str">
        <f t="shared" si="12"/>
        <v>516</v>
      </c>
      <c r="CD139" s="46">
        <f t="shared" si="13"/>
        <v>45062</v>
      </c>
      <c r="CE139" s="45">
        <f>SUMIF(SAÍDA!L:L,CD139,SAÍDA!N:N)</f>
        <v>0</v>
      </c>
      <c r="CF139" s="45">
        <f>SUMIF(SAÍDA!L:L,CD139,SAÍDA!P:P)</f>
        <v>0</v>
      </c>
    </row>
    <row r="140" spans="80:84" ht="12.75" customHeight="1">
      <c r="CB140" s="45">
        <f t="shared" si="11"/>
        <v>5</v>
      </c>
      <c r="CC140" s="46" t="str">
        <f t="shared" si="12"/>
        <v>517</v>
      </c>
      <c r="CD140" s="46">
        <f t="shared" si="13"/>
        <v>45063</v>
      </c>
      <c r="CE140" s="45">
        <f>SUMIF(SAÍDA!L:L,CD140,SAÍDA!N:N)</f>
        <v>0</v>
      </c>
      <c r="CF140" s="45">
        <f>SUMIF(SAÍDA!L:L,CD140,SAÍDA!P:P)</f>
        <v>0</v>
      </c>
    </row>
    <row r="141" spans="80:84" ht="12.75" customHeight="1">
      <c r="CB141" s="45">
        <f t="shared" si="11"/>
        <v>5</v>
      </c>
      <c r="CC141" s="46" t="str">
        <f t="shared" si="12"/>
        <v>518</v>
      </c>
      <c r="CD141" s="46">
        <f t="shared" si="13"/>
        <v>45064</v>
      </c>
      <c r="CE141" s="45">
        <f>SUMIF(SAÍDA!L:L,CD141,SAÍDA!N:N)</f>
        <v>0</v>
      </c>
      <c r="CF141" s="45">
        <f>SUMIF(SAÍDA!L:L,CD141,SAÍDA!P:P)</f>
        <v>0</v>
      </c>
    </row>
    <row r="142" spans="80:84" ht="12.75" customHeight="1">
      <c r="CB142" s="45">
        <f t="shared" si="11"/>
        <v>5</v>
      </c>
      <c r="CC142" s="46" t="str">
        <f t="shared" si="12"/>
        <v>519</v>
      </c>
      <c r="CD142" s="46">
        <f t="shared" si="13"/>
        <v>45065</v>
      </c>
      <c r="CE142" s="45">
        <f>SUMIF(SAÍDA!L:L,CD142,SAÍDA!N:N)</f>
        <v>0</v>
      </c>
      <c r="CF142" s="45">
        <f>SUMIF(SAÍDA!L:L,CD142,SAÍDA!P:P)</f>
        <v>0</v>
      </c>
    </row>
    <row r="143" spans="80:84" ht="12.75" customHeight="1">
      <c r="CB143" s="45">
        <f t="shared" si="11"/>
        <v>5</v>
      </c>
      <c r="CC143" s="46" t="str">
        <f t="shared" si="12"/>
        <v>520</v>
      </c>
      <c r="CD143" s="46">
        <f t="shared" si="13"/>
        <v>45066</v>
      </c>
      <c r="CE143" s="45">
        <f>SUMIF(SAÍDA!L:L,CD143,SAÍDA!N:N)</f>
        <v>0</v>
      </c>
      <c r="CF143" s="45">
        <f>SUMIF(SAÍDA!L:L,CD143,SAÍDA!P:P)</f>
        <v>0</v>
      </c>
    </row>
    <row r="144" spans="80:84" ht="12.75" customHeight="1">
      <c r="CB144" s="45">
        <f t="shared" si="11"/>
        <v>5</v>
      </c>
      <c r="CC144" s="46" t="str">
        <f t="shared" si="12"/>
        <v>521</v>
      </c>
      <c r="CD144" s="46">
        <f t="shared" si="13"/>
        <v>45067</v>
      </c>
      <c r="CE144" s="45">
        <f>SUMIF(SAÍDA!L:L,CD144,SAÍDA!N:N)</f>
        <v>0</v>
      </c>
      <c r="CF144" s="45">
        <f>SUMIF(SAÍDA!L:L,CD144,SAÍDA!P:P)</f>
        <v>0</v>
      </c>
    </row>
    <row r="145" spans="80:84" ht="12.75" customHeight="1">
      <c r="CB145" s="45">
        <f t="shared" si="11"/>
        <v>5</v>
      </c>
      <c r="CC145" s="46" t="str">
        <f t="shared" si="12"/>
        <v>522</v>
      </c>
      <c r="CD145" s="46">
        <f t="shared" si="13"/>
        <v>45068</v>
      </c>
      <c r="CE145" s="45">
        <f>SUMIF(SAÍDA!L:L,CD145,SAÍDA!N:N)</f>
        <v>0</v>
      </c>
      <c r="CF145" s="45">
        <f>SUMIF(SAÍDA!L:L,CD145,SAÍDA!P:P)</f>
        <v>0</v>
      </c>
    </row>
    <row r="146" spans="80:84" ht="12.75" customHeight="1">
      <c r="CB146" s="45">
        <f t="shared" si="11"/>
        <v>5</v>
      </c>
      <c r="CC146" s="46" t="str">
        <f t="shared" si="12"/>
        <v>523</v>
      </c>
      <c r="CD146" s="46">
        <f t="shared" si="13"/>
        <v>45069</v>
      </c>
      <c r="CE146" s="45">
        <f>SUMIF(SAÍDA!L:L,CD146,SAÍDA!N:N)</f>
        <v>0</v>
      </c>
      <c r="CF146" s="45">
        <f>SUMIF(SAÍDA!L:L,CD146,SAÍDA!P:P)</f>
        <v>0</v>
      </c>
    </row>
    <row r="147" spans="80:84" ht="12.75" customHeight="1">
      <c r="CB147" s="45">
        <f t="shared" si="11"/>
        <v>5</v>
      </c>
      <c r="CC147" s="46" t="str">
        <f t="shared" si="12"/>
        <v>524</v>
      </c>
      <c r="CD147" s="46">
        <f t="shared" si="13"/>
        <v>45070</v>
      </c>
      <c r="CE147" s="45">
        <f>SUMIF(SAÍDA!L:L,CD147,SAÍDA!N:N)</f>
        <v>0</v>
      </c>
      <c r="CF147" s="45">
        <f>SUMIF(SAÍDA!L:L,CD147,SAÍDA!P:P)</f>
        <v>0</v>
      </c>
    </row>
    <row r="148" spans="80:84" ht="12.75" customHeight="1">
      <c r="CB148" s="45">
        <f t="shared" si="11"/>
        <v>5</v>
      </c>
      <c r="CC148" s="46" t="str">
        <f t="shared" si="12"/>
        <v>525</v>
      </c>
      <c r="CD148" s="46">
        <f t="shared" si="13"/>
        <v>45071</v>
      </c>
      <c r="CE148" s="45">
        <f>SUMIF(SAÍDA!L:L,CD148,SAÍDA!N:N)</f>
        <v>0</v>
      </c>
      <c r="CF148" s="45">
        <f>SUMIF(SAÍDA!L:L,CD148,SAÍDA!P:P)</f>
        <v>0</v>
      </c>
    </row>
    <row r="149" spans="80:84" ht="12.75" customHeight="1">
      <c r="CB149" s="45">
        <f t="shared" si="11"/>
        <v>5</v>
      </c>
      <c r="CC149" s="46" t="str">
        <f t="shared" si="12"/>
        <v>526</v>
      </c>
      <c r="CD149" s="46">
        <f t="shared" si="13"/>
        <v>45072</v>
      </c>
      <c r="CE149" s="45">
        <f>SUMIF(SAÍDA!L:L,CD149,SAÍDA!N:N)</f>
        <v>0</v>
      </c>
      <c r="CF149" s="45">
        <f>SUMIF(SAÍDA!L:L,CD149,SAÍDA!P:P)</f>
        <v>0</v>
      </c>
    </row>
    <row r="150" spans="80:84" ht="12.75" customHeight="1">
      <c r="CB150" s="45">
        <f t="shared" si="11"/>
        <v>5</v>
      </c>
      <c r="CC150" s="46" t="str">
        <f t="shared" si="12"/>
        <v>527</v>
      </c>
      <c r="CD150" s="46">
        <f t="shared" si="13"/>
        <v>45073</v>
      </c>
      <c r="CE150" s="45">
        <f>SUMIF(SAÍDA!L:L,CD150,SAÍDA!N:N)</f>
        <v>0</v>
      </c>
      <c r="CF150" s="45">
        <f>SUMIF(SAÍDA!L:L,CD150,SAÍDA!P:P)</f>
        <v>0</v>
      </c>
    </row>
    <row r="151" spans="80:84" ht="12.75" customHeight="1">
      <c r="CB151" s="45">
        <f t="shared" si="11"/>
        <v>5</v>
      </c>
      <c r="CC151" s="46" t="str">
        <f t="shared" si="12"/>
        <v>528</v>
      </c>
      <c r="CD151" s="46">
        <f t="shared" si="13"/>
        <v>45074</v>
      </c>
      <c r="CE151" s="45">
        <f>SUMIF(SAÍDA!L:L,CD151,SAÍDA!N:N)</f>
        <v>0</v>
      </c>
      <c r="CF151" s="45">
        <f>SUMIF(SAÍDA!L:L,CD151,SAÍDA!P:P)</f>
        <v>0</v>
      </c>
    </row>
    <row r="152" spans="80:84" ht="12.75" customHeight="1">
      <c r="CB152" s="45">
        <f t="shared" si="11"/>
        <v>5</v>
      </c>
      <c r="CC152" s="46" t="str">
        <f t="shared" si="12"/>
        <v>529</v>
      </c>
      <c r="CD152" s="46">
        <f t="shared" si="13"/>
        <v>45075</v>
      </c>
      <c r="CE152" s="45">
        <f>SUMIF(SAÍDA!L:L,CD152,SAÍDA!N:N)</f>
        <v>0</v>
      </c>
      <c r="CF152" s="45">
        <f>SUMIF(SAÍDA!L:L,CD152,SAÍDA!P:P)</f>
        <v>0</v>
      </c>
    </row>
    <row r="153" spans="80:84" ht="12.75" customHeight="1">
      <c r="CB153" s="45">
        <f t="shared" si="11"/>
        <v>5</v>
      </c>
      <c r="CC153" s="46" t="str">
        <f t="shared" si="12"/>
        <v>530</v>
      </c>
      <c r="CD153" s="46">
        <f t="shared" si="13"/>
        <v>45076</v>
      </c>
      <c r="CE153" s="45">
        <f>SUMIF(SAÍDA!L:L,CD153,SAÍDA!N:N)</f>
        <v>0</v>
      </c>
      <c r="CF153" s="45">
        <f>SUMIF(SAÍDA!L:L,CD153,SAÍDA!P:P)</f>
        <v>0</v>
      </c>
    </row>
    <row r="154" spans="80:84" ht="12.75" customHeight="1">
      <c r="CB154" s="45">
        <f t="shared" si="11"/>
        <v>5</v>
      </c>
      <c r="CC154" s="46" t="str">
        <f t="shared" si="12"/>
        <v>531</v>
      </c>
      <c r="CD154" s="46">
        <f t="shared" si="13"/>
        <v>45077</v>
      </c>
      <c r="CE154" s="45">
        <f>SUMIF(SAÍDA!L:L,CD154,SAÍDA!N:N)</f>
        <v>0</v>
      </c>
      <c r="CF154" s="45">
        <f>SUMIF(SAÍDA!L:L,CD154,SAÍDA!P:P)</f>
        <v>0</v>
      </c>
    </row>
    <row r="155" spans="80:84" ht="12.75" customHeight="1">
      <c r="CB155" s="45">
        <f t="shared" si="11"/>
        <v>6</v>
      </c>
      <c r="CC155" s="46" t="str">
        <f t="shared" si="12"/>
        <v>61</v>
      </c>
      <c r="CD155" s="46">
        <f t="shared" si="13"/>
        <v>45078</v>
      </c>
      <c r="CE155" s="45">
        <f>SUMIF(SAÍDA!L:L,CD155,SAÍDA!N:N)</f>
        <v>0</v>
      </c>
      <c r="CF155" s="45">
        <f>SUMIF(SAÍDA!L:L,CD155,SAÍDA!P:P)</f>
        <v>0</v>
      </c>
    </row>
    <row r="156" spans="80:84" ht="12.75" customHeight="1">
      <c r="CB156" s="45">
        <f t="shared" si="11"/>
        <v>6</v>
      </c>
      <c r="CC156" s="46" t="str">
        <f t="shared" si="12"/>
        <v>62</v>
      </c>
      <c r="CD156" s="46">
        <f t="shared" si="13"/>
        <v>45079</v>
      </c>
      <c r="CE156" s="45">
        <f>SUMIF(SAÍDA!L:L,CD156,SAÍDA!N:N)</f>
        <v>0</v>
      </c>
      <c r="CF156" s="45">
        <f>SUMIF(SAÍDA!L:L,CD156,SAÍDA!P:P)</f>
        <v>0</v>
      </c>
    </row>
    <row r="157" spans="80:84" ht="12.75" customHeight="1">
      <c r="CB157" s="45">
        <f t="shared" si="11"/>
        <v>6</v>
      </c>
      <c r="CC157" s="46" t="str">
        <f t="shared" si="12"/>
        <v>63</v>
      </c>
      <c r="CD157" s="46">
        <f t="shared" si="13"/>
        <v>45080</v>
      </c>
      <c r="CE157" s="45">
        <f>SUMIF(SAÍDA!L:L,CD157,SAÍDA!N:N)</f>
        <v>0</v>
      </c>
      <c r="CF157" s="45">
        <f>SUMIF(SAÍDA!L:L,CD157,SAÍDA!P:P)</f>
        <v>0</v>
      </c>
    </row>
    <row r="158" spans="80:84" ht="12.75" customHeight="1">
      <c r="CB158" s="45">
        <f t="shared" si="11"/>
        <v>6</v>
      </c>
      <c r="CC158" s="46" t="str">
        <f t="shared" si="12"/>
        <v>64</v>
      </c>
      <c r="CD158" s="46">
        <f t="shared" si="13"/>
        <v>45081</v>
      </c>
      <c r="CE158" s="45">
        <f>SUMIF(SAÍDA!L:L,CD158,SAÍDA!N:N)</f>
        <v>0</v>
      </c>
      <c r="CF158" s="45">
        <f>SUMIF(SAÍDA!L:L,CD158,SAÍDA!P:P)</f>
        <v>0</v>
      </c>
    </row>
    <row r="159" spans="80:84" ht="12.75" customHeight="1">
      <c r="CB159" s="45">
        <f t="shared" si="11"/>
        <v>6</v>
      </c>
      <c r="CC159" s="46" t="str">
        <f t="shared" si="12"/>
        <v>65</v>
      </c>
      <c r="CD159" s="46">
        <f t="shared" si="13"/>
        <v>45082</v>
      </c>
      <c r="CE159" s="45">
        <f>SUMIF(SAÍDA!L:L,CD159,SAÍDA!N:N)</f>
        <v>0</v>
      </c>
      <c r="CF159" s="45">
        <f>SUMIF(SAÍDA!L:L,CD159,SAÍDA!P:P)</f>
        <v>0</v>
      </c>
    </row>
    <row r="160" spans="80:84" ht="12.75" customHeight="1">
      <c r="CB160" s="45">
        <f t="shared" si="11"/>
        <v>6</v>
      </c>
      <c r="CC160" s="46" t="str">
        <f t="shared" si="12"/>
        <v>66</v>
      </c>
      <c r="CD160" s="46">
        <f t="shared" si="13"/>
        <v>45083</v>
      </c>
      <c r="CE160" s="45">
        <f>SUMIF(SAÍDA!L:L,CD160,SAÍDA!N:N)</f>
        <v>0</v>
      </c>
      <c r="CF160" s="45">
        <f>SUMIF(SAÍDA!L:L,CD160,SAÍDA!P:P)</f>
        <v>0</v>
      </c>
    </row>
    <row r="161" spans="80:84" ht="12.75" customHeight="1">
      <c r="CB161" s="45">
        <f t="shared" si="11"/>
        <v>6</v>
      </c>
      <c r="CC161" s="46" t="str">
        <f t="shared" si="12"/>
        <v>67</v>
      </c>
      <c r="CD161" s="46">
        <f t="shared" si="13"/>
        <v>45084</v>
      </c>
      <c r="CE161" s="45">
        <f>SUMIF(SAÍDA!L:L,CD161,SAÍDA!N:N)</f>
        <v>0</v>
      </c>
      <c r="CF161" s="45">
        <f>SUMIF(SAÍDA!L:L,CD161,SAÍDA!P:P)</f>
        <v>0</v>
      </c>
    </row>
    <row r="162" spans="80:84" ht="12.75" customHeight="1">
      <c r="CB162" s="45">
        <f t="shared" si="11"/>
        <v>6</v>
      </c>
      <c r="CC162" s="46" t="str">
        <f t="shared" si="12"/>
        <v>68</v>
      </c>
      <c r="CD162" s="46">
        <f t="shared" si="13"/>
        <v>45085</v>
      </c>
      <c r="CE162" s="45">
        <f>SUMIF(SAÍDA!L:L,CD162,SAÍDA!N:N)</f>
        <v>0</v>
      </c>
      <c r="CF162" s="45">
        <f>SUMIF(SAÍDA!L:L,CD162,SAÍDA!P:P)</f>
        <v>0</v>
      </c>
    </row>
    <row r="163" spans="80:84" ht="12.75" customHeight="1">
      <c r="CB163" s="45">
        <f t="shared" si="11"/>
        <v>6</v>
      </c>
      <c r="CC163" s="46" t="str">
        <f t="shared" si="12"/>
        <v>69</v>
      </c>
      <c r="CD163" s="46">
        <f t="shared" si="13"/>
        <v>45086</v>
      </c>
      <c r="CE163" s="45">
        <f>SUMIF(SAÍDA!L:L,CD163,SAÍDA!N:N)</f>
        <v>0</v>
      </c>
      <c r="CF163" s="45">
        <f>SUMIF(SAÍDA!L:L,CD163,SAÍDA!P:P)</f>
        <v>0</v>
      </c>
    </row>
    <row r="164" spans="80:84" ht="12.75" customHeight="1">
      <c r="CB164" s="45">
        <f t="shared" si="11"/>
        <v>6</v>
      </c>
      <c r="CC164" s="46" t="str">
        <f t="shared" si="12"/>
        <v>610</v>
      </c>
      <c r="CD164" s="46">
        <f t="shared" si="13"/>
        <v>45087</v>
      </c>
      <c r="CE164" s="45">
        <f>SUMIF(SAÍDA!L:L,CD164,SAÍDA!N:N)</f>
        <v>0</v>
      </c>
      <c r="CF164" s="45">
        <f>SUMIF(SAÍDA!L:L,CD164,SAÍDA!P:P)</f>
        <v>0</v>
      </c>
    </row>
    <row r="165" spans="80:84" ht="12.75" customHeight="1">
      <c r="CB165" s="45">
        <f t="shared" si="11"/>
        <v>6</v>
      </c>
      <c r="CC165" s="46" t="str">
        <f t="shared" si="12"/>
        <v>611</v>
      </c>
      <c r="CD165" s="46">
        <f t="shared" si="13"/>
        <v>45088</v>
      </c>
      <c r="CE165" s="45">
        <f>SUMIF(SAÍDA!L:L,CD165,SAÍDA!N:N)</f>
        <v>0</v>
      </c>
      <c r="CF165" s="45">
        <f>SUMIF(SAÍDA!L:L,CD165,SAÍDA!P:P)</f>
        <v>0</v>
      </c>
    </row>
    <row r="166" spans="80:84" ht="12.75" customHeight="1">
      <c r="CB166" s="45">
        <f t="shared" si="11"/>
        <v>6</v>
      </c>
      <c r="CC166" s="46" t="str">
        <f t="shared" si="12"/>
        <v>612</v>
      </c>
      <c r="CD166" s="46">
        <f t="shared" si="13"/>
        <v>45089</v>
      </c>
      <c r="CE166" s="45">
        <f>SUMIF(SAÍDA!L:L,CD166,SAÍDA!N:N)</f>
        <v>0</v>
      </c>
      <c r="CF166" s="45">
        <f>SUMIF(SAÍDA!L:L,CD166,SAÍDA!P:P)</f>
        <v>0</v>
      </c>
    </row>
    <row r="167" spans="80:84" ht="12.75" customHeight="1">
      <c r="CB167" s="45">
        <f t="shared" si="11"/>
        <v>6</v>
      </c>
      <c r="CC167" s="46" t="str">
        <f t="shared" si="12"/>
        <v>613</v>
      </c>
      <c r="CD167" s="46">
        <f t="shared" si="13"/>
        <v>45090</v>
      </c>
      <c r="CE167" s="45">
        <f>SUMIF(SAÍDA!L:L,CD167,SAÍDA!N:N)</f>
        <v>0</v>
      </c>
      <c r="CF167" s="45">
        <f>SUMIF(SAÍDA!L:L,CD167,SAÍDA!P:P)</f>
        <v>0</v>
      </c>
    </row>
    <row r="168" spans="80:84" ht="12.75" customHeight="1">
      <c r="CB168" s="45">
        <f t="shared" si="11"/>
        <v>6</v>
      </c>
      <c r="CC168" s="46" t="str">
        <f t="shared" si="12"/>
        <v>614</v>
      </c>
      <c r="CD168" s="46">
        <f t="shared" si="13"/>
        <v>45091</v>
      </c>
      <c r="CE168" s="45">
        <f>SUMIF(SAÍDA!L:L,CD168,SAÍDA!N:N)</f>
        <v>0</v>
      </c>
      <c r="CF168" s="45">
        <f>SUMIF(SAÍDA!L:L,CD168,SAÍDA!P:P)</f>
        <v>0</v>
      </c>
    </row>
    <row r="169" spans="80:84" ht="12.75" customHeight="1">
      <c r="CB169" s="45">
        <f t="shared" si="11"/>
        <v>6</v>
      </c>
      <c r="CC169" s="46" t="str">
        <f t="shared" si="12"/>
        <v>615</v>
      </c>
      <c r="CD169" s="46">
        <f t="shared" si="13"/>
        <v>45092</v>
      </c>
      <c r="CE169" s="45">
        <f>SUMIF(SAÍDA!L:L,CD169,SAÍDA!N:N)</f>
        <v>0</v>
      </c>
      <c r="CF169" s="45">
        <f>SUMIF(SAÍDA!L:L,CD169,SAÍDA!P:P)</f>
        <v>0</v>
      </c>
    </row>
    <row r="170" spans="80:84" ht="12.75" customHeight="1">
      <c r="CB170" s="45">
        <f t="shared" si="11"/>
        <v>6</v>
      </c>
      <c r="CC170" s="46" t="str">
        <f t="shared" si="12"/>
        <v>616</v>
      </c>
      <c r="CD170" s="46">
        <f t="shared" si="13"/>
        <v>45093</v>
      </c>
      <c r="CE170" s="45">
        <f>SUMIF(SAÍDA!L:L,CD170,SAÍDA!N:N)</f>
        <v>0</v>
      </c>
      <c r="CF170" s="45">
        <f>SUMIF(SAÍDA!L:L,CD170,SAÍDA!P:P)</f>
        <v>0</v>
      </c>
    </row>
    <row r="171" spans="80:84" ht="12.75" customHeight="1">
      <c r="CB171" s="45">
        <f t="shared" si="11"/>
        <v>6</v>
      </c>
      <c r="CC171" s="46" t="str">
        <f t="shared" si="12"/>
        <v>617</v>
      </c>
      <c r="CD171" s="46">
        <f t="shared" si="13"/>
        <v>45094</v>
      </c>
      <c r="CE171" s="45">
        <f>SUMIF(SAÍDA!L:L,CD171,SAÍDA!N:N)</f>
        <v>0</v>
      </c>
      <c r="CF171" s="45">
        <f>SUMIF(SAÍDA!L:L,CD171,SAÍDA!P:P)</f>
        <v>0</v>
      </c>
    </row>
    <row r="172" spans="80:84" ht="12.75" customHeight="1">
      <c r="CB172" s="45">
        <f t="shared" si="11"/>
        <v>6</v>
      </c>
      <c r="CC172" s="46" t="str">
        <f t="shared" si="12"/>
        <v>618</v>
      </c>
      <c r="CD172" s="46">
        <f t="shared" si="13"/>
        <v>45095</v>
      </c>
      <c r="CE172" s="45">
        <f>SUMIF(SAÍDA!L:L,CD172,SAÍDA!N:N)</f>
        <v>0</v>
      </c>
      <c r="CF172" s="45">
        <f>SUMIF(SAÍDA!L:L,CD172,SAÍDA!P:P)</f>
        <v>0</v>
      </c>
    </row>
    <row r="173" spans="80:84" ht="12.75" customHeight="1">
      <c r="CB173" s="45">
        <f t="shared" si="11"/>
        <v>6</v>
      </c>
      <c r="CC173" s="46" t="str">
        <f t="shared" si="12"/>
        <v>619</v>
      </c>
      <c r="CD173" s="46">
        <f t="shared" si="13"/>
        <v>45096</v>
      </c>
      <c r="CE173" s="45">
        <f>SUMIF(SAÍDA!L:L,CD173,SAÍDA!N:N)</f>
        <v>0</v>
      </c>
      <c r="CF173" s="45">
        <f>SUMIF(SAÍDA!L:L,CD173,SAÍDA!P:P)</f>
        <v>0</v>
      </c>
    </row>
    <row r="174" spans="80:84" ht="12.75" customHeight="1">
      <c r="CB174" s="45">
        <f t="shared" si="11"/>
        <v>6</v>
      </c>
      <c r="CC174" s="46" t="str">
        <f t="shared" si="12"/>
        <v>620</v>
      </c>
      <c r="CD174" s="46">
        <f t="shared" si="13"/>
        <v>45097</v>
      </c>
      <c r="CE174" s="45">
        <f>SUMIF(SAÍDA!L:L,CD174,SAÍDA!N:N)</f>
        <v>0</v>
      </c>
      <c r="CF174" s="45">
        <f>SUMIF(SAÍDA!L:L,CD174,SAÍDA!P:P)</f>
        <v>0</v>
      </c>
    </row>
    <row r="175" spans="80:84" ht="12.75" customHeight="1">
      <c r="CB175" s="45">
        <f t="shared" si="11"/>
        <v>6</v>
      </c>
      <c r="CC175" s="46" t="str">
        <f t="shared" si="12"/>
        <v>621</v>
      </c>
      <c r="CD175" s="46">
        <f t="shared" si="13"/>
        <v>45098</v>
      </c>
      <c r="CE175" s="45">
        <f>SUMIF(SAÍDA!L:L,CD175,SAÍDA!N:N)</f>
        <v>0</v>
      </c>
      <c r="CF175" s="45">
        <f>SUMIF(SAÍDA!L:L,CD175,SAÍDA!P:P)</f>
        <v>0</v>
      </c>
    </row>
    <row r="176" spans="80:84" ht="12.75" customHeight="1">
      <c r="CB176" s="45">
        <f t="shared" si="11"/>
        <v>6</v>
      </c>
      <c r="CC176" s="46" t="str">
        <f t="shared" si="12"/>
        <v>622</v>
      </c>
      <c r="CD176" s="46">
        <f t="shared" si="13"/>
        <v>45099</v>
      </c>
      <c r="CE176" s="45">
        <f>SUMIF(SAÍDA!L:L,CD176,SAÍDA!N:N)</f>
        <v>0</v>
      </c>
      <c r="CF176" s="45">
        <f>SUMIF(SAÍDA!L:L,CD176,SAÍDA!P:P)</f>
        <v>0</v>
      </c>
    </row>
    <row r="177" spans="80:84" ht="12.75" customHeight="1">
      <c r="CB177" s="45">
        <f t="shared" si="11"/>
        <v>6</v>
      </c>
      <c r="CC177" s="46" t="str">
        <f t="shared" si="12"/>
        <v>623</v>
      </c>
      <c r="CD177" s="46">
        <f t="shared" si="13"/>
        <v>45100</v>
      </c>
      <c r="CE177" s="45">
        <f>SUMIF(SAÍDA!L:L,CD177,SAÍDA!N:N)</f>
        <v>0</v>
      </c>
      <c r="CF177" s="45">
        <f>SUMIF(SAÍDA!L:L,CD177,SAÍDA!P:P)</f>
        <v>0</v>
      </c>
    </row>
    <row r="178" spans="80:84" ht="12.75" customHeight="1">
      <c r="CB178" s="45">
        <f t="shared" si="11"/>
        <v>6</v>
      </c>
      <c r="CC178" s="46" t="str">
        <f t="shared" si="12"/>
        <v>624</v>
      </c>
      <c r="CD178" s="46">
        <f t="shared" si="13"/>
        <v>45101</v>
      </c>
      <c r="CE178" s="45">
        <f>SUMIF(SAÍDA!L:L,CD178,SAÍDA!N:N)</f>
        <v>0</v>
      </c>
      <c r="CF178" s="45">
        <f>SUMIF(SAÍDA!L:L,CD178,SAÍDA!P:P)</f>
        <v>0</v>
      </c>
    </row>
    <row r="179" spans="80:84" ht="12.75" customHeight="1">
      <c r="CB179" s="45">
        <f t="shared" si="11"/>
        <v>6</v>
      </c>
      <c r="CC179" s="46" t="str">
        <f t="shared" si="12"/>
        <v>625</v>
      </c>
      <c r="CD179" s="46">
        <f t="shared" si="13"/>
        <v>45102</v>
      </c>
      <c r="CE179" s="45">
        <f>SUMIF(SAÍDA!L:L,CD179,SAÍDA!N:N)</f>
        <v>0</v>
      </c>
      <c r="CF179" s="45">
        <f>SUMIF(SAÍDA!L:L,CD179,SAÍDA!P:P)</f>
        <v>0</v>
      </c>
    </row>
    <row r="180" spans="80:84" ht="12.75" customHeight="1">
      <c r="CB180" s="45">
        <f t="shared" si="11"/>
        <v>6</v>
      </c>
      <c r="CC180" s="46" t="str">
        <f t="shared" si="12"/>
        <v>626</v>
      </c>
      <c r="CD180" s="46">
        <f t="shared" si="13"/>
        <v>45103</v>
      </c>
      <c r="CE180" s="45">
        <f>SUMIF(SAÍDA!L:L,CD180,SAÍDA!N:N)</f>
        <v>0</v>
      </c>
      <c r="CF180" s="45">
        <f>SUMIF(SAÍDA!L:L,CD180,SAÍDA!P:P)</f>
        <v>0</v>
      </c>
    </row>
    <row r="181" spans="80:84" ht="12.75" customHeight="1">
      <c r="CB181" s="45">
        <f t="shared" si="11"/>
        <v>6</v>
      </c>
      <c r="CC181" s="46" t="str">
        <f t="shared" si="12"/>
        <v>627</v>
      </c>
      <c r="CD181" s="46">
        <f t="shared" si="13"/>
        <v>45104</v>
      </c>
      <c r="CE181" s="45">
        <f>SUMIF(SAÍDA!L:L,CD181,SAÍDA!N:N)</f>
        <v>0</v>
      </c>
      <c r="CF181" s="45">
        <f>SUMIF(SAÍDA!L:L,CD181,SAÍDA!P:P)</f>
        <v>0</v>
      </c>
    </row>
    <row r="182" spans="80:84" ht="12.75" customHeight="1">
      <c r="CB182" s="45">
        <f t="shared" si="11"/>
        <v>6</v>
      </c>
      <c r="CC182" s="46" t="str">
        <f t="shared" si="12"/>
        <v>628</v>
      </c>
      <c r="CD182" s="46">
        <f t="shared" si="13"/>
        <v>45105</v>
      </c>
      <c r="CE182" s="45">
        <f>SUMIF(SAÍDA!L:L,CD182,SAÍDA!N:N)</f>
        <v>0</v>
      </c>
      <c r="CF182" s="45">
        <f>SUMIF(SAÍDA!L:L,CD182,SAÍDA!P:P)</f>
        <v>0</v>
      </c>
    </row>
    <row r="183" spans="80:84" ht="12.75" customHeight="1">
      <c r="CB183" s="45">
        <f t="shared" si="11"/>
        <v>6</v>
      </c>
      <c r="CC183" s="46" t="str">
        <f t="shared" si="12"/>
        <v>629</v>
      </c>
      <c r="CD183" s="46">
        <f t="shared" si="13"/>
        <v>45106</v>
      </c>
      <c r="CE183" s="45">
        <f>SUMIF(SAÍDA!L:L,CD183,SAÍDA!N:N)</f>
        <v>0</v>
      </c>
      <c r="CF183" s="45">
        <f>SUMIF(SAÍDA!L:L,CD183,SAÍDA!P:P)</f>
        <v>0</v>
      </c>
    </row>
    <row r="184" spans="80:84" ht="12.75" customHeight="1">
      <c r="CB184" s="45">
        <f t="shared" si="11"/>
        <v>6</v>
      </c>
      <c r="CC184" s="46" t="str">
        <f t="shared" si="12"/>
        <v>630</v>
      </c>
      <c r="CD184" s="46">
        <f t="shared" si="13"/>
        <v>45107</v>
      </c>
      <c r="CE184" s="45">
        <f>SUMIF(SAÍDA!L:L,CD184,SAÍDA!N:N)</f>
        <v>0</v>
      </c>
      <c r="CF184" s="45">
        <f>SUMIF(SAÍDA!L:L,CD184,SAÍDA!P:P)</f>
        <v>0</v>
      </c>
    </row>
    <row r="185" spans="80:84" ht="12.75" customHeight="1">
      <c r="CB185" s="45">
        <f t="shared" si="11"/>
        <v>7</v>
      </c>
      <c r="CC185" s="46" t="str">
        <f t="shared" si="12"/>
        <v>71</v>
      </c>
      <c r="CD185" s="46">
        <f t="shared" si="13"/>
        <v>45108</v>
      </c>
      <c r="CE185" s="45">
        <f>SUMIF(SAÍDA!L:L,CD185,SAÍDA!N:N)</f>
        <v>0</v>
      </c>
      <c r="CF185" s="45">
        <f>SUMIF(SAÍDA!L:L,CD185,SAÍDA!P:P)</f>
        <v>0</v>
      </c>
    </row>
    <row r="186" spans="80:84" ht="12.75" customHeight="1">
      <c r="CB186" s="45">
        <f t="shared" si="11"/>
        <v>7</v>
      </c>
      <c r="CC186" s="46" t="str">
        <f t="shared" si="12"/>
        <v>72</v>
      </c>
      <c r="CD186" s="46">
        <f t="shared" si="13"/>
        <v>45109</v>
      </c>
      <c r="CE186" s="45">
        <f>SUMIF(SAÍDA!L:L,CD186,SAÍDA!N:N)</f>
        <v>0</v>
      </c>
      <c r="CF186" s="45">
        <f>SUMIF(SAÍDA!L:L,CD186,SAÍDA!P:P)</f>
        <v>0</v>
      </c>
    </row>
    <row r="187" spans="80:84" ht="12.75" customHeight="1">
      <c r="CB187" s="45">
        <f t="shared" si="11"/>
        <v>7</v>
      </c>
      <c r="CC187" s="46" t="str">
        <f t="shared" si="12"/>
        <v>73</v>
      </c>
      <c r="CD187" s="46">
        <f t="shared" si="13"/>
        <v>45110</v>
      </c>
      <c r="CE187" s="45">
        <f>SUMIF(SAÍDA!L:L,CD187,SAÍDA!N:N)</f>
        <v>0</v>
      </c>
      <c r="CF187" s="45">
        <f>SUMIF(SAÍDA!L:L,CD187,SAÍDA!P:P)</f>
        <v>0</v>
      </c>
    </row>
    <row r="188" spans="80:84" ht="12.75" customHeight="1">
      <c r="CB188" s="45">
        <f t="shared" si="11"/>
        <v>7</v>
      </c>
      <c r="CC188" s="46" t="str">
        <f t="shared" si="12"/>
        <v>74</v>
      </c>
      <c r="CD188" s="46">
        <f t="shared" si="13"/>
        <v>45111</v>
      </c>
      <c r="CE188" s="45">
        <f>SUMIF(SAÍDA!L:L,CD188,SAÍDA!N:N)</f>
        <v>0</v>
      </c>
      <c r="CF188" s="45">
        <f>SUMIF(SAÍDA!L:L,CD188,SAÍDA!P:P)</f>
        <v>0</v>
      </c>
    </row>
    <row r="189" spans="80:84" ht="12.75" customHeight="1">
      <c r="CB189" s="45">
        <f t="shared" si="11"/>
        <v>7</v>
      </c>
      <c r="CC189" s="46" t="str">
        <f t="shared" si="12"/>
        <v>75</v>
      </c>
      <c r="CD189" s="46">
        <f t="shared" si="13"/>
        <v>45112</v>
      </c>
      <c r="CE189" s="45">
        <f>SUMIF(SAÍDA!L:L,CD189,SAÍDA!N:N)</f>
        <v>0</v>
      </c>
      <c r="CF189" s="45">
        <f>SUMIF(SAÍDA!L:L,CD189,SAÍDA!P:P)</f>
        <v>0</v>
      </c>
    </row>
    <row r="190" spans="80:84" ht="12.75" customHeight="1">
      <c r="CB190" s="45">
        <f t="shared" si="11"/>
        <v>7</v>
      </c>
      <c r="CC190" s="46" t="str">
        <f t="shared" si="12"/>
        <v>76</v>
      </c>
      <c r="CD190" s="46">
        <f t="shared" si="13"/>
        <v>45113</v>
      </c>
      <c r="CE190" s="45">
        <f>SUMIF(SAÍDA!L:L,CD190,SAÍDA!N:N)</f>
        <v>0</v>
      </c>
      <c r="CF190" s="45">
        <f>SUMIF(SAÍDA!L:L,CD190,SAÍDA!P:P)</f>
        <v>0</v>
      </c>
    </row>
    <row r="191" spans="80:84" ht="12.75" customHeight="1">
      <c r="CB191" s="45">
        <f t="shared" si="11"/>
        <v>7</v>
      </c>
      <c r="CC191" s="46" t="str">
        <f t="shared" si="12"/>
        <v>77</v>
      </c>
      <c r="CD191" s="46">
        <f t="shared" si="13"/>
        <v>45114</v>
      </c>
      <c r="CE191" s="45">
        <f>SUMIF(SAÍDA!L:L,CD191,SAÍDA!N:N)</f>
        <v>0</v>
      </c>
      <c r="CF191" s="45">
        <f>SUMIF(SAÍDA!L:L,CD191,SAÍDA!P:P)</f>
        <v>0</v>
      </c>
    </row>
    <row r="192" spans="80:84" ht="12.75" customHeight="1">
      <c r="CB192" s="45">
        <f t="shared" si="11"/>
        <v>7</v>
      </c>
      <c r="CC192" s="46" t="str">
        <f t="shared" si="12"/>
        <v>78</v>
      </c>
      <c r="CD192" s="46">
        <f t="shared" si="13"/>
        <v>45115</v>
      </c>
      <c r="CE192" s="45">
        <f>SUMIF(SAÍDA!L:L,CD192,SAÍDA!N:N)</f>
        <v>0</v>
      </c>
      <c r="CF192" s="45">
        <f>SUMIF(SAÍDA!L:L,CD192,SAÍDA!P:P)</f>
        <v>0</v>
      </c>
    </row>
    <row r="193" spans="80:84" ht="12.75" customHeight="1">
      <c r="CB193" s="45">
        <f t="shared" si="11"/>
        <v>7</v>
      </c>
      <c r="CC193" s="46" t="str">
        <f t="shared" si="12"/>
        <v>79</v>
      </c>
      <c r="CD193" s="46">
        <f t="shared" si="13"/>
        <v>45116</v>
      </c>
      <c r="CE193" s="45">
        <f>SUMIF(SAÍDA!L:L,CD193,SAÍDA!N:N)</f>
        <v>0</v>
      </c>
      <c r="CF193" s="45">
        <f>SUMIF(SAÍDA!L:L,CD193,SAÍDA!P:P)</f>
        <v>0</v>
      </c>
    </row>
    <row r="194" spans="80:84" ht="12.75" customHeight="1">
      <c r="CB194" s="45">
        <f t="shared" si="11"/>
        <v>7</v>
      </c>
      <c r="CC194" s="46" t="str">
        <f t="shared" si="12"/>
        <v>710</v>
      </c>
      <c r="CD194" s="46">
        <f t="shared" si="13"/>
        <v>45117</v>
      </c>
      <c r="CE194" s="45">
        <f>SUMIF(SAÍDA!L:L,CD194,SAÍDA!N:N)</f>
        <v>0</v>
      </c>
      <c r="CF194" s="45">
        <f>SUMIF(SAÍDA!L:L,CD194,SAÍDA!P:P)</f>
        <v>0</v>
      </c>
    </row>
    <row r="195" spans="80:84" ht="12.75" customHeight="1">
      <c r="CB195" s="45">
        <f t="shared" si="11"/>
        <v>7</v>
      </c>
      <c r="CC195" s="46" t="str">
        <f t="shared" si="12"/>
        <v>711</v>
      </c>
      <c r="CD195" s="46">
        <f t="shared" si="13"/>
        <v>45118</v>
      </c>
      <c r="CE195" s="45">
        <f>SUMIF(SAÍDA!L:L,CD195,SAÍDA!N:N)</f>
        <v>0</v>
      </c>
      <c r="CF195" s="45">
        <f>SUMIF(SAÍDA!L:L,CD195,SAÍDA!P:P)</f>
        <v>0</v>
      </c>
    </row>
    <row r="196" spans="80:84" ht="12.75" customHeight="1">
      <c r="CB196" s="45">
        <f t="shared" ref="CB196:CB259" si="14">MONTH(CD196)</f>
        <v>7</v>
      </c>
      <c r="CC196" s="46" t="str">
        <f t="shared" ref="CC196:CC259" si="15">MONTH(CD196)&amp;DAY(CD196)</f>
        <v>712</v>
      </c>
      <c r="CD196" s="46">
        <f t="shared" si="13"/>
        <v>45119</v>
      </c>
      <c r="CE196" s="45">
        <f>SUMIF(SAÍDA!L:L,CD196,SAÍDA!N:N)</f>
        <v>0</v>
      </c>
      <c r="CF196" s="45">
        <f>SUMIF(SAÍDA!L:L,CD196,SAÍDA!P:P)</f>
        <v>0</v>
      </c>
    </row>
    <row r="197" spans="80:84" ht="12.75" customHeight="1">
      <c r="CB197" s="45">
        <f t="shared" si="14"/>
        <v>7</v>
      </c>
      <c r="CC197" s="46" t="str">
        <f t="shared" si="15"/>
        <v>713</v>
      </c>
      <c r="CD197" s="46">
        <f t="shared" ref="CD197:CD260" si="16">CD196+1</f>
        <v>45120</v>
      </c>
      <c r="CE197" s="45">
        <f>SUMIF(SAÍDA!L:L,CD197,SAÍDA!N:N)</f>
        <v>0</v>
      </c>
      <c r="CF197" s="45">
        <f>SUMIF(SAÍDA!L:L,CD197,SAÍDA!P:P)</f>
        <v>0</v>
      </c>
    </row>
    <row r="198" spans="80:84" ht="12.75" customHeight="1">
      <c r="CB198" s="45">
        <f t="shared" si="14"/>
        <v>7</v>
      </c>
      <c r="CC198" s="46" t="str">
        <f t="shared" si="15"/>
        <v>714</v>
      </c>
      <c r="CD198" s="46">
        <f t="shared" si="16"/>
        <v>45121</v>
      </c>
      <c r="CE198" s="45">
        <f>SUMIF(SAÍDA!L:L,CD198,SAÍDA!N:N)</f>
        <v>0</v>
      </c>
      <c r="CF198" s="45">
        <f>SUMIF(SAÍDA!L:L,CD198,SAÍDA!P:P)</f>
        <v>0</v>
      </c>
    </row>
    <row r="199" spans="80:84" ht="12.75" customHeight="1">
      <c r="CB199" s="45">
        <f t="shared" si="14"/>
        <v>7</v>
      </c>
      <c r="CC199" s="46" t="str">
        <f t="shared" si="15"/>
        <v>715</v>
      </c>
      <c r="CD199" s="46">
        <f t="shared" si="16"/>
        <v>45122</v>
      </c>
      <c r="CE199" s="45">
        <f>SUMIF(SAÍDA!L:L,CD199,SAÍDA!N:N)</f>
        <v>0</v>
      </c>
      <c r="CF199" s="45">
        <f>SUMIF(SAÍDA!L:L,CD199,SAÍDA!P:P)</f>
        <v>0</v>
      </c>
    </row>
    <row r="200" spans="80:84" ht="12.75" customHeight="1">
      <c r="CB200" s="45">
        <f t="shared" si="14"/>
        <v>7</v>
      </c>
      <c r="CC200" s="46" t="str">
        <f t="shared" si="15"/>
        <v>716</v>
      </c>
      <c r="CD200" s="46">
        <f t="shared" si="16"/>
        <v>45123</v>
      </c>
      <c r="CE200" s="45">
        <f>SUMIF(SAÍDA!L:L,CD200,SAÍDA!N:N)</f>
        <v>0</v>
      </c>
      <c r="CF200" s="45">
        <f>SUMIF(SAÍDA!L:L,CD200,SAÍDA!P:P)</f>
        <v>0</v>
      </c>
    </row>
    <row r="201" spans="80:84" ht="12.75" customHeight="1">
      <c r="CB201" s="45">
        <f t="shared" si="14"/>
        <v>7</v>
      </c>
      <c r="CC201" s="46" t="str">
        <f t="shared" si="15"/>
        <v>717</v>
      </c>
      <c r="CD201" s="46">
        <f t="shared" si="16"/>
        <v>45124</v>
      </c>
      <c r="CE201" s="45">
        <f>SUMIF(SAÍDA!L:L,CD201,SAÍDA!N:N)</f>
        <v>0</v>
      </c>
      <c r="CF201" s="45">
        <f>SUMIF(SAÍDA!L:L,CD201,SAÍDA!P:P)</f>
        <v>0</v>
      </c>
    </row>
    <row r="202" spans="80:84" ht="12.75" customHeight="1">
      <c r="CB202" s="45">
        <f t="shared" si="14"/>
        <v>7</v>
      </c>
      <c r="CC202" s="46" t="str">
        <f t="shared" si="15"/>
        <v>718</v>
      </c>
      <c r="CD202" s="46">
        <f t="shared" si="16"/>
        <v>45125</v>
      </c>
      <c r="CE202" s="45">
        <f>SUMIF(SAÍDA!L:L,CD202,SAÍDA!N:N)</f>
        <v>0</v>
      </c>
      <c r="CF202" s="45">
        <f>SUMIF(SAÍDA!L:L,CD202,SAÍDA!P:P)</f>
        <v>0</v>
      </c>
    </row>
    <row r="203" spans="80:84" ht="12.75" customHeight="1">
      <c r="CB203" s="45">
        <f t="shared" si="14"/>
        <v>7</v>
      </c>
      <c r="CC203" s="46" t="str">
        <f t="shared" si="15"/>
        <v>719</v>
      </c>
      <c r="CD203" s="46">
        <f t="shared" si="16"/>
        <v>45126</v>
      </c>
      <c r="CE203" s="45">
        <f>SUMIF(SAÍDA!L:L,CD203,SAÍDA!N:N)</f>
        <v>0</v>
      </c>
      <c r="CF203" s="45">
        <f>SUMIF(SAÍDA!L:L,CD203,SAÍDA!P:P)</f>
        <v>0</v>
      </c>
    </row>
    <row r="204" spans="80:84" ht="12.75" customHeight="1">
      <c r="CB204" s="45">
        <f t="shared" si="14"/>
        <v>7</v>
      </c>
      <c r="CC204" s="46" t="str">
        <f t="shared" si="15"/>
        <v>720</v>
      </c>
      <c r="CD204" s="46">
        <f t="shared" si="16"/>
        <v>45127</v>
      </c>
      <c r="CE204" s="45">
        <f>SUMIF(SAÍDA!L:L,CD204,SAÍDA!N:N)</f>
        <v>0</v>
      </c>
      <c r="CF204" s="45">
        <f>SUMIF(SAÍDA!L:L,CD204,SAÍDA!P:P)</f>
        <v>0</v>
      </c>
    </row>
    <row r="205" spans="80:84" ht="12.75" customHeight="1">
      <c r="CB205" s="45">
        <f t="shared" si="14"/>
        <v>7</v>
      </c>
      <c r="CC205" s="46" t="str">
        <f t="shared" si="15"/>
        <v>721</v>
      </c>
      <c r="CD205" s="46">
        <f t="shared" si="16"/>
        <v>45128</v>
      </c>
      <c r="CE205" s="45">
        <f>SUMIF(SAÍDA!L:L,CD205,SAÍDA!N:N)</f>
        <v>0</v>
      </c>
      <c r="CF205" s="45">
        <f>SUMIF(SAÍDA!L:L,CD205,SAÍDA!P:P)</f>
        <v>0</v>
      </c>
    </row>
    <row r="206" spans="80:84" ht="12.75" customHeight="1">
      <c r="CB206" s="45">
        <f t="shared" si="14"/>
        <v>7</v>
      </c>
      <c r="CC206" s="46" t="str">
        <f t="shared" si="15"/>
        <v>722</v>
      </c>
      <c r="CD206" s="46">
        <f t="shared" si="16"/>
        <v>45129</v>
      </c>
      <c r="CE206" s="45">
        <f>SUMIF(SAÍDA!L:L,CD206,SAÍDA!N:N)</f>
        <v>0</v>
      </c>
      <c r="CF206" s="45">
        <f>SUMIF(SAÍDA!L:L,CD206,SAÍDA!P:P)</f>
        <v>0</v>
      </c>
    </row>
    <row r="207" spans="80:84" ht="12.75" customHeight="1">
      <c r="CB207" s="45">
        <f t="shared" si="14"/>
        <v>7</v>
      </c>
      <c r="CC207" s="46" t="str">
        <f t="shared" si="15"/>
        <v>723</v>
      </c>
      <c r="CD207" s="46">
        <f t="shared" si="16"/>
        <v>45130</v>
      </c>
      <c r="CE207" s="45">
        <f>SUMIF(SAÍDA!L:L,CD207,SAÍDA!N:N)</f>
        <v>0</v>
      </c>
      <c r="CF207" s="45">
        <f>SUMIF(SAÍDA!L:L,CD207,SAÍDA!P:P)</f>
        <v>0</v>
      </c>
    </row>
    <row r="208" spans="80:84" ht="12.75" customHeight="1">
      <c r="CB208" s="45">
        <f t="shared" si="14"/>
        <v>7</v>
      </c>
      <c r="CC208" s="46" t="str">
        <f t="shared" si="15"/>
        <v>724</v>
      </c>
      <c r="CD208" s="46">
        <f t="shared" si="16"/>
        <v>45131</v>
      </c>
      <c r="CE208" s="45">
        <f>SUMIF(SAÍDA!L:L,CD208,SAÍDA!N:N)</f>
        <v>0</v>
      </c>
      <c r="CF208" s="45">
        <f>SUMIF(SAÍDA!L:L,CD208,SAÍDA!P:P)</f>
        <v>0</v>
      </c>
    </row>
    <row r="209" spans="80:84" ht="12.75" customHeight="1">
      <c r="CB209" s="45">
        <f t="shared" si="14"/>
        <v>7</v>
      </c>
      <c r="CC209" s="46" t="str">
        <f t="shared" si="15"/>
        <v>725</v>
      </c>
      <c r="CD209" s="46">
        <f t="shared" si="16"/>
        <v>45132</v>
      </c>
      <c r="CE209" s="45">
        <f>SUMIF(SAÍDA!L:L,CD209,SAÍDA!N:N)</f>
        <v>0</v>
      </c>
      <c r="CF209" s="45">
        <f>SUMIF(SAÍDA!L:L,CD209,SAÍDA!P:P)</f>
        <v>0</v>
      </c>
    </row>
    <row r="210" spans="80:84" ht="12.75" customHeight="1">
      <c r="CB210" s="45">
        <f t="shared" si="14"/>
        <v>7</v>
      </c>
      <c r="CC210" s="46" t="str">
        <f t="shared" si="15"/>
        <v>726</v>
      </c>
      <c r="CD210" s="46">
        <f t="shared" si="16"/>
        <v>45133</v>
      </c>
      <c r="CE210" s="45">
        <f>SUMIF(SAÍDA!L:L,CD210,SAÍDA!N:N)</f>
        <v>0</v>
      </c>
      <c r="CF210" s="45">
        <f>SUMIF(SAÍDA!L:L,CD210,SAÍDA!P:P)</f>
        <v>0</v>
      </c>
    </row>
    <row r="211" spans="80:84" ht="12.75" customHeight="1">
      <c r="CB211" s="45">
        <f t="shared" si="14"/>
        <v>7</v>
      </c>
      <c r="CC211" s="46" t="str">
        <f t="shared" si="15"/>
        <v>727</v>
      </c>
      <c r="CD211" s="46">
        <f t="shared" si="16"/>
        <v>45134</v>
      </c>
      <c r="CE211" s="45">
        <f>SUMIF(SAÍDA!L:L,CD211,SAÍDA!N:N)</f>
        <v>0</v>
      </c>
      <c r="CF211" s="45">
        <f>SUMIF(SAÍDA!L:L,CD211,SAÍDA!P:P)</f>
        <v>0</v>
      </c>
    </row>
    <row r="212" spans="80:84" ht="12.75" customHeight="1">
      <c r="CB212" s="45">
        <f t="shared" si="14"/>
        <v>7</v>
      </c>
      <c r="CC212" s="46" t="str">
        <f t="shared" si="15"/>
        <v>728</v>
      </c>
      <c r="CD212" s="46">
        <f t="shared" si="16"/>
        <v>45135</v>
      </c>
      <c r="CE212" s="45">
        <f>SUMIF(SAÍDA!L:L,CD212,SAÍDA!N:N)</f>
        <v>0</v>
      </c>
      <c r="CF212" s="45">
        <f>SUMIF(SAÍDA!L:L,CD212,SAÍDA!P:P)</f>
        <v>0</v>
      </c>
    </row>
    <row r="213" spans="80:84" ht="12.75" customHeight="1">
      <c r="CB213" s="45">
        <f t="shared" si="14"/>
        <v>7</v>
      </c>
      <c r="CC213" s="46" t="str">
        <f t="shared" si="15"/>
        <v>729</v>
      </c>
      <c r="CD213" s="46">
        <f t="shared" si="16"/>
        <v>45136</v>
      </c>
      <c r="CE213" s="45">
        <f>SUMIF(SAÍDA!L:L,CD213,SAÍDA!N:N)</f>
        <v>0</v>
      </c>
      <c r="CF213" s="45">
        <f>SUMIF(SAÍDA!L:L,CD213,SAÍDA!P:P)</f>
        <v>0</v>
      </c>
    </row>
    <row r="214" spans="80:84" ht="12.75" customHeight="1">
      <c r="CB214" s="45">
        <f t="shared" si="14"/>
        <v>7</v>
      </c>
      <c r="CC214" s="46" t="str">
        <f t="shared" si="15"/>
        <v>730</v>
      </c>
      <c r="CD214" s="46">
        <f t="shared" si="16"/>
        <v>45137</v>
      </c>
      <c r="CE214" s="45">
        <f>SUMIF(SAÍDA!L:L,CD214,SAÍDA!N:N)</f>
        <v>0</v>
      </c>
      <c r="CF214" s="45">
        <f>SUMIF(SAÍDA!L:L,CD214,SAÍDA!P:P)</f>
        <v>0</v>
      </c>
    </row>
    <row r="215" spans="80:84" ht="12.75" customHeight="1">
      <c r="CB215" s="45">
        <f t="shared" si="14"/>
        <v>7</v>
      </c>
      <c r="CC215" s="46" t="str">
        <f t="shared" si="15"/>
        <v>731</v>
      </c>
      <c r="CD215" s="46">
        <f t="shared" si="16"/>
        <v>45138</v>
      </c>
      <c r="CE215" s="45">
        <f>SUMIF(SAÍDA!L:L,CD215,SAÍDA!N:N)</f>
        <v>0</v>
      </c>
      <c r="CF215" s="45">
        <f>SUMIF(SAÍDA!L:L,CD215,SAÍDA!P:P)</f>
        <v>0</v>
      </c>
    </row>
    <row r="216" spans="80:84" ht="12.75" customHeight="1">
      <c r="CB216" s="45">
        <f t="shared" si="14"/>
        <v>8</v>
      </c>
      <c r="CC216" s="46" t="str">
        <f t="shared" si="15"/>
        <v>81</v>
      </c>
      <c r="CD216" s="46">
        <f t="shared" si="16"/>
        <v>45139</v>
      </c>
      <c r="CE216" s="45">
        <f>SUMIF(SAÍDA!L:L,CD216,SAÍDA!N:N)</f>
        <v>0</v>
      </c>
      <c r="CF216" s="45">
        <f>SUMIF(SAÍDA!L:L,CD216,SAÍDA!P:P)</f>
        <v>0</v>
      </c>
    </row>
    <row r="217" spans="80:84" ht="12.75" customHeight="1">
      <c r="CB217" s="45">
        <f t="shared" si="14"/>
        <v>8</v>
      </c>
      <c r="CC217" s="46" t="str">
        <f t="shared" si="15"/>
        <v>82</v>
      </c>
      <c r="CD217" s="46">
        <f t="shared" si="16"/>
        <v>45140</v>
      </c>
      <c r="CE217" s="45">
        <f>SUMIF(SAÍDA!L:L,CD217,SAÍDA!N:N)</f>
        <v>0</v>
      </c>
      <c r="CF217" s="45">
        <f>SUMIF(SAÍDA!L:L,CD217,SAÍDA!P:P)</f>
        <v>0</v>
      </c>
    </row>
    <row r="218" spans="80:84" ht="12.75" customHeight="1">
      <c r="CB218" s="45">
        <f t="shared" si="14"/>
        <v>8</v>
      </c>
      <c r="CC218" s="46" t="str">
        <f t="shared" si="15"/>
        <v>83</v>
      </c>
      <c r="CD218" s="46">
        <f t="shared" si="16"/>
        <v>45141</v>
      </c>
      <c r="CE218" s="45">
        <f>SUMIF(SAÍDA!L:L,CD218,SAÍDA!N:N)</f>
        <v>0</v>
      </c>
      <c r="CF218" s="45">
        <f>SUMIF(SAÍDA!L:L,CD218,SAÍDA!P:P)</f>
        <v>0</v>
      </c>
    </row>
    <row r="219" spans="80:84" ht="12.75" customHeight="1">
      <c r="CB219" s="45">
        <f t="shared" si="14"/>
        <v>8</v>
      </c>
      <c r="CC219" s="46" t="str">
        <f t="shared" si="15"/>
        <v>84</v>
      </c>
      <c r="CD219" s="46">
        <f t="shared" si="16"/>
        <v>45142</v>
      </c>
      <c r="CE219" s="45">
        <f>SUMIF(SAÍDA!L:L,CD219,SAÍDA!N:N)</f>
        <v>0</v>
      </c>
      <c r="CF219" s="45">
        <f>SUMIF(SAÍDA!L:L,CD219,SAÍDA!P:P)</f>
        <v>0</v>
      </c>
    </row>
    <row r="220" spans="80:84" ht="12.75" customHeight="1">
      <c r="CB220" s="45">
        <f t="shared" si="14"/>
        <v>8</v>
      </c>
      <c r="CC220" s="46" t="str">
        <f t="shared" si="15"/>
        <v>85</v>
      </c>
      <c r="CD220" s="46">
        <f t="shared" si="16"/>
        <v>45143</v>
      </c>
      <c r="CE220" s="45">
        <f>SUMIF(SAÍDA!L:L,CD220,SAÍDA!N:N)</f>
        <v>0</v>
      </c>
      <c r="CF220" s="45">
        <f>SUMIF(SAÍDA!L:L,CD220,SAÍDA!P:P)</f>
        <v>0</v>
      </c>
    </row>
    <row r="221" spans="80:84" ht="12.75" customHeight="1">
      <c r="CB221" s="45">
        <f t="shared" si="14"/>
        <v>8</v>
      </c>
      <c r="CC221" s="46" t="str">
        <f t="shared" si="15"/>
        <v>86</v>
      </c>
      <c r="CD221" s="46">
        <f t="shared" si="16"/>
        <v>45144</v>
      </c>
      <c r="CE221" s="45">
        <f>SUMIF(SAÍDA!L:L,CD221,SAÍDA!N:N)</f>
        <v>0</v>
      </c>
      <c r="CF221" s="45">
        <f>SUMIF(SAÍDA!L:L,CD221,SAÍDA!P:P)</f>
        <v>0</v>
      </c>
    </row>
    <row r="222" spans="80:84" ht="12.75" customHeight="1">
      <c r="CB222" s="45">
        <f t="shared" si="14"/>
        <v>8</v>
      </c>
      <c r="CC222" s="46" t="str">
        <f t="shared" si="15"/>
        <v>87</v>
      </c>
      <c r="CD222" s="46">
        <f t="shared" si="16"/>
        <v>45145</v>
      </c>
      <c r="CE222" s="45">
        <f>SUMIF(SAÍDA!L:L,CD222,SAÍDA!N:N)</f>
        <v>0</v>
      </c>
      <c r="CF222" s="45">
        <f>SUMIF(SAÍDA!L:L,CD222,SAÍDA!P:P)</f>
        <v>0</v>
      </c>
    </row>
    <row r="223" spans="80:84" ht="12.75" customHeight="1">
      <c r="CB223" s="45">
        <f t="shared" si="14"/>
        <v>8</v>
      </c>
      <c r="CC223" s="46" t="str">
        <f t="shared" si="15"/>
        <v>88</v>
      </c>
      <c r="CD223" s="46">
        <f t="shared" si="16"/>
        <v>45146</v>
      </c>
      <c r="CE223" s="45">
        <f>SUMIF(SAÍDA!L:L,CD223,SAÍDA!N:N)</f>
        <v>0</v>
      </c>
      <c r="CF223" s="45">
        <f>SUMIF(SAÍDA!L:L,CD223,SAÍDA!P:P)</f>
        <v>0</v>
      </c>
    </row>
    <row r="224" spans="80:84" ht="12.75" customHeight="1">
      <c r="CB224" s="45">
        <f t="shared" si="14"/>
        <v>8</v>
      </c>
      <c r="CC224" s="46" t="str">
        <f t="shared" si="15"/>
        <v>89</v>
      </c>
      <c r="CD224" s="46">
        <f t="shared" si="16"/>
        <v>45147</v>
      </c>
      <c r="CE224" s="45">
        <f>SUMIF(SAÍDA!L:L,CD224,SAÍDA!N:N)</f>
        <v>0</v>
      </c>
      <c r="CF224" s="45">
        <f>SUMIF(SAÍDA!L:L,CD224,SAÍDA!P:P)</f>
        <v>0</v>
      </c>
    </row>
    <row r="225" spans="80:84" ht="12.75" customHeight="1">
      <c r="CB225" s="45">
        <f t="shared" si="14"/>
        <v>8</v>
      </c>
      <c r="CC225" s="46" t="str">
        <f t="shared" si="15"/>
        <v>810</v>
      </c>
      <c r="CD225" s="46">
        <f t="shared" si="16"/>
        <v>45148</v>
      </c>
      <c r="CE225" s="45">
        <f>SUMIF(SAÍDA!L:L,CD225,SAÍDA!N:N)</f>
        <v>0</v>
      </c>
      <c r="CF225" s="45">
        <f>SUMIF(SAÍDA!L:L,CD225,SAÍDA!P:P)</f>
        <v>0</v>
      </c>
    </row>
    <row r="226" spans="80:84" ht="12.75" customHeight="1">
      <c r="CB226" s="45">
        <f t="shared" si="14"/>
        <v>8</v>
      </c>
      <c r="CC226" s="46" t="str">
        <f t="shared" si="15"/>
        <v>811</v>
      </c>
      <c r="CD226" s="46">
        <f t="shared" si="16"/>
        <v>45149</v>
      </c>
      <c r="CE226" s="45">
        <f>SUMIF(SAÍDA!L:L,CD226,SAÍDA!N:N)</f>
        <v>0</v>
      </c>
      <c r="CF226" s="45">
        <f>SUMIF(SAÍDA!L:L,CD226,SAÍDA!P:P)</f>
        <v>0</v>
      </c>
    </row>
    <row r="227" spans="80:84" ht="12.75" customHeight="1">
      <c r="CB227" s="45">
        <f t="shared" si="14"/>
        <v>8</v>
      </c>
      <c r="CC227" s="46" t="str">
        <f t="shared" si="15"/>
        <v>812</v>
      </c>
      <c r="CD227" s="46">
        <f t="shared" si="16"/>
        <v>45150</v>
      </c>
      <c r="CE227" s="45">
        <f>SUMIF(SAÍDA!L:L,CD227,SAÍDA!N:N)</f>
        <v>0</v>
      </c>
      <c r="CF227" s="45">
        <f>SUMIF(SAÍDA!L:L,CD227,SAÍDA!P:P)</f>
        <v>0</v>
      </c>
    </row>
    <row r="228" spans="80:84" ht="12.75" customHeight="1">
      <c r="CB228" s="45">
        <f t="shared" si="14"/>
        <v>8</v>
      </c>
      <c r="CC228" s="46" t="str">
        <f t="shared" si="15"/>
        <v>813</v>
      </c>
      <c r="CD228" s="46">
        <f t="shared" si="16"/>
        <v>45151</v>
      </c>
      <c r="CE228" s="45">
        <f>SUMIF(SAÍDA!L:L,CD228,SAÍDA!N:N)</f>
        <v>0</v>
      </c>
      <c r="CF228" s="45">
        <f>SUMIF(SAÍDA!L:L,CD228,SAÍDA!P:P)</f>
        <v>0</v>
      </c>
    </row>
    <row r="229" spans="80:84" ht="12.75" customHeight="1">
      <c r="CB229" s="45">
        <f t="shared" si="14"/>
        <v>8</v>
      </c>
      <c r="CC229" s="46" t="str">
        <f t="shared" si="15"/>
        <v>814</v>
      </c>
      <c r="CD229" s="46">
        <f t="shared" si="16"/>
        <v>45152</v>
      </c>
      <c r="CE229" s="45">
        <f>SUMIF(SAÍDA!L:L,CD229,SAÍDA!N:N)</f>
        <v>0</v>
      </c>
      <c r="CF229" s="45">
        <f>SUMIF(SAÍDA!L:L,CD229,SAÍDA!P:P)</f>
        <v>0</v>
      </c>
    </row>
    <row r="230" spans="80:84" ht="12.75" customHeight="1">
      <c r="CB230" s="45">
        <f t="shared" si="14"/>
        <v>8</v>
      </c>
      <c r="CC230" s="46" t="str">
        <f t="shared" si="15"/>
        <v>815</v>
      </c>
      <c r="CD230" s="46">
        <f t="shared" si="16"/>
        <v>45153</v>
      </c>
      <c r="CE230" s="45">
        <f>SUMIF(SAÍDA!L:L,CD230,SAÍDA!N:N)</f>
        <v>0</v>
      </c>
      <c r="CF230" s="45">
        <f>SUMIF(SAÍDA!L:L,CD230,SAÍDA!P:P)</f>
        <v>0</v>
      </c>
    </row>
    <row r="231" spans="80:84" ht="12.75" customHeight="1">
      <c r="CB231" s="45">
        <f t="shared" si="14"/>
        <v>8</v>
      </c>
      <c r="CC231" s="46" t="str">
        <f t="shared" si="15"/>
        <v>816</v>
      </c>
      <c r="CD231" s="46">
        <f t="shared" si="16"/>
        <v>45154</v>
      </c>
      <c r="CE231" s="45">
        <f>SUMIF(SAÍDA!L:L,CD231,SAÍDA!N:N)</f>
        <v>0</v>
      </c>
      <c r="CF231" s="45">
        <f>SUMIF(SAÍDA!L:L,CD231,SAÍDA!P:P)</f>
        <v>0</v>
      </c>
    </row>
    <row r="232" spans="80:84" ht="12.75" customHeight="1">
      <c r="CB232" s="45">
        <f t="shared" si="14"/>
        <v>8</v>
      </c>
      <c r="CC232" s="46" t="str">
        <f t="shared" si="15"/>
        <v>817</v>
      </c>
      <c r="CD232" s="46">
        <f t="shared" si="16"/>
        <v>45155</v>
      </c>
      <c r="CE232" s="45">
        <f>SUMIF(SAÍDA!L:L,CD232,SAÍDA!N:N)</f>
        <v>0</v>
      </c>
      <c r="CF232" s="45">
        <f>SUMIF(SAÍDA!L:L,CD232,SAÍDA!P:P)</f>
        <v>0</v>
      </c>
    </row>
    <row r="233" spans="80:84" ht="12.75" customHeight="1">
      <c r="CB233" s="45">
        <f t="shared" si="14"/>
        <v>8</v>
      </c>
      <c r="CC233" s="46" t="str">
        <f t="shared" si="15"/>
        <v>818</v>
      </c>
      <c r="CD233" s="46">
        <f t="shared" si="16"/>
        <v>45156</v>
      </c>
      <c r="CE233" s="45">
        <f>SUMIF(SAÍDA!L:L,CD233,SAÍDA!N:N)</f>
        <v>0</v>
      </c>
      <c r="CF233" s="45">
        <f>SUMIF(SAÍDA!L:L,CD233,SAÍDA!P:P)</f>
        <v>0</v>
      </c>
    </row>
    <row r="234" spans="80:84" ht="12.75" customHeight="1">
      <c r="CB234" s="45">
        <f t="shared" si="14"/>
        <v>8</v>
      </c>
      <c r="CC234" s="46" t="str">
        <f t="shared" si="15"/>
        <v>819</v>
      </c>
      <c r="CD234" s="46">
        <f t="shared" si="16"/>
        <v>45157</v>
      </c>
      <c r="CE234" s="45">
        <f>SUMIF(SAÍDA!L:L,CD234,SAÍDA!N:N)</f>
        <v>0</v>
      </c>
      <c r="CF234" s="45">
        <f>SUMIF(SAÍDA!L:L,CD234,SAÍDA!P:P)</f>
        <v>0</v>
      </c>
    </row>
    <row r="235" spans="80:84" ht="12.75" customHeight="1">
      <c r="CB235" s="45">
        <f t="shared" si="14"/>
        <v>8</v>
      </c>
      <c r="CC235" s="46" t="str">
        <f t="shared" si="15"/>
        <v>820</v>
      </c>
      <c r="CD235" s="46">
        <f t="shared" si="16"/>
        <v>45158</v>
      </c>
      <c r="CE235" s="45">
        <f>SUMIF(SAÍDA!L:L,CD235,SAÍDA!N:N)</f>
        <v>0</v>
      </c>
      <c r="CF235" s="45">
        <f>SUMIF(SAÍDA!L:L,CD235,SAÍDA!P:P)</f>
        <v>0</v>
      </c>
    </row>
    <row r="236" spans="80:84" ht="12.75" customHeight="1">
      <c r="CB236" s="45">
        <f t="shared" si="14"/>
        <v>8</v>
      </c>
      <c r="CC236" s="46" t="str">
        <f t="shared" si="15"/>
        <v>821</v>
      </c>
      <c r="CD236" s="46">
        <f t="shared" si="16"/>
        <v>45159</v>
      </c>
      <c r="CE236" s="45">
        <f>SUMIF(SAÍDA!L:L,CD236,SAÍDA!N:N)</f>
        <v>0</v>
      </c>
      <c r="CF236" s="45">
        <f>SUMIF(SAÍDA!L:L,CD236,SAÍDA!P:P)</f>
        <v>0</v>
      </c>
    </row>
    <row r="237" spans="80:84" ht="12.75" customHeight="1">
      <c r="CB237" s="45">
        <f t="shared" si="14"/>
        <v>8</v>
      </c>
      <c r="CC237" s="46" t="str">
        <f t="shared" si="15"/>
        <v>822</v>
      </c>
      <c r="CD237" s="46">
        <f t="shared" si="16"/>
        <v>45160</v>
      </c>
      <c r="CE237" s="45">
        <f>SUMIF(SAÍDA!L:L,CD237,SAÍDA!N:N)</f>
        <v>0</v>
      </c>
      <c r="CF237" s="45">
        <f>SUMIF(SAÍDA!L:L,CD237,SAÍDA!P:P)</f>
        <v>0</v>
      </c>
    </row>
    <row r="238" spans="80:84" ht="12.75" customHeight="1">
      <c r="CB238" s="45">
        <f t="shared" si="14"/>
        <v>8</v>
      </c>
      <c r="CC238" s="46" t="str">
        <f t="shared" si="15"/>
        <v>823</v>
      </c>
      <c r="CD238" s="46">
        <f t="shared" si="16"/>
        <v>45161</v>
      </c>
      <c r="CE238" s="45">
        <f>SUMIF(SAÍDA!L:L,CD238,SAÍDA!N:N)</f>
        <v>0</v>
      </c>
      <c r="CF238" s="45">
        <f>SUMIF(SAÍDA!L:L,CD238,SAÍDA!P:P)</f>
        <v>0</v>
      </c>
    </row>
    <row r="239" spans="80:84" ht="12.75" customHeight="1">
      <c r="CB239" s="45">
        <f t="shared" si="14"/>
        <v>8</v>
      </c>
      <c r="CC239" s="46" t="str">
        <f t="shared" si="15"/>
        <v>824</v>
      </c>
      <c r="CD239" s="46">
        <f t="shared" si="16"/>
        <v>45162</v>
      </c>
      <c r="CE239" s="45">
        <f>SUMIF(SAÍDA!L:L,CD239,SAÍDA!N:N)</f>
        <v>0</v>
      </c>
      <c r="CF239" s="45">
        <f>SUMIF(SAÍDA!L:L,CD239,SAÍDA!P:P)</f>
        <v>0</v>
      </c>
    </row>
    <row r="240" spans="80:84" ht="12.75" customHeight="1">
      <c r="CB240" s="45">
        <f t="shared" si="14"/>
        <v>8</v>
      </c>
      <c r="CC240" s="46" t="str">
        <f t="shared" si="15"/>
        <v>825</v>
      </c>
      <c r="CD240" s="46">
        <f t="shared" si="16"/>
        <v>45163</v>
      </c>
      <c r="CE240" s="45">
        <f>SUMIF(SAÍDA!L:L,CD240,SAÍDA!N:N)</f>
        <v>0</v>
      </c>
      <c r="CF240" s="45">
        <f>SUMIF(SAÍDA!L:L,CD240,SAÍDA!P:P)</f>
        <v>0</v>
      </c>
    </row>
    <row r="241" spans="80:84" ht="12.75" customHeight="1">
      <c r="CB241" s="45">
        <f t="shared" si="14"/>
        <v>8</v>
      </c>
      <c r="CC241" s="46" t="str">
        <f t="shared" si="15"/>
        <v>826</v>
      </c>
      <c r="CD241" s="46">
        <f t="shared" si="16"/>
        <v>45164</v>
      </c>
      <c r="CE241" s="45">
        <f>SUMIF(SAÍDA!L:L,CD241,SAÍDA!N:N)</f>
        <v>0</v>
      </c>
      <c r="CF241" s="45">
        <f>SUMIF(SAÍDA!L:L,CD241,SAÍDA!P:P)</f>
        <v>0</v>
      </c>
    </row>
    <row r="242" spans="80:84" ht="12.75" customHeight="1">
      <c r="CB242" s="45">
        <f t="shared" si="14"/>
        <v>8</v>
      </c>
      <c r="CC242" s="46" t="str">
        <f t="shared" si="15"/>
        <v>827</v>
      </c>
      <c r="CD242" s="46">
        <f t="shared" si="16"/>
        <v>45165</v>
      </c>
      <c r="CE242" s="45">
        <f>SUMIF(SAÍDA!L:L,CD242,SAÍDA!N:N)</f>
        <v>0</v>
      </c>
      <c r="CF242" s="45">
        <f>SUMIF(SAÍDA!L:L,CD242,SAÍDA!P:P)</f>
        <v>0</v>
      </c>
    </row>
    <row r="243" spans="80:84" ht="12.75" customHeight="1">
      <c r="CB243" s="45">
        <f t="shared" si="14"/>
        <v>8</v>
      </c>
      <c r="CC243" s="46" t="str">
        <f t="shared" si="15"/>
        <v>828</v>
      </c>
      <c r="CD243" s="46">
        <f t="shared" si="16"/>
        <v>45166</v>
      </c>
      <c r="CE243" s="45">
        <f>SUMIF(SAÍDA!L:L,CD243,SAÍDA!N:N)</f>
        <v>0</v>
      </c>
      <c r="CF243" s="45">
        <f>SUMIF(SAÍDA!L:L,CD243,SAÍDA!P:P)</f>
        <v>0</v>
      </c>
    </row>
    <row r="244" spans="80:84" ht="12.75" customHeight="1">
      <c r="CB244" s="45">
        <f t="shared" si="14"/>
        <v>8</v>
      </c>
      <c r="CC244" s="46" t="str">
        <f t="shared" si="15"/>
        <v>829</v>
      </c>
      <c r="CD244" s="46">
        <f t="shared" si="16"/>
        <v>45167</v>
      </c>
      <c r="CE244" s="45">
        <f>SUMIF(SAÍDA!L:L,CD244,SAÍDA!N:N)</f>
        <v>0</v>
      </c>
      <c r="CF244" s="45">
        <f>SUMIF(SAÍDA!L:L,CD244,SAÍDA!P:P)</f>
        <v>0</v>
      </c>
    </row>
    <row r="245" spans="80:84" ht="12.75" customHeight="1">
      <c r="CB245" s="45">
        <f t="shared" si="14"/>
        <v>8</v>
      </c>
      <c r="CC245" s="46" t="str">
        <f t="shared" si="15"/>
        <v>830</v>
      </c>
      <c r="CD245" s="46">
        <f t="shared" si="16"/>
        <v>45168</v>
      </c>
      <c r="CE245" s="45">
        <f>SUMIF(SAÍDA!L:L,CD245,SAÍDA!N:N)</f>
        <v>0</v>
      </c>
      <c r="CF245" s="45">
        <f>SUMIF(SAÍDA!L:L,CD245,SAÍDA!P:P)</f>
        <v>0</v>
      </c>
    </row>
    <row r="246" spans="80:84" ht="12.75" customHeight="1">
      <c r="CB246" s="45">
        <f t="shared" si="14"/>
        <v>8</v>
      </c>
      <c r="CC246" s="46" t="str">
        <f t="shared" si="15"/>
        <v>831</v>
      </c>
      <c r="CD246" s="46">
        <f t="shared" si="16"/>
        <v>45169</v>
      </c>
      <c r="CE246" s="45">
        <f>SUMIF(SAÍDA!L:L,CD246,SAÍDA!N:N)</f>
        <v>0</v>
      </c>
      <c r="CF246" s="45">
        <f>SUMIF(SAÍDA!L:L,CD246,SAÍDA!P:P)</f>
        <v>0</v>
      </c>
    </row>
    <row r="247" spans="80:84" ht="12.75" customHeight="1">
      <c r="CB247" s="45">
        <f t="shared" si="14"/>
        <v>9</v>
      </c>
      <c r="CC247" s="46" t="str">
        <f t="shared" si="15"/>
        <v>91</v>
      </c>
      <c r="CD247" s="46">
        <f t="shared" si="16"/>
        <v>45170</v>
      </c>
      <c r="CE247" s="45">
        <f>SUMIF(SAÍDA!L:L,CD247,SAÍDA!N:N)</f>
        <v>0</v>
      </c>
      <c r="CF247" s="45">
        <f>SUMIF(SAÍDA!L:L,CD247,SAÍDA!P:P)</f>
        <v>0</v>
      </c>
    </row>
    <row r="248" spans="80:84" ht="12.75" customHeight="1">
      <c r="CB248" s="45">
        <f t="shared" si="14"/>
        <v>9</v>
      </c>
      <c r="CC248" s="46" t="str">
        <f t="shared" si="15"/>
        <v>92</v>
      </c>
      <c r="CD248" s="46">
        <f t="shared" si="16"/>
        <v>45171</v>
      </c>
      <c r="CE248" s="45">
        <f>SUMIF(SAÍDA!L:L,CD248,SAÍDA!N:N)</f>
        <v>0</v>
      </c>
      <c r="CF248" s="45">
        <f>SUMIF(SAÍDA!L:L,CD248,SAÍDA!P:P)</f>
        <v>0</v>
      </c>
    </row>
    <row r="249" spans="80:84" ht="12.75" customHeight="1">
      <c r="CB249" s="45">
        <f t="shared" si="14"/>
        <v>9</v>
      </c>
      <c r="CC249" s="46" t="str">
        <f t="shared" si="15"/>
        <v>93</v>
      </c>
      <c r="CD249" s="46">
        <f t="shared" si="16"/>
        <v>45172</v>
      </c>
      <c r="CE249" s="45">
        <f>SUMIF(SAÍDA!L:L,CD249,SAÍDA!N:N)</f>
        <v>0</v>
      </c>
      <c r="CF249" s="45">
        <f>SUMIF(SAÍDA!L:L,CD249,SAÍDA!P:P)</f>
        <v>0</v>
      </c>
    </row>
    <row r="250" spans="80:84" ht="12.75" customHeight="1">
      <c r="CB250" s="45">
        <f t="shared" si="14"/>
        <v>9</v>
      </c>
      <c r="CC250" s="46" t="str">
        <f t="shared" si="15"/>
        <v>94</v>
      </c>
      <c r="CD250" s="46">
        <f t="shared" si="16"/>
        <v>45173</v>
      </c>
      <c r="CE250" s="45">
        <f>SUMIF(SAÍDA!L:L,CD250,SAÍDA!N:N)</f>
        <v>0</v>
      </c>
      <c r="CF250" s="45">
        <f>SUMIF(SAÍDA!L:L,CD250,SAÍDA!P:P)</f>
        <v>0</v>
      </c>
    </row>
    <row r="251" spans="80:84" ht="12.75" customHeight="1">
      <c r="CB251" s="45">
        <f t="shared" si="14"/>
        <v>9</v>
      </c>
      <c r="CC251" s="46" t="str">
        <f t="shared" si="15"/>
        <v>95</v>
      </c>
      <c r="CD251" s="46">
        <f t="shared" si="16"/>
        <v>45174</v>
      </c>
      <c r="CE251" s="45">
        <f>SUMIF(SAÍDA!L:L,CD251,SAÍDA!N:N)</f>
        <v>0</v>
      </c>
      <c r="CF251" s="45">
        <f>SUMIF(SAÍDA!L:L,CD251,SAÍDA!P:P)</f>
        <v>0</v>
      </c>
    </row>
    <row r="252" spans="80:84" ht="12.75" customHeight="1">
      <c r="CB252" s="45">
        <f t="shared" si="14"/>
        <v>9</v>
      </c>
      <c r="CC252" s="46" t="str">
        <f t="shared" si="15"/>
        <v>96</v>
      </c>
      <c r="CD252" s="46">
        <f t="shared" si="16"/>
        <v>45175</v>
      </c>
      <c r="CE252" s="45">
        <f>SUMIF(SAÍDA!L:L,CD252,SAÍDA!N:N)</f>
        <v>0</v>
      </c>
      <c r="CF252" s="45">
        <f>SUMIF(SAÍDA!L:L,CD252,SAÍDA!P:P)</f>
        <v>0</v>
      </c>
    </row>
    <row r="253" spans="80:84" ht="12.75" customHeight="1">
      <c r="CB253" s="45">
        <f t="shared" si="14"/>
        <v>9</v>
      </c>
      <c r="CC253" s="46" t="str">
        <f t="shared" si="15"/>
        <v>97</v>
      </c>
      <c r="CD253" s="46">
        <f t="shared" si="16"/>
        <v>45176</v>
      </c>
      <c r="CE253" s="45">
        <f>SUMIF(SAÍDA!L:L,CD253,SAÍDA!N:N)</f>
        <v>0</v>
      </c>
      <c r="CF253" s="45">
        <f>SUMIF(SAÍDA!L:L,CD253,SAÍDA!P:P)</f>
        <v>0</v>
      </c>
    </row>
    <row r="254" spans="80:84" ht="12.75" customHeight="1">
      <c r="CB254" s="45">
        <f t="shared" si="14"/>
        <v>9</v>
      </c>
      <c r="CC254" s="46" t="str">
        <f t="shared" si="15"/>
        <v>98</v>
      </c>
      <c r="CD254" s="46">
        <f t="shared" si="16"/>
        <v>45177</v>
      </c>
      <c r="CE254" s="45">
        <f>SUMIF(SAÍDA!L:L,CD254,SAÍDA!N:N)</f>
        <v>0</v>
      </c>
      <c r="CF254" s="45">
        <f>SUMIF(SAÍDA!L:L,CD254,SAÍDA!P:P)</f>
        <v>0</v>
      </c>
    </row>
    <row r="255" spans="80:84" ht="12.75" customHeight="1">
      <c r="CB255" s="45">
        <f t="shared" si="14"/>
        <v>9</v>
      </c>
      <c r="CC255" s="46" t="str">
        <f t="shared" si="15"/>
        <v>99</v>
      </c>
      <c r="CD255" s="46">
        <f t="shared" si="16"/>
        <v>45178</v>
      </c>
      <c r="CE255" s="45">
        <f>SUMIF(SAÍDA!L:L,CD255,SAÍDA!N:N)</f>
        <v>0</v>
      </c>
      <c r="CF255" s="45">
        <f>SUMIF(SAÍDA!L:L,CD255,SAÍDA!P:P)</f>
        <v>0</v>
      </c>
    </row>
    <row r="256" spans="80:84" ht="12.75" customHeight="1">
      <c r="CB256" s="45">
        <f t="shared" si="14"/>
        <v>9</v>
      </c>
      <c r="CC256" s="46" t="str">
        <f t="shared" si="15"/>
        <v>910</v>
      </c>
      <c r="CD256" s="46">
        <f t="shared" si="16"/>
        <v>45179</v>
      </c>
      <c r="CE256" s="45">
        <f>SUMIF(SAÍDA!L:L,CD256,SAÍDA!N:N)</f>
        <v>0</v>
      </c>
      <c r="CF256" s="45">
        <f>SUMIF(SAÍDA!L:L,CD256,SAÍDA!P:P)</f>
        <v>0</v>
      </c>
    </row>
    <row r="257" spans="80:84" ht="12.75" customHeight="1">
      <c r="CB257" s="45">
        <f t="shared" si="14"/>
        <v>9</v>
      </c>
      <c r="CC257" s="46" t="str">
        <f t="shared" si="15"/>
        <v>911</v>
      </c>
      <c r="CD257" s="46">
        <f t="shared" si="16"/>
        <v>45180</v>
      </c>
      <c r="CE257" s="45">
        <f>SUMIF(SAÍDA!L:L,CD257,SAÍDA!N:N)</f>
        <v>0</v>
      </c>
      <c r="CF257" s="45">
        <f>SUMIF(SAÍDA!L:L,CD257,SAÍDA!P:P)</f>
        <v>0</v>
      </c>
    </row>
    <row r="258" spans="80:84" ht="12.75" customHeight="1">
      <c r="CB258" s="45">
        <f t="shared" si="14"/>
        <v>9</v>
      </c>
      <c r="CC258" s="46" t="str">
        <f t="shared" si="15"/>
        <v>912</v>
      </c>
      <c r="CD258" s="46">
        <f t="shared" si="16"/>
        <v>45181</v>
      </c>
      <c r="CE258" s="45">
        <f>SUMIF(SAÍDA!L:L,CD258,SAÍDA!N:N)</f>
        <v>0</v>
      </c>
      <c r="CF258" s="45">
        <f>SUMIF(SAÍDA!L:L,CD258,SAÍDA!P:P)</f>
        <v>0</v>
      </c>
    </row>
    <row r="259" spans="80:84" ht="12.75" customHeight="1">
      <c r="CB259" s="45">
        <f t="shared" si="14"/>
        <v>9</v>
      </c>
      <c r="CC259" s="46" t="str">
        <f t="shared" si="15"/>
        <v>913</v>
      </c>
      <c r="CD259" s="46">
        <f t="shared" si="16"/>
        <v>45182</v>
      </c>
      <c r="CE259" s="45">
        <f>SUMIF(SAÍDA!L:L,CD259,SAÍDA!N:N)</f>
        <v>0</v>
      </c>
      <c r="CF259" s="45">
        <f>SUMIF(SAÍDA!L:L,CD259,SAÍDA!P:P)</f>
        <v>0</v>
      </c>
    </row>
    <row r="260" spans="80:84" ht="12.75" customHeight="1">
      <c r="CB260" s="45">
        <f t="shared" ref="CB260:CB323" si="17">MONTH(CD260)</f>
        <v>9</v>
      </c>
      <c r="CC260" s="46" t="str">
        <f t="shared" ref="CC260:CC323" si="18">MONTH(CD260)&amp;DAY(CD260)</f>
        <v>914</v>
      </c>
      <c r="CD260" s="46">
        <f t="shared" si="16"/>
        <v>45183</v>
      </c>
      <c r="CE260" s="45">
        <f>SUMIF(SAÍDA!L:L,CD260,SAÍDA!N:N)</f>
        <v>0</v>
      </c>
      <c r="CF260" s="45">
        <f>SUMIF(SAÍDA!L:L,CD260,SAÍDA!P:P)</f>
        <v>0</v>
      </c>
    </row>
    <row r="261" spans="80:84" ht="12.75" customHeight="1">
      <c r="CB261" s="45">
        <f t="shared" si="17"/>
        <v>9</v>
      </c>
      <c r="CC261" s="46" t="str">
        <f t="shared" si="18"/>
        <v>915</v>
      </c>
      <c r="CD261" s="46">
        <f t="shared" ref="CD261:CD324" si="19">CD260+1</f>
        <v>45184</v>
      </c>
      <c r="CE261" s="45">
        <f>SUMIF(SAÍDA!L:L,CD261,SAÍDA!N:N)</f>
        <v>0</v>
      </c>
      <c r="CF261" s="45">
        <f>SUMIF(SAÍDA!L:L,CD261,SAÍDA!P:P)</f>
        <v>0</v>
      </c>
    </row>
    <row r="262" spans="80:84" ht="12.75" customHeight="1">
      <c r="CB262" s="45">
        <f t="shared" si="17"/>
        <v>9</v>
      </c>
      <c r="CC262" s="46" t="str">
        <f t="shared" si="18"/>
        <v>916</v>
      </c>
      <c r="CD262" s="46">
        <f t="shared" si="19"/>
        <v>45185</v>
      </c>
      <c r="CE262" s="45">
        <f>SUMIF(SAÍDA!L:L,CD262,SAÍDA!N:N)</f>
        <v>0</v>
      </c>
      <c r="CF262" s="45">
        <f>SUMIF(SAÍDA!L:L,CD262,SAÍDA!P:P)</f>
        <v>0</v>
      </c>
    </row>
    <row r="263" spans="80:84" ht="12.75" customHeight="1">
      <c r="CB263" s="45">
        <f t="shared" si="17"/>
        <v>9</v>
      </c>
      <c r="CC263" s="46" t="str">
        <f t="shared" si="18"/>
        <v>917</v>
      </c>
      <c r="CD263" s="46">
        <f t="shared" si="19"/>
        <v>45186</v>
      </c>
      <c r="CE263" s="45">
        <f>SUMIF(SAÍDA!L:L,CD263,SAÍDA!N:N)</f>
        <v>0</v>
      </c>
      <c r="CF263" s="45">
        <f>SUMIF(SAÍDA!L:L,CD263,SAÍDA!P:P)</f>
        <v>0</v>
      </c>
    </row>
    <row r="264" spans="80:84" ht="12.75" customHeight="1">
      <c r="CB264" s="45">
        <f t="shared" si="17"/>
        <v>9</v>
      </c>
      <c r="CC264" s="46" t="str">
        <f t="shared" si="18"/>
        <v>918</v>
      </c>
      <c r="CD264" s="46">
        <f t="shared" si="19"/>
        <v>45187</v>
      </c>
      <c r="CE264" s="45">
        <f>SUMIF(SAÍDA!L:L,CD264,SAÍDA!N:N)</f>
        <v>0</v>
      </c>
      <c r="CF264" s="45">
        <f>SUMIF(SAÍDA!L:L,CD264,SAÍDA!P:P)</f>
        <v>0</v>
      </c>
    </row>
    <row r="265" spans="80:84" ht="12.75" customHeight="1">
      <c r="CB265" s="45">
        <f t="shared" si="17"/>
        <v>9</v>
      </c>
      <c r="CC265" s="46" t="str">
        <f t="shared" si="18"/>
        <v>919</v>
      </c>
      <c r="CD265" s="46">
        <f t="shared" si="19"/>
        <v>45188</v>
      </c>
      <c r="CE265" s="45">
        <f>SUMIF(SAÍDA!L:L,CD265,SAÍDA!N:N)</f>
        <v>0</v>
      </c>
      <c r="CF265" s="45">
        <f>SUMIF(SAÍDA!L:L,CD265,SAÍDA!P:P)</f>
        <v>0</v>
      </c>
    </row>
    <row r="266" spans="80:84" ht="12.75" customHeight="1">
      <c r="CB266" s="45">
        <f t="shared" si="17"/>
        <v>9</v>
      </c>
      <c r="CC266" s="46" t="str">
        <f t="shared" si="18"/>
        <v>920</v>
      </c>
      <c r="CD266" s="46">
        <f t="shared" si="19"/>
        <v>45189</v>
      </c>
      <c r="CE266" s="45">
        <f>SUMIF(SAÍDA!L:L,CD266,SAÍDA!N:N)</f>
        <v>0</v>
      </c>
      <c r="CF266" s="45">
        <f>SUMIF(SAÍDA!L:L,CD266,SAÍDA!P:P)</f>
        <v>0</v>
      </c>
    </row>
    <row r="267" spans="80:84" ht="12.75" customHeight="1">
      <c r="CB267" s="45">
        <f t="shared" si="17"/>
        <v>9</v>
      </c>
      <c r="CC267" s="46" t="str">
        <f t="shared" si="18"/>
        <v>921</v>
      </c>
      <c r="CD267" s="46">
        <f t="shared" si="19"/>
        <v>45190</v>
      </c>
      <c r="CE267" s="45">
        <f>SUMIF(SAÍDA!L:L,CD267,SAÍDA!N:N)</f>
        <v>0</v>
      </c>
      <c r="CF267" s="45">
        <f>SUMIF(SAÍDA!L:L,CD267,SAÍDA!P:P)</f>
        <v>0</v>
      </c>
    </row>
    <row r="268" spans="80:84" ht="12.75" customHeight="1">
      <c r="CB268" s="45">
        <f t="shared" si="17"/>
        <v>9</v>
      </c>
      <c r="CC268" s="46" t="str">
        <f t="shared" si="18"/>
        <v>922</v>
      </c>
      <c r="CD268" s="46">
        <f t="shared" si="19"/>
        <v>45191</v>
      </c>
      <c r="CE268" s="45">
        <f>SUMIF(SAÍDA!L:L,CD268,SAÍDA!N:N)</f>
        <v>0</v>
      </c>
      <c r="CF268" s="45">
        <f>SUMIF(SAÍDA!L:L,CD268,SAÍDA!P:P)</f>
        <v>0</v>
      </c>
    </row>
    <row r="269" spans="80:84" ht="12.75" customHeight="1">
      <c r="CB269" s="45">
        <f t="shared" si="17"/>
        <v>9</v>
      </c>
      <c r="CC269" s="46" t="str">
        <f t="shared" si="18"/>
        <v>923</v>
      </c>
      <c r="CD269" s="46">
        <f t="shared" si="19"/>
        <v>45192</v>
      </c>
      <c r="CE269" s="45">
        <f>SUMIF(SAÍDA!L:L,CD269,SAÍDA!N:N)</f>
        <v>0</v>
      </c>
      <c r="CF269" s="45">
        <f>SUMIF(SAÍDA!L:L,CD269,SAÍDA!P:P)</f>
        <v>0</v>
      </c>
    </row>
    <row r="270" spans="80:84" ht="12.75" customHeight="1">
      <c r="CB270" s="45">
        <f t="shared" si="17"/>
        <v>9</v>
      </c>
      <c r="CC270" s="46" t="str">
        <f t="shared" si="18"/>
        <v>924</v>
      </c>
      <c r="CD270" s="46">
        <f t="shared" si="19"/>
        <v>45193</v>
      </c>
      <c r="CE270" s="45">
        <f>SUMIF(SAÍDA!L:L,CD270,SAÍDA!N:N)</f>
        <v>0</v>
      </c>
      <c r="CF270" s="45">
        <f>SUMIF(SAÍDA!L:L,CD270,SAÍDA!P:P)</f>
        <v>0</v>
      </c>
    </row>
    <row r="271" spans="80:84" ht="12.75" customHeight="1">
      <c r="CB271" s="45">
        <f t="shared" si="17"/>
        <v>9</v>
      </c>
      <c r="CC271" s="46" t="str">
        <f t="shared" si="18"/>
        <v>925</v>
      </c>
      <c r="CD271" s="46">
        <f t="shared" si="19"/>
        <v>45194</v>
      </c>
      <c r="CE271" s="45">
        <f>SUMIF(SAÍDA!L:L,CD271,SAÍDA!N:N)</f>
        <v>0</v>
      </c>
      <c r="CF271" s="45">
        <f>SUMIF(SAÍDA!L:L,CD271,SAÍDA!P:P)</f>
        <v>0</v>
      </c>
    </row>
    <row r="272" spans="80:84" ht="12.75" customHeight="1">
      <c r="CB272" s="45">
        <f t="shared" si="17"/>
        <v>9</v>
      </c>
      <c r="CC272" s="46" t="str">
        <f t="shared" si="18"/>
        <v>926</v>
      </c>
      <c r="CD272" s="46">
        <f t="shared" si="19"/>
        <v>45195</v>
      </c>
      <c r="CE272" s="45">
        <f>SUMIF(SAÍDA!L:L,CD272,SAÍDA!N:N)</f>
        <v>0</v>
      </c>
      <c r="CF272" s="45">
        <f>SUMIF(SAÍDA!L:L,CD272,SAÍDA!P:P)</f>
        <v>0</v>
      </c>
    </row>
    <row r="273" spans="80:84" ht="12.75" customHeight="1">
      <c r="CB273" s="45">
        <f t="shared" si="17"/>
        <v>9</v>
      </c>
      <c r="CC273" s="46" t="str">
        <f t="shared" si="18"/>
        <v>927</v>
      </c>
      <c r="CD273" s="46">
        <f t="shared" si="19"/>
        <v>45196</v>
      </c>
      <c r="CE273" s="45">
        <f>SUMIF(SAÍDA!L:L,CD273,SAÍDA!N:N)</f>
        <v>0</v>
      </c>
      <c r="CF273" s="45">
        <f>SUMIF(SAÍDA!L:L,CD273,SAÍDA!P:P)</f>
        <v>0</v>
      </c>
    </row>
    <row r="274" spans="80:84" ht="12.75" customHeight="1">
      <c r="CB274" s="45">
        <f t="shared" si="17"/>
        <v>9</v>
      </c>
      <c r="CC274" s="46" t="str">
        <f t="shared" si="18"/>
        <v>928</v>
      </c>
      <c r="CD274" s="46">
        <f t="shared" si="19"/>
        <v>45197</v>
      </c>
      <c r="CE274" s="45">
        <f>SUMIF(SAÍDA!L:L,CD274,SAÍDA!N:N)</f>
        <v>0</v>
      </c>
      <c r="CF274" s="45">
        <f>SUMIF(SAÍDA!L:L,CD274,SAÍDA!P:P)</f>
        <v>0</v>
      </c>
    </row>
    <row r="275" spans="80:84" ht="12.75" customHeight="1">
      <c r="CB275" s="45">
        <f t="shared" si="17"/>
        <v>9</v>
      </c>
      <c r="CC275" s="46" t="str">
        <f t="shared" si="18"/>
        <v>929</v>
      </c>
      <c r="CD275" s="46">
        <f t="shared" si="19"/>
        <v>45198</v>
      </c>
      <c r="CE275" s="45">
        <f>SUMIF(SAÍDA!L:L,CD275,SAÍDA!N:N)</f>
        <v>0</v>
      </c>
      <c r="CF275" s="45">
        <f>SUMIF(SAÍDA!L:L,CD275,SAÍDA!P:P)</f>
        <v>0</v>
      </c>
    </row>
    <row r="276" spans="80:84" ht="12.75" customHeight="1">
      <c r="CB276" s="45">
        <f t="shared" si="17"/>
        <v>9</v>
      </c>
      <c r="CC276" s="46" t="str">
        <f t="shared" si="18"/>
        <v>930</v>
      </c>
      <c r="CD276" s="46">
        <f t="shared" si="19"/>
        <v>45199</v>
      </c>
      <c r="CE276" s="45">
        <f>SUMIF(SAÍDA!L:L,CD276,SAÍDA!N:N)</f>
        <v>0</v>
      </c>
      <c r="CF276" s="45">
        <f>SUMIF(SAÍDA!L:L,CD276,SAÍDA!P:P)</f>
        <v>0</v>
      </c>
    </row>
    <row r="277" spans="80:84" ht="12.75" customHeight="1">
      <c r="CB277" s="45">
        <f t="shared" si="17"/>
        <v>10</v>
      </c>
      <c r="CC277" s="46" t="str">
        <f t="shared" si="18"/>
        <v>101</v>
      </c>
      <c r="CD277" s="46">
        <f t="shared" si="19"/>
        <v>45200</v>
      </c>
      <c r="CE277" s="45">
        <f>SUMIF(SAÍDA!L:L,CD277,SAÍDA!N:N)</f>
        <v>0</v>
      </c>
      <c r="CF277" s="45">
        <f>SUMIF(SAÍDA!L:L,CD277,SAÍDA!P:P)</f>
        <v>0</v>
      </c>
    </row>
    <row r="278" spans="80:84" ht="12.75" customHeight="1">
      <c r="CB278" s="45">
        <f t="shared" si="17"/>
        <v>10</v>
      </c>
      <c r="CC278" s="46" t="str">
        <f t="shared" si="18"/>
        <v>102</v>
      </c>
      <c r="CD278" s="46">
        <f t="shared" si="19"/>
        <v>45201</v>
      </c>
      <c r="CE278" s="45">
        <f>SUMIF(SAÍDA!L:L,CD278,SAÍDA!N:N)</f>
        <v>0</v>
      </c>
      <c r="CF278" s="45">
        <f>SUMIF(SAÍDA!L:L,CD278,SAÍDA!P:P)</f>
        <v>0</v>
      </c>
    </row>
    <row r="279" spans="80:84" ht="12.75" customHeight="1">
      <c r="CB279" s="45">
        <f t="shared" si="17"/>
        <v>10</v>
      </c>
      <c r="CC279" s="46" t="str">
        <f t="shared" si="18"/>
        <v>103</v>
      </c>
      <c r="CD279" s="46">
        <f t="shared" si="19"/>
        <v>45202</v>
      </c>
      <c r="CE279" s="45">
        <f>SUMIF(SAÍDA!L:L,CD279,SAÍDA!N:N)</f>
        <v>0</v>
      </c>
      <c r="CF279" s="45">
        <f>SUMIF(SAÍDA!L:L,CD279,SAÍDA!P:P)</f>
        <v>0</v>
      </c>
    </row>
    <row r="280" spans="80:84" ht="12.75" customHeight="1">
      <c r="CB280" s="45">
        <f t="shared" si="17"/>
        <v>10</v>
      </c>
      <c r="CC280" s="46" t="str">
        <f t="shared" si="18"/>
        <v>104</v>
      </c>
      <c r="CD280" s="46">
        <f t="shared" si="19"/>
        <v>45203</v>
      </c>
      <c r="CE280" s="45">
        <f>SUMIF(SAÍDA!L:L,CD280,SAÍDA!N:N)</f>
        <v>0</v>
      </c>
      <c r="CF280" s="45">
        <f>SUMIF(SAÍDA!L:L,CD280,SAÍDA!P:P)</f>
        <v>0</v>
      </c>
    </row>
    <row r="281" spans="80:84" ht="12.75" customHeight="1">
      <c r="CB281" s="45">
        <f t="shared" si="17"/>
        <v>10</v>
      </c>
      <c r="CC281" s="46" t="str">
        <f t="shared" si="18"/>
        <v>105</v>
      </c>
      <c r="CD281" s="46">
        <f t="shared" si="19"/>
        <v>45204</v>
      </c>
      <c r="CE281" s="45">
        <f>SUMIF(SAÍDA!L:L,CD281,SAÍDA!N:N)</f>
        <v>0</v>
      </c>
      <c r="CF281" s="45">
        <f>SUMIF(SAÍDA!L:L,CD281,SAÍDA!P:P)</f>
        <v>0</v>
      </c>
    </row>
    <row r="282" spans="80:84" ht="12.75" customHeight="1">
      <c r="CB282" s="45">
        <f t="shared" si="17"/>
        <v>10</v>
      </c>
      <c r="CC282" s="46" t="str">
        <f t="shared" si="18"/>
        <v>106</v>
      </c>
      <c r="CD282" s="46">
        <f t="shared" si="19"/>
        <v>45205</v>
      </c>
      <c r="CE282" s="45">
        <f>SUMIF(SAÍDA!L:L,CD282,SAÍDA!N:N)</f>
        <v>0</v>
      </c>
      <c r="CF282" s="45">
        <f>SUMIF(SAÍDA!L:L,CD282,SAÍDA!P:P)</f>
        <v>0</v>
      </c>
    </row>
    <row r="283" spans="80:84" ht="12.75" customHeight="1">
      <c r="CB283" s="45">
        <f t="shared" si="17"/>
        <v>10</v>
      </c>
      <c r="CC283" s="46" t="str">
        <f t="shared" si="18"/>
        <v>107</v>
      </c>
      <c r="CD283" s="46">
        <f t="shared" si="19"/>
        <v>45206</v>
      </c>
      <c r="CE283" s="45">
        <f>SUMIF(SAÍDA!L:L,CD283,SAÍDA!N:N)</f>
        <v>0</v>
      </c>
      <c r="CF283" s="45">
        <f>SUMIF(SAÍDA!L:L,CD283,SAÍDA!P:P)</f>
        <v>0</v>
      </c>
    </row>
    <row r="284" spans="80:84" ht="12.75" customHeight="1">
      <c r="CB284" s="45">
        <f t="shared" si="17"/>
        <v>10</v>
      </c>
      <c r="CC284" s="46" t="str">
        <f t="shared" si="18"/>
        <v>108</v>
      </c>
      <c r="CD284" s="46">
        <f t="shared" si="19"/>
        <v>45207</v>
      </c>
      <c r="CE284" s="45">
        <f>SUMIF(SAÍDA!L:L,CD284,SAÍDA!N:N)</f>
        <v>0</v>
      </c>
      <c r="CF284" s="45">
        <f>SUMIF(SAÍDA!L:L,CD284,SAÍDA!P:P)</f>
        <v>0</v>
      </c>
    </row>
    <row r="285" spans="80:84" ht="12.75" customHeight="1">
      <c r="CB285" s="45">
        <f t="shared" si="17"/>
        <v>10</v>
      </c>
      <c r="CC285" s="46" t="str">
        <f t="shared" si="18"/>
        <v>109</v>
      </c>
      <c r="CD285" s="46">
        <f t="shared" si="19"/>
        <v>45208</v>
      </c>
      <c r="CE285" s="45">
        <f>SUMIF(SAÍDA!L:L,CD285,SAÍDA!N:N)</f>
        <v>0</v>
      </c>
      <c r="CF285" s="45">
        <f>SUMIF(SAÍDA!L:L,CD285,SAÍDA!P:P)</f>
        <v>0</v>
      </c>
    </row>
    <row r="286" spans="80:84" ht="12.75" customHeight="1">
      <c r="CB286" s="45">
        <f t="shared" si="17"/>
        <v>10</v>
      </c>
      <c r="CC286" s="46" t="str">
        <f t="shared" si="18"/>
        <v>1010</v>
      </c>
      <c r="CD286" s="46">
        <f t="shared" si="19"/>
        <v>45209</v>
      </c>
      <c r="CE286" s="45">
        <f>SUMIF(SAÍDA!L:L,CD286,SAÍDA!N:N)</f>
        <v>0</v>
      </c>
      <c r="CF286" s="45">
        <f>SUMIF(SAÍDA!L:L,CD286,SAÍDA!P:P)</f>
        <v>0</v>
      </c>
    </row>
    <row r="287" spans="80:84" ht="12.75" customHeight="1">
      <c r="CB287" s="45">
        <f t="shared" si="17"/>
        <v>10</v>
      </c>
      <c r="CC287" s="46" t="str">
        <f t="shared" si="18"/>
        <v>1011</v>
      </c>
      <c r="CD287" s="46">
        <f t="shared" si="19"/>
        <v>45210</v>
      </c>
      <c r="CE287" s="45">
        <f>SUMIF(SAÍDA!L:L,CD287,SAÍDA!N:N)</f>
        <v>0</v>
      </c>
      <c r="CF287" s="45">
        <f>SUMIF(SAÍDA!L:L,CD287,SAÍDA!P:P)</f>
        <v>0</v>
      </c>
    </row>
    <row r="288" spans="80:84" ht="12.75" customHeight="1">
      <c r="CB288" s="45">
        <f t="shared" si="17"/>
        <v>10</v>
      </c>
      <c r="CC288" s="46" t="str">
        <f t="shared" si="18"/>
        <v>1012</v>
      </c>
      <c r="CD288" s="46">
        <f t="shared" si="19"/>
        <v>45211</v>
      </c>
      <c r="CE288" s="45">
        <f>SUMIF(SAÍDA!L:L,CD288,SAÍDA!N:N)</f>
        <v>0</v>
      </c>
      <c r="CF288" s="45">
        <f>SUMIF(SAÍDA!L:L,CD288,SAÍDA!P:P)</f>
        <v>0</v>
      </c>
    </row>
    <row r="289" spans="80:84" ht="12.75" customHeight="1">
      <c r="CB289" s="45">
        <f t="shared" si="17"/>
        <v>10</v>
      </c>
      <c r="CC289" s="46" t="str">
        <f t="shared" si="18"/>
        <v>1013</v>
      </c>
      <c r="CD289" s="46">
        <f t="shared" si="19"/>
        <v>45212</v>
      </c>
      <c r="CE289" s="45">
        <f>SUMIF(SAÍDA!L:L,CD289,SAÍDA!N:N)</f>
        <v>0</v>
      </c>
      <c r="CF289" s="45">
        <f>SUMIF(SAÍDA!L:L,CD289,SAÍDA!P:P)</f>
        <v>0</v>
      </c>
    </row>
    <row r="290" spans="80:84" ht="12.75" customHeight="1">
      <c r="CB290" s="45">
        <f t="shared" si="17"/>
        <v>10</v>
      </c>
      <c r="CC290" s="46" t="str">
        <f t="shared" si="18"/>
        <v>1014</v>
      </c>
      <c r="CD290" s="46">
        <f t="shared" si="19"/>
        <v>45213</v>
      </c>
      <c r="CE290" s="45">
        <f>SUMIF(SAÍDA!L:L,CD290,SAÍDA!N:N)</f>
        <v>0</v>
      </c>
      <c r="CF290" s="45">
        <f>SUMIF(SAÍDA!L:L,CD290,SAÍDA!P:P)</f>
        <v>0</v>
      </c>
    </row>
    <row r="291" spans="80:84" ht="12.75" customHeight="1">
      <c r="CB291" s="45">
        <f t="shared" si="17"/>
        <v>10</v>
      </c>
      <c r="CC291" s="46" t="str">
        <f t="shared" si="18"/>
        <v>1015</v>
      </c>
      <c r="CD291" s="46">
        <f t="shared" si="19"/>
        <v>45214</v>
      </c>
      <c r="CE291" s="45">
        <f>SUMIF(SAÍDA!L:L,CD291,SAÍDA!N:N)</f>
        <v>0</v>
      </c>
      <c r="CF291" s="45">
        <f>SUMIF(SAÍDA!L:L,CD291,SAÍDA!P:P)</f>
        <v>0</v>
      </c>
    </row>
    <row r="292" spans="80:84" ht="12.75" customHeight="1">
      <c r="CB292" s="45">
        <f t="shared" si="17"/>
        <v>10</v>
      </c>
      <c r="CC292" s="46" t="str">
        <f t="shared" si="18"/>
        <v>1016</v>
      </c>
      <c r="CD292" s="46">
        <f t="shared" si="19"/>
        <v>45215</v>
      </c>
      <c r="CE292" s="45">
        <f>SUMIF(SAÍDA!L:L,CD292,SAÍDA!N:N)</f>
        <v>0</v>
      </c>
      <c r="CF292" s="45">
        <f>SUMIF(SAÍDA!L:L,CD292,SAÍDA!P:P)</f>
        <v>0</v>
      </c>
    </row>
    <row r="293" spans="80:84" ht="12.75" customHeight="1">
      <c r="CB293" s="45">
        <f t="shared" si="17"/>
        <v>10</v>
      </c>
      <c r="CC293" s="46" t="str">
        <f t="shared" si="18"/>
        <v>1017</v>
      </c>
      <c r="CD293" s="46">
        <f t="shared" si="19"/>
        <v>45216</v>
      </c>
      <c r="CE293" s="45">
        <f>SUMIF(SAÍDA!L:L,CD293,SAÍDA!N:N)</f>
        <v>0</v>
      </c>
      <c r="CF293" s="45">
        <f>SUMIF(SAÍDA!L:L,CD293,SAÍDA!P:P)</f>
        <v>0</v>
      </c>
    </row>
    <row r="294" spans="80:84" ht="12.75" customHeight="1">
      <c r="CB294" s="45">
        <f t="shared" si="17"/>
        <v>10</v>
      </c>
      <c r="CC294" s="46" t="str">
        <f t="shared" si="18"/>
        <v>1018</v>
      </c>
      <c r="CD294" s="46">
        <f t="shared" si="19"/>
        <v>45217</v>
      </c>
      <c r="CE294" s="45">
        <f>SUMIF(SAÍDA!L:L,CD294,SAÍDA!N:N)</f>
        <v>0</v>
      </c>
      <c r="CF294" s="45">
        <f>SUMIF(SAÍDA!L:L,CD294,SAÍDA!P:P)</f>
        <v>0</v>
      </c>
    </row>
    <row r="295" spans="80:84" ht="12.75" customHeight="1">
      <c r="CB295" s="45">
        <f t="shared" si="17"/>
        <v>10</v>
      </c>
      <c r="CC295" s="46" t="str">
        <f t="shared" si="18"/>
        <v>1019</v>
      </c>
      <c r="CD295" s="46">
        <f t="shared" si="19"/>
        <v>45218</v>
      </c>
      <c r="CE295" s="45">
        <f>SUMIF(SAÍDA!L:L,CD295,SAÍDA!N:N)</f>
        <v>0</v>
      </c>
      <c r="CF295" s="45">
        <f>SUMIF(SAÍDA!L:L,CD295,SAÍDA!P:P)</f>
        <v>0</v>
      </c>
    </row>
    <row r="296" spans="80:84" ht="12.75" customHeight="1">
      <c r="CB296" s="45">
        <f t="shared" si="17"/>
        <v>10</v>
      </c>
      <c r="CC296" s="46" t="str">
        <f t="shared" si="18"/>
        <v>1020</v>
      </c>
      <c r="CD296" s="46">
        <f t="shared" si="19"/>
        <v>45219</v>
      </c>
      <c r="CE296" s="45">
        <f>SUMIF(SAÍDA!L:L,CD296,SAÍDA!N:N)</f>
        <v>0</v>
      </c>
      <c r="CF296" s="45">
        <f>SUMIF(SAÍDA!L:L,CD296,SAÍDA!P:P)</f>
        <v>0</v>
      </c>
    </row>
    <row r="297" spans="80:84" ht="12.75" customHeight="1">
      <c r="CB297" s="45">
        <f t="shared" si="17"/>
        <v>10</v>
      </c>
      <c r="CC297" s="46" t="str">
        <f t="shared" si="18"/>
        <v>1021</v>
      </c>
      <c r="CD297" s="46">
        <f t="shared" si="19"/>
        <v>45220</v>
      </c>
      <c r="CE297" s="45">
        <f>SUMIF(SAÍDA!L:L,CD297,SAÍDA!N:N)</f>
        <v>0</v>
      </c>
      <c r="CF297" s="45">
        <f>SUMIF(SAÍDA!L:L,CD297,SAÍDA!P:P)</f>
        <v>0</v>
      </c>
    </row>
    <row r="298" spans="80:84" ht="12.75" customHeight="1">
      <c r="CB298" s="45">
        <f t="shared" si="17"/>
        <v>10</v>
      </c>
      <c r="CC298" s="46" t="str">
        <f t="shared" si="18"/>
        <v>1022</v>
      </c>
      <c r="CD298" s="46">
        <f t="shared" si="19"/>
        <v>45221</v>
      </c>
      <c r="CE298" s="45">
        <f>SUMIF(SAÍDA!L:L,CD298,SAÍDA!N:N)</f>
        <v>0</v>
      </c>
      <c r="CF298" s="45">
        <f>SUMIF(SAÍDA!L:L,CD298,SAÍDA!P:P)</f>
        <v>0</v>
      </c>
    </row>
    <row r="299" spans="80:84" ht="12.75" customHeight="1">
      <c r="CB299" s="45">
        <f t="shared" si="17"/>
        <v>10</v>
      </c>
      <c r="CC299" s="46" t="str">
        <f t="shared" si="18"/>
        <v>1023</v>
      </c>
      <c r="CD299" s="46">
        <f t="shared" si="19"/>
        <v>45222</v>
      </c>
      <c r="CE299" s="45">
        <f>SUMIF(SAÍDA!L:L,CD299,SAÍDA!N:N)</f>
        <v>0</v>
      </c>
      <c r="CF299" s="45">
        <f>SUMIF(SAÍDA!L:L,CD299,SAÍDA!P:P)</f>
        <v>0</v>
      </c>
    </row>
    <row r="300" spans="80:84" ht="12.75" customHeight="1">
      <c r="CB300" s="45">
        <f t="shared" si="17"/>
        <v>10</v>
      </c>
      <c r="CC300" s="46" t="str">
        <f t="shared" si="18"/>
        <v>1024</v>
      </c>
      <c r="CD300" s="46">
        <f t="shared" si="19"/>
        <v>45223</v>
      </c>
      <c r="CE300" s="45">
        <f>SUMIF(SAÍDA!L:L,CD300,SAÍDA!N:N)</f>
        <v>0</v>
      </c>
      <c r="CF300" s="45">
        <f>SUMIF(SAÍDA!L:L,CD300,SAÍDA!P:P)</f>
        <v>0</v>
      </c>
    </row>
    <row r="301" spans="80:84" ht="12.75" customHeight="1">
      <c r="CB301" s="45">
        <f t="shared" si="17"/>
        <v>10</v>
      </c>
      <c r="CC301" s="46" t="str">
        <f t="shared" si="18"/>
        <v>1025</v>
      </c>
      <c r="CD301" s="46">
        <f t="shared" si="19"/>
        <v>45224</v>
      </c>
      <c r="CE301" s="45">
        <f>SUMIF(SAÍDA!L:L,CD301,SAÍDA!N:N)</f>
        <v>0</v>
      </c>
      <c r="CF301" s="45">
        <f>SUMIF(SAÍDA!L:L,CD301,SAÍDA!P:P)</f>
        <v>0</v>
      </c>
    </row>
    <row r="302" spans="80:84" ht="12.75" customHeight="1">
      <c r="CB302" s="45">
        <f t="shared" si="17"/>
        <v>10</v>
      </c>
      <c r="CC302" s="46" t="str">
        <f t="shared" si="18"/>
        <v>1026</v>
      </c>
      <c r="CD302" s="46">
        <f t="shared" si="19"/>
        <v>45225</v>
      </c>
      <c r="CE302" s="45">
        <f>SUMIF(SAÍDA!L:L,CD302,SAÍDA!N:N)</f>
        <v>0</v>
      </c>
      <c r="CF302" s="45">
        <f>SUMIF(SAÍDA!L:L,CD302,SAÍDA!P:P)</f>
        <v>0</v>
      </c>
    </row>
    <row r="303" spans="80:84" ht="12.75" customHeight="1">
      <c r="CB303" s="45">
        <f t="shared" si="17"/>
        <v>10</v>
      </c>
      <c r="CC303" s="46" t="str">
        <f t="shared" si="18"/>
        <v>1027</v>
      </c>
      <c r="CD303" s="46">
        <f t="shared" si="19"/>
        <v>45226</v>
      </c>
      <c r="CE303" s="45">
        <f>SUMIF(SAÍDA!L:L,CD303,SAÍDA!N:N)</f>
        <v>0</v>
      </c>
      <c r="CF303" s="45">
        <f>SUMIF(SAÍDA!L:L,CD303,SAÍDA!P:P)</f>
        <v>0</v>
      </c>
    </row>
    <row r="304" spans="80:84" ht="12.75" customHeight="1">
      <c r="CB304" s="45">
        <f t="shared" si="17"/>
        <v>10</v>
      </c>
      <c r="CC304" s="46" t="str">
        <f t="shared" si="18"/>
        <v>1028</v>
      </c>
      <c r="CD304" s="46">
        <f t="shared" si="19"/>
        <v>45227</v>
      </c>
      <c r="CE304" s="45">
        <f>SUMIF(SAÍDA!L:L,CD304,SAÍDA!N:N)</f>
        <v>0</v>
      </c>
      <c r="CF304" s="45">
        <f>SUMIF(SAÍDA!L:L,CD304,SAÍDA!P:P)</f>
        <v>0</v>
      </c>
    </row>
    <row r="305" spans="80:84" ht="12.75" customHeight="1">
      <c r="CB305" s="45">
        <f t="shared" si="17"/>
        <v>10</v>
      </c>
      <c r="CC305" s="46" t="str">
        <f t="shared" si="18"/>
        <v>1029</v>
      </c>
      <c r="CD305" s="46">
        <f t="shared" si="19"/>
        <v>45228</v>
      </c>
      <c r="CE305" s="45">
        <f>SUMIF(SAÍDA!L:L,CD305,SAÍDA!N:N)</f>
        <v>0</v>
      </c>
      <c r="CF305" s="45">
        <f>SUMIF(SAÍDA!L:L,CD305,SAÍDA!P:P)</f>
        <v>0</v>
      </c>
    </row>
    <row r="306" spans="80:84" ht="12.75" customHeight="1">
      <c r="CB306" s="45">
        <f t="shared" si="17"/>
        <v>10</v>
      </c>
      <c r="CC306" s="46" t="str">
        <f t="shared" si="18"/>
        <v>1030</v>
      </c>
      <c r="CD306" s="46">
        <f t="shared" si="19"/>
        <v>45229</v>
      </c>
      <c r="CE306" s="45">
        <f>SUMIF(SAÍDA!L:L,CD306,SAÍDA!N:N)</f>
        <v>0</v>
      </c>
      <c r="CF306" s="45">
        <f>SUMIF(SAÍDA!L:L,CD306,SAÍDA!P:P)</f>
        <v>0</v>
      </c>
    </row>
    <row r="307" spans="80:84" ht="12.75" customHeight="1">
      <c r="CB307" s="45">
        <f t="shared" si="17"/>
        <v>10</v>
      </c>
      <c r="CC307" s="46" t="str">
        <f t="shared" si="18"/>
        <v>1031</v>
      </c>
      <c r="CD307" s="46">
        <f t="shared" si="19"/>
        <v>45230</v>
      </c>
      <c r="CE307" s="45">
        <f>SUMIF(SAÍDA!L:L,CD307,SAÍDA!N:N)</f>
        <v>0</v>
      </c>
      <c r="CF307" s="45">
        <f>SUMIF(SAÍDA!L:L,CD307,SAÍDA!P:P)</f>
        <v>0</v>
      </c>
    </row>
    <row r="308" spans="80:84" ht="12.75" customHeight="1">
      <c r="CB308" s="45">
        <f t="shared" si="17"/>
        <v>11</v>
      </c>
      <c r="CC308" s="46" t="str">
        <f t="shared" si="18"/>
        <v>111</v>
      </c>
      <c r="CD308" s="46">
        <f t="shared" si="19"/>
        <v>45231</v>
      </c>
      <c r="CE308" s="45">
        <f>SUMIF(SAÍDA!L:L,CD308,SAÍDA!N:N)</f>
        <v>0</v>
      </c>
      <c r="CF308" s="45">
        <f>SUMIF(SAÍDA!L:L,CD308,SAÍDA!P:P)</f>
        <v>0</v>
      </c>
    </row>
    <row r="309" spans="80:84" ht="12.75" customHeight="1">
      <c r="CB309" s="45">
        <f t="shared" si="17"/>
        <v>11</v>
      </c>
      <c r="CC309" s="46" t="str">
        <f t="shared" si="18"/>
        <v>112</v>
      </c>
      <c r="CD309" s="46">
        <f t="shared" si="19"/>
        <v>45232</v>
      </c>
      <c r="CE309" s="45">
        <f>SUMIF(SAÍDA!L:L,CD309,SAÍDA!N:N)</f>
        <v>0</v>
      </c>
      <c r="CF309" s="45">
        <f>SUMIF(SAÍDA!L:L,CD309,SAÍDA!P:P)</f>
        <v>0</v>
      </c>
    </row>
    <row r="310" spans="80:84" ht="12.75" customHeight="1">
      <c r="CB310" s="45">
        <f t="shared" si="17"/>
        <v>11</v>
      </c>
      <c r="CC310" s="46" t="str">
        <f t="shared" si="18"/>
        <v>113</v>
      </c>
      <c r="CD310" s="46">
        <f t="shared" si="19"/>
        <v>45233</v>
      </c>
      <c r="CE310" s="45">
        <f>SUMIF(SAÍDA!L:L,CD310,SAÍDA!N:N)</f>
        <v>0</v>
      </c>
      <c r="CF310" s="45">
        <f>SUMIF(SAÍDA!L:L,CD310,SAÍDA!P:P)</f>
        <v>0</v>
      </c>
    </row>
    <row r="311" spans="80:84" ht="12.75" customHeight="1">
      <c r="CB311" s="45">
        <f t="shared" si="17"/>
        <v>11</v>
      </c>
      <c r="CC311" s="46" t="str">
        <f t="shared" si="18"/>
        <v>114</v>
      </c>
      <c r="CD311" s="46">
        <f t="shared" si="19"/>
        <v>45234</v>
      </c>
      <c r="CE311" s="45">
        <f>SUMIF(SAÍDA!L:L,CD311,SAÍDA!N:N)</f>
        <v>0</v>
      </c>
      <c r="CF311" s="45">
        <f>SUMIF(SAÍDA!L:L,CD311,SAÍDA!P:P)</f>
        <v>0</v>
      </c>
    </row>
    <row r="312" spans="80:84" ht="12.75" customHeight="1">
      <c r="CB312" s="45">
        <f t="shared" si="17"/>
        <v>11</v>
      </c>
      <c r="CC312" s="46" t="str">
        <f t="shared" si="18"/>
        <v>115</v>
      </c>
      <c r="CD312" s="46">
        <f t="shared" si="19"/>
        <v>45235</v>
      </c>
      <c r="CE312" s="45">
        <f>SUMIF(SAÍDA!L:L,CD312,SAÍDA!N:N)</f>
        <v>0</v>
      </c>
      <c r="CF312" s="45">
        <f>SUMIF(SAÍDA!L:L,CD312,SAÍDA!P:P)</f>
        <v>0</v>
      </c>
    </row>
    <row r="313" spans="80:84" ht="12.75" customHeight="1">
      <c r="CB313" s="45">
        <f t="shared" si="17"/>
        <v>11</v>
      </c>
      <c r="CC313" s="46" t="str">
        <f t="shared" si="18"/>
        <v>116</v>
      </c>
      <c r="CD313" s="46">
        <f t="shared" si="19"/>
        <v>45236</v>
      </c>
      <c r="CE313" s="45">
        <f>SUMIF(SAÍDA!L:L,CD313,SAÍDA!N:N)</f>
        <v>0</v>
      </c>
      <c r="CF313" s="45">
        <f>SUMIF(SAÍDA!L:L,CD313,SAÍDA!P:P)</f>
        <v>0</v>
      </c>
    </row>
    <row r="314" spans="80:84" ht="12.75" customHeight="1">
      <c r="CB314" s="45">
        <f t="shared" si="17"/>
        <v>11</v>
      </c>
      <c r="CC314" s="46" t="str">
        <f t="shared" si="18"/>
        <v>117</v>
      </c>
      <c r="CD314" s="46">
        <f t="shared" si="19"/>
        <v>45237</v>
      </c>
      <c r="CE314" s="45">
        <f>SUMIF(SAÍDA!L:L,CD314,SAÍDA!N:N)</f>
        <v>0</v>
      </c>
      <c r="CF314" s="45">
        <f>SUMIF(SAÍDA!L:L,CD314,SAÍDA!P:P)</f>
        <v>0</v>
      </c>
    </row>
    <row r="315" spans="80:84" ht="12.75" customHeight="1">
      <c r="CB315" s="45">
        <f t="shared" si="17"/>
        <v>11</v>
      </c>
      <c r="CC315" s="46" t="str">
        <f t="shared" si="18"/>
        <v>118</v>
      </c>
      <c r="CD315" s="46">
        <f t="shared" si="19"/>
        <v>45238</v>
      </c>
      <c r="CE315" s="45">
        <f>SUMIF(SAÍDA!L:L,CD315,SAÍDA!N:N)</f>
        <v>0</v>
      </c>
      <c r="CF315" s="45">
        <f>SUMIF(SAÍDA!L:L,CD315,SAÍDA!P:P)</f>
        <v>0</v>
      </c>
    </row>
    <row r="316" spans="80:84" ht="12.75" customHeight="1">
      <c r="CB316" s="45">
        <f t="shared" si="17"/>
        <v>11</v>
      </c>
      <c r="CC316" s="46" t="str">
        <f t="shared" si="18"/>
        <v>119</v>
      </c>
      <c r="CD316" s="46">
        <f t="shared" si="19"/>
        <v>45239</v>
      </c>
      <c r="CE316" s="45">
        <f>SUMIF(SAÍDA!L:L,CD316,SAÍDA!N:N)</f>
        <v>0</v>
      </c>
      <c r="CF316" s="45">
        <f>SUMIF(SAÍDA!L:L,CD316,SAÍDA!P:P)</f>
        <v>0</v>
      </c>
    </row>
    <row r="317" spans="80:84" ht="12.75" customHeight="1">
      <c r="CB317" s="45">
        <f t="shared" si="17"/>
        <v>11</v>
      </c>
      <c r="CC317" s="46" t="str">
        <f t="shared" si="18"/>
        <v>1110</v>
      </c>
      <c r="CD317" s="46">
        <f t="shared" si="19"/>
        <v>45240</v>
      </c>
      <c r="CE317" s="45">
        <f>SUMIF(SAÍDA!L:L,CD317,SAÍDA!N:N)</f>
        <v>0</v>
      </c>
      <c r="CF317" s="45">
        <f>SUMIF(SAÍDA!L:L,CD317,SAÍDA!P:P)</f>
        <v>0</v>
      </c>
    </row>
    <row r="318" spans="80:84" ht="12.75" customHeight="1">
      <c r="CB318" s="45">
        <f t="shared" si="17"/>
        <v>11</v>
      </c>
      <c r="CC318" s="46" t="str">
        <f t="shared" si="18"/>
        <v>1111</v>
      </c>
      <c r="CD318" s="46">
        <f t="shared" si="19"/>
        <v>45241</v>
      </c>
      <c r="CE318" s="45">
        <f>SUMIF(SAÍDA!L:L,CD318,SAÍDA!N:N)</f>
        <v>0</v>
      </c>
      <c r="CF318" s="45">
        <f>SUMIF(SAÍDA!L:L,CD318,SAÍDA!P:P)</f>
        <v>0</v>
      </c>
    </row>
    <row r="319" spans="80:84" ht="12.75" customHeight="1">
      <c r="CB319" s="45">
        <f t="shared" si="17"/>
        <v>11</v>
      </c>
      <c r="CC319" s="46" t="str">
        <f t="shared" si="18"/>
        <v>1112</v>
      </c>
      <c r="CD319" s="46">
        <f t="shared" si="19"/>
        <v>45242</v>
      </c>
      <c r="CE319" s="45">
        <f>SUMIF(SAÍDA!L:L,CD319,SAÍDA!N:N)</f>
        <v>0</v>
      </c>
      <c r="CF319" s="45">
        <f>SUMIF(SAÍDA!L:L,CD319,SAÍDA!P:P)</f>
        <v>0</v>
      </c>
    </row>
    <row r="320" spans="80:84" ht="12.75" customHeight="1">
      <c r="CB320" s="45">
        <f t="shared" si="17"/>
        <v>11</v>
      </c>
      <c r="CC320" s="46" t="str">
        <f t="shared" si="18"/>
        <v>1113</v>
      </c>
      <c r="CD320" s="46">
        <f t="shared" si="19"/>
        <v>45243</v>
      </c>
      <c r="CE320" s="45">
        <f>SUMIF(SAÍDA!L:L,CD320,SAÍDA!N:N)</f>
        <v>0</v>
      </c>
      <c r="CF320" s="45">
        <f>SUMIF(SAÍDA!L:L,CD320,SAÍDA!P:P)</f>
        <v>0</v>
      </c>
    </row>
    <row r="321" spans="80:84" ht="12.75" customHeight="1">
      <c r="CB321" s="45">
        <f t="shared" si="17"/>
        <v>11</v>
      </c>
      <c r="CC321" s="46" t="str">
        <f t="shared" si="18"/>
        <v>1114</v>
      </c>
      <c r="CD321" s="46">
        <f t="shared" si="19"/>
        <v>45244</v>
      </c>
      <c r="CE321" s="45">
        <f>SUMIF(SAÍDA!L:L,CD321,SAÍDA!N:N)</f>
        <v>0</v>
      </c>
      <c r="CF321" s="45">
        <f>SUMIF(SAÍDA!L:L,CD321,SAÍDA!P:P)</f>
        <v>0</v>
      </c>
    </row>
    <row r="322" spans="80:84" ht="12.75" customHeight="1">
      <c r="CB322" s="45">
        <f t="shared" si="17"/>
        <v>11</v>
      </c>
      <c r="CC322" s="46" t="str">
        <f t="shared" si="18"/>
        <v>1115</v>
      </c>
      <c r="CD322" s="46">
        <f t="shared" si="19"/>
        <v>45245</v>
      </c>
      <c r="CE322" s="45">
        <f>SUMIF(SAÍDA!L:L,CD322,SAÍDA!N:N)</f>
        <v>0</v>
      </c>
      <c r="CF322" s="45">
        <f>SUMIF(SAÍDA!L:L,CD322,SAÍDA!P:P)</f>
        <v>0</v>
      </c>
    </row>
    <row r="323" spans="80:84" ht="12.75" customHeight="1">
      <c r="CB323" s="45">
        <f t="shared" si="17"/>
        <v>11</v>
      </c>
      <c r="CC323" s="46" t="str">
        <f t="shared" si="18"/>
        <v>1116</v>
      </c>
      <c r="CD323" s="46">
        <f t="shared" si="19"/>
        <v>45246</v>
      </c>
      <c r="CE323" s="45">
        <f>SUMIF(SAÍDA!L:L,CD323,SAÍDA!N:N)</f>
        <v>0</v>
      </c>
      <c r="CF323" s="45">
        <f>SUMIF(SAÍDA!L:L,CD323,SAÍDA!P:P)</f>
        <v>0</v>
      </c>
    </row>
    <row r="324" spans="80:84" ht="12.75" customHeight="1">
      <c r="CB324" s="45">
        <f t="shared" ref="CB324:CB368" si="20">MONTH(CD324)</f>
        <v>11</v>
      </c>
      <c r="CC324" s="46" t="str">
        <f t="shared" ref="CC324:CC368" si="21">MONTH(CD324)&amp;DAY(CD324)</f>
        <v>1117</v>
      </c>
      <c r="CD324" s="46">
        <f t="shared" si="19"/>
        <v>45247</v>
      </c>
      <c r="CE324" s="45">
        <f>SUMIF(SAÍDA!L:L,CD324,SAÍDA!N:N)</f>
        <v>0</v>
      </c>
      <c r="CF324" s="45">
        <f>SUMIF(SAÍDA!L:L,CD324,SAÍDA!P:P)</f>
        <v>0</v>
      </c>
    </row>
    <row r="325" spans="80:84" ht="12.75" customHeight="1">
      <c r="CB325" s="45">
        <f t="shared" si="20"/>
        <v>11</v>
      </c>
      <c r="CC325" s="46" t="str">
        <f t="shared" si="21"/>
        <v>1118</v>
      </c>
      <c r="CD325" s="46">
        <f t="shared" ref="CD325:CD368" si="22">CD324+1</f>
        <v>45248</v>
      </c>
      <c r="CE325" s="45">
        <f>SUMIF(SAÍDA!L:L,CD325,SAÍDA!N:N)</f>
        <v>0</v>
      </c>
      <c r="CF325" s="45">
        <f>SUMIF(SAÍDA!L:L,CD325,SAÍDA!P:P)</f>
        <v>0</v>
      </c>
    </row>
    <row r="326" spans="80:84" ht="12.75" customHeight="1">
      <c r="CB326" s="45">
        <f t="shared" si="20"/>
        <v>11</v>
      </c>
      <c r="CC326" s="46" t="str">
        <f t="shared" si="21"/>
        <v>1119</v>
      </c>
      <c r="CD326" s="46">
        <f t="shared" si="22"/>
        <v>45249</v>
      </c>
      <c r="CE326" s="45">
        <f>SUMIF(SAÍDA!L:L,CD326,SAÍDA!N:N)</f>
        <v>0</v>
      </c>
      <c r="CF326" s="45">
        <f>SUMIF(SAÍDA!L:L,CD326,SAÍDA!P:P)</f>
        <v>0</v>
      </c>
    </row>
    <row r="327" spans="80:84" ht="12.75" customHeight="1">
      <c r="CB327" s="45">
        <f t="shared" si="20"/>
        <v>11</v>
      </c>
      <c r="CC327" s="46" t="str">
        <f t="shared" si="21"/>
        <v>1120</v>
      </c>
      <c r="CD327" s="46">
        <f t="shared" si="22"/>
        <v>45250</v>
      </c>
      <c r="CE327" s="45">
        <f>SUMIF(SAÍDA!L:L,CD327,SAÍDA!N:N)</f>
        <v>0</v>
      </c>
      <c r="CF327" s="45">
        <f>SUMIF(SAÍDA!L:L,CD327,SAÍDA!P:P)</f>
        <v>0</v>
      </c>
    </row>
    <row r="328" spans="80:84" ht="12.75" customHeight="1">
      <c r="CB328" s="45">
        <f t="shared" si="20"/>
        <v>11</v>
      </c>
      <c r="CC328" s="46" t="str">
        <f t="shared" si="21"/>
        <v>1121</v>
      </c>
      <c r="CD328" s="46">
        <f t="shared" si="22"/>
        <v>45251</v>
      </c>
      <c r="CE328" s="45">
        <f>SUMIF(SAÍDA!L:L,CD328,SAÍDA!N:N)</f>
        <v>0</v>
      </c>
      <c r="CF328" s="45">
        <f>SUMIF(SAÍDA!L:L,CD328,SAÍDA!P:P)</f>
        <v>0</v>
      </c>
    </row>
    <row r="329" spans="80:84" ht="12.75" customHeight="1">
      <c r="CB329" s="45">
        <f t="shared" si="20"/>
        <v>11</v>
      </c>
      <c r="CC329" s="46" t="str">
        <f t="shared" si="21"/>
        <v>1122</v>
      </c>
      <c r="CD329" s="46">
        <f t="shared" si="22"/>
        <v>45252</v>
      </c>
      <c r="CE329" s="45">
        <f>SUMIF(SAÍDA!L:L,CD329,SAÍDA!N:N)</f>
        <v>0</v>
      </c>
      <c r="CF329" s="45">
        <f>SUMIF(SAÍDA!L:L,CD329,SAÍDA!P:P)</f>
        <v>0</v>
      </c>
    </row>
    <row r="330" spans="80:84" ht="12.75" customHeight="1">
      <c r="CB330" s="45">
        <f t="shared" si="20"/>
        <v>11</v>
      </c>
      <c r="CC330" s="46" t="str">
        <f t="shared" si="21"/>
        <v>1123</v>
      </c>
      <c r="CD330" s="46">
        <f t="shared" si="22"/>
        <v>45253</v>
      </c>
      <c r="CE330" s="45">
        <f>SUMIF(SAÍDA!L:L,CD330,SAÍDA!N:N)</f>
        <v>0</v>
      </c>
      <c r="CF330" s="45">
        <f>SUMIF(SAÍDA!L:L,CD330,SAÍDA!P:P)</f>
        <v>0</v>
      </c>
    </row>
    <row r="331" spans="80:84" ht="12.75" customHeight="1">
      <c r="CB331" s="45">
        <f t="shared" si="20"/>
        <v>11</v>
      </c>
      <c r="CC331" s="46" t="str">
        <f t="shared" si="21"/>
        <v>1124</v>
      </c>
      <c r="CD331" s="46">
        <f t="shared" si="22"/>
        <v>45254</v>
      </c>
      <c r="CE331" s="45">
        <f>SUMIF(SAÍDA!L:L,CD331,SAÍDA!N:N)</f>
        <v>0</v>
      </c>
      <c r="CF331" s="45">
        <f>SUMIF(SAÍDA!L:L,CD331,SAÍDA!P:P)</f>
        <v>0</v>
      </c>
    </row>
    <row r="332" spans="80:84" ht="12.75" customHeight="1">
      <c r="CB332" s="45">
        <f t="shared" si="20"/>
        <v>11</v>
      </c>
      <c r="CC332" s="46" t="str">
        <f t="shared" si="21"/>
        <v>1125</v>
      </c>
      <c r="CD332" s="46">
        <f t="shared" si="22"/>
        <v>45255</v>
      </c>
      <c r="CE332" s="45">
        <f>SUMIF(SAÍDA!L:L,CD332,SAÍDA!N:N)</f>
        <v>0</v>
      </c>
      <c r="CF332" s="45">
        <f>SUMIF(SAÍDA!L:L,CD332,SAÍDA!P:P)</f>
        <v>0</v>
      </c>
    </row>
    <row r="333" spans="80:84" ht="12.75" customHeight="1">
      <c r="CB333" s="45">
        <f t="shared" si="20"/>
        <v>11</v>
      </c>
      <c r="CC333" s="46" t="str">
        <f t="shared" si="21"/>
        <v>1126</v>
      </c>
      <c r="CD333" s="46">
        <f t="shared" si="22"/>
        <v>45256</v>
      </c>
      <c r="CE333" s="45">
        <f>SUMIF(SAÍDA!L:L,CD333,SAÍDA!N:N)</f>
        <v>0</v>
      </c>
      <c r="CF333" s="45">
        <f>SUMIF(SAÍDA!L:L,CD333,SAÍDA!P:P)</f>
        <v>0</v>
      </c>
    </row>
    <row r="334" spans="80:84" ht="12.75" customHeight="1">
      <c r="CB334" s="45">
        <f t="shared" si="20"/>
        <v>11</v>
      </c>
      <c r="CC334" s="46" t="str">
        <f t="shared" si="21"/>
        <v>1127</v>
      </c>
      <c r="CD334" s="46">
        <f t="shared" si="22"/>
        <v>45257</v>
      </c>
      <c r="CE334" s="45">
        <f>SUMIF(SAÍDA!L:L,CD334,SAÍDA!N:N)</f>
        <v>0</v>
      </c>
      <c r="CF334" s="45">
        <f>SUMIF(SAÍDA!L:L,CD334,SAÍDA!P:P)</f>
        <v>0</v>
      </c>
    </row>
    <row r="335" spans="80:84" ht="12.75" customHeight="1">
      <c r="CB335" s="45">
        <f t="shared" si="20"/>
        <v>11</v>
      </c>
      <c r="CC335" s="46" t="str">
        <f t="shared" si="21"/>
        <v>1128</v>
      </c>
      <c r="CD335" s="46">
        <f t="shared" si="22"/>
        <v>45258</v>
      </c>
      <c r="CE335" s="45">
        <f>SUMIF(SAÍDA!L:L,CD335,SAÍDA!N:N)</f>
        <v>0</v>
      </c>
      <c r="CF335" s="45">
        <f>SUMIF(SAÍDA!L:L,CD335,SAÍDA!P:P)</f>
        <v>0</v>
      </c>
    </row>
    <row r="336" spans="80:84" ht="12.75" customHeight="1">
      <c r="CB336" s="45">
        <f t="shared" si="20"/>
        <v>11</v>
      </c>
      <c r="CC336" s="46" t="str">
        <f t="shared" si="21"/>
        <v>1129</v>
      </c>
      <c r="CD336" s="46">
        <f t="shared" si="22"/>
        <v>45259</v>
      </c>
      <c r="CE336" s="45">
        <f>SUMIF(SAÍDA!L:L,CD336,SAÍDA!N:N)</f>
        <v>0</v>
      </c>
      <c r="CF336" s="45">
        <f>SUMIF(SAÍDA!L:L,CD336,SAÍDA!P:P)</f>
        <v>0</v>
      </c>
    </row>
    <row r="337" spans="80:84" ht="12.75" customHeight="1">
      <c r="CB337" s="45">
        <f t="shared" si="20"/>
        <v>11</v>
      </c>
      <c r="CC337" s="46" t="str">
        <f t="shared" si="21"/>
        <v>1130</v>
      </c>
      <c r="CD337" s="46">
        <f t="shared" si="22"/>
        <v>45260</v>
      </c>
      <c r="CE337" s="45">
        <f>SUMIF(SAÍDA!L:L,CD337,SAÍDA!N:N)</f>
        <v>0</v>
      </c>
      <c r="CF337" s="45">
        <f>SUMIF(SAÍDA!L:L,CD337,SAÍDA!P:P)</f>
        <v>0</v>
      </c>
    </row>
    <row r="338" spans="80:84" ht="12.75" customHeight="1">
      <c r="CB338" s="45">
        <f t="shared" si="20"/>
        <v>12</v>
      </c>
      <c r="CC338" s="46" t="str">
        <f t="shared" si="21"/>
        <v>121</v>
      </c>
      <c r="CD338" s="46">
        <f t="shared" si="22"/>
        <v>45261</v>
      </c>
      <c r="CE338" s="45">
        <f>SUMIF(SAÍDA!L:L,CD338,SAÍDA!N:N)</f>
        <v>0</v>
      </c>
      <c r="CF338" s="45">
        <f>SUMIF(SAÍDA!L:L,CD338,SAÍDA!P:P)</f>
        <v>0</v>
      </c>
    </row>
    <row r="339" spans="80:84" ht="12.75" customHeight="1">
      <c r="CB339" s="45">
        <f t="shared" si="20"/>
        <v>12</v>
      </c>
      <c r="CC339" s="46" t="str">
        <f t="shared" si="21"/>
        <v>122</v>
      </c>
      <c r="CD339" s="46">
        <f t="shared" si="22"/>
        <v>45262</v>
      </c>
      <c r="CE339" s="45">
        <f>SUMIF(SAÍDA!L:L,CD339,SAÍDA!N:N)</f>
        <v>0</v>
      </c>
      <c r="CF339" s="45">
        <f>SUMIF(SAÍDA!L:L,CD339,SAÍDA!P:P)</f>
        <v>0</v>
      </c>
    </row>
    <row r="340" spans="80:84" ht="12.75" customHeight="1">
      <c r="CB340" s="45">
        <f t="shared" si="20"/>
        <v>12</v>
      </c>
      <c r="CC340" s="46" t="str">
        <f t="shared" si="21"/>
        <v>123</v>
      </c>
      <c r="CD340" s="46">
        <f t="shared" si="22"/>
        <v>45263</v>
      </c>
      <c r="CE340" s="45">
        <f>SUMIF(SAÍDA!L:L,CD340,SAÍDA!N:N)</f>
        <v>0</v>
      </c>
      <c r="CF340" s="45">
        <f>SUMIF(SAÍDA!L:L,CD340,SAÍDA!P:P)</f>
        <v>0</v>
      </c>
    </row>
    <row r="341" spans="80:84" ht="12.75" customHeight="1">
      <c r="CB341" s="45">
        <f t="shared" si="20"/>
        <v>12</v>
      </c>
      <c r="CC341" s="46" t="str">
        <f t="shared" si="21"/>
        <v>124</v>
      </c>
      <c r="CD341" s="46">
        <f t="shared" si="22"/>
        <v>45264</v>
      </c>
      <c r="CE341" s="45">
        <f>SUMIF(SAÍDA!L:L,CD341,SAÍDA!N:N)</f>
        <v>0</v>
      </c>
      <c r="CF341" s="45">
        <f>SUMIF(SAÍDA!L:L,CD341,SAÍDA!P:P)</f>
        <v>0</v>
      </c>
    </row>
    <row r="342" spans="80:84" ht="12.75" customHeight="1">
      <c r="CB342" s="45">
        <f t="shared" si="20"/>
        <v>12</v>
      </c>
      <c r="CC342" s="46" t="str">
        <f t="shared" si="21"/>
        <v>125</v>
      </c>
      <c r="CD342" s="46">
        <f t="shared" si="22"/>
        <v>45265</v>
      </c>
      <c r="CE342" s="45">
        <f>SUMIF(SAÍDA!L:L,CD342,SAÍDA!N:N)</f>
        <v>0</v>
      </c>
      <c r="CF342" s="45">
        <f>SUMIF(SAÍDA!L:L,CD342,SAÍDA!P:P)</f>
        <v>0</v>
      </c>
    </row>
    <row r="343" spans="80:84" ht="12.75" customHeight="1">
      <c r="CB343" s="45">
        <f t="shared" si="20"/>
        <v>12</v>
      </c>
      <c r="CC343" s="46" t="str">
        <f t="shared" si="21"/>
        <v>126</v>
      </c>
      <c r="CD343" s="46">
        <f t="shared" si="22"/>
        <v>45266</v>
      </c>
      <c r="CE343" s="45">
        <f>SUMIF(SAÍDA!L:L,CD343,SAÍDA!N:N)</f>
        <v>0</v>
      </c>
      <c r="CF343" s="45">
        <f>SUMIF(SAÍDA!L:L,CD343,SAÍDA!P:P)</f>
        <v>0</v>
      </c>
    </row>
    <row r="344" spans="80:84" ht="12.75" customHeight="1">
      <c r="CB344" s="45">
        <f t="shared" si="20"/>
        <v>12</v>
      </c>
      <c r="CC344" s="46" t="str">
        <f t="shared" si="21"/>
        <v>127</v>
      </c>
      <c r="CD344" s="46">
        <f t="shared" si="22"/>
        <v>45267</v>
      </c>
      <c r="CE344" s="45">
        <f>SUMIF(SAÍDA!L:L,CD344,SAÍDA!N:N)</f>
        <v>0</v>
      </c>
      <c r="CF344" s="45">
        <f>SUMIF(SAÍDA!L:L,CD344,SAÍDA!P:P)</f>
        <v>0</v>
      </c>
    </row>
    <row r="345" spans="80:84" ht="12.75" customHeight="1">
      <c r="CB345" s="45">
        <f t="shared" si="20"/>
        <v>12</v>
      </c>
      <c r="CC345" s="46" t="str">
        <f t="shared" si="21"/>
        <v>128</v>
      </c>
      <c r="CD345" s="46">
        <f t="shared" si="22"/>
        <v>45268</v>
      </c>
      <c r="CE345" s="45">
        <f>SUMIF(SAÍDA!L:L,CD345,SAÍDA!N:N)</f>
        <v>0</v>
      </c>
      <c r="CF345" s="45">
        <f>SUMIF(SAÍDA!L:L,CD345,SAÍDA!P:P)</f>
        <v>0</v>
      </c>
    </row>
    <row r="346" spans="80:84" ht="12.75" customHeight="1">
      <c r="CB346" s="45">
        <f t="shared" si="20"/>
        <v>12</v>
      </c>
      <c r="CC346" s="46" t="str">
        <f t="shared" si="21"/>
        <v>129</v>
      </c>
      <c r="CD346" s="46">
        <f t="shared" si="22"/>
        <v>45269</v>
      </c>
      <c r="CE346" s="45">
        <f>SUMIF(SAÍDA!L:L,CD346,SAÍDA!N:N)</f>
        <v>0</v>
      </c>
      <c r="CF346" s="45">
        <f>SUMIF(SAÍDA!L:L,CD346,SAÍDA!P:P)</f>
        <v>0</v>
      </c>
    </row>
    <row r="347" spans="80:84" ht="12.75" customHeight="1">
      <c r="CB347" s="45">
        <f t="shared" si="20"/>
        <v>12</v>
      </c>
      <c r="CC347" s="46" t="str">
        <f t="shared" si="21"/>
        <v>1210</v>
      </c>
      <c r="CD347" s="46">
        <f t="shared" si="22"/>
        <v>45270</v>
      </c>
      <c r="CE347" s="45">
        <f>SUMIF(SAÍDA!L:L,CD347,SAÍDA!N:N)</f>
        <v>0</v>
      </c>
      <c r="CF347" s="45">
        <f>SUMIF(SAÍDA!L:L,CD347,SAÍDA!P:P)</f>
        <v>0</v>
      </c>
    </row>
    <row r="348" spans="80:84" ht="12.75" customHeight="1">
      <c r="CB348" s="45">
        <f t="shared" si="20"/>
        <v>12</v>
      </c>
      <c r="CC348" s="46" t="str">
        <f t="shared" si="21"/>
        <v>1211</v>
      </c>
      <c r="CD348" s="46">
        <f t="shared" si="22"/>
        <v>45271</v>
      </c>
      <c r="CE348" s="45">
        <f>SUMIF(SAÍDA!L:L,CD348,SAÍDA!N:N)</f>
        <v>0</v>
      </c>
      <c r="CF348" s="45">
        <f>SUMIF(SAÍDA!L:L,CD348,SAÍDA!P:P)</f>
        <v>0</v>
      </c>
    </row>
    <row r="349" spans="80:84" ht="12.75" customHeight="1">
      <c r="CB349" s="45">
        <f t="shared" si="20"/>
        <v>12</v>
      </c>
      <c r="CC349" s="46" t="str">
        <f t="shared" si="21"/>
        <v>1212</v>
      </c>
      <c r="CD349" s="46">
        <f t="shared" si="22"/>
        <v>45272</v>
      </c>
      <c r="CE349" s="45">
        <f>SUMIF(SAÍDA!L:L,CD349,SAÍDA!N:N)</f>
        <v>0</v>
      </c>
      <c r="CF349" s="45">
        <f>SUMIF(SAÍDA!L:L,CD349,SAÍDA!P:P)</f>
        <v>0</v>
      </c>
    </row>
    <row r="350" spans="80:84" ht="12.75" customHeight="1">
      <c r="CB350" s="45">
        <f t="shared" si="20"/>
        <v>12</v>
      </c>
      <c r="CC350" s="46" t="str">
        <f t="shared" si="21"/>
        <v>1213</v>
      </c>
      <c r="CD350" s="46">
        <f t="shared" si="22"/>
        <v>45273</v>
      </c>
      <c r="CE350" s="45">
        <f>SUMIF(SAÍDA!L:L,CD350,SAÍDA!N:N)</f>
        <v>0</v>
      </c>
      <c r="CF350" s="45">
        <f>SUMIF(SAÍDA!L:L,CD350,SAÍDA!P:P)</f>
        <v>0</v>
      </c>
    </row>
    <row r="351" spans="80:84" ht="12.75" customHeight="1">
      <c r="CB351" s="45">
        <f t="shared" si="20"/>
        <v>12</v>
      </c>
      <c r="CC351" s="46" t="str">
        <f t="shared" si="21"/>
        <v>1214</v>
      </c>
      <c r="CD351" s="46">
        <f t="shared" si="22"/>
        <v>45274</v>
      </c>
      <c r="CE351" s="45">
        <f>SUMIF(SAÍDA!L:L,CD351,SAÍDA!N:N)</f>
        <v>0</v>
      </c>
      <c r="CF351" s="45">
        <f>SUMIF(SAÍDA!L:L,CD351,SAÍDA!P:P)</f>
        <v>0</v>
      </c>
    </row>
    <row r="352" spans="80:84" ht="12.75" customHeight="1">
      <c r="CB352" s="45">
        <f t="shared" si="20"/>
        <v>12</v>
      </c>
      <c r="CC352" s="46" t="str">
        <f t="shared" si="21"/>
        <v>1215</v>
      </c>
      <c r="CD352" s="46">
        <f t="shared" si="22"/>
        <v>45275</v>
      </c>
      <c r="CE352" s="45">
        <f>SUMIF(SAÍDA!L:L,CD352,SAÍDA!N:N)</f>
        <v>0</v>
      </c>
      <c r="CF352" s="45">
        <f>SUMIF(SAÍDA!L:L,CD352,SAÍDA!P:P)</f>
        <v>0</v>
      </c>
    </row>
    <row r="353" spans="80:84" ht="12.75" customHeight="1">
      <c r="CB353" s="45">
        <f t="shared" si="20"/>
        <v>12</v>
      </c>
      <c r="CC353" s="46" t="str">
        <f t="shared" si="21"/>
        <v>1216</v>
      </c>
      <c r="CD353" s="46">
        <f t="shared" si="22"/>
        <v>45276</v>
      </c>
      <c r="CE353" s="45">
        <f>SUMIF(SAÍDA!L:L,CD353,SAÍDA!N:N)</f>
        <v>0</v>
      </c>
      <c r="CF353" s="45">
        <f>SUMIF(SAÍDA!L:L,CD353,SAÍDA!P:P)</f>
        <v>0</v>
      </c>
    </row>
    <row r="354" spans="80:84" ht="12.75" customHeight="1">
      <c r="CB354" s="45">
        <f t="shared" si="20"/>
        <v>12</v>
      </c>
      <c r="CC354" s="46" t="str">
        <f t="shared" si="21"/>
        <v>1217</v>
      </c>
      <c r="CD354" s="46">
        <f t="shared" si="22"/>
        <v>45277</v>
      </c>
      <c r="CE354" s="45">
        <f>SUMIF(SAÍDA!L:L,CD354,SAÍDA!N:N)</f>
        <v>0</v>
      </c>
      <c r="CF354" s="45">
        <f>SUMIF(SAÍDA!L:L,CD354,SAÍDA!P:P)</f>
        <v>0</v>
      </c>
    </row>
    <row r="355" spans="80:84" ht="12.75" customHeight="1">
      <c r="CB355" s="45">
        <f t="shared" si="20"/>
        <v>12</v>
      </c>
      <c r="CC355" s="46" t="str">
        <f t="shared" si="21"/>
        <v>1218</v>
      </c>
      <c r="CD355" s="46">
        <f t="shared" si="22"/>
        <v>45278</v>
      </c>
      <c r="CE355" s="45">
        <f>SUMIF(SAÍDA!L:L,CD355,SAÍDA!N:N)</f>
        <v>0</v>
      </c>
      <c r="CF355" s="45">
        <f>SUMIF(SAÍDA!L:L,CD355,SAÍDA!P:P)</f>
        <v>0</v>
      </c>
    </row>
    <row r="356" spans="80:84" ht="12.75" customHeight="1">
      <c r="CB356" s="45">
        <f t="shared" si="20"/>
        <v>12</v>
      </c>
      <c r="CC356" s="46" t="str">
        <f t="shared" si="21"/>
        <v>1219</v>
      </c>
      <c r="CD356" s="46">
        <f t="shared" si="22"/>
        <v>45279</v>
      </c>
      <c r="CE356" s="45">
        <f>SUMIF(SAÍDA!L:L,CD356,SAÍDA!N:N)</f>
        <v>0</v>
      </c>
      <c r="CF356" s="45">
        <f>SUMIF(SAÍDA!L:L,CD356,SAÍDA!P:P)</f>
        <v>0</v>
      </c>
    </row>
    <row r="357" spans="80:84" ht="12.75" customHeight="1">
      <c r="CB357" s="45">
        <f t="shared" si="20"/>
        <v>12</v>
      </c>
      <c r="CC357" s="46" t="str">
        <f t="shared" si="21"/>
        <v>1220</v>
      </c>
      <c r="CD357" s="46">
        <f t="shared" si="22"/>
        <v>45280</v>
      </c>
      <c r="CE357" s="45">
        <f>SUMIF(SAÍDA!L:L,CD357,SAÍDA!N:N)</f>
        <v>0</v>
      </c>
      <c r="CF357" s="45">
        <f>SUMIF(SAÍDA!L:L,CD357,SAÍDA!P:P)</f>
        <v>0</v>
      </c>
    </row>
    <row r="358" spans="80:84" ht="12.75" customHeight="1">
      <c r="CB358" s="45">
        <f t="shared" si="20"/>
        <v>12</v>
      </c>
      <c r="CC358" s="46" t="str">
        <f t="shared" si="21"/>
        <v>1221</v>
      </c>
      <c r="CD358" s="46">
        <f t="shared" si="22"/>
        <v>45281</v>
      </c>
      <c r="CE358" s="45">
        <f>SUMIF(SAÍDA!L:L,CD358,SAÍDA!N:N)</f>
        <v>0</v>
      </c>
      <c r="CF358" s="45">
        <f>SUMIF(SAÍDA!L:L,CD358,SAÍDA!P:P)</f>
        <v>0</v>
      </c>
    </row>
    <row r="359" spans="80:84" ht="12.75" customHeight="1">
      <c r="CB359" s="45">
        <f t="shared" si="20"/>
        <v>12</v>
      </c>
      <c r="CC359" s="46" t="str">
        <f t="shared" si="21"/>
        <v>1222</v>
      </c>
      <c r="CD359" s="46">
        <f t="shared" si="22"/>
        <v>45282</v>
      </c>
      <c r="CE359" s="45">
        <f>SUMIF(SAÍDA!L:L,CD359,SAÍDA!N:N)</f>
        <v>0</v>
      </c>
      <c r="CF359" s="45">
        <f>SUMIF(SAÍDA!L:L,CD359,SAÍDA!P:P)</f>
        <v>0</v>
      </c>
    </row>
    <row r="360" spans="80:84" ht="12.75" customHeight="1">
      <c r="CB360" s="45">
        <f t="shared" si="20"/>
        <v>12</v>
      </c>
      <c r="CC360" s="46" t="str">
        <f t="shared" si="21"/>
        <v>1223</v>
      </c>
      <c r="CD360" s="46">
        <f t="shared" si="22"/>
        <v>45283</v>
      </c>
      <c r="CE360" s="45">
        <f>SUMIF(SAÍDA!L:L,CD360,SAÍDA!N:N)</f>
        <v>0</v>
      </c>
      <c r="CF360" s="45">
        <f>SUMIF(SAÍDA!L:L,CD360,SAÍDA!P:P)</f>
        <v>0</v>
      </c>
    </row>
    <row r="361" spans="80:84" ht="12.75" customHeight="1">
      <c r="CB361" s="45">
        <f t="shared" si="20"/>
        <v>12</v>
      </c>
      <c r="CC361" s="46" t="str">
        <f t="shared" si="21"/>
        <v>1224</v>
      </c>
      <c r="CD361" s="46">
        <f t="shared" si="22"/>
        <v>45284</v>
      </c>
      <c r="CE361" s="45">
        <f>SUMIF(SAÍDA!L:L,CD361,SAÍDA!N:N)</f>
        <v>0</v>
      </c>
      <c r="CF361" s="45">
        <f>SUMIF(SAÍDA!L:L,CD361,SAÍDA!P:P)</f>
        <v>0</v>
      </c>
    </row>
    <row r="362" spans="80:84" ht="12.75" customHeight="1">
      <c r="CB362" s="45">
        <f t="shared" si="20"/>
        <v>12</v>
      </c>
      <c r="CC362" s="46" t="str">
        <f t="shared" si="21"/>
        <v>1225</v>
      </c>
      <c r="CD362" s="46">
        <f t="shared" si="22"/>
        <v>45285</v>
      </c>
      <c r="CE362" s="45">
        <f>SUMIF(SAÍDA!L:L,CD362,SAÍDA!N:N)</f>
        <v>0</v>
      </c>
      <c r="CF362" s="45">
        <f>SUMIF(SAÍDA!L:L,CD362,SAÍDA!P:P)</f>
        <v>0</v>
      </c>
    </row>
    <row r="363" spans="80:84" ht="12.75" customHeight="1">
      <c r="CB363" s="45">
        <f t="shared" si="20"/>
        <v>12</v>
      </c>
      <c r="CC363" s="46" t="str">
        <f t="shared" si="21"/>
        <v>1226</v>
      </c>
      <c r="CD363" s="46">
        <f t="shared" si="22"/>
        <v>45286</v>
      </c>
      <c r="CE363" s="45">
        <f>SUMIF(SAÍDA!L:L,CD363,SAÍDA!N:N)</f>
        <v>0</v>
      </c>
      <c r="CF363" s="45">
        <f>SUMIF(SAÍDA!L:L,CD363,SAÍDA!P:P)</f>
        <v>0</v>
      </c>
    </row>
    <row r="364" spans="80:84" ht="12.75" customHeight="1">
      <c r="CB364" s="45">
        <f t="shared" si="20"/>
        <v>12</v>
      </c>
      <c r="CC364" s="46" t="str">
        <f t="shared" si="21"/>
        <v>1227</v>
      </c>
      <c r="CD364" s="46">
        <f t="shared" si="22"/>
        <v>45287</v>
      </c>
      <c r="CE364" s="45">
        <f>SUMIF(SAÍDA!L:L,CD364,SAÍDA!N:N)</f>
        <v>0</v>
      </c>
      <c r="CF364" s="45">
        <f>SUMIF(SAÍDA!L:L,CD364,SAÍDA!P:P)</f>
        <v>0</v>
      </c>
    </row>
    <row r="365" spans="80:84" ht="12.75" customHeight="1">
      <c r="CB365" s="45">
        <f t="shared" si="20"/>
        <v>12</v>
      </c>
      <c r="CC365" s="46" t="str">
        <f t="shared" si="21"/>
        <v>1228</v>
      </c>
      <c r="CD365" s="46">
        <f t="shared" si="22"/>
        <v>45288</v>
      </c>
      <c r="CE365" s="45">
        <f>SUMIF(SAÍDA!L:L,CD365,SAÍDA!N:N)</f>
        <v>0</v>
      </c>
      <c r="CF365" s="45">
        <f>SUMIF(SAÍDA!L:L,CD365,SAÍDA!P:P)</f>
        <v>0</v>
      </c>
    </row>
    <row r="366" spans="80:84" ht="12.75" customHeight="1">
      <c r="CB366" s="45">
        <f t="shared" si="20"/>
        <v>12</v>
      </c>
      <c r="CC366" s="46" t="str">
        <f t="shared" si="21"/>
        <v>1229</v>
      </c>
      <c r="CD366" s="46">
        <f t="shared" si="22"/>
        <v>45289</v>
      </c>
      <c r="CE366" s="45">
        <f>SUMIF(SAÍDA!L:L,CD366,SAÍDA!N:N)</f>
        <v>0</v>
      </c>
      <c r="CF366" s="45">
        <f>SUMIF(SAÍDA!L:L,CD366,SAÍDA!P:P)</f>
        <v>0</v>
      </c>
    </row>
    <row r="367" spans="80:84" ht="12.75" customHeight="1">
      <c r="CB367" s="45">
        <f t="shared" si="20"/>
        <v>12</v>
      </c>
      <c r="CC367" s="46" t="str">
        <f t="shared" si="21"/>
        <v>1230</v>
      </c>
      <c r="CD367" s="46">
        <f t="shared" si="22"/>
        <v>45290</v>
      </c>
      <c r="CE367" s="45">
        <f>SUMIF(SAÍDA!L:L,CD367,SAÍDA!N:N)</f>
        <v>0</v>
      </c>
      <c r="CF367" s="45">
        <f>SUMIF(SAÍDA!L:L,CD367,SAÍDA!P:P)</f>
        <v>0</v>
      </c>
    </row>
    <row r="368" spans="80:84" ht="12.75" customHeight="1">
      <c r="CB368" s="45">
        <f t="shared" si="20"/>
        <v>12</v>
      </c>
      <c r="CC368" s="46" t="str">
        <f t="shared" si="21"/>
        <v>1231</v>
      </c>
      <c r="CD368" s="46">
        <f t="shared" si="22"/>
        <v>45291</v>
      </c>
      <c r="CE368" s="45">
        <f>SUMIF(SAÍDA!L:L,CD368,SAÍDA!N:N)</f>
        <v>0</v>
      </c>
      <c r="CF368" s="45">
        <f>SUMIF(SAÍDA!L:L,CD368,SAÍDA!P:P)</f>
        <v>0</v>
      </c>
    </row>
    <row r="369" spans="82:82" ht="12.75" customHeight="1">
      <c r="CD369" s="46"/>
    </row>
  </sheetData>
  <sheetProtection sheet="1" objects="1" scenarios="1" selectLockedCells="1" selectUnlockedCells="1"/>
  <mergeCells count="5">
    <mergeCell ref="B28:Z28"/>
    <mergeCell ref="C4:D4"/>
    <mergeCell ref="CH1:CN1"/>
    <mergeCell ref="CH2:CJ2"/>
    <mergeCell ref="H4:W5"/>
  </mergeCells>
  <phoneticPr fontId="2" type="noConversion"/>
  <conditionalFormatting sqref="V8:W8 J8:K22 P8:Q22">
    <cfRule type="expression" dxfId="2" priority="1" stopIfTrue="1">
      <formula>AND(H8=TODAY())</formula>
    </cfRule>
  </conditionalFormatting>
  <conditionalFormatting sqref="H8:H22">
    <cfRule type="cellIs" dxfId="1" priority="2" stopIfTrue="1" operator="equal">
      <formula>TODAY()</formula>
    </cfRule>
  </conditionalFormatting>
  <conditionalFormatting sqref="N8:N22 T8">
    <cfRule type="expression" dxfId="0" priority="3" stopIfTrue="1">
      <formula>AND(N8=TODAY())</formula>
    </cfRule>
  </conditionalFormatting>
  <pageMargins left="0.57999999999999996" right="0.22" top="0.98" bottom="0.98" header="0.49" footer="0.49"/>
  <pageSetup paperSize="9" scale="85" orientation="landscape" horizontalDpi="300" verticalDpi="300" r:id="rId1"/>
  <headerFooter alignWithMargins="0">
    <oddHeader>&amp;LCONTROLE DE ESTOQUE&amp;CCAIXA&amp;R&amp;D</oddHeader>
    <oddFooter>&amp;R&amp;N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96" r:id="rId4" name="Option Button 8">
              <controlPr defaultSize="0" autoFill="0" autoLine="0" autoPict="0">
                <anchor moveWithCells="1">
                  <from>
                    <xdr:col>7</xdr:col>
                    <xdr:colOff>19050</xdr:colOff>
                    <xdr:row>1</xdr:row>
                    <xdr:rowOff>695325</xdr:rowOff>
                  </from>
                  <to>
                    <xdr:col>7</xdr:col>
                    <xdr:colOff>590550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7" r:id="rId5" name="Option Button 9">
              <controlPr defaultSize="0" autoFill="0" autoLine="0" autoPict="0">
                <anchor moveWithCells="1">
                  <from>
                    <xdr:col>8</xdr:col>
                    <xdr:colOff>47625</xdr:colOff>
                    <xdr:row>1</xdr:row>
                    <xdr:rowOff>695325</xdr:rowOff>
                  </from>
                  <to>
                    <xdr:col>9</xdr:col>
                    <xdr:colOff>638175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8" r:id="rId6" name="Option Button 10">
              <controlPr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704850</xdr:rowOff>
                  </from>
                  <to>
                    <xdr:col>10</xdr:col>
                    <xdr:colOff>523875</xdr:colOff>
                    <xdr:row>1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9" r:id="rId7" name="Option Button 11">
              <controlPr defaultSize="0" autoFill="0" autoLine="0" autoPict="0">
                <anchor moveWithCells="1">
                  <from>
                    <xdr:col>10</xdr:col>
                    <xdr:colOff>762000</xdr:colOff>
                    <xdr:row>1</xdr:row>
                    <xdr:rowOff>695325</xdr:rowOff>
                  </from>
                  <to>
                    <xdr:col>11</xdr:col>
                    <xdr:colOff>314325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0" r:id="rId8" name="Option Button 12">
              <controlPr defaultSize="0" autoFill="0" autoLine="0" autoPict="0">
                <anchor moveWithCells="1">
                  <from>
                    <xdr:col>13</xdr:col>
                    <xdr:colOff>85725</xdr:colOff>
                    <xdr:row>1</xdr:row>
                    <xdr:rowOff>695325</xdr:rowOff>
                  </from>
                  <to>
                    <xdr:col>13</xdr:col>
                    <xdr:colOff>514350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1" r:id="rId9" name="Option Button 13">
              <controlPr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704850</xdr:rowOff>
                  </from>
                  <to>
                    <xdr:col>15</xdr:col>
                    <xdr:colOff>447675</xdr:colOff>
                    <xdr:row>1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2" r:id="rId10" name="Option Button 14">
              <controlPr defaultSize="0" autoFill="0" autoLine="0" autoPict="0">
                <anchor moveWithCells="1">
                  <from>
                    <xdr:col>15</xdr:col>
                    <xdr:colOff>695325</xdr:colOff>
                    <xdr:row>1</xdr:row>
                    <xdr:rowOff>704850</xdr:rowOff>
                  </from>
                  <to>
                    <xdr:col>16</xdr:col>
                    <xdr:colOff>276225</xdr:colOff>
                    <xdr:row>1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3" r:id="rId11" name="Option Button 15">
              <controlPr defaultSize="0" autoFill="0" autoLine="0" autoPict="0">
                <anchor moveWithCells="1">
                  <from>
                    <xdr:col>16</xdr:col>
                    <xdr:colOff>581025</xdr:colOff>
                    <xdr:row>1</xdr:row>
                    <xdr:rowOff>695325</xdr:rowOff>
                  </from>
                  <to>
                    <xdr:col>17</xdr:col>
                    <xdr:colOff>285750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4" r:id="rId12" name="Option Button 16">
              <controlPr defaultSize="0" autoFill="0" autoLine="0" autoPict="0">
                <anchor moveWithCells="1">
                  <from>
                    <xdr:col>19</xdr:col>
                    <xdr:colOff>57150</xdr:colOff>
                    <xdr:row>1</xdr:row>
                    <xdr:rowOff>704850</xdr:rowOff>
                  </from>
                  <to>
                    <xdr:col>19</xdr:col>
                    <xdr:colOff>704850</xdr:colOff>
                    <xdr:row>1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5" r:id="rId13" name="Option Button 17">
              <controlPr defaultSize="0" autoFill="0" autoLine="0" autoPict="0">
                <anchor moveWithCells="1">
                  <from>
                    <xdr:col>21</xdr:col>
                    <xdr:colOff>161925</xdr:colOff>
                    <xdr:row>1</xdr:row>
                    <xdr:rowOff>695325</xdr:rowOff>
                  </from>
                  <to>
                    <xdr:col>21</xdr:col>
                    <xdr:colOff>809625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6" r:id="rId14" name="Option Button 18">
              <controlPr defaultSize="0" autoFill="0" autoLine="0" autoPict="0">
                <anchor moveWithCells="1">
                  <from>
                    <xdr:col>22</xdr:col>
                    <xdr:colOff>190500</xdr:colOff>
                    <xdr:row>1</xdr:row>
                    <xdr:rowOff>685800</xdr:rowOff>
                  </from>
                  <to>
                    <xdr:col>23</xdr:col>
                    <xdr:colOff>0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7" r:id="rId15" name="Option Button 19">
              <controlPr defaultSize="0" autoFill="0" autoLine="0" autoPict="0">
                <anchor moveWithCells="1">
                  <from>
                    <xdr:col>23</xdr:col>
                    <xdr:colOff>180975</xdr:colOff>
                    <xdr:row>1</xdr:row>
                    <xdr:rowOff>695325</xdr:rowOff>
                  </from>
                  <to>
                    <xdr:col>24</xdr:col>
                    <xdr:colOff>371475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8" r:id="rId16" name="Group Box 20">
              <controlPr defaultSize="0" autoFill="0" autoPict="0">
                <anchor moveWithCells="1">
                  <from>
                    <xdr:col>1</xdr:col>
                    <xdr:colOff>47625</xdr:colOff>
                    <xdr:row>1</xdr:row>
                    <xdr:rowOff>590550</xdr:rowOff>
                  </from>
                  <to>
                    <xdr:col>25</xdr:col>
                    <xdr:colOff>104775</xdr:colOff>
                    <xdr:row>1</xdr:row>
                    <xdr:rowOff>1009650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11" r:id="rId17" name="Drop Down 23">
              <controlPr defaultSize="0" autoLine="0" autoPict="0">
                <anchor moveWithCells="1">
                  <from>
                    <xdr:col>2</xdr:col>
                    <xdr:colOff>19050</xdr:colOff>
                    <xdr:row>1</xdr:row>
                    <xdr:rowOff>695325</xdr:rowOff>
                  </from>
                  <to>
                    <xdr:col>4</xdr:col>
                    <xdr:colOff>209550</xdr:colOff>
                    <xdr:row>1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12" r:id="rId18" name="Group Box 24">
              <controlPr defaultSize="0" autoFill="0" autoPict="0">
                <anchor moveWithCells="1">
                  <from>
                    <xdr:col>1</xdr:col>
                    <xdr:colOff>47625</xdr:colOff>
                    <xdr:row>1</xdr:row>
                    <xdr:rowOff>0</xdr:rowOff>
                  </from>
                  <to>
                    <xdr:col>25</xdr:col>
                    <xdr:colOff>104775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pageSetUpPr autoPageBreaks="0"/>
  </sheetPr>
  <dimension ref="A1:S995"/>
  <sheetViews>
    <sheetView showGridLines="0" zoomScale="75" zoomScaleNormal="75" workbookViewId="0">
      <selection activeCell="A6" sqref="A6"/>
    </sheetView>
  </sheetViews>
  <sheetFormatPr defaultRowHeight="12.75"/>
  <cols>
    <col min="1" max="1" width="13.28515625" style="2" customWidth="1"/>
    <col min="2" max="2" width="20" style="5" customWidth="1"/>
    <col min="3" max="3" width="48" style="4" customWidth="1"/>
    <col min="4" max="4" width="26.28515625" style="4" customWidth="1"/>
    <col min="5" max="5" width="11.28515625" style="5" customWidth="1"/>
    <col min="6" max="6" width="14.42578125" style="2" customWidth="1"/>
    <col min="7" max="7" width="23" style="6" customWidth="1"/>
    <col min="8" max="8" width="35.28515625" style="6" customWidth="1"/>
    <col min="9" max="9" width="23.7109375" style="3" bestFit="1" customWidth="1"/>
    <col min="10" max="10" width="21.140625" style="3" bestFit="1" customWidth="1"/>
    <col min="11" max="11" width="16.5703125" style="3" bestFit="1" customWidth="1"/>
    <col min="12" max="13" width="16.5703125" style="3" customWidth="1"/>
    <col min="14" max="14" width="31.140625" style="3" bestFit="1" customWidth="1"/>
    <col min="15" max="15" width="9.140625" style="3"/>
    <col min="16" max="16" width="9.140625" style="3" customWidth="1"/>
    <col min="17" max="16384" width="9.140625" style="3"/>
  </cols>
  <sheetData>
    <row r="1" spans="1:19" s="2" customFormat="1" ht="20.100000000000001" customHeight="1">
      <c r="A1" s="67" t="s">
        <v>26</v>
      </c>
      <c r="B1" s="68" t="s">
        <v>34</v>
      </c>
      <c r="C1" s="67" t="s">
        <v>2</v>
      </c>
      <c r="D1" s="67" t="s">
        <v>3</v>
      </c>
      <c r="E1" s="68" t="s">
        <v>4</v>
      </c>
      <c r="F1" s="67" t="s">
        <v>23</v>
      </c>
      <c r="G1" s="67" t="s">
        <v>46</v>
      </c>
      <c r="H1" s="67" t="s">
        <v>47</v>
      </c>
      <c r="I1" s="67" t="s">
        <v>60</v>
      </c>
      <c r="J1" s="67" t="s">
        <v>62</v>
      </c>
      <c r="K1" s="67" t="s">
        <v>40</v>
      </c>
      <c r="L1" s="67" t="s">
        <v>89</v>
      </c>
      <c r="M1" s="67" t="s">
        <v>92</v>
      </c>
      <c r="N1" s="67" t="s">
        <v>91</v>
      </c>
      <c r="O1" s="67" t="s">
        <v>33</v>
      </c>
      <c r="R1" s="105">
        <f>SUBTOTAL(3,A:A)</f>
        <v>6</v>
      </c>
      <c r="S1" s="105" t="str">
        <f>""&amp;"A1"&amp;":"&amp;"U"&amp;R1&amp;""</f>
        <v>A1:U6</v>
      </c>
    </row>
    <row r="2" spans="1:19" ht="3.75" customHeight="1">
      <c r="A2" s="61">
        <v>0</v>
      </c>
      <c r="B2" s="83" t="s">
        <v>34</v>
      </c>
      <c r="C2" s="62" t="s">
        <v>2</v>
      </c>
      <c r="D2" s="62" t="s">
        <v>3</v>
      </c>
      <c r="E2" s="63" t="s">
        <v>4</v>
      </c>
      <c r="F2" s="61" t="s">
        <v>23</v>
      </c>
      <c r="G2" s="64" t="s">
        <v>46</v>
      </c>
      <c r="H2" s="67" t="s">
        <v>47</v>
      </c>
      <c r="I2" s="69" t="s">
        <v>60</v>
      </c>
      <c r="J2" s="67" t="s">
        <v>62</v>
      </c>
      <c r="K2" s="81" t="s">
        <v>40</v>
      </c>
      <c r="L2" s="81" t="s">
        <v>89</v>
      </c>
      <c r="M2" s="81" t="s">
        <v>92</v>
      </c>
      <c r="N2" s="106" t="s">
        <v>91</v>
      </c>
      <c r="O2" s="67" t="s">
        <v>33</v>
      </c>
    </row>
    <row r="3" spans="1:19">
      <c r="A3" s="61">
        <v>1</v>
      </c>
      <c r="B3" s="83">
        <v>454357856</v>
      </c>
      <c r="C3" s="62" t="s">
        <v>147</v>
      </c>
      <c r="D3" s="62" t="s">
        <v>148</v>
      </c>
      <c r="E3" s="63">
        <v>10</v>
      </c>
      <c r="F3" s="61" t="s">
        <v>150</v>
      </c>
      <c r="G3" s="151">
        <v>20</v>
      </c>
      <c r="H3" s="151">
        <v>200</v>
      </c>
      <c r="I3" s="152">
        <v>10</v>
      </c>
      <c r="J3" s="152">
        <v>100</v>
      </c>
      <c r="K3" s="81">
        <v>42321</v>
      </c>
      <c r="L3" s="67"/>
      <c r="M3" s="81" t="s">
        <v>146</v>
      </c>
      <c r="N3" s="106">
        <v>42321.821967592594</v>
      </c>
      <c r="O3" s="66">
        <v>2</v>
      </c>
    </row>
    <row r="4" spans="1:19">
      <c r="A4" s="61">
        <v>2</v>
      </c>
      <c r="B4" s="83">
        <v>534556</v>
      </c>
      <c r="C4" s="62" t="s">
        <v>151</v>
      </c>
      <c r="D4" s="62" t="s">
        <v>152</v>
      </c>
      <c r="E4" s="63">
        <v>20</v>
      </c>
      <c r="F4" s="61" t="s">
        <v>150</v>
      </c>
      <c r="G4" s="151">
        <v>120</v>
      </c>
      <c r="H4" s="151">
        <v>2400</v>
      </c>
      <c r="I4" s="152">
        <v>80</v>
      </c>
      <c r="J4" s="152">
        <v>1600</v>
      </c>
      <c r="K4" s="81">
        <v>42322</v>
      </c>
      <c r="L4" s="67" t="s">
        <v>153</v>
      </c>
      <c r="M4" s="81" t="s">
        <v>146</v>
      </c>
      <c r="N4" s="106">
        <v>42322.972245370373</v>
      </c>
      <c r="O4" s="66">
        <v>3</v>
      </c>
    </row>
    <row r="5" spans="1:19">
      <c r="A5" s="61">
        <v>3</v>
      </c>
      <c r="B5" s="83">
        <v>2343489</v>
      </c>
      <c r="C5" s="62" t="s">
        <v>156</v>
      </c>
      <c r="D5" s="62" t="s">
        <v>157</v>
      </c>
      <c r="E5" s="63">
        <v>30</v>
      </c>
      <c r="F5" s="61" t="s">
        <v>158</v>
      </c>
      <c r="G5" s="151">
        <v>150</v>
      </c>
      <c r="H5" s="151">
        <v>4500</v>
      </c>
      <c r="I5" s="152">
        <v>100</v>
      </c>
      <c r="J5" s="152">
        <v>3000</v>
      </c>
      <c r="K5" s="81">
        <v>42322</v>
      </c>
      <c r="L5" s="67" t="s">
        <v>153</v>
      </c>
      <c r="M5" s="81" t="s">
        <v>146</v>
      </c>
      <c r="N5" s="106">
        <v>42322.973124999997</v>
      </c>
      <c r="O5" s="66">
        <v>4</v>
      </c>
    </row>
    <row r="6" spans="1:19">
      <c r="A6" s="61">
        <v>4</v>
      </c>
      <c r="B6" s="83">
        <v>1133458</v>
      </c>
      <c r="C6" s="62" t="s">
        <v>159</v>
      </c>
      <c r="D6" s="62" t="s">
        <v>160</v>
      </c>
      <c r="E6" s="63">
        <v>20</v>
      </c>
      <c r="F6" s="61" t="s">
        <v>25</v>
      </c>
      <c r="G6" s="151">
        <v>40</v>
      </c>
      <c r="H6" s="151">
        <v>800</v>
      </c>
      <c r="I6" s="152">
        <v>20</v>
      </c>
      <c r="J6" s="152">
        <v>400</v>
      </c>
      <c r="K6" s="81">
        <v>42322</v>
      </c>
      <c r="L6" s="67" t="s">
        <v>153</v>
      </c>
      <c r="M6" s="81" t="s">
        <v>146</v>
      </c>
      <c r="N6" s="106">
        <v>42322.974456018521</v>
      </c>
      <c r="O6" s="66">
        <v>5</v>
      </c>
    </row>
    <row r="7" spans="1:19">
      <c r="A7" s="61"/>
      <c r="B7" s="83"/>
      <c r="C7" s="62"/>
      <c r="D7" s="62"/>
      <c r="E7" s="63"/>
      <c r="F7" s="61"/>
      <c r="G7" s="151"/>
      <c r="H7" s="151"/>
      <c r="I7" s="152"/>
      <c r="J7" s="152"/>
      <c r="K7" s="81"/>
      <c r="L7" s="67"/>
      <c r="M7" s="81"/>
      <c r="N7" s="106"/>
      <c r="O7" s="66"/>
    </row>
    <row r="8" spans="1:19">
      <c r="A8" s="61"/>
      <c r="B8" s="83"/>
      <c r="C8" s="62"/>
      <c r="D8" s="62"/>
      <c r="E8" s="63"/>
      <c r="F8" s="61"/>
      <c r="G8" s="151"/>
      <c r="H8" s="151"/>
      <c r="I8" s="152"/>
      <c r="J8" s="152"/>
      <c r="K8" s="81"/>
      <c r="L8" s="67"/>
      <c r="M8" s="81"/>
      <c r="N8" s="106"/>
      <c r="O8" s="66"/>
    </row>
    <row r="9" spans="1:19">
      <c r="A9" s="61"/>
      <c r="B9" s="83"/>
      <c r="C9" s="62"/>
      <c r="D9" s="62"/>
      <c r="E9" s="63"/>
      <c r="F9" s="61"/>
      <c r="G9" s="151"/>
      <c r="H9" s="151"/>
      <c r="I9" s="152"/>
      <c r="J9" s="152"/>
      <c r="K9" s="81"/>
      <c r="L9" s="67"/>
      <c r="M9" s="81"/>
      <c r="N9" s="106"/>
      <c r="O9" s="66"/>
    </row>
    <row r="10" spans="1:19">
      <c r="A10" s="61"/>
      <c r="B10" s="83"/>
      <c r="C10" s="62"/>
      <c r="D10" s="62"/>
      <c r="E10" s="63"/>
      <c r="F10" s="61"/>
      <c r="G10" s="151"/>
      <c r="H10" s="151"/>
      <c r="I10" s="152"/>
      <c r="J10" s="152"/>
      <c r="K10" s="81"/>
      <c r="L10" s="67"/>
      <c r="M10" s="81"/>
      <c r="N10" s="106"/>
      <c r="O10" s="66"/>
    </row>
    <row r="11" spans="1:19">
      <c r="A11" s="61"/>
      <c r="B11" s="83"/>
      <c r="C11" s="62"/>
      <c r="D11" s="62"/>
      <c r="E11" s="63"/>
      <c r="F11" s="61"/>
      <c r="G11" s="151"/>
      <c r="H11" s="151"/>
      <c r="I11" s="152"/>
      <c r="J11" s="152"/>
      <c r="K11" s="81"/>
      <c r="L11" s="67"/>
      <c r="M11" s="81"/>
      <c r="N11" s="106"/>
      <c r="O11" s="66"/>
    </row>
    <row r="12" spans="1:19">
      <c r="A12" s="61"/>
      <c r="B12" s="83"/>
      <c r="C12" s="62"/>
      <c r="D12" s="62"/>
      <c r="E12" s="63"/>
      <c r="F12" s="61"/>
      <c r="G12" s="151"/>
      <c r="H12" s="151"/>
      <c r="I12" s="152"/>
      <c r="J12" s="152"/>
      <c r="K12" s="81"/>
      <c r="L12" s="67"/>
      <c r="M12" s="81"/>
      <c r="N12" s="106"/>
      <c r="O12" s="66"/>
    </row>
    <row r="13" spans="1:19">
      <c r="A13" s="61"/>
      <c r="B13" s="83"/>
      <c r="C13" s="62"/>
      <c r="D13" s="62"/>
      <c r="E13" s="63"/>
      <c r="F13" s="61"/>
      <c r="G13" s="151"/>
      <c r="H13" s="151"/>
      <c r="I13" s="152"/>
      <c r="J13" s="152"/>
      <c r="K13" s="81"/>
      <c r="L13" s="67"/>
      <c r="M13" s="81"/>
      <c r="N13" s="106"/>
      <c r="O13" s="66"/>
    </row>
    <row r="14" spans="1:19">
      <c r="A14" s="61"/>
      <c r="B14" s="83"/>
      <c r="C14" s="62"/>
      <c r="D14" s="62"/>
      <c r="E14" s="63"/>
      <c r="F14" s="61"/>
      <c r="G14" s="151"/>
      <c r="H14" s="151"/>
      <c r="I14" s="152"/>
      <c r="J14" s="152"/>
      <c r="K14" s="81"/>
      <c r="L14" s="67"/>
      <c r="M14" s="81"/>
      <c r="N14" s="106"/>
      <c r="O14" s="66"/>
    </row>
    <row r="15" spans="1:19">
      <c r="A15" s="61"/>
      <c r="B15" s="83"/>
      <c r="C15" s="62"/>
      <c r="D15" s="62"/>
      <c r="E15" s="63"/>
      <c r="F15" s="61"/>
      <c r="G15" s="151"/>
      <c r="H15" s="151"/>
      <c r="I15" s="152"/>
      <c r="J15" s="152"/>
      <c r="K15" s="81"/>
      <c r="L15" s="67"/>
      <c r="M15" s="81"/>
      <c r="N15" s="106"/>
      <c r="O15" s="66"/>
    </row>
    <row r="16" spans="1:19">
      <c r="A16" s="61"/>
      <c r="B16" s="83"/>
      <c r="C16" s="62"/>
      <c r="D16" s="62"/>
      <c r="E16" s="63"/>
      <c r="F16" s="61"/>
      <c r="G16" s="151"/>
      <c r="H16" s="151"/>
      <c r="I16" s="152"/>
      <c r="J16" s="152"/>
      <c r="K16" s="81"/>
      <c r="L16" s="67"/>
      <c r="M16" s="81"/>
      <c r="N16" s="106"/>
      <c r="O16" s="66"/>
    </row>
    <row r="17" spans="1:15">
      <c r="A17" s="61"/>
      <c r="B17" s="83"/>
      <c r="C17" s="62"/>
      <c r="D17" s="62"/>
      <c r="E17" s="63"/>
      <c r="F17" s="61"/>
      <c r="G17" s="151"/>
      <c r="H17" s="151"/>
      <c r="I17" s="152"/>
      <c r="J17" s="152"/>
      <c r="K17" s="81"/>
      <c r="L17" s="67"/>
      <c r="M17" s="81"/>
      <c r="N17" s="106"/>
      <c r="O17" s="66"/>
    </row>
    <row r="18" spans="1:15">
      <c r="A18" s="61"/>
      <c r="B18" s="83"/>
      <c r="C18" s="62"/>
      <c r="D18" s="62"/>
      <c r="E18" s="63"/>
      <c r="F18" s="61"/>
      <c r="G18" s="151"/>
      <c r="H18" s="151"/>
      <c r="I18" s="152"/>
      <c r="J18" s="152"/>
      <c r="K18" s="81"/>
      <c r="L18" s="67"/>
      <c r="M18" s="81"/>
      <c r="N18" s="106"/>
      <c r="O18" s="66"/>
    </row>
    <row r="19" spans="1:15">
      <c r="A19" s="61"/>
      <c r="B19" s="83"/>
      <c r="C19" s="62"/>
      <c r="D19" s="62"/>
      <c r="E19" s="63"/>
      <c r="F19" s="61"/>
      <c r="G19" s="151"/>
      <c r="H19" s="151"/>
      <c r="I19" s="152"/>
      <c r="J19" s="152"/>
      <c r="K19" s="81"/>
      <c r="L19" s="67"/>
      <c r="M19" s="81"/>
      <c r="N19" s="106"/>
      <c r="O19" s="66"/>
    </row>
    <row r="20" spans="1:15">
      <c r="A20" s="61"/>
      <c r="B20" s="83"/>
      <c r="C20" s="62"/>
      <c r="D20" s="62"/>
      <c r="E20" s="63"/>
      <c r="F20" s="61"/>
      <c r="G20" s="151"/>
      <c r="H20" s="151"/>
      <c r="I20" s="152"/>
      <c r="J20" s="152"/>
      <c r="K20" s="81"/>
      <c r="L20" s="67"/>
      <c r="M20" s="81"/>
      <c r="N20" s="106"/>
      <c r="O20" s="66"/>
    </row>
    <row r="21" spans="1:15">
      <c r="A21" s="61"/>
      <c r="B21" s="83"/>
      <c r="C21" s="62"/>
      <c r="D21" s="62"/>
      <c r="E21" s="63"/>
      <c r="F21" s="61"/>
      <c r="G21" s="151"/>
      <c r="H21" s="151"/>
      <c r="I21" s="152"/>
      <c r="J21" s="152"/>
      <c r="K21" s="81"/>
      <c r="L21" s="67"/>
      <c r="M21" s="81"/>
      <c r="N21" s="106"/>
      <c r="O21" s="66"/>
    </row>
    <row r="22" spans="1:15">
      <c r="A22" s="61"/>
      <c r="B22" s="83"/>
      <c r="C22" s="62"/>
      <c r="D22" s="62"/>
      <c r="E22" s="63"/>
      <c r="F22" s="61"/>
      <c r="G22" s="151"/>
      <c r="H22" s="151"/>
      <c r="I22" s="152"/>
      <c r="J22" s="152"/>
      <c r="K22" s="81"/>
      <c r="L22" s="67"/>
      <c r="M22" s="81"/>
      <c r="N22" s="106"/>
      <c r="O22" s="66"/>
    </row>
    <row r="23" spans="1:15">
      <c r="A23" s="61"/>
      <c r="B23" s="83"/>
      <c r="C23" s="62"/>
      <c r="D23" s="62"/>
      <c r="E23" s="63"/>
      <c r="F23" s="61"/>
      <c r="G23" s="151"/>
      <c r="H23" s="151"/>
      <c r="I23" s="152"/>
      <c r="J23" s="152"/>
      <c r="K23" s="81"/>
      <c r="L23" s="67"/>
      <c r="M23" s="81"/>
      <c r="N23" s="106"/>
      <c r="O23" s="66"/>
    </row>
    <row r="24" spans="1:15">
      <c r="A24" s="61"/>
      <c r="B24" s="83"/>
      <c r="C24" s="62"/>
      <c r="D24" s="62"/>
      <c r="E24" s="63"/>
      <c r="F24" s="61"/>
      <c r="G24" s="151"/>
      <c r="H24" s="151"/>
      <c r="I24" s="152"/>
      <c r="J24" s="152"/>
      <c r="K24" s="81"/>
      <c r="L24" s="67"/>
      <c r="M24" s="81"/>
      <c r="N24" s="106"/>
      <c r="O24" s="66"/>
    </row>
    <row r="25" spans="1:15">
      <c r="A25" s="61"/>
      <c r="B25" s="83"/>
      <c r="C25" s="62"/>
      <c r="D25" s="62"/>
      <c r="E25" s="63"/>
      <c r="F25" s="61"/>
      <c r="G25" s="151"/>
      <c r="H25" s="151"/>
      <c r="I25" s="152"/>
      <c r="J25" s="152"/>
      <c r="K25" s="81"/>
      <c r="L25" s="67"/>
      <c r="M25" s="81"/>
      <c r="N25" s="106"/>
      <c r="O25" s="66"/>
    </row>
    <row r="26" spans="1:15">
      <c r="A26" s="61"/>
      <c r="B26" s="83"/>
      <c r="C26" s="62"/>
      <c r="D26" s="62"/>
      <c r="E26" s="63"/>
      <c r="F26" s="61"/>
      <c r="G26" s="151"/>
      <c r="H26" s="151"/>
      <c r="I26" s="152"/>
      <c r="J26" s="152"/>
      <c r="K26" s="81"/>
      <c r="L26" s="67"/>
      <c r="M26" s="81"/>
      <c r="N26" s="106"/>
      <c r="O26" s="66"/>
    </row>
    <row r="27" spans="1:15">
      <c r="A27" s="61"/>
      <c r="B27" s="83"/>
      <c r="C27" s="62"/>
      <c r="D27" s="62"/>
      <c r="E27" s="63"/>
      <c r="F27" s="61"/>
      <c r="G27" s="151"/>
      <c r="H27" s="151"/>
      <c r="I27" s="152"/>
      <c r="J27" s="152"/>
      <c r="K27" s="81"/>
      <c r="L27" s="67"/>
      <c r="M27" s="81"/>
      <c r="N27" s="106"/>
      <c r="O27" s="66"/>
    </row>
    <row r="28" spans="1:15">
      <c r="A28" s="61"/>
      <c r="B28" s="83"/>
      <c r="C28" s="62"/>
      <c r="D28" s="62"/>
      <c r="E28" s="63"/>
      <c r="F28" s="61"/>
      <c r="G28" s="151"/>
      <c r="H28" s="151"/>
      <c r="I28" s="152"/>
      <c r="J28" s="152"/>
      <c r="K28" s="81"/>
      <c r="L28" s="67"/>
      <c r="M28" s="81"/>
      <c r="N28" s="106"/>
      <c r="O28" s="66"/>
    </row>
    <row r="29" spans="1:15">
      <c r="A29" s="61"/>
      <c r="B29" s="83"/>
      <c r="C29" s="62"/>
      <c r="D29" s="62"/>
      <c r="E29" s="63"/>
      <c r="F29" s="61"/>
      <c r="G29" s="151"/>
      <c r="H29" s="151"/>
      <c r="I29" s="152"/>
      <c r="J29" s="152"/>
      <c r="K29" s="81"/>
      <c r="L29" s="67"/>
      <c r="M29" s="81"/>
      <c r="N29" s="106"/>
      <c r="O29" s="66"/>
    </row>
    <row r="30" spans="1:15">
      <c r="A30" s="61"/>
      <c r="B30" s="83"/>
      <c r="C30" s="62"/>
      <c r="D30" s="62"/>
      <c r="E30" s="63"/>
      <c r="F30" s="61"/>
      <c r="G30" s="151"/>
      <c r="H30" s="151"/>
      <c r="I30" s="152"/>
      <c r="J30" s="152"/>
      <c r="K30" s="81"/>
      <c r="L30" s="67"/>
      <c r="M30" s="81"/>
      <c r="N30" s="106"/>
      <c r="O30" s="66"/>
    </row>
    <row r="31" spans="1:15">
      <c r="A31" s="61"/>
      <c r="B31" s="83"/>
      <c r="C31" s="62"/>
      <c r="D31" s="62"/>
      <c r="E31" s="63"/>
      <c r="F31" s="61"/>
      <c r="G31" s="151"/>
      <c r="H31" s="151"/>
      <c r="I31" s="152"/>
      <c r="J31" s="152"/>
      <c r="K31" s="81"/>
      <c r="L31" s="67"/>
      <c r="M31" s="81"/>
      <c r="N31" s="106"/>
      <c r="O31" s="66"/>
    </row>
    <row r="32" spans="1:15">
      <c r="A32" s="61"/>
      <c r="B32" s="83"/>
      <c r="C32" s="62"/>
      <c r="D32" s="62"/>
      <c r="E32" s="63"/>
      <c r="F32" s="61"/>
      <c r="G32" s="151"/>
      <c r="H32" s="151"/>
      <c r="I32" s="152"/>
      <c r="J32" s="152"/>
      <c r="K32" s="81"/>
      <c r="L32" s="67"/>
      <c r="M32" s="81"/>
      <c r="N32" s="106"/>
      <c r="O32" s="66"/>
    </row>
    <row r="33" spans="1:15">
      <c r="A33" s="61"/>
      <c r="B33" s="83"/>
      <c r="C33" s="62"/>
      <c r="D33" s="62"/>
      <c r="E33" s="63"/>
      <c r="F33" s="61"/>
      <c r="G33" s="151"/>
      <c r="H33" s="151"/>
      <c r="I33" s="152"/>
      <c r="J33" s="152"/>
      <c r="K33" s="81"/>
      <c r="L33" s="67"/>
      <c r="M33" s="81"/>
      <c r="N33" s="106"/>
      <c r="O33" s="66"/>
    </row>
    <row r="34" spans="1:15">
      <c r="A34" s="61"/>
      <c r="B34" s="83"/>
      <c r="C34" s="62"/>
      <c r="D34" s="62"/>
      <c r="E34" s="63"/>
      <c r="F34" s="61"/>
      <c r="G34" s="151"/>
      <c r="H34" s="151"/>
      <c r="I34" s="152"/>
      <c r="J34" s="152"/>
      <c r="K34" s="81"/>
      <c r="L34" s="67"/>
      <c r="M34" s="81"/>
      <c r="N34" s="106"/>
      <c r="O34" s="66"/>
    </row>
    <row r="35" spans="1:15">
      <c r="A35" s="61"/>
      <c r="B35" s="83"/>
      <c r="C35" s="62"/>
      <c r="D35" s="62"/>
      <c r="E35" s="63"/>
      <c r="F35" s="61"/>
      <c r="G35" s="151"/>
      <c r="H35" s="151"/>
      <c r="I35" s="152"/>
      <c r="J35" s="152"/>
      <c r="K35" s="81"/>
      <c r="L35" s="67"/>
      <c r="M35" s="81"/>
      <c r="N35" s="106"/>
      <c r="O35" s="66"/>
    </row>
    <row r="36" spans="1:15">
      <c r="A36" s="61"/>
      <c r="B36" s="83"/>
      <c r="C36" s="62"/>
      <c r="D36" s="62"/>
      <c r="E36" s="63"/>
      <c r="F36" s="61"/>
      <c r="G36" s="151"/>
      <c r="H36" s="151"/>
      <c r="I36" s="152"/>
      <c r="J36" s="152"/>
      <c r="K36" s="81"/>
      <c r="L36" s="67"/>
      <c r="M36" s="81"/>
      <c r="N36" s="106"/>
      <c r="O36" s="66"/>
    </row>
    <row r="37" spans="1:15">
      <c r="A37" s="61"/>
      <c r="B37" s="83"/>
      <c r="C37" s="62"/>
      <c r="D37" s="62"/>
      <c r="E37" s="63"/>
      <c r="F37" s="61"/>
      <c r="G37" s="151"/>
      <c r="H37" s="151"/>
      <c r="I37" s="152"/>
      <c r="J37" s="152"/>
      <c r="K37" s="81"/>
      <c r="L37" s="67"/>
      <c r="M37" s="81"/>
      <c r="N37" s="106"/>
      <c r="O37" s="66"/>
    </row>
    <row r="38" spans="1:15">
      <c r="A38" s="61"/>
      <c r="B38" s="83"/>
      <c r="C38" s="62"/>
      <c r="D38" s="62"/>
      <c r="E38" s="63"/>
      <c r="F38" s="61"/>
      <c r="G38" s="151"/>
      <c r="H38" s="151"/>
      <c r="I38" s="152"/>
      <c r="J38" s="152"/>
      <c r="K38" s="81"/>
      <c r="L38" s="67"/>
      <c r="M38" s="81"/>
      <c r="N38" s="106"/>
      <c r="O38" s="66"/>
    </row>
    <row r="39" spans="1:15">
      <c r="A39" s="61"/>
      <c r="B39" s="83"/>
      <c r="C39" s="62"/>
      <c r="D39" s="62"/>
      <c r="E39" s="63"/>
      <c r="F39" s="61"/>
      <c r="G39" s="151"/>
      <c r="H39" s="151"/>
      <c r="I39" s="152"/>
      <c r="J39" s="152"/>
      <c r="K39" s="81"/>
      <c r="L39" s="67"/>
      <c r="M39" s="81"/>
      <c r="N39" s="106"/>
      <c r="O39" s="66"/>
    </row>
    <row r="40" spans="1:15">
      <c r="A40" s="61"/>
      <c r="B40" s="83"/>
      <c r="C40" s="62"/>
      <c r="D40" s="62"/>
      <c r="E40" s="63"/>
      <c r="F40" s="61"/>
      <c r="G40" s="151"/>
      <c r="H40" s="151"/>
      <c r="I40" s="152"/>
      <c r="J40" s="152"/>
      <c r="K40" s="81"/>
      <c r="L40" s="67"/>
      <c r="M40" s="81"/>
      <c r="N40" s="106"/>
      <c r="O40" s="66"/>
    </row>
    <row r="41" spans="1:15">
      <c r="A41" s="61"/>
      <c r="B41" s="83"/>
      <c r="C41" s="62"/>
      <c r="D41" s="62"/>
      <c r="E41" s="63"/>
      <c r="F41" s="61"/>
      <c r="G41" s="151"/>
      <c r="H41" s="151"/>
      <c r="I41" s="152"/>
      <c r="J41" s="152"/>
      <c r="K41" s="81"/>
      <c r="L41" s="67"/>
      <c r="M41" s="81"/>
      <c r="N41" s="106"/>
      <c r="O41" s="66"/>
    </row>
    <row r="42" spans="1:15">
      <c r="A42" s="61"/>
      <c r="B42" s="83"/>
      <c r="C42" s="62"/>
      <c r="D42" s="62"/>
      <c r="E42" s="63"/>
      <c r="F42" s="61"/>
      <c r="G42" s="151"/>
      <c r="H42" s="151"/>
      <c r="I42" s="152"/>
      <c r="J42" s="152"/>
      <c r="K42" s="81"/>
      <c r="L42" s="67"/>
      <c r="M42" s="81"/>
      <c r="N42" s="106"/>
      <c r="O42" s="66"/>
    </row>
    <row r="43" spans="1:15">
      <c r="A43" s="61"/>
      <c r="B43" s="83"/>
      <c r="C43" s="62"/>
      <c r="D43" s="62"/>
      <c r="E43" s="63"/>
      <c r="F43" s="61"/>
      <c r="G43" s="151"/>
      <c r="H43" s="151"/>
      <c r="I43" s="152"/>
      <c r="J43" s="152"/>
      <c r="K43" s="81"/>
      <c r="L43" s="67"/>
      <c r="M43" s="81"/>
      <c r="N43" s="106"/>
      <c r="O43" s="66"/>
    </row>
    <row r="44" spans="1:15">
      <c r="A44" s="61"/>
      <c r="B44" s="83"/>
      <c r="C44" s="62"/>
      <c r="D44" s="62"/>
      <c r="E44" s="63"/>
      <c r="F44" s="61"/>
      <c r="G44" s="151"/>
      <c r="H44" s="151"/>
      <c r="I44" s="152"/>
      <c r="J44" s="152"/>
      <c r="K44" s="81"/>
      <c r="L44" s="67"/>
      <c r="M44" s="81"/>
      <c r="N44" s="106"/>
      <c r="O44" s="66"/>
    </row>
    <row r="45" spans="1:15">
      <c r="A45" s="61"/>
      <c r="B45" s="83"/>
      <c r="C45" s="62"/>
      <c r="D45" s="62"/>
      <c r="E45" s="63"/>
      <c r="F45" s="61"/>
      <c r="G45" s="151"/>
      <c r="H45" s="151"/>
      <c r="I45" s="152"/>
      <c r="J45" s="152"/>
      <c r="K45" s="81"/>
      <c r="L45" s="67"/>
      <c r="M45" s="81"/>
      <c r="N45" s="106"/>
      <c r="O45" s="66"/>
    </row>
    <row r="46" spans="1:15">
      <c r="A46" s="61"/>
      <c r="B46" s="83"/>
      <c r="C46" s="62"/>
      <c r="D46" s="62"/>
      <c r="E46" s="63"/>
      <c r="F46" s="61"/>
      <c r="G46" s="151"/>
      <c r="H46" s="151"/>
      <c r="I46" s="152"/>
      <c r="J46" s="152"/>
      <c r="K46" s="81"/>
      <c r="L46" s="67"/>
      <c r="M46" s="81"/>
      <c r="N46" s="106"/>
      <c r="O46" s="66"/>
    </row>
    <row r="47" spans="1:15">
      <c r="A47" s="61"/>
      <c r="B47" s="83"/>
      <c r="C47" s="62"/>
      <c r="D47" s="62"/>
      <c r="E47" s="63"/>
      <c r="F47" s="61"/>
      <c r="G47" s="151"/>
      <c r="H47" s="151"/>
      <c r="I47" s="152"/>
      <c r="J47" s="152"/>
      <c r="K47" s="81"/>
      <c r="L47" s="67"/>
      <c r="M47" s="81"/>
      <c r="N47" s="106"/>
      <c r="O47" s="66"/>
    </row>
    <row r="48" spans="1:15">
      <c r="A48" s="61"/>
      <c r="B48" s="83"/>
      <c r="C48" s="62"/>
      <c r="D48" s="62"/>
      <c r="E48" s="63"/>
      <c r="F48" s="61"/>
      <c r="G48" s="151"/>
      <c r="H48" s="151"/>
      <c r="I48" s="152"/>
      <c r="J48" s="152"/>
      <c r="K48" s="81"/>
      <c r="L48" s="67"/>
      <c r="M48" s="81"/>
      <c r="N48" s="106"/>
      <c r="O48" s="66"/>
    </row>
    <row r="49" spans="1:15">
      <c r="A49" s="61"/>
      <c r="B49" s="83"/>
      <c r="C49" s="62"/>
      <c r="D49" s="62"/>
      <c r="E49" s="63"/>
      <c r="F49" s="61"/>
      <c r="G49" s="151"/>
      <c r="H49" s="151"/>
      <c r="I49" s="152"/>
      <c r="J49" s="152"/>
      <c r="K49" s="81"/>
      <c r="L49" s="67"/>
      <c r="M49" s="81"/>
      <c r="N49" s="106"/>
      <c r="O49" s="66"/>
    </row>
    <row r="50" spans="1:15">
      <c r="A50" s="61"/>
      <c r="B50" s="83"/>
      <c r="C50" s="62"/>
      <c r="D50" s="62"/>
      <c r="E50" s="63"/>
      <c r="F50" s="61"/>
      <c r="G50" s="151"/>
      <c r="H50" s="151"/>
      <c r="I50" s="152"/>
      <c r="J50" s="152"/>
      <c r="K50" s="81"/>
      <c r="L50" s="67"/>
      <c r="M50" s="81"/>
      <c r="N50" s="106"/>
      <c r="O50" s="66"/>
    </row>
    <row r="51" spans="1:15">
      <c r="A51" s="61"/>
      <c r="B51" s="83"/>
      <c r="C51" s="62"/>
      <c r="D51" s="62"/>
      <c r="E51" s="63"/>
      <c r="F51" s="61"/>
      <c r="G51" s="151"/>
      <c r="H51" s="151"/>
      <c r="I51" s="152"/>
      <c r="J51" s="152"/>
      <c r="K51" s="81"/>
      <c r="L51" s="67"/>
      <c r="M51" s="81"/>
      <c r="N51" s="106"/>
      <c r="O51" s="66"/>
    </row>
    <row r="52" spans="1:15">
      <c r="G52" s="151"/>
      <c r="H52" s="151"/>
      <c r="I52" s="152"/>
      <c r="J52" s="152"/>
      <c r="K52" s="81"/>
      <c r="L52" s="67"/>
      <c r="M52" s="81"/>
      <c r="N52" s="106"/>
      <c r="O52" s="60"/>
    </row>
    <row r="53" spans="1:15">
      <c r="G53" s="151"/>
      <c r="H53" s="151"/>
      <c r="I53" s="152"/>
      <c r="J53" s="152"/>
      <c r="K53" s="81"/>
      <c r="L53" s="67"/>
      <c r="M53" s="81"/>
      <c r="N53" s="106"/>
      <c r="O53" s="60"/>
    </row>
    <row r="54" spans="1:15">
      <c r="G54" s="151"/>
      <c r="H54" s="151"/>
      <c r="I54" s="152"/>
      <c r="J54" s="152"/>
      <c r="K54" s="81"/>
      <c r="L54" s="67"/>
      <c r="M54" s="81"/>
      <c r="N54" s="106"/>
      <c r="O54" s="60"/>
    </row>
    <row r="55" spans="1:15">
      <c r="G55" s="151"/>
      <c r="H55" s="151"/>
      <c r="I55" s="152"/>
      <c r="J55" s="152"/>
      <c r="K55" s="81"/>
      <c r="L55" s="67"/>
      <c r="M55" s="81"/>
      <c r="N55" s="106"/>
      <c r="O55" s="60"/>
    </row>
    <row r="56" spans="1:15">
      <c r="G56" s="151"/>
      <c r="H56" s="151"/>
      <c r="I56" s="152"/>
      <c r="J56" s="152"/>
      <c r="K56" s="81"/>
      <c r="L56" s="67"/>
      <c r="M56" s="81"/>
      <c r="N56" s="106"/>
      <c r="O56" s="60"/>
    </row>
    <row r="57" spans="1:15">
      <c r="G57" s="151"/>
      <c r="H57" s="151"/>
      <c r="I57" s="152"/>
      <c r="J57" s="152"/>
      <c r="K57" s="81"/>
      <c r="L57" s="67"/>
      <c r="M57" s="81"/>
      <c r="N57" s="106"/>
      <c r="O57" s="60"/>
    </row>
    <row r="58" spans="1:15">
      <c r="G58" s="151"/>
      <c r="H58" s="151"/>
      <c r="I58" s="152"/>
      <c r="J58" s="152"/>
      <c r="K58" s="81"/>
      <c r="L58" s="67"/>
      <c r="M58" s="81"/>
      <c r="N58" s="106"/>
      <c r="O58" s="60"/>
    </row>
    <row r="59" spans="1:15">
      <c r="G59" s="151"/>
      <c r="H59" s="151"/>
      <c r="I59" s="152"/>
      <c r="J59" s="152"/>
      <c r="K59" s="81"/>
      <c r="L59" s="67"/>
      <c r="M59" s="81"/>
      <c r="N59" s="106"/>
      <c r="O59" s="60"/>
    </row>
    <row r="60" spans="1:15">
      <c r="G60" s="151"/>
      <c r="H60" s="151"/>
      <c r="I60" s="152"/>
      <c r="J60" s="152"/>
      <c r="K60" s="81"/>
      <c r="L60" s="67"/>
      <c r="M60" s="81"/>
      <c r="N60" s="106"/>
      <c r="O60" s="60"/>
    </row>
    <row r="61" spans="1:15">
      <c r="G61" s="151"/>
      <c r="H61" s="151"/>
      <c r="I61" s="152"/>
      <c r="J61" s="152"/>
      <c r="K61" s="81"/>
      <c r="L61" s="67"/>
      <c r="M61" s="81"/>
      <c r="N61" s="106"/>
      <c r="O61" s="60"/>
    </row>
    <row r="62" spans="1:15">
      <c r="G62" s="151"/>
      <c r="H62" s="151"/>
      <c r="I62" s="152"/>
      <c r="J62" s="152"/>
      <c r="K62" s="81"/>
      <c r="L62" s="67"/>
      <c r="M62" s="81"/>
      <c r="N62" s="106"/>
      <c r="O62" s="60"/>
    </row>
    <row r="63" spans="1:15">
      <c r="G63" s="151"/>
      <c r="H63" s="151"/>
      <c r="I63" s="152"/>
      <c r="J63" s="152"/>
      <c r="K63" s="81"/>
      <c r="L63" s="67"/>
      <c r="M63" s="81"/>
      <c r="N63" s="106"/>
      <c r="O63" s="60"/>
    </row>
    <row r="64" spans="1:15">
      <c r="G64" s="151"/>
      <c r="H64" s="151"/>
      <c r="I64" s="152"/>
      <c r="J64" s="152"/>
      <c r="K64" s="81"/>
      <c r="L64" s="67"/>
      <c r="M64" s="81"/>
      <c r="N64" s="106"/>
      <c r="O64" s="60"/>
    </row>
    <row r="65" spans="7:15">
      <c r="G65" s="151"/>
      <c r="H65" s="151"/>
      <c r="I65" s="152"/>
      <c r="J65" s="152"/>
      <c r="K65" s="81"/>
      <c r="L65" s="67"/>
      <c r="M65" s="81"/>
      <c r="N65" s="106"/>
      <c r="O65" s="60"/>
    </row>
    <row r="66" spans="7:15">
      <c r="G66" s="151"/>
      <c r="H66" s="151"/>
      <c r="I66" s="152"/>
      <c r="J66" s="152"/>
      <c r="K66" s="81"/>
      <c r="L66" s="67"/>
      <c r="M66" s="81"/>
      <c r="N66" s="106"/>
      <c r="O66" s="60"/>
    </row>
    <row r="67" spans="7:15">
      <c r="G67" s="151"/>
      <c r="H67" s="151"/>
      <c r="I67" s="152"/>
      <c r="J67" s="152"/>
      <c r="K67" s="81"/>
      <c r="L67" s="67"/>
      <c r="M67" s="81"/>
      <c r="N67" s="106"/>
      <c r="O67" s="60"/>
    </row>
    <row r="68" spans="7:15">
      <c r="G68" s="151"/>
      <c r="H68" s="151"/>
      <c r="I68" s="152"/>
      <c r="J68" s="152"/>
      <c r="K68" s="81"/>
      <c r="L68" s="67"/>
      <c r="M68" s="81"/>
      <c r="N68" s="106"/>
      <c r="O68" s="60"/>
    </row>
    <row r="69" spans="7:15">
      <c r="G69" s="151"/>
      <c r="H69" s="151"/>
      <c r="I69" s="152"/>
      <c r="J69" s="152"/>
      <c r="K69" s="81"/>
      <c r="L69" s="67"/>
      <c r="M69" s="81"/>
      <c r="N69" s="106"/>
      <c r="O69" s="60"/>
    </row>
    <row r="70" spans="7:15">
      <c r="G70" s="151"/>
      <c r="H70" s="151"/>
      <c r="I70" s="152"/>
      <c r="J70" s="152"/>
      <c r="K70" s="81"/>
      <c r="L70" s="67"/>
      <c r="M70" s="81"/>
      <c r="N70" s="106"/>
      <c r="O70" s="60"/>
    </row>
    <row r="71" spans="7:15">
      <c r="G71" s="151"/>
      <c r="H71" s="151"/>
      <c r="I71" s="152"/>
      <c r="J71" s="152"/>
      <c r="K71" s="81"/>
      <c r="L71" s="67"/>
      <c r="M71" s="81"/>
      <c r="N71" s="106"/>
      <c r="O71" s="60"/>
    </row>
    <row r="72" spans="7:15">
      <c r="G72" s="151"/>
      <c r="H72" s="151"/>
      <c r="I72" s="152"/>
      <c r="J72" s="152"/>
      <c r="K72" s="81"/>
      <c r="L72" s="67"/>
      <c r="M72" s="81"/>
      <c r="N72" s="106"/>
      <c r="O72" s="60"/>
    </row>
    <row r="73" spans="7:15">
      <c r="G73" s="151"/>
      <c r="H73" s="151"/>
      <c r="I73" s="152"/>
      <c r="J73" s="152"/>
      <c r="K73" s="81"/>
      <c r="L73" s="67"/>
      <c r="M73" s="81"/>
      <c r="N73" s="106"/>
      <c r="O73" s="60"/>
    </row>
    <row r="74" spans="7:15">
      <c r="G74" s="151"/>
      <c r="H74" s="151"/>
      <c r="I74" s="152"/>
      <c r="J74" s="152"/>
      <c r="K74" s="81"/>
      <c r="L74" s="67"/>
      <c r="M74" s="81"/>
      <c r="N74" s="106"/>
      <c r="O74" s="60"/>
    </row>
    <row r="75" spans="7:15">
      <c r="G75" s="151"/>
      <c r="H75" s="151"/>
      <c r="I75" s="152"/>
      <c r="J75" s="152"/>
      <c r="K75" s="81"/>
      <c r="L75" s="67"/>
      <c r="M75" s="81"/>
      <c r="N75" s="106"/>
      <c r="O75" s="60"/>
    </row>
    <row r="76" spans="7:15">
      <c r="G76" s="151"/>
      <c r="H76" s="151"/>
      <c r="I76" s="152"/>
      <c r="J76" s="152"/>
      <c r="K76" s="81"/>
      <c r="L76" s="67"/>
      <c r="M76" s="81"/>
      <c r="N76" s="106"/>
      <c r="O76" s="60"/>
    </row>
    <row r="77" spans="7:15">
      <c r="G77" s="151"/>
      <c r="H77" s="151"/>
      <c r="I77" s="152"/>
      <c r="J77" s="152"/>
      <c r="K77" s="81"/>
      <c r="L77" s="67"/>
      <c r="M77" s="81"/>
      <c r="N77" s="106"/>
      <c r="O77" s="60"/>
    </row>
    <row r="78" spans="7:15">
      <c r="G78" s="151"/>
      <c r="H78" s="151"/>
      <c r="I78" s="152"/>
      <c r="J78" s="152"/>
      <c r="K78" s="81"/>
      <c r="L78" s="67"/>
      <c r="M78" s="81"/>
      <c r="N78" s="106"/>
      <c r="O78" s="60"/>
    </row>
    <row r="79" spans="7:15">
      <c r="G79" s="151"/>
      <c r="H79" s="151"/>
      <c r="I79" s="152"/>
      <c r="J79" s="152"/>
      <c r="K79" s="81"/>
      <c r="L79" s="67"/>
      <c r="M79" s="81"/>
      <c r="N79" s="106"/>
      <c r="O79" s="60"/>
    </row>
    <row r="80" spans="7:15">
      <c r="G80" s="151"/>
      <c r="H80" s="151"/>
      <c r="I80" s="152"/>
      <c r="J80" s="152"/>
      <c r="K80" s="81"/>
      <c r="L80" s="67"/>
      <c r="M80" s="81"/>
      <c r="N80" s="106"/>
      <c r="O80" s="60"/>
    </row>
    <row r="81" spans="7:15">
      <c r="G81" s="151"/>
      <c r="H81" s="151"/>
      <c r="I81" s="152"/>
      <c r="J81" s="152"/>
      <c r="K81" s="81"/>
      <c r="L81" s="67"/>
      <c r="M81" s="81"/>
      <c r="N81" s="106"/>
      <c r="O81" s="60"/>
    </row>
    <row r="82" spans="7:15">
      <c r="G82" s="151"/>
      <c r="H82" s="151"/>
      <c r="I82" s="152"/>
      <c r="J82" s="152"/>
      <c r="K82" s="81"/>
      <c r="L82" s="67"/>
      <c r="M82" s="81"/>
      <c r="N82" s="106"/>
      <c r="O82" s="60"/>
    </row>
    <row r="83" spans="7:15">
      <c r="G83" s="151"/>
      <c r="H83" s="151"/>
      <c r="I83" s="152"/>
      <c r="J83" s="152"/>
      <c r="K83" s="81"/>
      <c r="L83" s="67"/>
      <c r="M83" s="81"/>
      <c r="N83" s="106"/>
      <c r="O83" s="60"/>
    </row>
    <row r="84" spans="7:15">
      <c r="G84" s="151"/>
      <c r="H84" s="151"/>
      <c r="I84" s="152"/>
      <c r="J84" s="152"/>
      <c r="K84" s="81"/>
      <c r="L84" s="67"/>
      <c r="M84" s="81"/>
      <c r="N84" s="106"/>
      <c r="O84" s="60"/>
    </row>
    <row r="85" spans="7:15">
      <c r="G85" s="151"/>
      <c r="H85" s="151"/>
      <c r="I85" s="152"/>
      <c r="J85" s="152"/>
      <c r="K85" s="81"/>
      <c r="L85" s="67"/>
      <c r="M85" s="81"/>
      <c r="N85" s="106"/>
      <c r="O85" s="60"/>
    </row>
    <row r="86" spans="7:15">
      <c r="G86" s="151"/>
      <c r="H86" s="151"/>
      <c r="I86" s="152"/>
      <c r="J86" s="152"/>
      <c r="K86" s="81"/>
      <c r="L86" s="67"/>
      <c r="M86" s="81"/>
      <c r="N86" s="106"/>
      <c r="O86" s="60"/>
    </row>
    <row r="87" spans="7:15">
      <c r="G87" s="151"/>
      <c r="H87" s="151"/>
      <c r="I87" s="152"/>
      <c r="J87" s="152"/>
      <c r="K87" s="81"/>
      <c r="L87" s="67"/>
      <c r="M87" s="81"/>
      <c r="N87" s="106"/>
      <c r="O87" s="60"/>
    </row>
    <row r="88" spans="7:15">
      <c r="G88" s="151"/>
      <c r="H88" s="151"/>
      <c r="I88" s="152"/>
      <c r="J88" s="152"/>
      <c r="K88" s="81"/>
      <c r="L88" s="67"/>
      <c r="M88" s="81"/>
      <c r="N88" s="106"/>
      <c r="O88" s="60"/>
    </row>
    <row r="89" spans="7:15">
      <c r="G89" s="151"/>
      <c r="H89" s="151"/>
      <c r="I89" s="152"/>
      <c r="J89" s="152"/>
      <c r="K89" s="81"/>
      <c r="L89" s="67"/>
      <c r="M89" s="81"/>
      <c r="N89" s="106"/>
      <c r="O89" s="60"/>
    </row>
    <row r="90" spans="7:15">
      <c r="G90" s="151"/>
      <c r="H90" s="151"/>
      <c r="I90" s="152"/>
      <c r="J90" s="152"/>
      <c r="K90" s="81"/>
      <c r="L90" s="67"/>
      <c r="M90" s="81"/>
      <c r="N90" s="106"/>
      <c r="O90" s="60"/>
    </row>
    <row r="91" spans="7:15">
      <c r="G91" s="151"/>
      <c r="H91" s="151"/>
      <c r="I91" s="152"/>
      <c r="J91" s="152"/>
      <c r="K91" s="81"/>
      <c r="L91" s="67"/>
      <c r="M91" s="81"/>
      <c r="N91" s="106"/>
      <c r="O91" s="60"/>
    </row>
    <row r="92" spans="7:15">
      <c r="G92" s="151"/>
      <c r="H92" s="151"/>
      <c r="I92" s="152"/>
      <c r="J92" s="152"/>
      <c r="K92" s="81"/>
      <c r="L92" s="67"/>
      <c r="M92" s="81"/>
      <c r="N92" s="106"/>
      <c r="O92" s="60"/>
    </row>
    <row r="93" spans="7:15">
      <c r="G93" s="151"/>
      <c r="H93" s="151"/>
      <c r="I93" s="152"/>
      <c r="J93" s="152"/>
      <c r="K93" s="81"/>
      <c r="L93" s="67"/>
      <c r="M93" s="81"/>
      <c r="N93" s="106"/>
      <c r="O93" s="60"/>
    </row>
    <row r="94" spans="7:15">
      <c r="G94" s="151"/>
      <c r="H94" s="151"/>
      <c r="I94" s="152"/>
      <c r="J94" s="152"/>
      <c r="K94" s="81"/>
      <c r="L94" s="67"/>
      <c r="M94" s="81"/>
      <c r="N94" s="106"/>
      <c r="O94" s="60"/>
    </row>
    <row r="95" spans="7:15">
      <c r="G95" s="151"/>
      <c r="H95" s="151"/>
      <c r="I95" s="152"/>
      <c r="J95" s="152"/>
      <c r="K95" s="81"/>
      <c r="L95" s="67"/>
      <c r="M95" s="81"/>
      <c r="N95" s="106"/>
      <c r="O95" s="60"/>
    </row>
    <row r="96" spans="7:15">
      <c r="G96" s="151"/>
      <c r="H96" s="151"/>
      <c r="I96" s="152"/>
      <c r="J96" s="152"/>
      <c r="K96" s="81"/>
      <c r="L96" s="67"/>
      <c r="M96" s="81"/>
      <c r="N96" s="106"/>
      <c r="O96" s="60"/>
    </row>
    <row r="97" spans="7:15">
      <c r="G97" s="151"/>
      <c r="H97" s="151"/>
      <c r="I97" s="152"/>
      <c r="J97" s="152"/>
      <c r="K97" s="81"/>
      <c r="L97" s="67"/>
      <c r="M97" s="81"/>
      <c r="N97" s="106"/>
      <c r="O97" s="60"/>
    </row>
    <row r="98" spans="7:15">
      <c r="G98" s="151"/>
      <c r="H98" s="151"/>
      <c r="I98" s="152"/>
      <c r="J98" s="152"/>
      <c r="K98" s="81"/>
      <c r="L98" s="67"/>
      <c r="M98" s="81"/>
      <c r="N98" s="106"/>
      <c r="O98" s="60"/>
    </row>
    <row r="99" spans="7:15">
      <c r="G99" s="151"/>
      <c r="H99" s="151"/>
      <c r="I99" s="152"/>
      <c r="J99" s="152"/>
      <c r="K99" s="81"/>
      <c r="L99" s="67"/>
      <c r="M99" s="81"/>
      <c r="N99" s="106"/>
      <c r="O99" s="60"/>
    </row>
    <row r="100" spans="7:15">
      <c r="G100" s="151"/>
      <c r="H100" s="151"/>
      <c r="I100" s="152"/>
      <c r="J100" s="152"/>
      <c r="K100" s="81"/>
      <c r="L100" s="67"/>
      <c r="M100" s="81"/>
      <c r="N100" s="106"/>
      <c r="O100" s="60"/>
    </row>
    <row r="101" spans="7:15">
      <c r="G101" s="151"/>
      <c r="H101" s="151"/>
      <c r="I101" s="152"/>
      <c r="J101" s="152"/>
      <c r="K101" s="81"/>
      <c r="L101" s="67"/>
      <c r="M101" s="81"/>
      <c r="N101" s="106"/>
      <c r="O101" s="60"/>
    </row>
    <row r="102" spans="7:15">
      <c r="G102" s="151"/>
      <c r="H102" s="151"/>
      <c r="I102" s="152"/>
      <c r="J102" s="152"/>
      <c r="K102" s="81"/>
      <c r="L102" s="67"/>
      <c r="M102" s="81"/>
      <c r="N102" s="106"/>
      <c r="O102" s="60"/>
    </row>
    <row r="103" spans="7:15">
      <c r="G103" s="151"/>
      <c r="H103" s="151"/>
      <c r="I103" s="152"/>
      <c r="J103" s="152"/>
      <c r="K103" s="81"/>
      <c r="L103" s="67"/>
      <c r="M103" s="81"/>
      <c r="N103" s="106"/>
      <c r="O103" s="60"/>
    </row>
    <row r="104" spans="7:15">
      <c r="G104" s="151"/>
      <c r="H104" s="151"/>
      <c r="I104" s="152"/>
      <c r="J104" s="152"/>
      <c r="K104" s="81"/>
      <c r="L104" s="67"/>
      <c r="M104" s="81"/>
      <c r="N104" s="106"/>
      <c r="O104" s="60"/>
    </row>
    <row r="105" spans="7:15">
      <c r="G105" s="151"/>
      <c r="H105" s="151"/>
      <c r="I105" s="152"/>
      <c r="J105" s="152"/>
      <c r="K105" s="81"/>
      <c r="L105" s="67"/>
      <c r="M105" s="81"/>
      <c r="N105" s="106"/>
      <c r="O105" s="60"/>
    </row>
    <row r="106" spans="7:15">
      <c r="G106" s="151"/>
      <c r="H106" s="151"/>
      <c r="I106" s="152"/>
      <c r="J106" s="152"/>
      <c r="K106" s="81"/>
      <c r="L106" s="67"/>
      <c r="M106" s="81"/>
      <c r="N106" s="106"/>
      <c r="O106" s="60"/>
    </row>
    <row r="107" spans="7:15">
      <c r="G107" s="151"/>
      <c r="H107" s="151"/>
      <c r="I107" s="152"/>
      <c r="J107" s="152"/>
      <c r="K107" s="81"/>
      <c r="L107" s="67"/>
      <c r="M107" s="81"/>
      <c r="N107" s="106"/>
      <c r="O107" s="60"/>
    </row>
    <row r="108" spans="7:15">
      <c r="G108" s="151"/>
      <c r="H108" s="151"/>
      <c r="I108" s="152"/>
      <c r="J108" s="152"/>
      <c r="K108" s="81"/>
      <c r="L108" s="67"/>
      <c r="M108" s="81"/>
      <c r="N108" s="106"/>
      <c r="O108" s="60"/>
    </row>
    <row r="109" spans="7:15">
      <c r="G109" s="151"/>
      <c r="H109" s="151"/>
      <c r="I109" s="152"/>
      <c r="J109" s="152"/>
      <c r="K109" s="81"/>
      <c r="L109" s="67"/>
      <c r="M109" s="81"/>
      <c r="N109" s="106"/>
      <c r="O109" s="60"/>
    </row>
    <row r="110" spans="7:15">
      <c r="G110" s="151"/>
      <c r="H110" s="151"/>
      <c r="I110" s="152"/>
      <c r="J110" s="152"/>
      <c r="K110" s="81"/>
      <c r="L110" s="67"/>
      <c r="M110" s="81"/>
      <c r="N110" s="106"/>
      <c r="O110" s="60"/>
    </row>
    <row r="111" spans="7:15">
      <c r="G111" s="151"/>
      <c r="H111" s="151"/>
      <c r="I111" s="152"/>
      <c r="J111" s="152"/>
      <c r="K111" s="81"/>
      <c r="L111" s="67"/>
      <c r="M111" s="81"/>
      <c r="N111" s="106"/>
      <c r="O111" s="60"/>
    </row>
    <row r="112" spans="7:15">
      <c r="G112" s="151"/>
      <c r="H112" s="151"/>
      <c r="I112" s="152"/>
      <c r="J112" s="152"/>
      <c r="K112" s="81"/>
      <c r="L112" s="67"/>
      <c r="M112" s="81"/>
      <c r="N112" s="106"/>
      <c r="O112" s="60"/>
    </row>
    <row r="113" spans="7:15">
      <c r="G113" s="151"/>
      <c r="H113" s="151"/>
      <c r="I113" s="152"/>
      <c r="J113" s="152"/>
      <c r="K113" s="81"/>
      <c r="L113" s="67"/>
      <c r="M113" s="81"/>
      <c r="N113" s="106"/>
      <c r="O113" s="60"/>
    </row>
    <row r="114" spans="7:15">
      <c r="G114" s="151"/>
      <c r="H114" s="151"/>
      <c r="I114" s="152"/>
      <c r="J114" s="152"/>
      <c r="K114" s="81"/>
      <c r="L114" s="67"/>
      <c r="M114" s="81"/>
      <c r="N114" s="106"/>
      <c r="O114" s="60"/>
    </row>
    <row r="115" spans="7:15">
      <c r="G115" s="151"/>
      <c r="H115" s="151"/>
      <c r="I115" s="152"/>
      <c r="J115" s="152"/>
      <c r="K115" s="81"/>
      <c r="L115" s="67"/>
      <c r="M115" s="81"/>
      <c r="N115" s="106"/>
      <c r="O115" s="60"/>
    </row>
    <row r="116" spans="7:15">
      <c r="G116" s="151"/>
      <c r="H116" s="151"/>
      <c r="I116" s="152"/>
      <c r="J116" s="152"/>
      <c r="K116" s="81"/>
      <c r="L116" s="67"/>
      <c r="M116" s="81"/>
      <c r="N116" s="106"/>
      <c r="O116" s="60"/>
    </row>
    <row r="117" spans="7:15">
      <c r="G117" s="151"/>
      <c r="H117" s="151"/>
      <c r="I117" s="152"/>
      <c r="J117" s="152"/>
      <c r="K117" s="81"/>
      <c r="L117" s="67"/>
      <c r="M117" s="81"/>
      <c r="N117" s="106"/>
      <c r="O117" s="60"/>
    </row>
    <row r="118" spans="7:15">
      <c r="G118" s="151"/>
      <c r="H118" s="151"/>
      <c r="I118" s="152"/>
      <c r="J118" s="152"/>
      <c r="K118" s="81"/>
      <c r="L118" s="67"/>
      <c r="M118" s="81"/>
      <c r="N118" s="106"/>
      <c r="O118" s="60"/>
    </row>
    <row r="119" spans="7:15">
      <c r="G119" s="151"/>
      <c r="H119" s="151"/>
      <c r="I119" s="152"/>
      <c r="J119" s="152"/>
      <c r="K119" s="81"/>
      <c r="L119" s="67"/>
      <c r="M119" s="81"/>
      <c r="N119" s="106"/>
      <c r="O119" s="60"/>
    </row>
    <row r="120" spans="7:15">
      <c r="G120" s="151"/>
      <c r="H120" s="151"/>
      <c r="I120" s="152"/>
      <c r="J120" s="152"/>
      <c r="K120" s="81"/>
      <c r="L120" s="67"/>
      <c r="M120" s="81"/>
      <c r="N120" s="106"/>
      <c r="O120" s="60"/>
    </row>
    <row r="121" spans="7:15">
      <c r="G121" s="151"/>
      <c r="H121" s="151"/>
      <c r="I121" s="152"/>
      <c r="J121" s="152"/>
      <c r="K121" s="81"/>
      <c r="L121" s="67"/>
      <c r="M121" s="81"/>
      <c r="N121" s="106"/>
      <c r="O121" s="60"/>
    </row>
    <row r="122" spans="7:15">
      <c r="G122" s="151"/>
      <c r="H122" s="151"/>
      <c r="I122" s="152"/>
      <c r="J122" s="152"/>
      <c r="K122" s="81"/>
      <c r="L122" s="67"/>
      <c r="M122" s="81"/>
      <c r="N122" s="106"/>
      <c r="O122" s="60"/>
    </row>
    <row r="123" spans="7:15">
      <c r="G123" s="151"/>
      <c r="H123" s="151"/>
      <c r="I123" s="152"/>
      <c r="J123" s="152"/>
      <c r="K123" s="81"/>
      <c r="L123" s="67"/>
      <c r="M123" s="81"/>
      <c r="N123" s="106"/>
      <c r="O123" s="60"/>
    </row>
    <row r="124" spans="7:15">
      <c r="G124" s="151"/>
      <c r="H124" s="151"/>
      <c r="I124" s="152"/>
      <c r="J124" s="152"/>
      <c r="K124" s="81"/>
      <c r="L124" s="67"/>
      <c r="M124" s="81"/>
      <c r="N124" s="106"/>
      <c r="O124" s="60"/>
    </row>
    <row r="125" spans="7:15">
      <c r="G125" s="151"/>
      <c r="H125" s="151"/>
      <c r="I125" s="152"/>
      <c r="J125" s="152"/>
      <c r="K125" s="81"/>
      <c r="L125" s="67"/>
      <c r="M125" s="81"/>
      <c r="N125" s="106"/>
      <c r="O125" s="60"/>
    </row>
    <row r="126" spans="7:15">
      <c r="G126" s="151"/>
      <c r="H126" s="151"/>
      <c r="I126" s="152"/>
      <c r="J126" s="152"/>
      <c r="K126" s="81"/>
      <c r="L126" s="67"/>
      <c r="M126" s="81"/>
      <c r="N126" s="106"/>
      <c r="O126" s="60"/>
    </row>
    <row r="127" spans="7:15">
      <c r="G127" s="151"/>
      <c r="H127" s="151"/>
      <c r="I127" s="152"/>
      <c r="J127" s="152"/>
      <c r="K127" s="81"/>
      <c r="L127" s="67"/>
      <c r="M127" s="81"/>
      <c r="N127" s="106"/>
      <c r="O127" s="60"/>
    </row>
    <row r="128" spans="7:15">
      <c r="G128" s="151"/>
      <c r="H128" s="151"/>
      <c r="I128" s="152"/>
      <c r="J128" s="152"/>
      <c r="K128" s="81"/>
      <c r="L128" s="67"/>
      <c r="M128" s="81"/>
      <c r="N128" s="106"/>
      <c r="O128" s="60"/>
    </row>
    <row r="129" spans="7:15">
      <c r="G129" s="151"/>
      <c r="H129" s="151"/>
      <c r="I129" s="152"/>
      <c r="J129" s="152"/>
      <c r="K129" s="81"/>
      <c r="L129" s="67"/>
      <c r="M129" s="81"/>
      <c r="N129" s="106"/>
      <c r="O129" s="60"/>
    </row>
    <row r="130" spans="7:15">
      <c r="G130" s="151"/>
      <c r="H130" s="151"/>
      <c r="I130" s="152"/>
      <c r="J130" s="152"/>
      <c r="K130" s="81"/>
      <c r="L130" s="67"/>
      <c r="M130" s="81"/>
      <c r="N130" s="106"/>
      <c r="O130" s="60"/>
    </row>
    <row r="131" spans="7:15">
      <c r="G131" s="151"/>
      <c r="H131" s="151"/>
      <c r="I131" s="152"/>
      <c r="J131" s="152"/>
      <c r="K131" s="81"/>
      <c r="L131" s="67"/>
      <c r="M131" s="81"/>
      <c r="N131" s="106"/>
      <c r="O131" s="60"/>
    </row>
    <row r="132" spans="7:15">
      <c r="G132" s="151"/>
      <c r="H132" s="151"/>
      <c r="I132" s="152"/>
      <c r="J132" s="152"/>
      <c r="K132" s="81"/>
      <c r="L132" s="67"/>
      <c r="M132" s="81"/>
      <c r="N132" s="106"/>
      <c r="O132" s="60"/>
    </row>
    <row r="133" spans="7:15">
      <c r="G133" s="151"/>
      <c r="H133" s="151"/>
      <c r="I133" s="152"/>
      <c r="J133" s="152"/>
      <c r="K133" s="81"/>
      <c r="L133" s="67"/>
      <c r="M133" s="81"/>
      <c r="N133" s="106"/>
      <c r="O133" s="60"/>
    </row>
    <row r="134" spans="7:15">
      <c r="G134" s="151"/>
      <c r="H134" s="151"/>
      <c r="I134" s="152"/>
      <c r="J134" s="152"/>
      <c r="K134" s="81"/>
      <c r="L134" s="67"/>
      <c r="M134" s="81"/>
      <c r="N134" s="106"/>
      <c r="O134" s="60"/>
    </row>
    <row r="135" spans="7:15">
      <c r="G135" s="151"/>
      <c r="H135" s="151"/>
      <c r="I135" s="152"/>
      <c r="J135" s="152"/>
      <c r="K135" s="81"/>
      <c r="L135" s="67"/>
      <c r="M135" s="81"/>
      <c r="N135" s="106"/>
      <c r="O135" s="60"/>
    </row>
    <row r="136" spans="7:15">
      <c r="G136" s="151"/>
      <c r="H136" s="151"/>
      <c r="I136" s="152"/>
      <c r="J136" s="152"/>
      <c r="K136" s="81"/>
      <c r="L136" s="67"/>
      <c r="M136" s="81"/>
      <c r="N136" s="106"/>
      <c r="O136" s="60"/>
    </row>
    <row r="137" spans="7:15">
      <c r="G137" s="151"/>
      <c r="H137" s="151"/>
      <c r="I137" s="152"/>
      <c r="J137" s="152"/>
      <c r="K137" s="81"/>
      <c r="L137" s="67"/>
      <c r="M137" s="81"/>
      <c r="N137" s="106"/>
      <c r="O137" s="60"/>
    </row>
    <row r="138" spans="7:15">
      <c r="G138" s="151"/>
      <c r="H138" s="151"/>
      <c r="I138" s="152"/>
      <c r="J138" s="152"/>
      <c r="K138" s="81"/>
      <c r="L138" s="67"/>
      <c r="M138" s="81"/>
      <c r="N138" s="106"/>
      <c r="O138" s="60"/>
    </row>
    <row r="139" spans="7:15">
      <c r="G139" s="151"/>
      <c r="H139" s="151"/>
      <c r="I139" s="152"/>
      <c r="J139" s="152"/>
      <c r="K139" s="81"/>
      <c r="L139" s="67"/>
      <c r="M139" s="81"/>
      <c r="N139" s="106"/>
      <c r="O139" s="60"/>
    </row>
    <row r="140" spans="7:15">
      <c r="G140" s="151"/>
      <c r="H140" s="151"/>
      <c r="I140" s="152"/>
      <c r="J140" s="152"/>
      <c r="K140" s="81"/>
      <c r="L140" s="67"/>
      <c r="M140" s="81"/>
      <c r="N140" s="106"/>
      <c r="O140" s="60"/>
    </row>
    <row r="141" spans="7:15">
      <c r="G141" s="151"/>
      <c r="H141" s="151"/>
      <c r="I141" s="152"/>
      <c r="J141" s="152"/>
      <c r="K141" s="81"/>
      <c r="L141" s="67"/>
      <c r="M141" s="81"/>
      <c r="N141" s="106"/>
      <c r="O141" s="60"/>
    </row>
    <row r="142" spans="7:15">
      <c r="G142" s="151"/>
      <c r="H142" s="151"/>
      <c r="I142" s="152"/>
      <c r="J142" s="152"/>
      <c r="K142" s="81"/>
      <c r="L142" s="67"/>
      <c r="M142" s="81"/>
      <c r="N142" s="106"/>
      <c r="O142" s="60"/>
    </row>
    <row r="143" spans="7:15">
      <c r="G143" s="151"/>
      <c r="H143" s="151"/>
      <c r="I143" s="152"/>
      <c r="J143" s="152"/>
      <c r="K143" s="81"/>
      <c r="L143" s="67"/>
      <c r="M143" s="81"/>
      <c r="N143" s="106"/>
      <c r="O143" s="60"/>
    </row>
    <row r="144" spans="7:15">
      <c r="G144" s="151"/>
      <c r="H144" s="151"/>
      <c r="I144" s="152"/>
      <c r="J144" s="152"/>
      <c r="K144" s="81"/>
      <c r="L144" s="67"/>
      <c r="M144" s="81"/>
      <c r="N144" s="106"/>
      <c r="O144" s="60"/>
    </row>
    <row r="145" spans="7:15">
      <c r="G145" s="151"/>
      <c r="H145" s="151"/>
      <c r="I145" s="152"/>
      <c r="J145" s="152"/>
      <c r="K145" s="81"/>
      <c r="L145" s="67"/>
      <c r="M145" s="81"/>
      <c r="N145" s="106"/>
      <c r="O145" s="60"/>
    </row>
    <row r="146" spans="7:15">
      <c r="G146" s="151"/>
      <c r="H146" s="151"/>
      <c r="I146" s="152"/>
      <c r="J146" s="152"/>
      <c r="K146" s="81"/>
      <c r="L146" s="67"/>
      <c r="M146" s="81"/>
      <c r="N146" s="106"/>
      <c r="O146" s="60"/>
    </row>
    <row r="147" spans="7:15">
      <c r="G147" s="151"/>
      <c r="H147" s="151"/>
      <c r="I147" s="152"/>
      <c r="J147" s="152"/>
      <c r="K147" s="81"/>
      <c r="L147" s="67"/>
      <c r="M147" s="81"/>
      <c r="N147" s="106"/>
      <c r="O147" s="60"/>
    </row>
    <row r="148" spans="7:15">
      <c r="G148" s="151"/>
      <c r="H148" s="151"/>
      <c r="I148" s="152"/>
      <c r="J148" s="152"/>
      <c r="K148" s="81"/>
      <c r="L148" s="67"/>
      <c r="M148" s="81"/>
      <c r="N148" s="106"/>
      <c r="O148" s="60"/>
    </row>
    <row r="149" spans="7:15">
      <c r="G149" s="151"/>
      <c r="H149" s="151"/>
      <c r="I149" s="152"/>
      <c r="J149" s="152"/>
      <c r="K149" s="81"/>
      <c r="L149" s="67"/>
      <c r="M149" s="81"/>
      <c r="N149" s="106"/>
      <c r="O149" s="60"/>
    </row>
    <row r="150" spans="7:15">
      <c r="G150" s="151"/>
      <c r="H150" s="151"/>
      <c r="I150" s="152"/>
      <c r="J150" s="152"/>
      <c r="K150" s="81"/>
      <c r="L150" s="67"/>
      <c r="M150" s="81"/>
      <c r="N150" s="106"/>
      <c r="O150" s="60"/>
    </row>
    <row r="151" spans="7:15">
      <c r="G151" s="151"/>
      <c r="H151" s="151"/>
      <c r="I151" s="152"/>
      <c r="J151" s="152"/>
      <c r="K151" s="81"/>
      <c r="L151" s="67"/>
      <c r="M151" s="81"/>
      <c r="N151" s="106"/>
      <c r="O151" s="60"/>
    </row>
    <row r="152" spans="7:15">
      <c r="G152" s="151"/>
      <c r="H152" s="151"/>
      <c r="I152" s="152"/>
      <c r="J152" s="152"/>
      <c r="K152" s="81"/>
      <c r="L152" s="67"/>
      <c r="M152" s="81"/>
      <c r="N152" s="106"/>
      <c r="O152" s="60"/>
    </row>
    <row r="153" spans="7:15">
      <c r="G153" s="151"/>
      <c r="H153" s="151"/>
      <c r="I153" s="152"/>
      <c r="J153" s="152"/>
      <c r="K153" s="81"/>
      <c r="L153" s="67"/>
      <c r="M153" s="81"/>
      <c r="N153" s="106"/>
      <c r="O153" s="60"/>
    </row>
    <row r="154" spans="7:15">
      <c r="G154" s="151"/>
      <c r="H154" s="151"/>
      <c r="I154" s="152"/>
      <c r="J154" s="152"/>
      <c r="K154" s="81"/>
      <c r="L154" s="67"/>
      <c r="M154" s="81"/>
      <c r="N154" s="106"/>
      <c r="O154" s="60"/>
    </row>
    <row r="155" spans="7:15">
      <c r="G155" s="151"/>
      <c r="H155" s="151"/>
      <c r="I155" s="152"/>
      <c r="J155" s="152"/>
      <c r="K155" s="81"/>
      <c r="L155" s="67"/>
      <c r="M155" s="81"/>
      <c r="N155" s="106"/>
      <c r="O155" s="60"/>
    </row>
    <row r="156" spans="7:15">
      <c r="G156" s="151"/>
      <c r="H156" s="151"/>
      <c r="I156" s="152"/>
      <c r="J156" s="152"/>
      <c r="K156" s="81"/>
      <c r="L156" s="67"/>
      <c r="M156" s="81"/>
      <c r="N156" s="106"/>
      <c r="O156" s="60"/>
    </row>
    <row r="157" spans="7:15">
      <c r="G157" s="151"/>
      <c r="H157" s="151"/>
      <c r="I157" s="152"/>
      <c r="J157" s="152"/>
      <c r="K157" s="81"/>
      <c r="L157" s="67"/>
      <c r="M157" s="81"/>
      <c r="N157" s="106"/>
      <c r="O157" s="60"/>
    </row>
    <row r="158" spans="7:15">
      <c r="G158" s="151"/>
      <c r="H158" s="151"/>
      <c r="I158" s="152"/>
      <c r="J158" s="152"/>
      <c r="K158" s="81"/>
      <c r="L158" s="67"/>
      <c r="M158" s="81"/>
      <c r="N158" s="106"/>
      <c r="O158" s="60"/>
    </row>
    <row r="159" spans="7:15">
      <c r="G159" s="151"/>
      <c r="H159" s="151"/>
      <c r="I159" s="152"/>
      <c r="J159" s="152"/>
      <c r="K159" s="81"/>
      <c r="L159" s="67"/>
      <c r="M159" s="81"/>
      <c r="N159" s="106"/>
      <c r="O159" s="60"/>
    </row>
    <row r="160" spans="7:15">
      <c r="G160" s="151"/>
      <c r="H160" s="151"/>
      <c r="I160" s="152"/>
      <c r="J160" s="152"/>
      <c r="K160" s="81"/>
      <c r="L160" s="67"/>
      <c r="M160" s="81"/>
      <c r="N160" s="106"/>
      <c r="O160" s="60"/>
    </row>
    <row r="161" spans="7:15">
      <c r="G161" s="151"/>
      <c r="H161" s="151"/>
      <c r="I161" s="152"/>
      <c r="J161" s="152"/>
      <c r="K161" s="81"/>
      <c r="L161" s="67"/>
      <c r="M161" s="81"/>
      <c r="N161" s="106"/>
      <c r="O161" s="60"/>
    </row>
    <row r="162" spans="7:15">
      <c r="G162" s="151"/>
      <c r="H162" s="151"/>
      <c r="I162" s="152"/>
      <c r="J162" s="152"/>
      <c r="K162" s="81"/>
      <c r="L162" s="67"/>
      <c r="M162" s="81"/>
      <c r="N162" s="106"/>
      <c r="O162" s="60"/>
    </row>
    <row r="163" spans="7:15">
      <c r="G163" s="151"/>
      <c r="H163" s="151"/>
      <c r="I163" s="152"/>
      <c r="J163" s="152"/>
      <c r="K163" s="81"/>
      <c r="L163" s="67"/>
      <c r="M163" s="81"/>
      <c r="N163" s="106"/>
      <c r="O163" s="60"/>
    </row>
    <row r="164" spans="7:15">
      <c r="G164" s="151"/>
      <c r="H164" s="151"/>
      <c r="I164" s="152"/>
      <c r="J164" s="152"/>
      <c r="K164" s="81"/>
      <c r="L164" s="67"/>
      <c r="M164" s="81"/>
      <c r="N164" s="106"/>
      <c r="O164" s="60"/>
    </row>
    <row r="165" spans="7:15">
      <c r="G165" s="151"/>
      <c r="H165" s="151"/>
      <c r="I165" s="152"/>
      <c r="J165" s="152"/>
      <c r="K165" s="81"/>
      <c r="L165" s="67"/>
      <c r="M165" s="81"/>
      <c r="N165" s="106"/>
      <c r="O165" s="60"/>
    </row>
    <row r="166" spans="7:15">
      <c r="G166" s="151"/>
      <c r="H166" s="151"/>
      <c r="I166" s="152"/>
      <c r="J166" s="152"/>
      <c r="K166" s="81"/>
      <c r="L166" s="67"/>
      <c r="M166" s="81"/>
      <c r="N166" s="106"/>
      <c r="O166" s="60"/>
    </row>
    <row r="167" spans="7:15">
      <c r="G167" s="151"/>
      <c r="H167" s="151"/>
      <c r="I167" s="152"/>
      <c r="J167" s="152"/>
      <c r="K167" s="81"/>
      <c r="L167" s="67"/>
      <c r="M167" s="81"/>
      <c r="N167" s="106"/>
      <c r="O167" s="60"/>
    </row>
    <row r="168" spans="7:15">
      <c r="G168" s="151"/>
      <c r="H168" s="151"/>
      <c r="I168" s="152"/>
      <c r="J168" s="152"/>
      <c r="K168" s="81"/>
      <c r="L168" s="67"/>
      <c r="M168" s="81"/>
      <c r="N168" s="106"/>
      <c r="O168" s="60"/>
    </row>
    <row r="169" spans="7:15">
      <c r="G169" s="151"/>
      <c r="H169" s="151"/>
      <c r="I169" s="152"/>
      <c r="J169" s="152"/>
      <c r="K169" s="81"/>
      <c r="L169" s="67"/>
      <c r="M169" s="81"/>
      <c r="N169" s="106"/>
      <c r="O169" s="60"/>
    </row>
    <row r="170" spans="7:15">
      <c r="G170" s="151"/>
      <c r="H170" s="151"/>
      <c r="I170" s="152"/>
      <c r="J170" s="152"/>
      <c r="K170" s="81"/>
      <c r="L170" s="67"/>
      <c r="M170" s="81"/>
      <c r="N170" s="106"/>
      <c r="O170" s="60"/>
    </row>
    <row r="171" spans="7:15">
      <c r="G171" s="151"/>
      <c r="H171" s="151"/>
      <c r="I171" s="152"/>
      <c r="J171" s="152"/>
      <c r="K171" s="81"/>
      <c r="L171" s="67"/>
      <c r="M171" s="81"/>
      <c r="N171" s="106"/>
      <c r="O171" s="60"/>
    </row>
    <row r="172" spans="7:15">
      <c r="G172" s="151"/>
      <c r="H172" s="151"/>
      <c r="I172" s="152"/>
      <c r="J172" s="152"/>
      <c r="K172" s="81"/>
      <c r="L172" s="67"/>
      <c r="M172" s="81"/>
      <c r="N172" s="106"/>
      <c r="O172" s="60"/>
    </row>
    <row r="173" spans="7:15">
      <c r="G173" s="151"/>
      <c r="H173" s="151"/>
      <c r="I173" s="152"/>
      <c r="J173" s="152"/>
      <c r="K173" s="81"/>
      <c r="L173" s="67"/>
      <c r="M173" s="81"/>
      <c r="N173" s="106"/>
      <c r="O173" s="60"/>
    </row>
    <row r="174" spans="7:15">
      <c r="G174" s="151"/>
      <c r="H174" s="151"/>
      <c r="I174" s="152"/>
      <c r="J174" s="152"/>
      <c r="K174" s="81"/>
      <c r="L174" s="67"/>
      <c r="M174" s="81"/>
      <c r="N174" s="106"/>
      <c r="O174" s="60"/>
    </row>
    <row r="175" spans="7:15">
      <c r="G175" s="151"/>
      <c r="H175" s="151"/>
      <c r="I175" s="152"/>
      <c r="J175" s="152"/>
      <c r="K175" s="81"/>
      <c r="L175" s="67"/>
      <c r="M175" s="81"/>
      <c r="N175" s="106"/>
      <c r="O175" s="60"/>
    </row>
    <row r="176" spans="7:15">
      <c r="G176" s="151"/>
      <c r="H176" s="151"/>
      <c r="I176" s="152"/>
      <c r="J176" s="152"/>
      <c r="K176" s="81"/>
      <c r="L176" s="67"/>
      <c r="M176" s="81"/>
      <c r="N176" s="106"/>
      <c r="O176" s="60"/>
    </row>
    <row r="177" spans="7:15">
      <c r="G177" s="151"/>
      <c r="H177" s="151"/>
      <c r="I177" s="152"/>
      <c r="J177" s="152"/>
      <c r="K177" s="81"/>
      <c r="L177" s="67"/>
      <c r="M177" s="81"/>
      <c r="N177" s="106"/>
      <c r="O177" s="60"/>
    </row>
    <row r="178" spans="7:15">
      <c r="G178" s="151"/>
      <c r="H178" s="151"/>
      <c r="I178" s="152"/>
      <c r="J178" s="152"/>
      <c r="K178" s="81"/>
      <c r="L178" s="67"/>
      <c r="M178" s="81"/>
      <c r="N178" s="106"/>
      <c r="O178" s="60"/>
    </row>
    <row r="179" spans="7:15">
      <c r="G179" s="151"/>
      <c r="H179" s="151"/>
      <c r="I179" s="152"/>
      <c r="J179" s="152"/>
      <c r="K179" s="81"/>
      <c r="L179" s="67"/>
      <c r="M179" s="81"/>
      <c r="N179" s="106"/>
      <c r="O179" s="60"/>
    </row>
    <row r="180" spans="7:15">
      <c r="G180" s="151"/>
      <c r="H180" s="151"/>
      <c r="I180" s="152"/>
      <c r="J180" s="152"/>
      <c r="K180" s="81"/>
      <c r="L180" s="67"/>
      <c r="M180" s="81"/>
      <c r="N180" s="106"/>
      <c r="O180" s="60"/>
    </row>
    <row r="181" spans="7:15">
      <c r="G181" s="151"/>
      <c r="H181" s="151"/>
      <c r="I181" s="152"/>
      <c r="J181" s="152"/>
      <c r="K181" s="81"/>
      <c r="L181" s="67"/>
      <c r="M181" s="81"/>
      <c r="N181" s="106"/>
      <c r="O181" s="60"/>
    </row>
    <row r="182" spans="7:15">
      <c r="G182" s="151"/>
      <c r="H182" s="151"/>
      <c r="I182" s="152"/>
      <c r="J182" s="152"/>
      <c r="K182" s="81"/>
      <c r="L182" s="67"/>
      <c r="M182" s="81"/>
      <c r="N182" s="106"/>
      <c r="O182" s="60"/>
    </row>
    <row r="183" spans="7:15">
      <c r="G183" s="151"/>
      <c r="H183" s="151"/>
      <c r="I183" s="152"/>
      <c r="J183" s="152"/>
      <c r="K183" s="81"/>
      <c r="L183" s="67"/>
      <c r="M183" s="81"/>
      <c r="N183" s="106"/>
      <c r="O183" s="60"/>
    </row>
    <row r="184" spans="7:15">
      <c r="G184" s="151"/>
      <c r="H184" s="151"/>
      <c r="I184" s="152"/>
      <c r="J184" s="152"/>
      <c r="K184" s="81"/>
      <c r="L184" s="67"/>
      <c r="M184" s="81"/>
      <c r="N184" s="106"/>
      <c r="O184" s="60"/>
    </row>
    <row r="185" spans="7:15">
      <c r="G185" s="151"/>
      <c r="H185" s="151"/>
      <c r="I185" s="152"/>
      <c r="J185" s="152"/>
      <c r="K185" s="81"/>
      <c r="L185" s="67"/>
      <c r="M185" s="81"/>
      <c r="N185" s="106"/>
      <c r="O185" s="60"/>
    </row>
    <row r="186" spans="7:15">
      <c r="G186" s="151"/>
      <c r="H186" s="151"/>
      <c r="I186" s="152"/>
      <c r="J186" s="152"/>
      <c r="K186" s="81"/>
      <c r="L186" s="67"/>
      <c r="M186" s="81"/>
      <c r="N186" s="106"/>
      <c r="O186" s="60"/>
    </row>
    <row r="187" spans="7:15">
      <c r="G187" s="151"/>
      <c r="H187" s="151"/>
      <c r="I187" s="152"/>
      <c r="J187" s="152"/>
      <c r="K187" s="81"/>
      <c r="L187" s="67"/>
      <c r="M187" s="81"/>
      <c r="N187" s="106"/>
      <c r="O187" s="60"/>
    </row>
    <row r="188" spans="7:15">
      <c r="G188" s="151"/>
      <c r="H188" s="151"/>
      <c r="I188" s="152"/>
      <c r="J188" s="152"/>
      <c r="K188" s="81"/>
      <c r="L188" s="67"/>
      <c r="M188" s="81"/>
      <c r="N188" s="106"/>
      <c r="O188" s="60"/>
    </row>
    <row r="189" spans="7:15">
      <c r="G189" s="151"/>
      <c r="H189" s="151"/>
      <c r="I189" s="152"/>
      <c r="J189" s="152"/>
      <c r="K189" s="81"/>
      <c r="L189" s="67"/>
      <c r="M189" s="81"/>
      <c r="N189" s="106"/>
      <c r="O189" s="60"/>
    </row>
    <row r="190" spans="7:15">
      <c r="G190" s="151"/>
      <c r="H190" s="151"/>
      <c r="I190" s="152"/>
      <c r="J190" s="152"/>
      <c r="K190" s="81"/>
      <c r="L190" s="67"/>
      <c r="M190" s="81"/>
      <c r="N190" s="106"/>
      <c r="O190" s="60"/>
    </row>
    <row r="191" spans="7:15">
      <c r="G191" s="151"/>
      <c r="H191" s="151"/>
      <c r="I191" s="152"/>
      <c r="J191" s="152"/>
      <c r="K191" s="81"/>
      <c r="L191" s="67"/>
      <c r="M191" s="81"/>
      <c r="N191" s="106"/>
      <c r="O191" s="60"/>
    </row>
    <row r="192" spans="7:15">
      <c r="G192" s="151"/>
      <c r="H192" s="151"/>
      <c r="I192" s="152"/>
      <c r="J192" s="152"/>
      <c r="K192" s="81"/>
      <c r="L192" s="67"/>
      <c r="M192" s="81"/>
      <c r="N192" s="106"/>
      <c r="O192" s="60"/>
    </row>
    <row r="193" spans="7:15">
      <c r="G193" s="151"/>
      <c r="H193" s="151"/>
      <c r="I193" s="152"/>
      <c r="J193" s="152"/>
      <c r="K193" s="81"/>
      <c r="L193" s="67"/>
      <c r="M193" s="81"/>
      <c r="N193" s="106"/>
      <c r="O193" s="60"/>
    </row>
    <row r="194" spans="7:15">
      <c r="G194" s="151"/>
      <c r="H194" s="151"/>
      <c r="I194" s="152"/>
      <c r="J194" s="152"/>
      <c r="K194" s="81"/>
      <c r="L194" s="67"/>
      <c r="M194" s="81"/>
      <c r="N194" s="106"/>
      <c r="O194" s="60"/>
    </row>
    <row r="195" spans="7:15">
      <c r="G195" s="151"/>
      <c r="H195" s="151"/>
      <c r="I195" s="152"/>
      <c r="J195" s="152"/>
      <c r="K195" s="81"/>
      <c r="L195" s="67"/>
      <c r="M195" s="81"/>
      <c r="N195" s="106"/>
      <c r="O195" s="60"/>
    </row>
    <row r="196" spans="7:15">
      <c r="G196" s="151"/>
      <c r="H196" s="151"/>
      <c r="I196" s="152"/>
      <c r="J196" s="152"/>
      <c r="K196" s="81"/>
      <c r="L196" s="67"/>
      <c r="M196" s="81"/>
      <c r="N196" s="106"/>
      <c r="O196" s="60"/>
    </row>
    <row r="197" spans="7:15">
      <c r="G197" s="151"/>
      <c r="H197" s="151"/>
      <c r="I197" s="152"/>
      <c r="J197" s="152"/>
      <c r="K197" s="81"/>
      <c r="L197" s="67"/>
      <c r="M197" s="81"/>
      <c r="N197" s="106"/>
      <c r="O197" s="60"/>
    </row>
    <row r="198" spans="7:15">
      <c r="G198" s="151"/>
      <c r="H198" s="151"/>
      <c r="I198" s="152"/>
      <c r="J198" s="152"/>
      <c r="K198" s="81"/>
      <c r="L198" s="67"/>
      <c r="M198" s="81"/>
      <c r="N198" s="106"/>
      <c r="O198" s="60"/>
    </row>
    <row r="199" spans="7:15">
      <c r="G199" s="151"/>
      <c r="H199" s="151"/>
      <c r="I199" s="152"/>
      <c r="J199" s="152"/>
      <c r="K199" s="81"/>
      <c r="L199" s="67"/>
      <c r="M199" s="81"/>
      <c r="N199" s="106"/>
      <c r="O199" s="60"/>
    </row>
    <row r="200" spans="7:15">
      <c r="G200" s="151"/>
      <c r="H200" s="151"/>
      <c r="I200" s="152"/>
      <c r="J200" s="152"/>
      <c r="K200" s="81"/>
      <c r="L200" s="67"/>
      <c r="M200" s="81"/>
      <c r="N200" s="106"/>
      <c r="O200" s="60"/>
    </row>
    <row r="201" spans="7:15">
      <c r="G201" s="151"/>
      <c r="H201" s="151"/>
      <c r="I201" s="152"/>
      <c r="J201" s="152"/>
      <c r="K201" s="81"/>
      <c r="L201" s="67"/>
      <c r="M201" s="81"/>
      <c r="N201" s="106"/>
      <c r="O201" s="60"/>
    </row>
    <row r="202" spans="7:15">
      <c r="G202" s="151"/>
      <c r="H202" s="151"/>
      <c r="I202" s="152"/>
      <c r="J202" s="152"/>
      <c r="K202" s="81"/>
      <c r="L202" s="67"/>
      <c r="M202" s="81"/>
      <c r="N202" s="106"/>
      <c r="O202" s="60"/>
    </row>
    <row r="203" spans="7:15">
      <c r="G203" s="151"/>
      <c r="H203" s="151"/>
      <c r="I203" s="152"/>
      <c r="J203" s="152"/>
      <c r="K203" s="81"/>
      <c r="L203" s="67"/>
      <c r="M203" s="81"/>
      <c r="N203" s="106"/>
      <c r="O203" s="60"/>
    </row>
    <row r="204" spans="7:15">
      <c r="G204" s="151"/>
      <c r="H204" s="151"/>
      <c r="I204" s="152"/>
      <c r="J204" s="152"/>
      <c r="K204" s="81"/>
      <c r="L204" s="67"/>
      <c r="M204" s="81"/>
      <c r="N204" s="106"/>
      <c r="O204" s="60"/>
    </row>
    <row r="205" spans="7:15">
      <c r="G205" s="151"/>
      <c r="H205" s="151"/>
      <c r="I205" s="152"/>
      <c r="J205" s="152"/>
      <c r="K205" s="81"/>
      <c r="L205" s="67"/>
      <c r="M205" s="81"/>
      <c r="N205" s="106"/>
      <c r="O205" s="60"/>
    </row>
    <row r="206" spans="7:15">
      <c r="G206" s="151"/>
      <c r="H206" s="151"/>
      <c r="I206" s="152"/>
      <c r="J206" s="152"/>
      <c r="K206" s="81"/>
      <c r="L206" s="67"/>
      <c r="M206" s="81"/>
      <c r="N206" s="106"/>
      <c r="O206" s="60"/>
    </row>
    <row r="207" spans="7:15">
      <c r="G207" s="151"/>
      <c r="H207" s="151"/>
      <c r="I207" s="152"/>
      <c r="J207" s="152"/>
      <c r="K207" s="81"/>
      <c r="L207" s="67"/>
      <c r="M207" s="81"/>
      <c r="N207" s="106"/>
      <c r="O207" s="60"/>
    </row>
    <row r="208" spans="7:15">
      <c r="G208" s="151"/>
      <c r="H208" s="151"/>
      <c r="I208" s="152"/>
      <c r="J208" s="152"/>
      <c r="K208" s="81"/>
      <c r="L208" s="67"/>
      <c r="M208" s="81"/>
      <c r="N208" s="106"/>
      <c r="O208" s="60"/>
    </row>
    <row r="209" spans="7:15">
      <c r="G209" s="151"/>
      <c r="H209" s="151"/>
      <c r="I209" s="152"/>
      <c r="J209" s="152"/>
      <c r="K209" s="81"/>
      <c r="L209" s="67"/>
      <c r="M209" s="81"/>
      <c r="N209" s="106"/>
      <c r="O209" s="60"/>
    </row>
    <row r="210" spans="7:15">
      <c r="G210" s="151"/>
      <c r="H210" s="151"/>
      <c r="I210" s="152"/>
      <c r="J210" s="152"/>
      <c r="K210" s="81"/>
      <c r="L210" s="67"/>
      <c r="M210" s="81"/>
      <c r="N210" s="106"/>
      <c r="O210" s="60"/>
    </row>
    <row r="211" spans="7:15">
      <c r="G211" s="151"/>
      <c r="H211" s="151"/>
      <c r="I211" s="152"/>
      <c r="J211" s="152"/>
      <c r="K211" s="81"/>
      <c r="L211" s="67"/>
      <c r="M211" s="81"/>
      <c r="N211" s="106"/>
      <c r="O211" s="60"/>
    </row>
    <row r="212" spans="7:15">
      <c r="G212" s="151"/>
      <c r="H212" s="151"/>
      <c r="I212" s="152"/>
      <c r="J212" s="152"/>
      <c r="K212" s="81"/>
      <c r="L212" s="67"/>
      <c r="M212" s="81"/>
      <c r="N212" s="106"/>
      <c r="O212" s="60"/>
    </row>
    <row r="213" spans="7:15">
      <c r="G213" s="151"/>
      <c r="H213" s="151"/>
      <c r="I213" s="152"/>
      <c r="J213" s="152"/>
      <c r="K213" s="81"/>
      <c r="L213" s="67"/>
      <c r="M213" s="81"/>
      <c r="N213" s="106"/>
      <c r="O213" s="60"/>
    </row>
    <row r="214" spans="7:15">
      <c r="G214" s="151"/>
      <c r="H214" s="151"/>
      <c r="I214" s="152"/>
      <c r="J214" s="152"/>
      <c r="K214" s="81"/>
      <c r="L214" s="67"/>
      <c r="M214" s="81"/>
      <c r="N214" s="106"/>
      <c r="O214" s="60"/>
    </row>
    <row r="215" spans="7:15">
      <c r="G215" s="151"/>
      <c r="H215" s="151"/>
      <c r="I215" s="152"/>
      <c r="J215" s="152"/>
      <c r="K215" s="81"/>
      <c r="L215" s="67"/>
      <c r="M215" s="81"/>
      <c r="N215" s="106"/>
      <c r="O215" s="60"/>
    </row>
    <row r="216" spans="7:15">
      <c r="G216" s="151"/>
      <c r="H216" s="151"/>
      <c r="I216" s="152"/>
      <c r="J216" s="152"/>
      <c r="K216" s="81"/>
      <c r="L216" s="67"/>
      <c r="M216" s="81"/>
      <c r="N216" s="106"/>
      <c r="O216" s="60"/>
    </row>
    <row r="217" spans="7:15">
      <c r="G217" s="151"/>
      <c r="H217" s="151"/>
      <c r="I217" s="152"/>
      <c r="J217" s="152"/>
      <c r="K217" s="81"/>
      <c r="L217" s="67"/>
      <c r="M217" s="81"/>
      <c r="N217" s="106"/>
      <c r="O217" s="60"/>
    </row>
    <row r="218" spans="7:15">
      <c r="G218" s="151"/>
      <c r="H218" s="151"/>
      <c r="I218" s="152"/>
      <c r="J218" s="152"/>
      <c r="K218" s="81"/>
      <c r="L218" s="67"/>
      <c r="M218" s="81"/>
      <c r="N218" s="106"/>
      <c r="O218" s="60"/>
    </row>
    <row r="219" spans="7:15">
      <c r="G219" s="151"/>
      <c r="H219" s="151"/>
      <c r="I219" s="152"/>
      <c r="J219" s="152"/>
      <c r="K219" s="81"/>
      <c r="L219" s="67"/>
      <c r="M219" s="81"/>
      <c r="N219" s="106"/>
      <c r="O219" s="60"/>
    </row>
    <row r="220" spans="7:15">
      <c r="G220" s="151"/>
      <c r="H220" s="151"/>
      <c r="I220" s="152"/>
      <c r="J220" s="152"/>
      <c r="K220" s="81"/>
      <c r="L220" s="67"/>
      <c r="M220" s="81"/>
      <c r="N220" s="106"/>
      <c r="O220" s="60"/>
    </row>
    <row r="221" spans="7:15">
      <c r="G221" s="151"/>
      <c r="H221" s="151"/>
      <c r="I221" s="152"/>
      <c r="J221" s="152"/>
      <c r="K221" s="81"/>
      <c r="L221" s="67"/>
      <c r="M221" s="81"/>
      <c r="N221" s="106"/>
      <c r="O221" s="60"/>
    </row>
    <row r="222" spans="7:15">
      <c r="G222" s="151"/>
      <c r="H222" s="151"/>
      <c r="I222" s="152"/>
      <c r="J222" s="152"/>
      <c r="K222" s="81"/>
      <c r="L222" s="67"/>
      <c r="M222" s="81"/>
      <c r="N222" s="106"/>
      <c r="O222" s="60"/>
    </row>
    <row r="223" spans="7:15">
      <c r="G223" s="151"/>
      <c r="H223" s="151"/>
      <c r="I223" s="152"/>
      <c r="J223" s="152"/>
      <c r="K223" s="81"/>
      <c r="L223" s="67"/>
      <c r="M223" s="81"/>
      <c r="N223" s="106"/>
      <c r="O223" s="60"/>
    </row>
    <row r="224" spans="7:15">
      <c r="G224" s="151"/>
      <c r="H224" s="151"/>
      <c r="I224" s="152"/>
      <c r="J224" s="152"/>
      <c r="K224" s="81"/>
      <c r="L224" s="67"/>
      <c r="M224" s="81"/>
      <c r="N224" s="106"/>
      <c r="O224" s="60"/>
    </row>
    <row r="225" spans="7:15">
      <c r="G225" s="151"/>
      <c r="H225" s="151"/>
      <c r="I225" s="152"/>
      <c r="J225" s="152"/>
      <c r="K225" s="81"/>
      <c r="L225" s="67"/>
      <c r="M225" s="81"/>
      <c r="N225" s="106"/>
      <c r="O225" s="60"/>
    </row>
    <row r="226" spans="7:15">
      <c r="G226" s="151"/>
      <c r="H226" s="151"/>
      <c r="I226" s="152"/>
      <c r="J226" s="152"/>
      <c r="K226" s="81"/>
      <c r="L226" s="67"/>
      <c r="M226" s="81"/>
      <c r="N226" s="106"/>
      <c r="O226" s="60"/>
    </row>
    <row r="227" spans="7:15">
      <c r="G227" s="151"/>
      <c r="H227" s="151"/>
      <c r="I227" s="152"/>
      <c r="J227" s="152"/>
      <c r="K227" s="81"/>
      <c r="L227" s="67"/>
      <c r="M227" s="81"/>
      <c r="N227" s="106"/>
      <c r="O227" s="60"/>
    </row>
    <row r="228" spans="7:15">
      <c r="G228" s="151"/>
      <c r="H228" s="151"/>
      <c r="I228" s="152"/>
      <c r="J228" s="152"/>
      <c r="K228" s="81"/>
      <c r="L228" s="67"/>
      <c r="M228" s="81"/>
      <c r="N228" s="106"/>
      <c r="O228" s="60"/>
    </row>
    <row r="229" spans="7:15">
      <c r="G229" s="151"/>
      <c r="H229" s="151"/>
      <c r="I229" s="152"/>
      <c r="J229" s="152"/>
      <c r="K229" s="81"/>
      <c r="L229" s="67"/>
      <c r="M229" s="81"/>
      <c r="N229" s="106"/>
      <c r="O229" s="60"/>
    </row>
    <row r="230" spans="7:15">
      <c r="G230" s="151"/>
      <c r="H230" s="151"/>
      <c r="I230" s="152"/>
      <c r="J230" s="152"/>
      <c r="K230" s="81"/>
      <c r="L230" s="67"/>
      <c r="M230" s="81"/>
      <c r="N230" s="106"/>
      <c r="O230" s="60"/>
    </row>
    <row r="231" spans="7:15">
      <c r="G231" s="151"/>
      <c r="H231" s="151"/>
      <c r="I231" s="152"/>
      <c r="J231" s="152"/>
      <c r="K231" s="81"/>
      <c r="L231" s="67"/>
      <c r="M231" s="81"/>
      <c r="N231" s="106"/>
      <c r="O231" s="60"/>
    </row>
    <row r="232" spans="7:15">
      <c r="G232" s="151"/>
      <c r="H232" s="151"/>
      <c r="I232" s="152"/>
      <c r="J232" s="152"/>
      <c r="K232" s="81"/>
      <c r="L232" s="67"/>
      <c r="M232" s="81"/>
      <c r="N232" s="106"/>
      <c r="O232" s="60"/>
    </row>
    <row r="233" spans="7:15">
      <c r="G233" s="151"/>
      <c r="H233" s="151"/>
      <c r="I233" s="152"/>
      <c r="J233" s="152"/>
      <c r="K233" s="81"/>
      <c r="L233" s="67"/>
      <c r="M233" s="81"/>
      <c r="N233" s="106"/>
      <c r="O233" s="60"/>
    </row>
    <row r="234" spans="7:15">
      <c r="G234" s="151"/>
      <c r="H234" s="151"/>
      <c r="I234" s="152"/>
      <c r="J234" s="152"/>
      <c r="K234" s="81"/>
      <c r="L234" s="67"/>
      <c r="M234" s="81"/>
      <c r="N234" s="106"/>
      <c r="O234" s="60"/>
    </row>
    <row r="235" spans="7:15">
      <c r="G235" s="151"/>
      <c r="H235" s="151"/>
      <c r="I235" s="152"/>
      <c r="J235" s="152"/>
      <c r="K235" s="81"/>
      <c r="L235" s="67"/>
      <c r="M235" s="81"/>
      <c r="N235" s="106"/>
      <c r="O235" s="60"/>
    </row>
    <row r="236" spans="7:15">
      <c r="G236" s="151"/>
      <c r="H236" s="151"/>
      <c r="I236" s="152"/>
      <c r="J236" s="152"/>
      <c r="K236" s="81"/>
      <c r="L236" s="67"/>
      <c r="M236" s="81"/>
      <c r="N236" s="106"/>
      <c r="O236" s="60"/>
    </row>
    <row r="237" spans="7:15">
      <c r="G237" s="151"/>
      <c r="H237" s="151"/>
      <c r="I237" s="152"/>
      <c r="J237" s="152"/>
      <c r="K237" s="81"/>
      <c r="L237" s="67"/>
      <c r="M237" s="81"/>
      <c r="N237" s="106"/>
      <c r="O237" s="60"/>
    </row>
    <row r="238" spans="7:15">
      <c r="G238" s="151"/>
      <c r="H238" s="151"/>
      <c r="I238" s="152"/>
      <c r="J238" s="152"/>
      <c r="K238" s="81"/>
      <c r="L238" s="67"/>
      <c r="M238" s="81"/>
      <c r="N238" s="106"/>
      <c r="O238" s="60"/>
    </row>
    <row r="239" spans="7:15">
      <c r="G239" s="151"/>
      <c r="H239" s="151"/>
      <c r="I239" s="152"/>
      <c r="J239" s="152"/>
      <c r="K239" s="81"/>
      <c r="L239" s="67"/>
      <c r="M239" s="81"/>
      <c r="N239" s="106"/>
      <c r="O239" s="60"/>
    </row>
    <row r="240" spans="7:15">
      <c r="G240" s="151"/>
      <c r="H240" s="151"/>
      <c r="I240" s="152"/>
      <c r="J240" s="152"/>
      <c r="K240" s="81"/>
      <c r="L240" s="67"/>
      <c r="M240" s="81"/>
      <c r="N240" s="106"/>
      <c r="O240" s="60"/>
    </row>
    <row r="241" spans="7:15">
      <c r="G241" s="151"/>
      <c r="H241" s="151"/>
      <c r="I241" s="152"/>
      <c r="J241" s="152"/>
      <c r="K241" s="81"/>
      <c r="L241" s="67"/>
      <c r="M241" s="81"/>
      <c r="N241" s="106"/>
      <c r="O241" s="60"/>
    </row>
    <row r="242" spans="7:15">
      <c r="G242" s="151"/>
      <c r="H242" s="151"/>
      <c r="I242" s="152"/>
      <c r="J242" s="152"/>
      <c r="K242" s="81"/>
      <c r="L242" s="67"/>
      <c r="M242" s="81"/>
      <c r="N242" s="106"/>
      <c r="O242" s="60"/>
    </row>
    <row r="243" spans="7:15">
      <c r="G243" s="151"/>
      <c r="H243" s="151"/>
      <c r="I243" s="152"/>
      <c r="J243" s="152"/>
      <c r="K243" s="81"/>
      <c r="L243" s="67"/>
      <c r="M243" s="81"/>
      <c r="N243" s="106"/>
      <c r="O243" s="60"/>
    </row>
    <row r="244" spans="7:15">
      <c r="G244" s="151"/>
      <c r="H244" s="151"/>
      <c r="I244" s="152"/>
      <c r="J244" s="152"/>
      <c r="K244" s="81"/>
      <c r="L244" s="67"/>
      <c r="M244" s="81"/>
      <c r="N244" s="106"/>
      <c r="O244" s="60"/>
    </row>
    <row r="245" spans="7:15">
      <c r="G245" s="151"/>
      <c r="H245" s="151"/>
      <c r="I245" s="152"/>
      <c r="J245" s="152"/>
      <c r="K245" s="81"/>
      <c r="L245" s="67"/>
      <c r="M245" s="81"/>
      <c r="N245" s="106"/>
      <c r="O245" s="60"/>
    </row>
    <row r="246" spans="7:15">
      <c r="G246" s="151"/>
      <c r="H246" s="151"/>
      <c r="I246" s="152"/>
      <c r="J246" s="152"/>
      <c r="K246" s="81"/>
      <c r="L246" s="67"/>
      <c r="M246" s="81"/>
      <c r="N246" s="106"/>
      <c r="O246" s="60"/>
    </row>
    <row r="247" spans="7:15">
      <c r="G247" s="151"/>
      <c r="H247" s="151"/>
      <c r="I247" s="152"/>
      <c r="J247" s="152"/>
      <c r="K247" s="81"/>
      <c r="L247" s="67"/>
      <c r="M247" s="81"/>
      <c r="N247" s="106"/>
      <c r="O247" s="60"/>
    </row>
    <row r="248" spans="7:15">
      <c r="G248" s="151"/>
      <c r="H248" s="151"/>
      <c r="I248" s="152"/>
      <c r="J248" s="152"/>
      <c r="K248" s="81"/>
      <c r="L248" s="67"/>
      <c r="M248" s="81"/>
      <c r="N248" s="106"/>
      <c r="O248" s="60"/>
    </row>
    <row r="249" spans="7:15">
      <c r="G249" s="151"/>
      <c r="H249" s="151"/>
      <c r="I249" s="152"/>
      <c r="J249" s="152"/>
      <c r="K249" s="81"/>
      <c r="L249" s="67"/>
      <c r="M249" s="81"/>
      <c r="N249" s="106"/>
      <c r="O249" s="60"/>
    </row>
    <row r="250" spans="7:15">
      <c r="G250" s="151"/>
      <c r="H250" s="151"/>
      <c r="I250" s="152"/>
      <c r="J250" s="152"/>
      <c r="K250" s="81"/>
      <c r="L250" s="67"/>
      <c r="M250" s="81"/>
      <c r="N250" s="106"/>
      <c r="O250" s="60"/>
    </row>
    <row r="251" spans="7:15">
      <c r="G251" s="151"/>
      <c r="H251" s="151"/>
      <c r="I251" s="152"/>
      <c r="J251" s="152"/>
      <c r="K251" s="81"/>
      <c r="L251" s="67"/>
      <c r="M251" s="81"/>
      <c r="N251" s="106"/>
      <c r="O251" s="60"/>
    </row>
    <row r="252" spans="7:15">
      <c r="G252" s="151"/>
      <c r="H252" s="151"/>
      <c r="I252" s="152"/>
      <c r="J252" s="152"/>
      <c r="K252" s="81"/>
      <c r="L252" s="67"/>
      <c r="M252" s="81"/>
      <c r="N252" s="106"/>
      <c r="O252" s="60"/>
    </row>
    <row r="253" spans="7:15">
      <c r="G253" s="151"/>
      <c r="H253" s="151"/>
      <c r="I253" s="152"/>
      <c r="J253" s="152"/>
      <c r="K253" s="81"/>
      <c r="L253" s="67"/>
      <c r="M253" s="81"/>
      <c r="N253" s="106"/>
      <c r="O253" s="60"/>
    </row>
    <row r="254" spans="7:15">
      <c r="G254" s="151"/>
      <c r="H254" s="151"/>
      <c r="I254" s="152"/>
      <c r="J254" s="152"/>
      <c r="K254" s="81"/>
      <c r="L254" s="67"/>
      <c r="M254" s="81"/>
      <c r="N254" s="106"/>
      <c r="O254" s="60"/>
    </row>
    <row r="255" spans="7:15">
      <c r="G255" s="151"/>
      <c r="H255" s="151"/>
      <c r="I255" s="152"/>
      <c r="J255" s="152"/>
      <c r="K255" s="81"/>
      <c r="L255" s="67"/>
      <c r="M255" s="81"/>
      <c r="N255" s="106"/>
      <c r="O255" s="60"/>
    </row>
    <row r="256" spans="7:15">
      <c r="G256" s="151"/>
      <c r="H256" s="151"/>
      <c r="I256" s="152"/>
      <c r="J256" s="152"/>
      <c r="K256" s="81"/>
      <c r="L256" s="67"/>
      <c r="M256" s="81"/>
      <c r="N256" s="106"/>
      <c r="O256" s="60"/>
    </row>
    <row r="257" spans="7:15">
      <c r="G257" s="151"/>
      <c r="H257" s="151"/>
      <c r="I257" s="152"/>
      <c r="J257" s="152"/>
      <c r="K257" s="81"/>
      <c r="L257" s="67"/>
      <c r="M257" s="81"/>
      <c r="N257" s="106"/>
      <c r="O257" s="60"/>
    </row>
    <row r="258" spans="7:15">
      <c r="G258" s="151"/>
      <c r="H258" s="151"/>
      <c r="I258" s="152"/>
      <c r="J258" s="152"/>
      <c r="K258" s="81"/>
      <c r="L258" s="67"/>
      <c r="M258" s="81"/>
      <c r="N258" s="106"/>
      <c r="O258" s="60"/>
    </row>
    <row r="259" spans="7:15">
      <c r="G259" s="151"/>
      <c r="H259" s="151"/>
      <c r="I259" s="152"/>
      <c r="J259" s="152"/>
      <c r="K259" s="81"/>
      <c r="L259" s="67"/>
      <c r="M259" s="81"/>
      <c r="N259" s="106"/>
      <c r="O259" s="60"/>
    </row>
    <row r="260" spans="7:15">
      <c r="G260" s="151"/>
      <c r="H260" s="151"/>
      <c r="I260" s="152"/>
      <c r="J260" s="152"/>
      <c r="K260" s="81"/>
      <c r="L260" s="67"/>
      <c r="M260" s="81"/>
      <c r="N260" s="106"/>
      <c r="O260" s="60"/>
    </row>
    <row r="261" spans="7:15">
      <c r="G261" s="151"/>
      <c r="H261" s="151"/>
      <c r="I261" s="152"/>
      <c r="J261" s="152"/>
      <c r="K261" s="81"/>
      <c r="L261" s="67"/>
      <c r="M261" s="81"/>
      <c r="N261" s="106"/>
      <c r="O261" s="60"/>
    </row>
    <row r="262" spans="7:15">
      <c r="G262" s="151"/>
      <c r="H262" s="151"/>
      <c r="I262" s="152"/>
      <c r="J262" s="152"/>
      <c r="K262" s="81"/>
      <c r="L262" s="67"/>
      <c r="M262" s="81"/>
      <c r="N262" s="106"/>
      <c r="O262" s="60"/>
    </row>
    <row r="263" spans="7:15">
      <c r="G263" s="151"/>
      <c r="H263" s="151"/>
      <c r="I263" s="152"/>
      <c r="J263" s="152"/>
      <c r="K263" s="81"/>
      <c r="L263" s="67"/>
      <c r="M263" s="81"/>
      <c r="N263" s="106"/>
      <c r="O263" s="60"/>
    </row>
    <row r="264" spans="7:15">
      <c r="G264" s="151"/>
      <c r="H264" s="151"/>
      <c r="I264" s="152"/>
      <c r="J264" s="152"/>
      <c r="K264" s="81"/>
      <c r="L264" s="67"/>
      <c r="M264" s="81"/>
      <c r="N264" s="106"/>
      <c r="O264" s="60"/>
    </row>
    <row r="265" spans="7:15">
      <c r="G265" s="151"/>
      <c r="H265" s="151"/>
      <c r="I265" s="152"/>
      <c r="J265" s="152"/>
      <c r="K265" s="81"/>
      <c r="L265" s="67"/>
      <c r="M265" s="81"/>
      <c r="N265" s="106"/>
      <c r="O265" s="60"/>
    </row>
    <row r="266" spans="7:15">
      <c r="G266" s="151"/>
      <c r="H266" s="151"/>
      <c r="I266" s="152"/>
      <c r="J266" s="152"/>
      <c r="K266" s="81"/>
      <c r="L266" s="67"/>
      <c r="M266" s="81"/>
      <c r="N266" s="106"/>
      <c r="O266" s="60"/>
    </row>
    <row r="267" spans="7:15">
      <c r="G267" s="151"/>
      <c r="H267" s="151"/>
      <c r="I267" s="152"/>
      <c r="J267" s="152"/>
      <c r="K267" s="81"/>
      <c r="L267" s="67"/>
      <c r="M267" s="81"/>
      <c r="N267" s="106"/>
      <c r="O267" s="60"/>
    </row>
    <row r="268" spans="7:15">
      <c r="G268" s="151"/>
      <c r="H268" s="151"/>
      <c r="I268" s="152"/>
      <c r="J268" s="152"/>
      <c r="K268" s="81"/>
      <c r="L268" s="67"/>
      <c r="M268" s="81"/>
      <c r="N268" s="106"/>
      <c r="O268" s="60"/>
    </row>
    <row r="269" spans="7:15">
      <c r="G269" s="151"/>
      <c r="H269" s="151"/>
      <c r="I269" s="152"/>
      <c r="J269" s="152"/>
      <c r="K269" s="81"/>
      <c r="L269" s="67"/>
      <c r="M269" s="81"/>
      <c r="N269" s="106"/>
      <c r="O269" s="60"/>
    </row>
    <row r="270" spans="7:15">
      <c r="G270" s="151"/>
      <c r="H270" s="151"/>
      <c r="I270" s="152"/>
      <c r="J270" s="152"/>
      <c r="K270" s="81"/>
      <c r="L270" s="67"/>
      <c r="M270" s="81"/>
      <c r="N270" s="106"/>
      <c r="O270" s="60"/>
    </row>
    <row r="271" spans="7:15">
      <c r="G271" s="151"/>
      <c r="H271" s="151"/>
      <c r="I271" s="152"/>
      <c r="J271" s="152"/>
      <c r="K271" s="81"/>
      <c r="L271" s="67"/>
      <c r="M271" s="81"/>
      <c r="N271" s="106"/>
      <c r="O271" s="60"/>
    </row>
    <row r="272" spans="7:15">
      <c r="G272" s="151"/>
      <c r="H272" s="151"/>
      <c r="I272" s="152"/>
      <c r="J272" s="152"/>
      <c r="K272" s="81"/>
      <c r="L272" s="67"/>
      <c r="M272" s="81"/>
      <c r="N272" s="106"/>
      <c r="O272" s="60"/>
    </row>
    <row r="273" spans="7:15">
      <c r="G273" s="151"/>
      <c r="H273" s="151"/>
      <c r="I273" s="152"/>
      <c r="J273" s="152"/>
      <c r="K273" s="81"/>
      <c r="L273" s="67"/>
      <c r="M273" s="81"/>
      <c r="N273" s="106"/>
      <c r="O273" s="60"/>
    </row>
    <row r="274" spans="7:15">
      <c r="G274" s="151"/>
      <c r="H274" s="151"/>
      <c r="I274" s="152"/>
      <c r="J274" s="152"/>
      <c r="K274" s="81"/>
      <c r="L274" s="67"/>
      <c r="M274" s="81"/>
      <c r="N274" s="106"/>
      <c r="O274" s="60"/>
    </row>
    <row r="275" spans="7:15">
      <c r="G275" s="151"/>
      <c r="H275" s="151"/>
      <c r="I275" s="152"/>
      <c r="J275" s="152"/>
      <c r="K275" s="81"/>
      <c r="L275" s="67"/>
      <c r="M275" s="81"/>
      <c r="N275" s="106"/>
      <c r="O275" s="60"/>
    </row>
    <row r="276" spans="7:15">
      <c r="G276" s="151"/>
      <c r="H276" s="151"/>
      <c r="I276" s="152"/>
      <c r="J276" s="152"/>
      <c r="K276" s="81"/>
      <c r="L276" s="67"/>
      <c r="M276" s="81"/>
      <c r="N276" s="106"/>
      <c r="O276" s="60"/>
    </row>
    <row r="277" spans="7:15">
      <c r="G277" s="151"/>
      <c r="H277" s="151"/>
      <c r="I277" s="152"/>
      <c r="J277" s="152"/>
      <c r="K277" s="81"/>
      <c r="L277" s="67"/>
      <c r="M277" s="81"/>
      <c r="N277" s="106"/>
      <c r="O277" s="60"/>
    </row>
    <row r="278" spans="7:15">
      <c r="G278" s="151"/>
      <c r="H278" s="151"/>
      <c r="I278" s="152"/>
      <c r="J278" s="152"/>
      <c r="K278" s="81"/>
      <c r="L278" s="67"/>
      <c r="M278" s="81"/>
      <c r="N278" s="106"/>
      <c r="O278" s="60"/>
    </row>
    <row r="279" spans="7:15">
      <c r="G279" s="151"/>
      <c r="H279" s="151"/>
      <c r="I279" s="152"/>
      <c r="J279" s="152"/>
      <c r="K279" s="81"/>
      <c r="L279" s="67"/>
      <c r="M279" s="81"/>
      <c r="N279" s="106"/>
      <c r="O279" s="60"/>
    </row>
    <row r="280" spans="7:15">
      <c r="G280" s="151"/>
      <c r="H280" s="151"/>
      <c r="I280" s="152"/>
      <c r="J280" s="152"/>
      <c r="K280" s="81"/>
      <c r="L280" s="67"/>
      <c r="M280" s="81"/>
      <c r="N280" s="106"/>
      <c r="O280" s="60"/>
    </row>
    <row r="281" spans="7:15">
      <c r="G281" s="151"/>
      <c r="H281" s="151"/>
      <c r="I281" s="152"/>
      <c r="J281" s="152"/>
      <c r="K281" s="81"/>
      <c r="L281" s="67"/>
      <c r="M281" s="81"/>
      <c r="N281" s="106"/>
      <c r="O281" s="60"/>
    </row>
    <row r="282" spans="7:15">
      <c r="G282" s="151"/>
      <c r="H282" s="151"/>
      <c r="I282" s="152"/>
      <c r="J282" s="152"/>
      <c r="K282" s="81"/>
      <c r="L282" s="67"/>
      <c r="M282" s="81"/>
      <c r="N282" s="106"/>
      <c r="O282" s="60"/>
    </row>
    <row r="283" spans="7:15">
      <c r="G283" s="151"/>
      <c r="H283" s="151"/>
      <c r="I283" s="152"/>
      <c r="J283" s="152"/>
      <c r="K283" s="81"/>
      <c r="L283" s="67"/>
      <c r="M283" s="81"/>
      <c r="N283" s="106"/>
      <c r="O283" s="60"/>
    </row>
    <row r="284" spans="7:15">
      <c r="G284" s="151"/>
      <c r="H284" s="151"/>
      <c r="I284" s="152"/>
      <c r="J284" s="152"/>
      <c r="K284" s="81"/>
      <c r="L284" s="67"/>
      <c r="M284" s="81"/>
      <c r="N284" s="106"/>
      <c r="O284" s="60"/>
    </row>
    <row r="285" spans="7:15">
      <c r="G285" s="151"/>
      <c r="H285" s="151"/>
      <c r="I285" s="152"/>
      <c r="J285" s="152"/>
      <c r="K285" s="81"/>
      <c r="L285" s="67"/>
      <c r="M285" s="81"/>
      <c r="N285" s="106"/>
      <c r="O285" s="60"/>
    </row>
    <row r="286" spans="7:15">
      <c r="G286" s="151"/>
      <c r="H286" s="151"/>
      <c r="I286" s="152"/>
      <c r="J286" s="152"/>
      <c r="K286" s="81"/>
      <c r="L286" s="67"/>
      <c r="M286" s="81"/>
      <c r="N286" s="106"/>
      <c r="O286" s="60"/>
    </row>
    <row r="287" spans="7:15">
      <c r="G287" s="151"/>
      <c r="H287" s="151"/>
      <c r="I287" s="152"/>
      <c r="J287" s="152"/>
      <c r="K287" s="81"/>
      <c r="L287" s="67"/>
      <c r="M287" s="81"/>
      <c r="N287" s="106"/>
      <c r="O287" s="60"/>
    </row>
    <row r="288" spans="7:15">
      <c r="G288" s="151"/>
      <c r="H288" s="151"/>
      <c r="I288" s="152"/>
      <c r="J288" s="152"/>
      <c r="K288" s="81"/>
      <c r="L288" s="67"/>
      <c r="M288" s="81"/>
      <c r="N288" s="106"/>
      <c r="O288" s="60"/>
    </row>
    <row r="289" spans="7:15">
      <c r="G289" s="151"/>
      <c r="H289" s="151"/>
      <c r="I289" s="152"/>
      <c r="J289" s="152"/>
      <c r="K289" s="81"/>
      <c r="L289" s="67"/>
      <c r="M289" s="81"/>
      <c r="N289" s="106"/>
      <c r="O289" s="60"/>
    </row>
    <row r="290" spans="7:15">
      <c r="G290" s="151"/>
      <c r="H290" s="151"/>
      <c r="I290" s="152"/>
      <c r="J290" s="152"/>
      <c r="K290" s="81"/>
      <c r="L290" s="67"/>
      <c r="M290" s="81"/>
      <c r="N290" s="106"/>
      <c r="O290" s="60"/>
    </row>
    <row r="291" spans="7:15">
      <c r="G291" s="151"/>
      <c r="H291" s="151"/>
      <c r="I291" s="152"/>
      <c r="J291" s="152"/>
      <c r="K291" s="81"/>
      <c r="L291" s="67"/>
      <c r="M291" s="81"/>
      <c r="N291" s="106"/>
      <c r="O291" s="60"/>
    </row>
    <row r="292" spans="7:15">
      <c r="G292" s="151"/>
      <c r="H292" s="151"/>
      <c r="I292" s="152"/>
      <c r="J292" s="152"/>
      <c r="K292" s="81"/>
      <c r="L292" s="67"/>
      <c r="M292" s="81"/>
      <c r="N292" s="106"/>
      <c r="O292" s="60"/>
    </row>
    <row r="293" spans="7:15">
      <c r="G293" s="151"/>
      <c r="H293" s="151"/>
      <c r="I293" s="152"/>
      <c r="J293" s="152"/>
      <c r="K293" s="81"/>
      <c r="L293" s="67"/>
      <c r="M293" s="81"/>
      <c r="N293" s="106"/>
      <c r="O293" s="60"/>
    </row>
    <row r="294" spans="7:15">
      <c r="G294" s="151"/>
      <c r="H294" s="151"/>
      <c r="I294" s="152"/>
      <c r="J294" s="152"/>
      <c r="K294" s="81"/>
      <c r="L294" s="67"/>
      <c r="M294" s="81"/>
      <c r="N294" s="106"/>
      <c r="O294" s="60"/>
    </row>
    <row r="295" spans="7:15">
      <c r="G295" s="151"/>
      <c r="H295" s="151"/>
      <c r="I295" s="152"/>
      <c r="J295" s="152"/>
      <c r="K295" s="81"/>
      <c r="L295" s="67"/>
      <c r="M295" s="81"/>
      <c r="N295" s="106"/>
      <c r="O295" s="60"/>
    </row>
    <row r="296" spans="7:15">
      <c r="G296" s="151"/>
      <c r="H296" s="151"/>
      <c r="I296" s="152"/>
      <c r="J296" s="152"/>
      <c r="K296" s="81"/>
      <c r="L296" s="67"/>
      <c r="M296" s="81"/>
      <c r="N296" s="106"/>
      <c r="O296" s="60"/>
    </row>
    <row r="297" spans="7:15">
      <c r="G297" s="151"/>
      <c r="H297" s="151"/>
      <c r="I297" s="152"/>
      <c r="J297" s="152"/>
      <c r="K297" s="81"/>
      <c r="L297" s="67"/>
      <c r="M297" s="81"/>
      <c r="N297" s="106"/>
      <c r="O297" s="60"/>
    </row>
    <row r="298" spans="7:15">
      <c r="G298" s="151"/>
      <c r="H298" s="151"/>
      <c r="I298" s="152"/>
      <c r="J298" s="152"/>
      <c r="K298" s="81"/>
      <c r="L298" s="67"/>
      <c r="M298" s="81"/>
      <c r="N298" s="106"/>
      <c r="O298" s="60"/>
    </row>
    <row r="299" spans="7:15">
      <c r="G299" s="151"/>
      <c r="H299" s="151"/>
      <c r="I299" s="152"/>
      <c r="J299" s="152"/>
      <c r="K299" s="81"/>
      <c r="L299" s="67"/>
      <c r="M299" s="81"/>
      <c r="N299" s="106"/>
      <c r="O299" s="60"/>
    </row>
    <row r="300" spans="7:15">
      <c r="G300" s="151"/>
      <c r="H300" s="151"/>
      <c r="I300" s="152"/>
      <c r="J300" s="152"/>
      <c r="K300" s="81"/>
      <c r="L300" s="67"/>
      <c r="M300" s="81"/>
      <c r="N300" s="106"/>
      <c r="O300" s="60"/>
    </row>
    <row r="301" spans="7:15">
      <c r="G301" s="151"/>
      <c r="H301" s="151"/>
      <c r="I301" s="152"/>
      <c r="J301" s="152"/>
      <c r="K301" s="81"/>
      <c r="L301" s="67"/>
      <c r="M301" s="81"/>
      <c r="N301" s="106"/>
      <c r="O301" s="60"/>
    </row>
    <row r="302" spans="7:15">
      <c r="G302" s="151"/>
      <c r="H302" s="151"/>
      <c r="I302" s="152"/>
      <c r="J302" s="152"/>
      <c r="K302" s="81"/>
      <c r="L302" s="67"/>
      <c r="M302" s="81"/>
      <c r="N302" s="106"/>
      <c r="O302" s="60"/>
    </row>
    <row r="303" spans="7:15">
      <c r="G303" s="151"/>
      <c r="H303" s="151"/>
      <c r="I303" s="152"/>
      <c r="J303" s="152"/>
      <c r="K303" s="81"/>
      <c r="L303" s="67"/>
      <c r="M303" s="81"/>
      <c r="N303" s="106"/>
      <c r="O303" s="60"/>
    </row>
    <row r="304" spans="7:15">
      <c r="G304" s="151"/>
      <c r="H304" s="151"/>
      <c r="I304" s="152"/>
      <c r="J304" s="152"/>
      <c r="K304" s="81"/>
      <c r="L304" s="67"/>
      <c r="M304" s="81"/>
      <c r="N304" s="106"/>
      <c r="O304" s="60"/>
    </row>
    <row r="305" spans="7:15">
      <c r="G305" s="151"/>
      <c r="H305" s="151"/>
      <c r="I305" s="152"/>
      <c r="J305" s="152"/>
      <c r="K305" s="81"/>
      <c r="L305" s="67"/>
      <c r="M305" s="81"/>
      <c r="N305" s="106"/>
      <c r="O305" s="60"/>
    </row>
    <row r="306" spans="7:15">
      <c r="G306" s="151"/>
      <c r="H306" s="151"/>
      <c r="I306" s="152"/>
      <c r="J306" s="152"/>
      <c r="K306" s="81"/>
      <c r="L306" s="67"/>
      <c r="M306" s="81"/>
      <c r="N306" s="106"/>
      <c r="O306" s="60"/>
    </row>
    <row r="307" spans="7:15">
      <c r="G307" s="151"/>
      <c r="H307" s="151"/>
      <c r="I307" s="152"/>
      <c r="J307" s="152"/>
      <c r="K307" s="81"/>
      <c r="L307" s="67"/>
      <c r="M307" s="81"/>
      <c r="N307" s="106"/>
      <c r="O307" s="60"/>
    </row>
    <row r="308" spans="7:15">
      <c r="G308" s="151"/>
      <c r="H308" s="151"/>
      <c r="I308" s="152"/>
      <c r="J308" s="152"/>
      <c r="K308" s="81"/>
      <c r="L308" s="67"/>
      <c r="M308" s="81"/>
      <c r="N308" s="106"/>
      <c r="O308" s="60"/>
    </row>
    <row r="309" spans="7:15">
      <c r="G309" s="151"/>
      <c r="H309" s="151"/>
      <c r="I309" s="152"/>
      <c r="J309" s="152"/>
      <c r="K309" s="81"/>
      <c r="L309" s="67"/>
      <c r="M309" s="81"/>
      <c r="N309" s="106"/>
      <c r="O309" s="60"/>
    </row>
    <row r="310" spans="7:15">
      <c r="G310" s="151"/>
      <c r="H310" s="151"/>
      <c r="I310" s="152"/>
      <c r="J310" s="152"/>
      <c r="K310" s="81"/>
      <c r="L310" s="67"/>
      <c r="M310" s="81"/>
      <c r="N310" s="106"/>
      <c r="O310" s="60"/>
    </row>
    <row r="311" spans="7:15">
      <c r="G311" s="151"/>
      <c r="H311" s="151"/>
      <c r="I311" s="152"/>
      <c r="J311" s="152"/>
      <c r="K311" s="81"/>
      <c r="L311" s="67"/>
      <c r="M311" s="81"/>
      <c r="N311" s="106"/>
      <c r="O311" s="60"/>
    </row>
    <row r="312" spans="7:15">
      <c r="G312" s="151"/>
      <c r="H312" s="151"/>
      <c r="I312" s="152"/>
      <c r="J312" s="152"/>
      <c r="K312" s="81"/>
      <c r="L312" s="67"/>
      <c r="M312" s="81"/>
      <c r="N312" s="106"/>
      <c r="O312" s="60"/>
    </row>
    <row r="313" spans="7:15">
      <c r="G313" s="151"/>
      <c r="H313" s="151"/>
      <c r="I313" s="152"/>
      <c r="J313" s="152"/>
      <c r="K313" s="81"/>
      <c r="L313" s="67"/>
      <c r="M313" s="81"/>
      <c r="N313" s="106"/>
      <c r="O313" s="60"/>
    </row>
    <row r="314" spans="7:15">
      <c r="G314" s="151"/>
      <c r="H314" s="151"/>
      <c r="I314" s="152"/>
      <c r="J314" s="152"/>
      <c r="K314" s="81"/>
      <c r="L314" s="67"/>
      <c r="M314" s="81"/>
      <c r="N314" s="106"/>
      <c r="O314" s="60"/>
    </row>
    <row r="315" spans="7:15">
      <c r="G315" s="151"/>
      <c r="H315" s="151"/>
      <c r="I315" s="152"/>
      <c r="J315" s="152"/>
      <c r="K315" s="81"/>
      <c r="L315" s="67"/>
      <c r="M315" s="81"/>
      <c r="N315" s="106"/>
      <c r="O315" s="60"/>
    </row>
    <row r="316" spans="7:15">
      <c r="G316" s="151"/>
      <c r="H316" s="151"/>
      <c r="I316" s="152"/>
      <c r="J316" s="152"/>
      <c r="K316" s="81"/>
      <c r="L316" s="67"/>
      <c r="M316" s="81"/>
      <c r="N316" s="106"/>
      <c r="O316" s="60"/>
    </row>
    <row r="317" spans="7:15">
      <c r="G317" s="151"/>
      <c r="H317" s="151"/>
      <c r="I317" s="152"/>
      <c r="J317" s="152"/>
      <c r="K317" s="81"/>
      <c r="L317" s="67"/>
      <c r="M317" s="81"/>
      <c r="N317" s="106"/>
      <c r="O317" s="60"/>
    </row>
    <row r="318" spans="7:15">
      <c r="G318" s="151"/>
      <c r="H318" s="151"/>
      <c r="I318" s="152"/>
      <c r="J318" s="152"/>
      <c r="K318" s="81"/>
      <c r="L318" s="67"/>
      <c r="M318" s="81"/>
      <c r="N318" s="106"/>
      <c r="O318" s="60"/>
    </row>
    <row r="319" spans="7:15">
      <c r="G319" s="151"/>
      <c r="H319" s="151"/>
      <c r="I319" s="152"/>
      <c r="J319" s="152"/>
      <c r="K319" s="81"/>
      <c r="L319" s="67"/>
      <c r="M319" s="81"/>
      <c r="N319" s="106"/>
      <c r="O319" s="60"/>
    </row>
    <row r="320" spans="7:15">
      <c r="G320" s="151"/>
      <c r="H320" s="151"/>
      <c r="I320" s="152"/>
      <c r="J320" s="152"/>
      <c r="K320" s="81"/>
      <c r="L320" s="67"/>
      <c r="M320" s="81"/>
      <c r="N320" s="106"/>
      <c r="O320" s="60"/>
    </row>
    <row r="321" spans="7:15">
      <c r="G321" s="151"/>
      <c r="H321" s="151"/>
      <c r="I321" s="152"/>
      <c r="J321" s="152"/>
      <c r="K321" s="81"/>
      <c r="L321" s="67"/>
      <c r="M321" s="81"/>
      <c r="N321" s="106"/>
      <c r="O321" s="60"/>
    </row>
    <row r="322" spans="7:15">
      <c r="G322" s="151"/>
      <c r="H322" s="151"/>
      <c r="I322" s="152"/>
      <c r="J322" s="152"/>
      <c r="K322" s="81"/>
      <c r="L322" s="67"/>
      <c r="M322" s="81"/>
      <c r="N322" s="106"/>
      <c r="O322" s="60"/>
    </row>
    <row r="323" spans="7:15">
      <c r="G323" s="151"/>
      <c r="H323" s="151"/>
      <c r="I323" s="152"/>
      <c r="J323" s="152"/>
      <c r="K323" s="81"/>
      <c r="L323" s="67"/>
      <c r="M323" s="81"/>
      <c r="N323" s="106"/>
      <c r="O323" s="60"/>
    </row>
    <row r="324" spans="7:15">
      <c r="G324" s="151"/>
      <c r="H324" s="151"/>
      <c r="I324" s="152"/>
      <c r="J324" s="152"/>
      <c r="K324" s="81"/>
      <c r="L324" s="67"/>
      <c r="M324" s="81"/>
      <c r="N324" s="106"/>
      <c r="O324" s="60"/>
    </row>
    <row r="325" spans="7:15">
      <c r="G325" s="151"/>
      <c r="H325" s="151"/>
      <c r="I325" s="152"/>
      <c r="J325" s="152"/>
      <c r="K325" s="81"/>
      <c r="L325" s="67"/>
      <c r="M325" s="81"/>
      <c r="N325" s="106"/>
      <c r="O325" s="60"/>
    </row>
    <row r="326" spans="7:15">
      <c r="G326" s="151"/>
      <c r="H326" s="151"/>
      <c r="I326" s="152"/>
      <c r="J326" s="152"/>
      <c r="K326" s="81"/>
      <c r="L326" s="67"/>
      <c r="M326" s="81"/>
      <c r="N326" s="106"/>
      <c r="O326" s="60"/>
    </row>
    <row r="327" spans="7:15">
      <c r="G327" s="151"/>
      <c r="H327" s="151"/>
      <c r="I327" s="152"/>
      <c r="J327" s="152"/>
      <c r="K327" s="81"/>
      <c r="L327" s="67"/>
      <c r="M327" s="81"/>
      <c r="N327" s="106"/>
      <c r="O327" s="60"/>
    </row>
    <row r="328" spans="7:15">
      <c r="G328" s="151"/>
      <c r="H328" s="151"/>
      <c r="I328" s="152"/>
      <c r="J328" s="152"/>
      <c r="K328" s="81"/>
      <c r="L328" s="67"/>
      <c r="M328" s="81"/>
      <c r="N328" s="106"/>
      <c r="O328" s="60"/>
    </row>
    <row r="329" spans="7:15">
      <c r="G329" s="151"/>
      <c r="H329" s="151"/>
      <c r="I329" s="152"/>
      <c r="J329" s="152"/>
      <c r="K329" s="81"/>
      <c r="L329" s="67"/>
      <c r="M329" s="81"/>
      <c r="N329" s="106"/>
      <c r="O329" s="60"/>
    </row>
    <row r="330" spans="7:15">
      <c r="G330" s="151"/>
      <c r="H330" s="151"/>
      <c r="I330" s="152"/>
      <c r="J330" s="152"/>
      <c r="K330" s="81"/>
      <c r="L330" s="67"/>
      <c r="M330" s="81"/>
      <c r="N330" s="106"/>
      <c r="O330" s="60"/>
    </row>
    <row r="331" spans="7:15">
      <c r="G331" s="151"/>
      <c r="H331" s="151"/>
      <c r="I331" s="152"/>
      <c r="J331" s="152"/>
      <c r="K331" s="81"/>
      <c r="L331" s="67"/>
      <c r="M331" s="81"/>
      <c r="N331" s="106"/>
      <c r="O331" s="60"/>
    </row>
    <row r="332" spans="7:15">
      <c r="G332" s="151"/>
      <c r="H332" s="151"/>
      <c r="I332" s="152"/>
      <c r="J332" s="152"/>
      <c r="K332" s="81"/>
      <c r="L332" s="67"/>
      <c r="M332" s="81"/>
      <c r="N332" s="106"/>
      <c r="O332" s="60"/>
    </row>
    <row r="333" spans="7:15">
      <c r="G333" s="151"/>
      <c r="H333" s="151"/>
      <c r="I333" s="152"/>
      <c r="J333" s="152"/>
      <c r="K333" s="81"/>
      <c r="L333" s="67"/>
      <c r="M333" s="81"/>
      <c r="N333" s="106"/>
      <c r="O333" s="60"/>
    </row>
    <row r="334" spans="7:15">
      <c r="G334" s="151"/>
      <c r="H334" s="151"/>
      <c r="I334" s="152"/>
      <c r="J334" s="152"/>
      <c r="K334" s="81"/>
      <c r="L334" s="67"/>
      <c r="M334" s="81"/>
      <c r="N334" s="106"/>
      <c r="O334" s="60"/>
    </row>
    <row r="335" spans="7:15">
      <c r="G335" s="151"/>
      <c r="H335" s="151"/>
      <c r="I335" s="152"/>
      <c r="J335" s="152"/>
      <c r="K335" s="81"/>
      <c r="L335" s="67"/>
      <c r="M335" s="81"/>
      <c r="N335" s="106"/>
      <c r="O335" s="60"/>
    </row>
    <row r="336" spans="7:15">
      <c r="G336" s="151"/>
      <c r="H336" s="151"/>
      <c r="I336" s="152"/>
      <c r="J336" s="152"/>
      <c r="K336" s="81"/>
      <c r="L336" s="67"/>
      <c r="M336" s="81"/>
      <c r="N336" s="106"/>
      <c r="O336" s="60"/>
    </row>
    <row r="337" spans="7:15">
      <c r="G337" s="151"/>
      <c r="H337" s="151"/>
      <c r="I337" s="152"/>
      <c r="J337" s="152"/>
      <c r="K337" s="81"/>
      <c r="L337" s="67"/>
      <c r="M337" s="81"/>
      <c r="N337" s="106"/>
      <c r="O337" s="60"/>
    </row>
    <row r="338" spans="7:15">
      <c r="G338" s="151"/>
      <c r="H338" s="151"/>
      <c r="I338" s="152"/>
      <c r="J338" s="152"/>
      <c r="K338" s="81"/>
      <c r="L338" s="67"/>
      <c r="M338" s="81"/>
      <c r="N338" s="106"/>
      <c r="O338" s="60"/>
    </row>
    <row r="339" spans="7:15">
      <c r="G339" s="151"/>
      <c r="H339" s="151"/>
      <c r="I339" s="152"/>
      <c r="J339" s="152"/>
      <c r="K339" s="81"/>
      <c r="L339" s="67"/>
      <c r="M339" s="81"/>
      <c r="N339" s="106"/>
      <c r="O339" s="60"/>
    </row>
    <row r="340" spans="7:15">
      <c r="G340" s="151"/>
      <c r="H340" s="151"/>
      <c r="I340" s="152"/>
      <c r="J340" s="152"/>
      <c r="K340" s="81"/>
      <c r="L340" s="67"/>
      <c r="M340" s="81"/>
      <c r="N340" s="106"/>
      <c r="O340" s="60"/>
    </row>
    <row r="341" spans="7:15">
      <c r="G341" s="151"/>
      <c r="H341" s="151"/>
      <c r="I341" s="152"/>
      <c r="J341" s="152"/>
      <c r="K341" s="81"/>
      <c r="L341" s="67"/>
      <c r="M341" s="81"/>
      <c r="N341" s="106"/>
      <c r="O341" s="60"/>
    </row>
    <row r="342" spans="7:15">
      <c r="G342" s="151"/>
      <c r="H342" s="151"/>
      <c r="I342" s="152"/>
      <c r="J342" s="152"/>
      <c r="K342" s="81"/>
      <c r="L342" s="67"/>
      <c r="M342" s="81"/>
      <c r="N342" s="106"/>
      <c r="O342" s="60"/>
    </row>
    <row r="343" spans="7:15">
      <c r="G343" s="151"/>
      <c r="H343" s="151"/>
      <c r="I343" s="152"/>
      <c r="J343" s="152"/>
      <c r="K343" s="81"/>
      <c r="L343" s="67"/>
      <c r="M343" s="81"/>
      <c r="N343" s="106"/>
      <c r="O343" s="60"/>
    </row>
    <row r="344" spans="7:15">
      <c r="G344" s="151"/>
      <c r="H344" s="151"/>
      <c r="I344" s="152"/>
      <c r="J344" s="152"/>
      <c r="K344" s="81"/>
      <c r="L344" s="67"/>
      <c r="M344" s="81"/>
      <c r="N344" s="106"/>
      <c r="O344" s="60"/>
    </row>
    <row r="345" spans="7:15">
      <c r="G345" s="151"/>
      <c r="H345" s="151"/>
      <c r="I345" s="152"/>
      <c r="J345" s="152"/>
      <c r="K345" s="81"/>
      <c r="L345" s="67"/>
      <c r="M345" s="81"/>
      <c r="N345" s="106"/>
      <c r="O345" s="60"/>
    </row>
    <row r="346" spans="7:15">
      <c r="G346" s="151"/>
      <c r="H346" s="151"/>
      <c r="I346" s="152"/>
      <c r="J346" s="152"/>
      <c r="K346" s="81"/>
      <c r="L346" s="67"/>
      <c r="M346" s="81"/>
      <c r="N346" s="106"/>
      <c r="O346" s="60"/>
    </row>
    <row r="347" spans="7:15">
      <c r="G347" s="151"/>
      <c r="H347" s="151"/>
      <c r="I347" s="152"/>
      <c r="J347" s="152"/>
      <c r="K347" s="81"/>
      <c r="L347" s="67"/>
      <c r="M347" s="81"/>
      <c r="N347" s="106"/>
      <c r="O347" s="60"/>
    </row>
    <row r="348" spans="7:15">
      <c r="G348" s="151"/>
      <c r="H348" s="151"/>
      <c r="I348" s="152"/>
      <c r="J348" s="152"/>
      <c r="K348" s="81"/>
      <c r="L348" s="67"/>
      <c r="M348" s="81"/>
      <c r="N348" s="106"/>
      <c r="O348" s="60"/>
    </row>
    <row r="349" spans="7:15">
      <c r="G349" s="151"/>
      <c r="H349" s="151"/>
      <c r="I349" s="152"/>
      <c r="J349" s="152"/>
      <c r="K349" s="81"/>
      <c r="L349" s="67"/>
      <c r="M349" s="81"/>
      <c r="N349" s="106"/>
      <c r="O349" s="60"/>
    </row>
    <row r="350" spans="7:15">
      <c r="G350" s="151"/>
      <c r="H350" s="151"/>
      <c r="I350" s="152"/>
      <c r="J350" s="152"/>
      <c r="K350" s="81"/>
      <c r="L350" s="67"/>
      <c r="M350" s="81"/>
      <c r="N350" s="106"/>
      <c r="O350" s="60"/>
    </row>
    <row r="351" spans="7:15">
      <c r="G351" s="151"/>
      <c r="H351" s="151"/>
      <c r="I351" s="152"/>
      <c r="J351" s="152"/>
      <c r="K351" s="81"/>
      <c r="L351" s="67"/>
      <c r="M351" s="81"/>
      <c r="N351" s="106"/>
      <c r="O351" s="60"/>
    </row>
    <row r="352" spans="7:15">
      <c r="G352" s="151"/>
      <c r="H352" s="151"/>
      <c r="I352" s="152"/>
      <c r="J352" s="152"/>
      <c r="K352" s="81"/>
      <c r="L352" s="67"/>
      <c r="M352" s="81"/>
      <c r="N352" s="106"/>
      <c r="O352" s="60"/>
    </row>
    <row r="353" spans="7:15">
      <c r="G353" s="151"/>
      <c r="H353" s="151"/>
      <c r="I353" s="152"/>
      <c r="J353" s="152"/>
      <c r="K353" s="81"/>
      <c r="L353" s="67"/>
      <c r="M353" s="81"/>
      <c r="N353" s="106"/>
      <c r="O353" s="60"/>
    </row>
    <row r="354" spans="7:15">
      <c r="G354" s="151"/>
      <c r="H354" s="151"/>
      <c r="I354" s="152"/>
      <c r="J354" s="152"/>
      <c r="K354" s="81"/>
      <c r="L354" s="67"/>
      <c r="M354" s="81"/>
      <c r="N354" s="106"/>
      <c r="O354" s="60"/>
    </row>
    <row r="355" spans="7:15">
      <c r="G355" s="151"/>
      <c r="H355" s="151"/>
      <c r="I355" s="152"/>
      <c r="J355" s="152"/>
      <c r="K355" s="81"/>
      <c r="L355" s="67"/>
      <c r="M355" s="81"/>
      <c r="N355" s="106"/>
      <c r="O355" s="60"/>
    </row>
    <row r="356" spans="7:15">
      <c r="G356" s="151"/>
      <c r="H356" s="151"/>
      <c r="I356" s="152"/>
      <c r="J356" s="152"/>
      <c r="K356" s="81"/>
      <c r="L356" s="67"/>
      <c r="M356" s="81"/>
      <c r="N356" s="106"/>
      <c r="O356" s="60"/>
    </row>
    <row r="357" spans="7:15">
      <c r="G357" s="151"/>
      <c r="H357" s="151"/>
      <c r="I357" s="152"/>
      <c r="J357" s="152"/>
      <c r="K357" s="81"/>
      <c r="L357" s="67"/>
      <c r="M357" s="81"/>
      <c r="N357" s="106"/>
      <c r="O357" s="60"/>
    </row>
    <row r="358" spans="7:15">
      <c r="G358" s="151"/>
      <c r="H358" s="151"/>
      <c r="I358" s="152"/>
      <c r="J358" s="152"/>
      <c r="K358" s="81"/>
      <c r="L358" s="67"/>
      <c r="M358" s="81"/>
      <c r="N358" s="106"/>
      <c r="O358" s="60"/>
    </row>
    <row r="359" spans="7:15">
      <c r="G359" s="151"/>
      <c r="H359" s="151"/>
      <c r="I359" s="152"/>
      <c r="J359" s="152"/>
      <c r="K359" s="81"/>
      <c r="L359" s="67"/>
      <c r="M359" s="81"/>
      <c r="N359" s="106"/>
      <c r="O359" s="60"/>
    </row>
    <row r="360" spans="7:15">
      <c r="G360" s="151"/>
      <c r="H360" s="151"/>
      <c r="I360" s="152"/>
      <c r="J360" s="152"/>
      <c r="K360" s="81"/>
      <c r="L360" s="67"/>
      <c r="M360" s="81"/>
      <c r="N360" s="106"/>
      <c r="O360" s="60"/>
    </row>
    <row r="361" spans="7:15">
      <c r="G361" s="151"/>
      <c r="H361" s="151"/>
      <c r="I361" s="152"/>
      <c r="J361" s="152"/>
      <c r="K361" s="81"/>
      <c r="L361" s="67"/>
      <c r="M361" s="81"/>
      <c r="N361" s="106"/>
      <c r="O361" s="60"/>
    </row>
    <row r="362" spans="7:15">
      <c r="G362" s="151"/>
      <c r="H362" s="151"/>
      <c r="I362" s="152"/>
      <c r="J362" s="152"/>
      <c r="K362" s="81"/>
      <c r="L362" s="67"/>
      <c r="M362" s="81"/>
      <c r="N362" s="106"/>
      <c r="O362" s="60"/>
    </row>
    <row r="363" spans="7:15">
      <c r="G363" s="151"/>
      <c r="H363" s="151"/>
      <c r="I363" s="152"/>
      <c r="J363" s="152"/>
      <c r="K363" s="81"/>
      <c r="L363" s="67"/>
      <c r="M363" s="81"/>
      <c r="N363" s="106"/>
      <c r="O363" s="60"/>
    </row>
    <row r="364" spans="7:15">
      <c r="G364" s="151"/>
      <c r="H364" s="151"/>
      <c r="I364" s="152"/>
      <c r="J364" s="152"/>
      <c r="K364" s="81"/>
      <c r="L364" s="67"/>
      <c r="M364" s="81"/>
      <c r="N364" s="106"/>
      <c r="O364" s="60"/>
    </row>
    <row r="365" spans="7:15">
      <c r="G365" s="151"/>
      <c r="H365" s="151"/>
      <c r="I365" s="152"/>
      <c r="J365" s="152"/>
      <c r="K365" s="81"/>
      <c r="L365" s="67"/>
      <c r="M365" s="81"/>
      <c r="N365" s="106"/>
      <c r="O365" s="60"/>
    </row>
    <row r="366" spans="7:15">
      <c r="G366" s="151"/>
      <c r="H366" s="151"/>
      <c r="I366" s="152"/>
      <c r="J366" s="152"/>
      <c r="K366" s="81"/>
      <c r="L366" s="67"/>
      <c r="M366" s="81"/>
      <c r="N366" s="106"/>
      <c r="O366" s="60"/>
    </row>
    <row r="367" spans="7:15">
      <c r="G367" s="151"/>
      <c r="H367" s="151"/>
      <c r="I367" s="152"/>
      <c r="J367" s="152"/>
      <c r="K367" s="81"/>
      <c r="L367" s="67"/>
      <c r="M367" s="81"/>
      <c r="N367" s="106"/>
      <c r="O367" s="60"/>
    </row>
    <row r="368" spans="7:15">
      <c r="G368" s="151"/>
      <c r="H368" s="151"/>
      <c r="I368" s="152"/>
      <c r="J368" s="152"/>
      <c r="K368" s="81"/>
      <c r="L368" s="67"/>
      <c r="M368" s="81"/>
      <c r="N368" s="106"/>
      <c r="O368" s="60"/>
    </row>
    <row r="369" spans="7:15">
      <c r="G369" s="151"/>
      <c r="H369" s="151"/>
      <c r="I369" s="152"/>
      <c r="J369" s="152"/>
      <c r="K369" s="81"/>
      <c r="L369" s="67"/>
      <c r="M369" s="81"/>
      <c r="N369" s="106"/>
      <c r="O369" s="60"/>
    </row>
    <row r="370" spans="7:15">
      <c r="G370" s="151"/>
      <c r="H370" s="151"/>
      <c r="I370" s="152"/>
      <c r="J370" s="152"/>
      <c r="K370" s="81"/>
      <c r="L370" s="67"/>
      <c r="M370" s="81"/>
      <c r="N370" s="106"/>
      <c r="O370" s="60"/>
    </row>
    <row r="371" spans="7:15">
      <c r="G371" s="151"/>
      <c r="H371" s="151"/>
      <c r="I371" s="152"/>
      <c r="J371" s="152"/>
      <c r="K371" s="81"/>
      <c r="L371" s="67"/>
      <c r="M371" s="81"/>
      <c r="N371" s="106"/>
      <c r="O371" s="60"/>
    </row>
    <row r="372" spans="7:15">
      <c r="G372" s="151"/>
      <c r="H372" s="151"/>
      <c r="I372" s="152"/>
      <c r="J372" s="152"/>
      <c r="K372" s="81"/>
      <c r="L372" s="67"/>
      <c r="M372" s="81"/>
      <c r="N372" s="106"/>
      <c r="O372" s="60"/>
    </row>
    <row r="373" spans="7:15">
      <c r="G373" s="151"/>
      <c r="H373" s="151"/>
      <c r="I373" s="152"/>
      <c r="J373" s="152"/>
      <c r="K373" s="81"/>
      <c r="L373" s="67"/>
      <c r="M373" s="81"/>
      <c r="N373" s="106"/>
      <c r="O373" s="60"/>
    </row>
    <row r="374" spans="7:15">
      <c r="G374" s="151"/>
      <c r="H374" s="151"/>
      <c r="I374" s="152"/>
      <c r="J374" s="152"/>
      <c r="K374" s="81"/>
      <c r="L374" s="67"/>
      <c r="M374" s="81"/>
      <c r="N374" s="106"/>
      <c r="O374" s="60"/>
    </row>
    <row r="375" spans="7:15">
      <c r="G375" s="151"/>
      <c r="H375" s="151"/>
      <c r="I375" s="152"/>
      <c r="J375" s="152"/>
      <c r="K375" s="81"/>
      <c r="L375" s="67"/>
      <c r="M375" s="81"/>
      <c r="N375" s="106"/>
      <c r="O375" s="60"/>
    </row>
    <row r="376" spans="7:15">
      <c r="G376" s="151"/>
      <c r="H376" s="151"/>
      <c r="I376" s="152"/>
      <c r="J376" s="152"/>
      <c r="K376" s="81"/>
      <c r="L376" s="67"/>
      <c r="M376" s="81"/>
      <c r="N376" s="106"/>
      <c r="O376" s="60"/>
    </row>
    <row r="377" spans="7:15">
      <c r="G377" s="151"/>
      <c r="H377" s="151"/>
      <c r="I377" s="152"/>
      <c r="J377" s="152"/>
      <c r="K377" s="81"/>
      <c r="L377" s="67"/>
      <c r="M377" s="81"/>
      <c r="N377" s="106"/>
      <c r="O377" s="60"/>
    </row>
    <row r="378" spans="7:15">
      <c r="G378" s="151"/>
      <c r="H378" s="151"/>
      <c r="I378" s="152"/>
      <c r="J378" s="152"/>
      <c r="K378" s="81"/>
      <c r="L378" s="67"/>
      <c r="M378" s="81"/>
      <c r="N378" s="106"/>
      <c r="O378" s="60"/>
    </row>
    <row r="379" spans="7:15">
      <c r="G379" s="151"/>
      <c r="H379" s="151"/>
      <c r="I379" s="152"/>
      <c r="J379" s="152"/>
      <c r="K379" s="81"/>
      <c r="L379" s="67"/>
      <c r="M379" s="81"/>
      <c r="N379" s="106"/>
      <c r="O379" s="60"/>
    </row>
    <row r="380" spans="7:15">
      <c r="G380" s="151"/>
      <c r="H380" s="151"/>
      <c r="I380" s="152"/>
      <c r="J380" s="152"/>
      <c r="K380" s="81"/>
      <c r="L380" s="67"/>
      <c r="M380" s="81"/>
      <c r="N380" s="106"/>
      <c r="O380" s="60"/>
    </row>
    <row r="381" spans="7:15">
      <c r="G381" s="151"/>
      <c r="H381" s="151"/>
      <c r="I381" s="152"/>
      <c r="J381" s="152"/>
      <c r="K381" s="81"/>
      <c r="L381" s="67"/>
      <c r="M381" s="81"/>
      <c r="N381" s="106"/>
      <c r="O381" s="60"/>
    </row>
    <row r="382" spans="7:15">
      <c r="G382" s="151"/>
      <c r="H382" s="151"/>
      <c r="I382" s="152"/>
      <c r="J382" s="152"/>
      <c r="K382" s="81"/>
      <c r="L382" s="67"/>
      <c r="M382" s="81"/>
      <c r="N382" s="106"/>
      <c r="O382" s="60"/>
    </row>
    <row r="383" spans="7:15">
      <c r="G383" s="151"/>
      <c r="H383" s="151"/>
      <c r="I383" s="152"/>
      <c r="J383" s="152"/>
      <c r="K383" s="81"/>
      <c r="L383" s="67"/>
      <c r="M383" s="81"/>
      <c r="N383" s="106"/>
      <c r="O383" s="60"/>
    </row>
    <row r="384" spans="7:15">
      <c r="G384" s="151"/>
      <c r="H384" s="151"/>
      <c r="I384" s="152"/>
      <c r="J384" s="152"/>
      <c r="K384" s="81"/>
      <c r="L384" s="67"/>
      <c r="M384" s="81"/>
      <c r="N384" s="106"/>
      <c r="O384" s="60"/>
    </row>
    <row r="385" spans="7:15">
      <c r="G385" s="151"/>
      <c r="H385" s="151"/>
      <c r="I385" s="152"/>
      <c r="J385" s="152"/>
      <c r="K385" s="81"/>
      <c r="L385" s="67"/>
      <c r="M385" s="81"/>
      <c r="N385" s="106"/>
      <c r="O385" s="60"/>
    </row>
    <row r="386" spans="7:15">
      <c r="G386" s="151"/>
      <c r="H386" s="151"/>
      <c r="I386" s="152"/>
      <c r="J386" s="152"/>
      <c r="K386" s="81"/>
      <c r="L386" s="67"/>
      <c r="M386" s="81"/>
      <c r="N386" s="106"/>
      <c r="O386" s="60"/>
    </row>
    <row r="387" spans="7:15">
      <c r="G387" s="151"/>
      <c r="H387" s="151"/>
      <c r="I387" s="152"/>
      <c r="J387" s="152"/>
      <c r="K387" s="81"/>
      <c r="L387" s="67"/>
      <c r="M387" s="81"/>
      <c r="N387" s="106"/>
      <c r="O387" s="60"/>
    </row>
    <row r="388" spans="7:15">
      <c r="G388" s="151"/>
      <c r="H388" s="151"/>
      <c r="I388" s="152"/>
      <c r="J388" s="152"/>
      <c r="K388" s="81"/>
      <c r="L388" s="67"/>
      <c r="M388" s="81"/>
      <c r="N388" s="106"/>
      <c r="O388" s="60"/>
    </row>
    <row r="389" spans="7:15">
      <c r="G389" s="151"/>
      <c r="H389" s="151"/>
      <c r="I389" s="152"/>
      <c r="J389" s="152"/>
      <c r="K389" s="81"/>
      <c r="L389" s="67"/>
      <c r="M389" s="81"/>
      <c r="N389" s="106"/>
      <c r="O389" s="60"/>
    </row>
    <row r="390" spans="7:15">
      <c r="G390" s="151"/>
      <c r="H390" s="151"/>
      <c r="I390" s="152"/>
      <c r="J390" s="152"/>
      <c r="K390" s="81"/>
      <c r="L390" s="67"/>
      <c r="M390" s="81"/>
      <c r="N390" s="106"/>
      <c r="O390" s="60"/>
    </row>
    <row r="391" spans="7:15">
      <c r="G391" s="151"/>
      <c r="H391" s="151"/>
      <c r="I391" s="152"/>
      <c r="J391" s="152"/>
      <c r="K391" s="81"/>
      <c r="L391" s="67"/>
      <c r="M391" s="81"/>
      <c r="N391" s="106"/>
      <c r="O391" s="60"/>
    </row>
    <row r="392" spans="7:15">
      <c r="G392" s="151"/>
      <c r="H392" s="151"/>
      <c r="I392" s="152"/>
      <c r="J392" s="152"/>
      <c r="K392" s="81"/>
      <c r="L392" s="67"/>
      <c r="M392" s="81"/>
      <c r="N392" s="106"/>
      <c r="O392" s="60"/>
    </row>
    <row r="393" spans="7:15">
      <c r="G393" s="151"/>
      <c r="H393" s="151"/>
      <c r="I393" s="152"/>
      <c r="J393" s="152"/>
      <c r="K393" s="81"/>
      <c r="L393" s="67"/>
      <c r="M393" s="81"/>
      <c r="N393" s="106"/>
      <c r="O393" s="60"/>
    </row>
    <row r="394" spans="7:15">
      <c r="G394" s="151"/>
      <c r="H394" s="151"/>
      <c r="I394" s="152"/>
      <c r="J394" s="152"/>
      <c r="K394" s="81"/>
      <c r="L394" s="67"/>
      <c r="M394" s="81"/>
      <c r="N394" s="106"/>
      <c r="O394" s="60"/>
    </row>
    <row r="395" spans="7:15">
      <c r="G395" s="151"/>
      <c r="H395" s="151"/>
      <c r="I395" s="152"/>
      <c r="J395" s="152"/>
      <c r="K395" s="81"/>
      <c r="L395" s="67"/>
      <c r="M395" s="81"/>
      <c r="N395" s="106"/>
      <c r="O395" s="60"/>
    </row>
    <row r="396" spans="7:15">
      <c r="G396" s="151"/>
      <c r="H396" s="151"/>
      <c r="I396" s="152"/>
      <c r="J396" s="152"/>
      <c r="K396" s="81"/>
      <c r="L396" s="67"/>
      <c r="M396" s="81"/>
      <c r="N396" s="106"/>
      <c r="O396" s="60"/>
    </row>
    <row r="397" spans="7:15">
      <c r="G397" s="151"/>
      <c r="H397" s="151"/>
      <c r="I397" s="152"/>
      <c r="J397" s="152"/>
      <c r="K397" s="81"/>
      <c r="L397" s="67"/>
      <c r="M397" s="81"/>
      <c r="N397" s="106"/>
      <c r="O397" s="60"/>
    </row>
    <row r="398" spans="7:15">
      <c r="G398" s="151"/>
      <c r="H398" s="151"/>
      <c r="I398" s="152"/>
      <c r="J398" s="152"/>
      <c r="K398" s="81"/>
      <c r="L398" s="67"/>
      <c r="M398" s="81"/>
      <c r="N398" s="106"/>
      <c r="O398" s="60"/>
    </row>
    <row r="399" spans="7:15">
      <c r="G399" s="151"/>
      <c r="H399" s="151"/>
      <c r="I399" s="152"/>
      <c r="J399" s="152"/>
      <c r="K399" s="81"/>
      <c r="L399" s="67"/>
      <c r="M399" s="81"/>
      <c r="N399" s="106"/>
      <c r="O399" s="60"/>
    </row>
    <row r="400" spans="7:15">
      <c r="G400" s="151"/>
      <c r="H400" s="151"/>
      <c r="I400" s="152"/>
      <c r="J400" s="152"/>
      <c r="K400" s="81"/>
      <c r="L400" s="67"/>
      <c r="M400" s="81"/>
      <c r="N400" s="106"/>
      <c r="O400" s="60"/>
    </row>
    <row r="401" spans="7:15">
      <c r="G401" s="151"/>
      <c r="H401" s="151"/>
      <c r="I401" s="152"/>
      <c r="J401" s="152"/>
      <c r="K401" s="81"/>
      <c r="L401" s="67"/>
      <c r="M401" s="81"/>
      <c r="N401" s="106"/>
      <c r="O401" s="60"/>
    </row>
    <row r="402" spans="7:15">
      <c r="G402" s="151"/>
      <c r="H402" s="151"/>
      <c r="I402" s="152"/>
      <c r="J402" s="152"/>
      <c r="K402" s="81"/>
      <c r="L402" s="67"/>
      <c r="M402" s="81"/>
      <c r="N402" s="106"/>
      <c r="O402" s="60"/>
    </row>
    <row r="403" spans="7:15">
      <c r="G403" s="151"/>
      <c r="H403" s="151"/>
      <c r="I403" s="152"/>
      <c r="J403" s="152"/>
      <c r="K403" s="81"/>
      <c r="L403" s="67"/>
      <c r="M403" s="81"/>
      <c r="N403" s="106"/>
      <c r="O403" s="60"/>
    </row>
    <row r="404" spans="7:15">
      <c r="G404" s="151"/>
      <c r="H404" s="151"/>
      <c r="I404" s="152"/>
      <c r="J404" s="152"/>
      <c r="K404" s="81"/>
      <c r="L404" s="67"/>
      <c r="M404" s="81"/>
      <c r="N404" s="106"/>
      <c r="O404" s="60"/>
    </row>
    <row r="405" spans="7:15">
      <c r="G405" s="151"/>
      <c r="H405" s="151"/>
      <c r="I405" s="152"/>
      <c r="J405" s="152"/>
      <c r="K405" s="81"/>
      <c r="L405" s="67"/>
      <c r="M405" s="81"/>
      <c r="N405" s="106"/>
      <c r="O405" s="60"/>
    </row>
    <row r="406" spans="7:15">
      <c r="G406" s="151"/>
      <c r="H406" s="151"/>
      <c r="I406" s="152"/>
      <c r="J406" s="152"/>
      <c r="K406" s="81"/>
      <c r="L406" s="67"/>
      <c r="M406" s="81"/>
      <c r="N406" s="106"/>
      <c r="O406" s="60"/>
    </row>
    <row r="407" spans="7:15">
      <c r="G407" s="151"/>
      <c r="H407" s="151"/>
      <c r="I407" s="152"/>
      <c r="J407" s="152"/>
      <c r="K407" s="81"/>
      <c r="L407" s="67"/>
      <c r="M407" s="81"/>
      <c r="N407" s="106"/>
      <c r="O407" s="60"/>
    </row>
    <row r="408" spans="7:15">
      <c r="G408" s="151"/>
      <c r="H408" s="151"/>
      <c r="I408" s="152"/>
      <c r="J408" s="152"/>
      <c r="K408" s="81"/>
      <c r="L408" s="67"/>
      <c r="M408" s="81"/>
      <c r="N408" s="106"/>
      <c r="O408" s="60"/>
    </row>
    <row r="409" spans="7:15">
      <c r="G409" s="151"/>
      <c r="H409" s="151"/>
      <c r="I409" s="152"/>
      <c r="J409" s="152"/>
      <c r="K409" s="81"/>
      <c r="L409" s="67"/>
      <c r="M409" s="81"/>
      <c r="N409" s="106"/>
      <c r="O409" s="60"/>
    </row>
    <row r="410" spans="7:15">
      <c r="G410" s="151"/>
      <c r="H410" s="151"/>
      <c r="I410" s="152"/>
      <c r="J410" s="152"/>
      <c r="K410" s="81"/>
      <c r="L410" s="67"/>
      <c r="M410" s="81"/>
      <c r="N410" s="106"/>
      <c r="O410" s="60"/>
    </row>
    <row r="411" spans="7:15">
      <c r="G411" s="151"/>
      <c r="H411" s="151"/>
      <c r="I411" s="152"/>
      <c r="J411" s="152"/>
      <c r="K411" s="81"/>
      <c r="L411" s="67"/>
      <c r="M411" s="81"/>
      <c r="N411" s="106"/>
      <c r="O411" s="60"/>
    </row>
    <row r="412" spans="7:15">
      <c r="G412" s="151"/>
      <c r="H412" s="151"/>
      <c r="I412" s="152"/>
      <c r="J412" s="152"/>
      <c r="K412" s="81"/>
      <c r="L412" s="67"/>
      <c r="M412" s="81"/>
      <c r="N412" s="106"/>
      <c r="O412" s="60"/>
    </row>
    <row r="413" spans="7:15">
      <c r="G413" s="151"/>
      <c r="H413" s="151"/>
      <c r="I413" s="152"/>
      <c r="J413" s="152"/>
      <c r="K413" s="81"/>
      <c r="L413" s="67"/>
      <c r="M413" s="81"/>
      <c r="N413" s="106"/>
      <c r="O413" s="60"/>
    </row>
    <row r="414" spans="7:15">
      <c r="G414" s="151"/>
      <c r="H414" s="151"/>
      <c r="I414" s="152"/>
      <c r="J414" s="152"/>
      <c r="K414" s="81"/>
      <c r="L414" s="67"/>
      <c r="M414" s="81"/>
      <c r="N414" s="106"/>
      <c r="O414" s="60"/>
    </row>
    <row r="415" spans="7:15">
      <c r="G415" s="151"/>
      <c r="H415" s="151"/>
      <c r="I415" s="152"/>
      <c r="J415" s="152"/>
      <c r="K415" s="81"/>
      <c r="L415" s="67"/>
      <c r="M415" s="81"/>
      <c r="N415" s="106"/>
      <c r="O415" s="60"/>
    </row>
    <row r="416" spans="7:15">
      <c r="G416" s="151"/>
      <c r="H416" s="151"/>
      <c r="I416" s="152"/>
      <c r="J416" s="152"/>
      <c r="K416" s="81"/>
      <c r="L416" s="67"/>
      <c r="M416" s="81"/>
      <c r="N416" s="106"/>
      <c r="O416" s="60"/>
    </row>
    <row r="417" spans="7:15">
      <c r="G417" s="151"/>
      <c r="H417" s="151"/>
      <c r="I417" s="152"/>
      <c r="J417" s="152"/>
      <c r="K417" s="81"/>
      <c r="L417" s="67"/>
      <c r="M417" s="81"/>
      <c r="N417" s="106"/>
      <c r="O417" s="60"/>
    </row>
    <row r="418" spans="7:15">
      <c r="G418" s="151"/>
      <c r="H418" s="151"/>
      <c r="I418" s="152"/>
      <c r="J418" s="152"/>
      <c r="K418" s="81"/>
      <c r="L418" s="67"/>
      <c r="M418" s="81"/>
      <c r="N418" s="106"/>
      <c r="O418" s="60"/>
    </row>
    <row r="419" spans="7:15">
      <c r="G419" s="151"/>
      <c r="H419" s="151"/>
      <c r="I419" s="152"/>
      <c r="J419" s="152"/>
      <c r="K419" s="81"/>
      <c r="L419" s="67"/>
      <c r="M419" s="81"/>
      <c r="N419" s="106"/>
      <c r="O419" s="60"/>
    </row>
    <row r="420" spans="7:15">
      <c r="G420" s="151"/>
      <c r="H420" s="151"/>
      <c r="I420" s="152"/>
      <c r="J420" s="152"/>
      <c r="K420" s="81"/>
      <c r="L420" s="67"/>
      <c r="M420" s="81"/>
      <c r="N420" s="106"/>
      <c r="O420" s="60"/>
    </row>
    <row r="421" spans="7:15">
      <c r="G421" s="151"/>
      <c r="H421" s="151"/>
      <c r="I421" s="152"/>
      <c r="J421" s="152"/>
      <c r="K421" s="81"/>
      <c r="L421" s="67"/>
      <c r="M421" s="81"/>
      <c r="N421" s="106"/>
      <c r="O421" s="60"/>
    </row>
    <row r="422" spans="7:15">
      <c r="G422" s="151"/>
      <c r="H422" s="151"/>
      <c r="I422" s="152"/>
      <c r="J422" s="152"/>
      <c r="K422" s="81"/>
      <c r="L422" s="67"/>
      <c r="M422" s="81"/>
      <c r="N422" s="106"/>
      <c r="O422" s="60"/>
    </row>
    <row r="423" spans="7:15">
      <c r="G423" s="151"/>
      <c r="H423" s="151"/>
      <c r="I423" s="152"/>
      <c r="J423" s="152"/>
      <c r="K423" s="81"/>
      <c r="L423" s="67"/>
      <c r="M423" s="81"/>
      <c r="N423" s="106"/>
      <c r="O423" s="60"/>
    </row>
    <row r="424" spans="7:15">
      <c r="G424" s="151"/>
      <c r="H424" s="151"/>
      <c r="I424" s="152"/>
      <c r="J424" s="152"/>
      <c r="K424" s="81"/>
      <c r="L424" s="67"/>
      <c r="M424" s="81"/>
      <c r="N424" s="106"/>
      <c r="O424" s="60"/>
    </row>
    <row r="425" spans="7:15">
      <c r="G425" s="151"/>
      <c r="H425" s="151"/>
      <c r="I425" s="152"/>
      <c r="J425" s="152"/>
      <c r="K425" s="81"/>
      <c r="L425" s="67"/>
      <c r="M425" s="81"/>
      <c r="N425" s="106"/>
      <c r="O425" s="60"/>
    </row>
    <row r="426" spans="7:15">
      <c r="G426" s="151"/>
      <c r="H426" s="151"/>
      <c r="I426" s="152"/>
      <c r="J426" s="152"/>
      <c r="K426" s="81"/>
      <c r="L426" s="67"/>
      <c r="M426" s="81"/>
      <c r="N426" s="106"/>
      <c r="O426" s="60"/>
    </row>
    <row r="427" spans="7:15">
      <c r="G427" s="151"/>
      <c r="H427" s="151"/>
      <c r="I427" s="152"/>
      <c r="J427" s="152"/>
      <c r="K427" s="81"/>
      <c r="L427" s="67"/>
      <c r="M427" s="81"/>
      <c r="N427" s="106"/>
      <c r="O427" s="60"/>
    </row>
    <row r="428" spans="7:15">
      <c r="G428" s="151"/>
      <c r="H428" s="151"/>
      <c r="I428" s="152"/>
      <c r="J428" s="152"/>
      <c r="K428" s="81"/>
      <c r="L428" s="67"/>
      <c r="M428" s="81"/>
      <c r="N428" s="106"/>
      <c r="O428" s="60"/>
    </row>
    <row r="429" spans="7:15">
      <c r="G429" s="151"/>
      <c r="H429" s="151"/>
      <c r="I429" s="152"/>
      <c r="J429" s="152"/>
      <c r="K429" s="81"/>
      <c r="L429" s="67"/>
      <c r="M429" s="81"/>
      <c r="N429" s="106"/>
      <c r="O429" s="60"/>
    </row>
    <row r="430" spans="7:15">
      <c r="G430" s="151"/>
      <c r="H430" s="151"/>
      <c r="I430" s="152"/>
      <c r="J430" s="152"/>
      <c r="K430" s="81"/>
      <c r="L430" s="67"/>
      <c r="M430" s="81"/>
      <c r="N430" s="106"/>
      <c r="O430" s="60"/>
    </row>
    <row r="431" spans="7:15">
      <c r="G431" s="151"/>
      <c r="H431" s="151"/>
      <c r="I431" s="152"/>
      <c r="J431" s="152"/>
      <c r="K431" s="81"/>
      <c r="L431" s="67"/>
      <c r="M431" s="81"/>
      <c r="N431" s="106"/>
      <c r="O431" s="60"/>
    </row>
    <row r="432" spans="7:15">
      <c r="G432" s="151"/>
      <c r="H432" s="151"/>
      <c r="I432" s="152"/>
      <c r="J432" s="152"/>
      <c r="K432" s="81"/>
      <c r="L432" s="67"/>
      <c r="M432" s="81"/>
      <c r="N432" s="106"/>
      <c r="O432" s="60"/>
    </row>
    <row r="433" spans="7:15">
      <c r="G433" s="151"/>
      <c r="H433" s="151"/>
      <c r="I433" s="152"/>
      <c r="J433" s="152"/>
      <c r="K433" s="81"/>
      <c r="L433" s="67"/>
      <c r="M433" s="81"/>
      <c r="N433" s="106"/>
      <c r="O433" s="60"/>
    </row>
    <row r="434" spans="7:15">
      <c r="G434" s="151"/>
      <c r="H434" s="151"/>
      <c r="I434" s="152"/>
      <c r="J434" s="152"/>
      <c r="K434" s="81"/>
      <c r="L434" s="67"/>
      <c r="M434" s="81"/>
      <c r="N434" s="106"/>
      <c r="O434" s="60"/>
    </row>
    <row r="435" spans="7:15">
      <c r="G435" s="151"/>
      <c r="H435" s="151"/>
      <c r="I435" s="152"/>
      <c r="J435" s="152"/>
      <c r="K435" s="81"/>
      <c r="L435" s="67"/>
      <c r="M435" s="81"/>
      <c r="N435" s="106"/>
      <c r="O435" s="60"/>
    </row>
    <row r="436" spans="7:15">
      <c r="G436" s="151"/>
      <c r="H436" s="151"/>
      <c r="I436" s="152"/>
      <c r="J436" s="152"/>
      <c r="K436" s="81"/>
      <c r="L436" s="67"/>
      <c r="M436" s="81"/>
      <c r="N436" s="106"/>
      <c r="O436" s="60"/>
    </row>
    <row r="437" spans="7:15">
      <c r="G437" s="151"/>
      <c r="H437" s="151"/>
      <c r="I437" s="152"/>
      <c r="J437" s="152"/>
      <c r="K437" s="81"/>
      <c r="L437" s="67"/>
      <c r="M437" s="81"/>
      <c r="N437" s="106"/>
      <c r="O437" s="60"/>
    </row>
    <row r="438" spans="7:15">
      <c r="G438" s="151"/>
      <c r="H438" s="151"/>
      <c r="I438" s="152"/>
      <c r="J438" s="152"/>
      <c r="K438" s="81"/>
      <c r="L438" s="67"/>
      <c r="M438" s="81"/>
      <c r="N438" s="106"/>
      <c r="O438" s="60"/>
    </row>
    <row r="439" spans="7:15">
      <c r="G439" s="151"/>
      <c r="H439" s="151"/>
      <c r="I439" s="152"/>
      <c r="J439" s="152"/>
      <c r="K439" s="81"/>
      <c r="L439" s="67"/>
      <c r="M439" s="81"/>
      <c r="N439" s="106"/>
      <c r="O439" s="60"/>
    </row>
    <row r="440" spans="7:15">
      <c r="G440" s="151"/>
      <c r="H440" s="151"/>
      <c r="I440" s="152"/>
      <c r="J440" s="152"/>
      <c r="K440" s="81"/>
      <c r="L440" s="67"/>
      <c r="M440" s="81"/>
      <c r="N440" s="106"/>
      <c r="O440" s="60"/>
    </row>
    <row r="441" spans="7:15">
      <c r="G441" s="151"/>
      <c r="H441" s="151"/>
      <c r="I441" s="152"/>
      <c r="J441" s="152"/>
      <c r="K441" s="81"/>
      <c r="L441" s="67"/>
      <c r="M441" s="81"/>
      <c r="N441" s="106"/>
      <c r="O441" s="60"/>
    </row>
    <row r="442" spans="7:15">
      <c r="G442" s="151"/>
      <c r="H442" s="151"/>
      <c r="I442" s="152"/>
      <c r="J442" s="152"/>
      <c r="K442" s="81"/>
      <c r="L442" s="67"/>
      <c r="M442" s="81"/>
      <c r="N442" s="106"/>
      <c r="O442" s="60"/>
    </row>
    <row r="443" spans="7:15">
      <c r="G443" s="151"/>
      <c r="H443" s="151"/>
      <c r="I443" s="152"/>
      <c r="J443" s="152"/>
      <c r="K443" s="81"/>
      <c r="L443" s="67"/>
      <c r="M443" s="81"/>
      <c r="N443" s="106"/>
      <c r="O443" s="60"/>
    </row>
    <row r="444" spans="7:15">
      <c r="G444" s="151"/>
      <c r="H444" s="151"/>
      <c r="I444" s="152"/>
      <c r="J444" s="152"/>
      <c r="K444" s="81"/>
      <c r="L444" s="67"/>
      <c r="M444" s="81"/>
      <c r="N444" s="106"/>
      <c r="O444" s="60"/>
    </row>
    <row r="445" spans="7:15">
      <c r="G445" s="151"/>
      <c r="H445" s="151"/>
      <c r="I445" s="152"/>
      <c r="J445" s="152"/>
      <c r="K445" s="81"/>
      <c r="L445" s="67"/>
      <c r="M445" s="81"/>
      <c r="N445" s="106"/>
      <c r="O445" s="60"/>
    </row>
    <row r="446" spans="7:15">
      <c r="G446" s="151"/>
      <c r="H446" s="151"/>
      <c r="I446" s="152"/>
      <c r="J446" s="152"/>
      <c r="K446" s="81"/>
      <c r="L446" s="67"/>
      <c r="M446" s="81"/>
      <c r="N446" s="106"/>
      <c r="O446" s="60"/>
    </row>
    <row r="447" spans="7:15">
      <c r="G447" s="151"/>
      <c r="H447" s="151"/>
      <c r="I447" s="152"/>
      <c r="J447" s="152"/>
      <c r="K447" s="81"/>
      <c r="L447" s="67"/>
      <c r="M447" s="81"/>
      <c r="N447" s="106"/>
      <c r="O447" s="60"/>
    </row>
    <row r="448" spans="7:15">
      <c r="G448" s="151"/>
      <c r="H448" s="151"/>
      <c r="I448" s="152"/>
      <c r="J448" s="152"/>
      <c r="K448" s="81"/>
      <c r="L448" s="67"/>
      <c r="M448" s="81"/>
      <c r="N448" s="106"/>
      <c r="O448" s="60"/>
    </row>
    <row r="449" spans="7:15">
      <c r="G449" s="151"/>
      <c r="H449" s="151"/>
      <c r="I449" s="152"/>
      <c r="J449" s="152"/>
      <c r="K449" s="81"/>
      <c r="L449" s="67"/>
      <c r="M449" s="81"/>
      <c r="N449" s="106"/>
      <c r="O449" s="60"/>
    </row>
    <row r="450" spans="7:15">
      <c r="G450" s="151"/>
      <c r="H450" s="151"/>
      <c r="I450" s="152"/>
      <c r="J450" s="152"/>
      <c r="K450" s="81"/>
      <c r="L450" s="67"/>
      <c r="M450" s="81"/>
      <c r="N450" s="106"/>
      <c r="O450" s="60"/>
    </row>
    <row r="451" spans="7:15">
      <c r="G451" s="151"/>
      <c r="H451" s="151"/>
      <c r="I451" s="152"/>
      <c r="J451" s="152"/>
      <c r="K451" s="81"/>
      <c r="L451" s="67"/>
      <c r="M451" s="81"/>
      <c r="N451" s="106"/>
      <c r="O451" s="60"/>
    </row>
    <row r="452" spans="7:15">
      <c r="G452" s="151"/>
      <c r="H452" s="151"/>
      <c r="I452" s="152"/>
      <c r="J452" s="152"/>
      <c r="K452" s="81"/>
      <c r="L452" s="67"/>
      <c r="M452" s="81"/>
      <c r="N452" s="106"/>
      <c r="O452" s="60"/>
    </row>
    <row r="453" spans="7:15">
      <c r="G453" s="151"/>
      <c r="H453" s="151"/>
      <c r="I453" s="152"/>
      <c r="J453" s="152"/>
      <c r="K453" s="81"/>
      <c r="L453" s="67"/>
      <c r="M453" s="81"/>
      <c r="N453" s="106"/>
      <c r="O453" s="60"/>
    </row>
    <row r="454" spans="7:15">
      <c r="G454" s="151"/>
      <c r="H454" s="151"/>
      <c r="I454" s="152"/>
      <c r="J454" s="152"/>
      <c r="K454" s="81"/>
      <c r="L454" s="67"/>
      <c r="M454" s="81"/>
      <c r="N454" s="106"/>
      <c r="O454" s="60"/>
    </row>
    <row r="455" spans="7:15">
      <c r="G455" s="151"/>
      <c r="H455" s="151"/>
      <c r="I455" s="152"/>
      <c r="J455" s="152"/>
      <c r="K455" s="81"/>
      <c r="L455" s="67"/>
      <c r="M455" s="81"/>
      <c r="N455" s="106"/>
      <c r="O455" s="60"/>
    </row>
    <row r="456" spans="7:15">
      <c r="G456" s="151"/>
      <c r="H456" s="151"/>
      <c r="I456" s="152"/>
      <c r="J456" s="152"/>
      <c r="K456" s="81"/>
      <c r="L456" s="67"/>
      <c r="M456" s="81"/>
      <c r="N456" s="106"/>
      <c r="O456" s="60"/>
    </row>
    <row r="457" spans="7:15">
      <c r="G457" s="151"/>
      <c r="H457" s="151"/>
      <c r="I457" s="152"/>
      <c r="J457" s="152"/>
      <c r="K457" s="81"/>
      <c r="L457" s="67"/>
      <c r="M457" s="81"/>
      <c r="N457" s="106"/>
      <c r="O457" s="60"/>
    </row>
    <row r="458" spans="7:15">
      <c r="G458" s="151"/>
      <c r="H458" s="151"/>
      <c r="I458" s="152"/>
      <c r="J458" s="152"/>
      <c r="K458" s="81"/>
      <c r="L458" s="67"/>
      <c r="M458" s="81"/>
      <c r="N458" s="106"/>
      <c r="O458" s="60"/>
    </row>
    <row r="459" spans="7:15">
      <c r="G459" s="151"/>
      <c r="H459" s="151"/>
      <c r="I459" s="152"/>
      <c r="J459" s="152"/>
      <c r="K459" s="81"/>
      <c r="L459" s="67"/>
      <c r="M459" s="81"/>
      <c r="N459" s="106"/>
      <c r="O459" s="60"/>
    </row>
    <row r="460" spans="7:15">
      <c r="G460" s="151"/>
      <c r="H460" s="151"/>
      <c r="I460" s="152"/>
      <c r="J460" s="152"/>
      <c r="K460" s="81"/>
      <c r="L460" s="67"/>
      <c r="M460" s="81"/>
      <c r="N460" s="106"/>
      <c r="O460" s="60"/>
    </row>
    <row r="461" spans="7:15">
      <c r="G461" s="151"/>
      <c r="H461" s="151"/>
      <c r="I461" s="152"/>
      <c r="J461" s="152"/>
      <c r="K461" s="81"/>
      <c r="L461" s="67"/>
      <c r="M461" s="81"/>
      <c r="N461" s="106"/>
      <c r="O461" s="60"/>
    </row>
    <row r="462" spans="7:15">
      <c r="G462" s="151"/>
      <c r="H462" s="151"/>
      <c r="I462" s="152"/>
      <c r="J462" s="152"/>
      <c r="K462" s="81"/>
      <c r="L462" s="67"/>
      <c r="M462" s="81"/>
      <c r="N462" s="106"/>
      <c r="O462" s="60"/>
    </row>
    <row r="463" spans="7:15">
      <c r="G463" s="151"/>
      <c r="H463" s="151"/>
      <c r="I463" s="152"/>
      <c r="J463" s="152"/>
      <c r="K463" s="81"/>
      <c r="L463" s="67"/>
      <c r="M463" s="81"/>
      <c r="N463" s="106"/>
      <c r="O463" s="60"/>
    </row>
    <row r="464" spans="7:15">
      <c r="G464" s="151"/>
      <c r="H464" s="151"/>
      <c r="I464" s="152"/>
      <c r="J464" s="152"/>
      <c r="K464" s="81"/>
      <c r="L464" s="67"/>
      <c r="M464" s="81"/>
      <c r="N464" s="106"/>
      <c r="O464" s="60"/>
    </row>
    <row r="465" spans="7:15">
      <c r="G465" s="151"/>
      <c r="H465" s="151"/>
      <c r="I465" s="152"/>
      <c r="J465" s="152"/>
      <c r="K465" s="81"/>
      <c r="L465" s="67"/>
      <c r="M465" s="81"/>
      <c r="N465" s="106"/>
      <c r="O465" s="60"/>
    </row>
    <row r="466" spans="7:15">
      <c r="G466" s="151"/>
      <c r="H466" s="151"/>
      <c r="I466" s="152"/>
      <c r="J466" s="152"/>
      <c r="K466" s="81"/>
      <c r="L466" s="67"/>
      <c r="M466" s="81"/>
      <c r="N466" s="106"/>
      <c r="O466" s="60"/>
    </row>
    <row r="467" spans="7:15">
      <c r="G467" s="151"/>
      <c r="H467" s="151"/>
      <c r="I467" s="152"/>
      <c r="J467" s="152"/>
      <c r="K467" s="81"/>
      <c r="L467" s="67"/>
      <c r="M467" s="81"/>
      <c r="N467" s="106"/>
      <c r="O467" s="60"/>
    </row>
    <row r="468" spans="7:15">
      <c r="G468" s="151"/>
      <c r="H468" s="151"/>
      <c r="I468" s="152"/>
      <c r="J468" s="152"/>
      <c r="K468" s="81"/>
      <c r="L468" s="67"/>
      <c r="M468" s="81"/>
      <c r="N468" s="106"/>
      <c r="O468" s="60"/>
    </row>
    <row r="469" spans="7:15">
      <c r="G469" s="151"/>
      <c r="H469" s="151"/>
      <c r="I469" s="152"/>
      <c r="J469" s="152"/>
      <c r="K469" s="81"/>
      <c r="L469" s="67"/>
      <c r="M469" s="81"/>
      <c r="N469" s="106"/>
      <c r="O469" s="60"/>
    </row>
    <row r="470" spans="7:15">
      <c r="G470" s="151"/>
      <c r="H470" s="151"/>
      <c r="I470" s="152"/>
      <c r="J470" s="152"/>
      <c r="K470" s="81"/>
      <c r="L470" s="67"/>
      <c r="M470" s="81"/>
      <c r="N470" s="106"/>
      <c r="O470" s="60"/>
    </row>
    <row r="471" spans="7:15">
      <c r="G471" s="151"/>
      <c r="H471" s="151"/>
      <c r="I471" s="152"/>
      <c r="J471" s="152"/>
      <c r="K471" s="81"/>
      <c r="L471" s="67"/>
      <c r="M471" s="81"/>
      <c r="N471" s="106"/>
      <c r="O471" s="60"/>
    </row>
    <row r="472" spans="7:15">
      <c r="G472" s="151"/>
      <c r="H472" s="151"/>
      <c r="I472" s="152"/>
      <c r="J472" s="152"/>
      <c r="K472" s="81"/>
      <c r="L472" s="67"/>
      <c r="M472" s="81"/>
      <c r="N472" s="106"/>
      <c r="O472" s="60"/>
    </row>
    <row r="473" spans="7:15">
      <c r="G473" s="151"/>
      <c r="H473" s="151"/>
      <c r="I473" s="152"/>
      <c r="J473" s="152"/>
      <c r="K473" s="81"/>
      <c r="L473" s="67"/>
      <c r="M473" s="81"/>
      <c r="N473" s="106"/>
      <c r="O473" s="60"/>
    </row>
    <row r="474" spans="7:15">
      <c r="G474" s="151"/>
      <c r="H474" s="151"/>
      <c r="I474" s="152"/>
      <c r="J474" s="152"/>
      <c r="K474" s="81"/>
      <c r="L474" s="67"/>
      <c r="M474" s="81"/>
      <c r="N474" s="106"/>
      <c r="O474" s="60"/>
    </row>
    <row r="475" spans="7:15">
      <c r="G475" s="151"/>
      <c r="H475" s="151"/>
      <c r="I475" s="152"/>
      <c r="J475" s="152"/>
      <c r="K475" s="81"/>
      <c r="L475" s="67"/>
      <c r="M475" s="81"/>
      <c r="N475" s="106"/>
      <c r="O475" s="60"/>
    </row>
    <row r="476" spans="7:15">
      <c r="G476" s="151"/>
      <c r="H476" s="151"/>
      <c r="I476" s="152"/>
      <c r="J476" s="152"/>
      <c r="K476" s="81"/>
      <c r="L476" s="67"/>
      <c r="M476" s="81"/>
      <c r="N476" s="106"/>
      <c r="O476" s="60"/>
    </row>
    <row r="477" spans="7:15">
      <c r="G477" s="151"/>
      <c r="H477" s="151"/>
      <c r="I477" s="152"/>
      <c r="J477" s="152"/>
      <c r="K477" s="81"/>
      <c r="L477" s="67"/>
      <c r="M477" s="81"/>
      <c r="N477" s="106"/>
      <c r="O477" s="60"/>
    </row>
    <row r="478" spans="7:15">
      <c r="G478" s="151"/>
      <c r="H478" s="151"/>
      <c r="I478" s="152"/>
      <c r="J478" s="152"/>
      <c r="K478" s="81"/>
      <c r="L478" s="67"/>
      <c r="M478" s="81"/>
      <c r="N478" s="106"/>
      <c r="O478" s="60"/>
    </row>
    <row r="479" spans="7:15">
      <c r="G479" s="151"/>
      <c r="H479" s="151"/>
      <c r="I479" s="152"/>
      <c r="J479" s="152"/>
      <c r="K479" s="81"/>
      <c r="L479" s="67"/>
      <c r="M479" s="81"/>
      <c r="N479" s="106"/>
      <c r="O479" s="60"/>
    </row>
    <row r="480" spans="7:15">
      <c r="G480" s="151"/>
      <c r="H480" s="151"/>
      <c r="I480" s="152"/>
      <c r="J480" s="152"/>
      <c r="K480" s="81"/>
      <c r="L480" s="67"/>
      <c r="M480" s="81"/>
      <c r="N480" s="106"/>
      <c r="O480" s="60"/>
    </row>
    <row r="481" spans="7:15">
      <c r="G481" s="151"/>
      <c r="H481" s="151"/>
      <c r="I481" s="152"/>
      <c r="J481" s="152"/>
      <c r="K481" s="81"/>
      <c r="L481" s="67"/>
      <c r="M481" s="81"/>
      <c r="N481" s="106"/>
      <c r="O481" s="60"/>
    </row>
    <row r="482" spans="7:15">
      <c r="G482" s="151"/>
      <c r="H482" s="151"/>
      <c r="I482" s="152"/>
      <c r="J482" s="152"/>
      <c r="K482" s="81"/>
      <c r="L482" s="67"/>
      <c r="M482" s="81"/>
      <c r="N482" s="106"/>
      <c r="O482" s="60"/>
    </row>
    <row r="483" spans="7:15">
      <c r="G483" s="151"/>
      <c r="H483" s="151"/>
      <c r="I483" s="152"/>
      <c r="J483" s="152"/>
      <c r="K483" s="81"/>
      <c r="L483" s="67"/>
      <c r="M483" s="81"/>
      <c r="N483" s="106"/>
      <c r="O483" s="60"/>
    </row>
    <row r="484" spans="7:15">
      <c r="G484" s="151"/>
      <c r="H484" s="151"/>
      <c r="I484" s="152"/>
      <c r="J484" s="152"/>
      <c r="K484" s="81"/>
      <c r="L484" s="67"/>
      <c r="M484" s="81"/>
      <c r="N484" s="106"/>
      <c r="O484" s="60"/>
    </row>
    <row r="485" spans="7:15">
      <c r="G485" s="151"/>
      <c r="H485" s="151"/>
      <c r="I485" s="152"/>
      <c r="J485" s="152"/>
      <c r="K485" s="81"/>
      <c r="L485" s="67"/>
      <c r="M485" s="81"/>
      <c r="N485" s="106"/>
      <c r="O485" s="60"/>
    </row>
    <row r="486" spans="7:15">
      <c r="G486" s="151"/>
      <c r="H486" s="151"/>
      <c r="I486" s="152"/>
      <c r="J486" s="152"/>
      <c r="K486" s="81"/>
      <c r="L486" s="67"/>
      <c r="M486" s="81"/>
      <c r="N486" s="106"/>
      <c r="O486" s="60"/>
    </row>
    <row r="487" spans="7:15">
      <c r="G487" s="151"/>
      <c r="H487" s="151"/>
      <c r="I487" s="152"/>
      <c r="J487" s="152"/>
      <c r="K487" s="81"/>
      <c r="L487" s="67"/>
      <c r="M487" s="81"/>
      <c r="N487" s="106"/>
      <c r="O487" s="60"/>
    </row>
    <row r="488" spans="7:15">
      <c r="G488" s="151"/>
      <c r="H488" s="151"/>
      <c r="I488" s="152"/>
      <c r="J488" s="152"/>
      <c r="K488" s="81"/>
      <c r="L488" s="67"/>
      <c r="M488" s="81"/>
      <c r="N488" s="106"/>
      <c r="O488" s="60"/>
    </row>
    <row r="489" spans="7:15">
      <c r="G489" s="151"/>
      <c r="H489" s="151"/>
      <c r="I489" s="152"/>
      <c r="J489" s="152"/>
      <c r="K489" s="81"/>
      <c r="L489" s="67"/>
      <c r="M489" s="81"/>
      <c r="N489" s="106"/>
      <c r="O489" s="60"/>
    </row>
    <row r="490" spans="7:15">
      <c r="G490" s="151"/>
      <c r="H490" s="151"/>
      <c r="I490" s="152"/>
      <c r="J490" s="152"/>
      <c r="K490" s="81"/>
      <c r="L490" s="67"/>
      <c r="M490" s="81"/>
      <c r="N490" s="106"/>
      <c r="O490" s="60"/>
    </row>
    <row r="491" spans="7:15">
      <c r="G491" s="151"/>
      <c r="H491" s="151"/>
      <c r="I491" s="152"/>
      <c r="J491" s="152"/>
      <c r="K491" s="81"/>
      <c r="L491" s="67"/>
      <c r="M491" s="81"/>
      <c r="N491" s="106"/>
      <c r="O491" s="60"/>
    </row>
    <row r="492" spans="7:15">
      <c r="G492" s="151"/>
      <c r="H492" s="151"/>
      <c r="I492" s="152"/>
      <c r="J492" s="152"/>
      <c r="K492" s="81"/>
      <c r="L492" s="67"/>
      <c r="M492" s="81"/>
      <c r="N492" s="106"/>
      <c r="O492" s="60"/>
    </row>
    <row r="493" spans="7:15">
      <c r="G493" s="151"/>
      <c r="H493" s="151"/>
      <c r="I493" s="152"/>
      <c r="J493" s="152"/>
      <c r="K493" s="81"/>
      <c r="L493" s="67"/>
      <c r="M493" s="81"/>
      <c r="N493" s="106"/>
      <c r="O493" s="60"/>
    </row>
    <row r="494" spans="7:15">
      <c r="G494" s="151"/>
      <c r="H494" s="151"/>
      <c r="I494" s="152"/>
      <c r="J494" s="152"/>
      <c r="K494" s="81"/>
      <c r="L494" s="67"/>
      <c r="M494" s="81"/>
      <c r="N494" s="106"/>
      <c r="O494" s="60"/>
    </row>
    <row r="495" spans="7:15">
      <c r="G495" s="151"/>
      <c r="H495" s="151"/>
      <c r="I495" s="152"/>
      <c r="J495" s="152"/>
      <c r="K495" s="81"/>
      <c r="L495" s="67"/>
      <c r="M495" s="81"/>
      <c r="N495" s="106"/>
      <c r="O495" s="60"/>
    </row>
    <row r="496" spans="7:15">
      <c r="G496" s="151"/>
      <c r="H496" s="151"/>
      <c r="I496" s="152"/>
      <c r="J496" s="152"/>
      <c r="K496" s="81"/>
      <c r="L496" s="67"/>
      <c r="M496" s="81"/>
      <c r="N496" s="106"/>
      <c r="O496" s="60"/>
    </row>
    <row r="497" spans="7:15">
      <c r="G497" s="151"/>
      <c r="H497" s="151"/>
      <c r="I497" s="152"/>
      <c r="J497" s="152"/>
      <c r="K497" s="81"/>
      <c r="L497" s="67"/>
      <c r="M497" s="81"/>
      <c r="N497" s="106"/>
      <c r="O497" s="60"/>
    </row>
    <row r="498" spans="7:15">
      <c r="G498" s="151"/>
      <c r="H498" s="151"/>
      <c r="I498" s="152"/>
      <c r="J498" s="152"/>
      <c r="K498" s="81"/>
      <c r="L498" s="67"/>
      <c r="M498" s="81"/>
      <c r="N498" s="106"/>
      <c r="O498" s="60"/>
    </row>
    <row r="499" spans="7:15">
      <c r="G499" s="151"/>
      <c r="H499" s="151"/>
      <c r="I499" s="152"/>
      <c r="J499" s="152"/>
      <c r="K499" s="81"/>
      <c r="L499" s="67"/>
      <c r="M499" s="81"/>
      <c r="N499" s="106"/>
      <c r="O499" s="60"/>
    </row>
    <row r="500" spans="7:15">
      <c r="G500" s="151"/>
      <c r="H500" s="151"/>
      <c r="I500" s="152"/>
      <c r="J500" s="152"/>
      <c r="K500" s="81"/>
      <c r="L500" s="67"/>
      <c r="M500" s="81"/>
      <c r="N500" s="106"/>
      <c r="O500" s="60"/>
    </row>
    <row r="501" spans="7:15">
      <c r="G501" s="151"/>
      <c r="H501" s="151"/>
      <c r="I501" s="152"/>
      <c r="J501" s="152"/>
      <c r="K501" s="81"/>
      <c r="L501" s="67"/>
      <c r="M501" s="81"/>
      <c r="N501" s="106"/>
      <c r="O501" s="60"/>
    </row>
    <row r="502" spans="7:15">
      <c r="G502" s="151"/>
      <c r="H502" s="151"/>
      <c r="I502" s="152"/>
      <c r="J502" s="152"/>
      <c r="K502" s="81"/>
      <c r="L502" s="67"/>
      <c r="M502" s="81"/>
      <c r="N502" s="106"/>
      <c r="O502" s="60"/>
    </row>
    <row r="503" spans="7:15">
      <c r="G503" s="151"/>
      <c r="H503" s="151"/>
      <c r="I503" s="152"/>
      <c r="J503" s="152"/>
      <c r="K503" s="81"/>
      <c r="L503" s="67"/>
      <c r="M503" s="81"/>
      <c r="N503" s="106"/>
      <c r="O503" s="60"/>
    </row>
    <row r="504" spans="7:15">
      <c r="G504" s="151"/>
      <c r="H504" s="151"/>
      <c r="I504" s="152"/>
      <c r="J504" s="152"/>
      <c r="K504" s="81"/>
      <c r="L504" s="67"/>
      <c r="M504" s="81"/>
      <c r="N504" s="106"/>
      <c r="O504" s="60"/>
    </row>
    <row r="505" spans="7:15">
      <c r="G505" s="151"/>
      <c r="H505" s="151"/>
      <c r="I505" s="152"/>
      <c r="J505" s="152"/>
      <c r="K505" s="81"/>
      <c r="L505" s="67"/>
      <c r="M505" s="81"/>
      <c r="N505" s="106"/>
      <c r="O505" s="60"/>
    </row>
    <row r="506" spans="7:15">
      <c r="G506" s="151"/>
      <c r="H506" s="151"/>
      <c r="I506" s="152"/>
      <c r="J506" s="152"/>
      <c r="K506" s="81"/>
      <c r="L506" s="67"/>
      <c r="M506" s="81"/>
      <c r="N506" s="106"/>
      <c r="O506" s="60"/>
    </row>
    <row r="507" spans="7:15">
      <c r="G507" s="151"/>
      <c r="H507" s="151"/>
      <c r="I507" s="152"/>
      <c r="J507" s="152"/>
      <c r="K507" s="81"/>
      <c r="L507" s="67"/>
      <c r="M507" s="81"/>
      <c r="N507" s="106"/>
      <c r="O507" s="60"/>
    </row>
    <row r="508" spans="7:15">
      <c r="G508" s="151"/>
      <c r="H508" s="151"/>
      <c r="I508" s="152"/>
      <c r="J508" s="152"/>
      <c r="K508" s="81"/>
      <c r="L508" s="67"/>
      <c r="M508" s="81"/>
      <c r="N508" s="106"/>
      <c r="O508" s="60"/>
    </row>
    <row r="509" spans="7:15">
      <c r="G509" s="151"/>
      <c r="H509" s="151"/>
      <c r="I509" s="152"/>
      <c r="J509" s="152"/>
      <c r="K509" s="81"/>
      <c r="L509" s="67"/>
      <c r="M509" s="81"/>
      <c r="N509" s="106"/>
      <c r="O509" s="60"/>
    </row>
    <row r="510" spans="7:15">
      <c r="G510" s="151"/>
      <c r="H510" s="151"/>
      <c r="I510" s="152"/>
      <c r="J510" s="152"/>
      <c r="K510" s="81"/>
      <c r="L510" s="67"/>
      <c r="M510" s="81"/>
      <c r="N510" s="106"/>
      <c r="O510" s="60"/>
    </row>
    <row r="511" spans="7:15">
      <c r="G511" s="151"/>
      <c r="H511" s="151"/>
      <c r="I511" s="152"/>
      <c r="J511" s="152"/>
      <c r="K511" s="81"/>
      <c r="L511" s="67"/>
      <c r="M511" s="81"/>
      <c r="N511" s="106"/>
      <c r="O511" s="60"/>
    </row>
    <row r="512" spans="7:15">
      <c r="G512" s="151"/>
      <c r="H512" s="151"/>
      <c r="I512" s="152"/>
      <c r="J512" s="152"/>
      <c r="K512" s="81"/>
      <c r="L512" s="67"/>
      <c r="M512" s="81"/>
      <c r="N512" s="106"/>
      <c r="O512" s="60"/>
    </row>
    <row r="513" spans="7:15">
      <c r="G513" s="151"/>
      <c r="H513" s="151"/>
      <c r="I513" s="152"/>
      <c r="J513" s="152"/>
      <c r="K513" s="81"/>
      <c r="L513" s="67"/>
      <c r="M513" s="81"/>
      <c r="N513" s="106"/>
      <c r="O513" s="60"/>
    </row>
    <row r="514" spans="7:15">
      <c r="G514" s="151"/>
      <c r="H514" s="151"/>
      <c r="I514" s="152"/>
      <c r="J514" s="152"/>
      <c r="K514" s="81"/>
      <c r="L514" s="67"/>
      <c r="M514" s="81"/>
      <c r="N514" s="106"/>
      <c r="O514" s="60"/>
    </row>
    <row r="515" spans="7:15">
      <c r="G515" s="151"/>
      <c r="H515" s="151"/>
      <c r="I515" s="152"/>
      <c r="J515" s="152"/>
      <c r="K515" s="81"/>
      <c r="L515" s="67"/>
      <c r="M515" s="81"/>
      <c r="N515" s="106"/>
      <c r="O515" s="60"/>
    </row>
    <row r="516" spans="7:15">
      <c r="G516" s="151"/>
      <c r="H516" s="151"/>
      <c r="I516" s="152"/>
      <c r="J516" s="152"/>
      <c r="K516" s="81"/>
      <c r="L516" s="67"/>
      <c r="M516" s="81"/>
      <c r="N516" s="106"/>
      <c r="O516" s="60"/>
    </row>
    <row r="517" spans="7:15">
      <c r="G517" s="151"/>
      <c r="H517" s="151"/>
      <c r="I517" s="152"/>
      <c r="J517" s="152"/>
      <c r="K517" s="81"/>
      <c r="L517" s="67"/>
      <c r="M517" s="81"/>
      <c r="N517" s="106"/>
      <c r="O517" s="60"/>
    </row>
    <row r="518" spans="7:15">
      <c r="G518" s="151"/>
      <c r="H518" s="151"/>
      <c r="I518" s="152"/>
      <c r="J518" s="152"/>
      <c r="K518" s="81"/>
      <c r="L518" s="67"/>
      <c r="M518" s="81"/>
      <c r="N518" s="106"/>
      <c r="O518" s="60"/>
    </row>
    <row r="519" spans="7:15">
      <c r="G519" s="151"/>
      <c r="H519" s="151"/>
      <c r="I519" s="152"/>
      <c r="J519" s="152"/>
      <c r="K519" s="81"/>
      <c r="L519" s="67"/>
      <c r="M519" s="81"/>
      <c r="N519" s="106"/>
      <c r="O519" s="60"/>
    </row>
    <row r="520" spans="7:15">
      <c r="G520" s="151"/>
      <c r="H520" s="151"/>
      <c r="I520" s="152"/>
      <c r="J520" s="152"/>
      <c r="K520" s="81"/>
      <c r="L520" s="67"/>
      <c r="M520" s="81"/>
      <c r="N520" s="106"/>
      <c r="O520" s="60"/>
    </row>
    <row r="521" spans="7:15">
      <c r="G521" s="151"/>
      <c r="H521" s="151"/>
      <c r="I521" s="152"/>
      <c r="J521" s="152"/>
      <c r="K521" s="81"/>
      <c r="L521" s="67"/>
      <c r="M521" s="81"/>
      <c r="N521" s="106"/>
      <c r="O521" s="60"/>
    </row>
    <row r="522" spans="7:15">
      <c r="G522" s="151"/>
      <c r="H522" s="151"/>
      <c r="I522" s="152"/>
      <c r="J522" s="152"/>
      <c r="K522" s="81"/>
      <c r="L522" s="67"/>
      <c r="M522" s="81"/>
      <c r="N522" s="106"/>
      <c r="O522" s="60"/>
    </row>
    <row r="523" spans="7:15">
      <c r="G523" s="151"/>
      <c r="H523" s="151"/>
      <c r="I523" s="152"/>
      <c r="J523" s="152"/>
      <c r="K523" s="81"/>
      <c r="L523" s="67"/>
      <c r="M523" s="81"/>
      <c r="N523" s="106"/>
      <c r="O523" s="60"/>
    </row>
    <row r="524" spans="7:15">
      <c r="G524" s="151"/>
      <c r="H524" s="151"/>
      <c r="I524" s="152"/>
      <c r="J524" s="152"/>
      <c r="K524" s="81"/>
      <c r="L524" s="67"/>
      <c r="M524" s="81"/>
      <c r="N524" s="106"/>
      <c r="O524" s="60"/>
    </row>
    <row r="525" spans="7:15">
      <c r="G525" s="151"/>
      <c r="H525" s="151"/>
      <c r="I525" s="152"/>
      <c r="J525" s="152"/>
      <c r="K525" s="81"/>
      <c r="L525" s="67"/>
      <c r="M525" s="81"/>
      <c r="N525" s="106"/>
      <c r="O525" s="60"/>
    </row>
    <row r="526" spans="7:15">
      <c r="G526" s="151"/>
      <c r="H526" s="151"/>
      <c r="I526" s="152"/>
      <c r="J526" s="152"/>
      <c r="K526" s="81"/>
      <c r="L526" s="67"/>
      <c r="M526" s="81"/>
      <c r="N526" s="106"/>
      <c r="O526" s="60"/>
    </row>
    <row r="527" spans="7:15">
      <c r="G527" s="151"/>
      <c r="H527" s="151"/>
      <c r="I527" s="152"/>
      <c r="J527" s="152"/>
      <c r="K527" s="81"/>
      <c r="L527" s="67"/>
      <c r="M527" s="81"/>
      <c r="N527" s="106"/>
      <c r="O527" s="60"/>
    </row>
    <row r="528" spans="7:15">
      <c r="G528" s="151"/>
      <c r="H528" s="151"/>
      <c r="I528" s="152"/>
      <c r="J528" s="152"/>
      <c r="K528" s="81"/>
      <c r="L528" s="67"/>
      <c r="M528" s="81"/>
      <c r="N528" s="106"/>
      <c r="O528" s="60"/>
    </row>
    <row r="529" spans="7:15">
      <c r="G529" s="151"/>
      <c r="H529" s="151"/>
      <c r="I529" s="152"/>
      <c r="J529" s="152"/>
      <c r="K529" s="81"/>
      <c r="L529" s="67"/>
      <c r="M529" s="81"/>
      <c r="N529" s="106"/>
      <c r="O529" s="60"/>
    </row>
    <row r="530" spans="7:15">
      <c r="G530" s="151"/>
      <c r="H530" s="151"/>
      <c r="I530" s="152"/>
      <c r="J530" s="152"/>
      <c r="K530" s="81"/>
      <c r="L530" s="67"/>
      <c r="M530" s="81"/>
      <c r="N530" s="106"/>
      <c r="O530" s="60"/>
    </row>
    <row r="531" spans="7:15">
      <c r="G531" s="151"/>
      <c r="H531" s="151"/>
      <c r="I531" s="152"/>
      <c r="J531" s="152"/>
      <c r="K531" s="81"/>
      <c r="L531" s="67"/>
      <c r="M531" s="81"/>
      <c r="N531" s="106"/>
      <c r="O531" s="60"/>
    </row>
    <row r="532" spans="7:15">
      <c r="G532" s="151"/>
      <c r="H532" s="151"/>
      <c r="I532" s="152"/>
      <c r="J532" s="152"/>
      <c r="K532" s="81"/>
      <c r="L532" s="67"/>
      <c r="M532" s="81"/>
      <c r="N532" s="106"/>
      <c r="O532" s="60"/>
    </row>
    <row r="533" spans="7:15">
      <c r="G533" s="151"/>
      <c r="H533" s="151"/>
      <c r="I533" s="152"/>
      <c r="J533" s="152"/>
      <c r="K533" s="81"/>
      <c r="L533" s="67"/>
      <c r="M533" s="81"/>
      <c r="N533" s="106"/>
      <c r="O533" s="60"/>
    </row>
    <row r="534" spans="7:15">
      <c r="G534" s="151"/>
      <c r="H534" s="151"/>
      <c r="I534" s="152"/>
      <c r="J534" s="152"/>
      <c r="K534" s="81"/>
      <c r="L534" s="67"/>
      <c r="M534" s="81"/>
      <c r="N534" s="106"/>
      <c r="O534" s="60"/>
    </row>
    <row r="535" spans="7:15">
      <c r="G535" s="151"/>
      <c r="H535" s="151"/>
      <c r="I535" s="152"/>
      <c r="J535" s="152"/>
      <c r="K535" s="81"/>
      <c r="L535" s="67"/>
      <c r="M535" s="81"/>
      <c r="N535" s="106"/>
      <c r="O535" s="60"/>
    </row>
    <row r="536" spans="7:15">
      <c r="G536" s="151"/>
      <c r="H536" s="151"/>
      <c r="I536" s="152"/>
      <c r="J536" s="152"/>
      <c r="K536" s="81"/>
      <c r="L536" s="67"/>
      <c r="M536" s="81"/>
      <c r="N536" s="106"/>
      <c r="O536" s="60"/>
    </row>
    <row r="537" spans="7:15">
      <c r="G537" s="151"/>
      <c r="H537" s="151"/>
      <c r="I537" s="152"/>
      <c r="J537" s="152"/>
      <c r="K537" s="81"/>
      <c r="L537" s="67"/>
      <c r="M537" s="81"/>
      <c r="N537" s="106"/>
      <c r="O537" s="60"/>
    </row>
    <row r="538" spans="7:15">
      <c r="G538" s="151"/>
      <c r="H538" s="151"/>
      <c r="I538" s="152"/>
      <c r="J538" s="152"/>
      <c r="K538" s="81"/>
      <c r="L538" s="67"/>
      <c r="M538" s="81"/>
      <c r="N538" s="106"/>
      <c r="O538" s="60"/>
    </row>
    <row r="539" spans="7:15">
      <c r="G539" s="151"/>
      <c r="H539" s="151"/>
      <c r="I539" s="152"/>
      <c r="J539" s="152"/>
      <c r="K539" s="81"/>
      <c r="L539" s="67"/>
      <c r="M539" s="81"/>
      <c r="N539" s="106"/>
      <c r="O539" s="60"/>
    </row>
    <row r="540" spans="7:15">
      <c r="G540" s="151"/>
      <c r="H540" s="151"/>
      <c r="I540" s="152"/>
      <c r="J540" s="152"/>
      <c r="K540" s="81"/>
      <c r="L540" s="67"/>
      <c r="M540" s="81"/>
      <c r="N540" s="106"/>
      <c r="O540" s="60"/>
    </row>
    <row r="541" spans="7:15">
      <c r="G541" s="151"/>
      <c r="H541" s="151"/>
      <c r="I541" s="152"/>
      <c r="J541" s="152"/>
      <c r="K541" s="81"/>
      <c r="L541" s="67"/>
      <c r="M541" s="81"/>
      <c r="N541" s="106"/>
      <c r="O541" s="60"/>
    </row>
    <row r="542" spans="7:15">
      <c r="G542" s="151"/>
      <c r="H542" s="151"/>
      <c r="I542" s="152"/>
      <c r="J542" s="152"/>
      <c r="K542" s="81"/>
      <c r="L542" s="67"/>
      <c r="M542" s="81"/>
      <c r="N542" s="106"/>
      <c r="O542" s="60"/>
    </row>
    <row r="543" spans="7:15">
      <c r="G543" s="151"/>
      <c r="H543" s="151"/>
      <c r="I543" s="152"/>
      <c r="J543" s="152"/>
      <c r="K543" s="81"/>
      <c r="L543" s="67"/>
      <c r="M543" s="81"/>
      <c r="N543" s="106"/>
      <c r="O543" s="60"/>
    </row>
    <row r="544" spans="7:15">
      <c r="G544" s="151"/>
      <c r="H544" s="151"/>
      <c r="I544" s="152"/>
      <c r="J544" s="152"/>
      <c r="K544" s="81"/>
      <c r="L544" s="67"/>
      <c r="M544" s="81"/>
      <c r="N544" s="106"/>
      <c r="O544" s="60"/>
    </row>
    <row r="545" spans="7:15">
      <c r="G545" s="151"/>
      <c r="H545" s="151"/>
      <c r="I545" s="152"/>
      <c r="J545" s="152"/>
      <c r="K545" s="81"/>
      <c r="L545" s="67"/>
      <c r="M545" s="81"/>
      <c r="N545" s="106"/>
      <c r="O545" s="60"/>
    </row>
    <row r="546" spans="7:15">
      <c r="G546" s="151"/>
      <c r="H546" s="151"/>
      <c r="I546" s="152"/>
      <c r="J546" s="152"/>
      <c r="K546" s="81"/>
      <c r="L546" s="67"/>
      <c r="M546" s="81"/>
      <c r="N546" s="106"/>
      <c r="O546" s="60"/>
    </row>
    <row r="547" spans="7:15">
      <c r="G547" s="151"/>
      <c r="H547" s="151"/>
      <c r="I547" s="152"/>
      <c r="J547" s="152"/>
      <c r="K547" s="81"/>
      <c r="L547" s="67"/>
      <c r="M547" s="81"/>
      <c r="N547" s="106"/>
      <c r="O547" s="60"/>
    </row>
    <row r="548" spans="7:15">
      <c r="G548" s="151"/>
      <c r="H548" s="151"/>
      <c r="I548" s="152"/>
      <c r="J548" s="152"/>
      <c r="K548" s="81"/>
      <c r="L548" s="67"/>
      <c r="M548" s="81"/>
      <c r="N548" s="106"/>
      <c r="O548" s="60"/>
    </row>
    <row r="549" spans="7:15">
      <c r="G549" s="151"/>
      <c r="H549" s="151"/>
      <c r="I549" s="152"/>
      <c r="J549" s="152"/>
      <c r="K549" s="81"/>
      <c r="L549" s="67"/>
      <c r="M549" s="81"/>
      <c r="N549" s="106"/>
      <c r="O549" s="60"/>
    </row>
    <row r="550" spans="7:15">
      <c r="G550" s="151"/>
      <c r="H550" s="151"/>
      <c r="I550" s="152"/>
      <c r="J550" s="152"/>
      <c r="K550" s="81"/>
      <c r="L550" s="67"/>
      <c r="M550" s="81"/>
      <c r="N550" s="106"/>
      <c r="O550" s="60"/>
    </row>
    <row r="551" spans="7:15">
      <c r="G551" s="151"/>
      <c r="H551" s="151"/>
      <c r="I551" s="152"/>
      <c r="J551" s="152"/>
      <c r="K551" s="81"/>
      <c r="L551" s="67"/>
      <c r="M551" s="81"/>
      <c r="N551" s="106"/>
      <c r="O551" s="60"/>
    </row>
    <row r="552" spans="7:15">
      <c r="G552" s="151"/>
      <c r="H552" s="151"/>
      <c r="I552" s="152"/>
      <c r="J552" s="152"/>
      <c r="K552" s="81"/>
      <c r="L552" s="67"/>
      <c r="M552" s="81"/>
      <c r="N552" s="106"/>
      <c r="O552" s="60"/>
    </row>
    <row r="553" spans="7:15">
      <c r="G553" s="151"/>
      <c r="H553" s="151"/>
      <c r="I553" s="152"/>
      <c r="J553" s="152"/>
      <c r="K553" s="81"/>
      <c r="L553" s="67"/>
      <c r="M553" s="81"/>
      <c r="N553" s="106"/>
      <c r="O553" s="60"/>
    </row>
    <row r="554" spans="7:15">
      <c r="G554" s="151"/>
      <c r="H554" s="151"/>
      <c r="I554" s="152"/>
      <c r="J554" s="152"/>
      <c r="K554" s="81"/>
      <c r="L554" s="67"/>
      <c r="M554" s="81"/>
      <c r="N554" s="106"/>
      <c r="O554" s="60"/>
    </row>
    <row r="555" spans="7:15">
      <c r="G555" s="151"/>
      <c r="H555" s="151"/>
      <c r="I555" s="152"/>
      <c r="J555" s="152"/>
      <c r="K555" s="81"/>
      <c r="L555" s="67"/>
      <c r="M555" s="81"/>
      <c r="N555" s="106"/>
      <c r="O555" s="60"/>
    </row>
    <row r="556" spans="7:15">
      <c r="G556" s="151"/>
      <c r="H556" s="151"/>
      <c r="I556" s="152"/>
      <c r="J556" s="152"/>
      <c r="K556" s="81"/>
      <c r="L556" s="67"/>
      <c r="M556" s="81"/>
      <c r="N556" s="106"/>
      <c r="O556" s="60"/>
    </row>
    <row r="557" spans="7:15">
      <c r="G557" s="151"/>
      <c r="H557" s="151"/>
      <c r="I557" s="152"/>
      <c r="J557" s="152"/>
      <c r="K557" s="81"/>
      <c r="L557" s="67"/>
      <c r="M557" s="81"/>
      <c r="N557" s="106"/>
      <c r="O557" s="60"/>
    </row>
    <row r="558" spans="7:15">
      <c r="G558" s="151"/>
      <c r="H558" s="151"/>
      <c r="I558" s="152"/>
      <c r="J558" s="152"/>
      <c r="K558" s="81"/>
      <c r="L558" s="67"/>
      <c r="M558" s="81"/>
      <c r="N558" s="106"/>
      <c r="O558" s="60"/>
    </row>
    <row r="559" spans="7:15">
      <c r="G559" s="151"/>
      <c r="H559" s="151"/>
      <c r="I559" s="152"/>
      <c r="J559" s="152"/>
      <c r="K559" s="81"/>
      <c r="L559" s="67"/>
      <c r="M559" s="81"/>
      <c r="N559" s="106"/>
      <c r="O559" s="60"/>
    </row>
    <row r="560" spans="7:15">
      <c r="G560" s="151"/>
      <c r="H560" s="151"/>
      <c r="I560" s="152"/>
      <c r="J560" s="152"/>
      <c r="K560" s="81"/>
      <c r="L560" s="67"/>
      <c r="M560" s="81"/>
      <c r="N560" s="106"/>
      <c r="O560" s="60"/>
    </row>
    <row r="561" spans="7:15">
      <c r="G561" s="151"/>
      <c r="H561" s="151"/>
      <c r="I561" s="152"/>
      <c r="J561" s="152"/>
      <c r="K561" s="81"/>
      <c r="L561" s="67"/>
      <c r="M561" s="81"/>
      <c r="N561" s="106"/>
      <c r="O561" s="60"/>
    </row>
    <row r="562" spans="7:15">
      <c r="G562" s="151"/>
      <c r="H562" s="151"/>
      <c r="I562" s="152"/>
      <c r="J562" s="152"/>
      <c r="K562" s="81"/>
      <c r="L562" s="67"/>
      <c r="M562" s="81"/>
      <c r="N562" s="106"/>
      <c r="O562" s="60"/>
    </row>
    <row r="563" spans="7:15">
      <c r="G563" s="151"/>
      <c r="H563" s="151"/>
      <c r="I563" s="152"/>
      <c r="J563" s="152"/>
      <c r="K563" s="81"/>
      <c r="L563" s="67"/>
      <c r="M563" s="81"/>
      <c r="N563" s="106"/>
      <c r="O563" s="60"/>
    </row>
    <row r="564" spans="7:15">
      <c r="G564" s="151"/>
      <c r="H564" s="151"/>
      <c r="I564" s="152"/>
      <c r="J564" s="152"/>
      <c r="K564" s="81"/>
      <c r="L564" s="67"/>
      <c r="M564" s="81"/>
      <c r="N564" s="106"/>
      <c r="O564" s="60"/>
    </row>
    <row r="565" spans="7:15">
      <c r="G565" s="151"/>
      <c r="H565" s="151"/>
      <c r="I565" s="152"/>
      <c r="J565" s="152"/>
      <c r="K565" s="81"/>
      <c r="L565" s="67"/>
      <c r="M565" s="81"/>
      <c r="N565" s="106"/>
      <c r="O565" s="60"/>
    </row>
    <row r="566" spans="7:15">
      <c r="G566" s="151"/>
      <c r="H566" s="151"/>
      <c r="I566" s="152"/>
      <c r="J566" s="152"/>
      <c r="K566" s="81"/>
      <c r="L566" s="67"/>
      <c r="M566" s="81"/>
      <c r="N566" s="106"/>
      <c r="O566" s="60"/>
    </row>
    <row r="567" spans="7:15">
      <c r="G567" s="151"/>
      <c r="H567" s="151"/>
      <c r="I567" s="152"/>
      <c r="J567" s="152"/>
      <c r="K567" s="81"/>
      <c r="L567" s="67"/>
      <c r="M567" s="81"/>
      <c r="N567" s="106"/>
      <c r="O567" s="60"/>
    </row>
    <row r="568" spans="7:15">
      <c r="G568" s="151"/>
      <c r="H568" s="151"/>
      <c r="I568" s="152"/>
      <c r="J568" s="152"/>
      <c r="K568" s="81"/>
      <c r="L568" s="67"/>
      <c r="M568" s="81"/>
      <c r="N568" s="106"/>
      <c r="O568" s="60"/>
    </row>
    <row r="569" spans="7:15">
      <c r="G569" s="151"/>
      <c r="H569" s="151"/>
      <c r="I569" s="152"/>
      <c r="J569" s="152"/>
      <c r="K569" s="81"/>
      <c r="L569" s="67"/>
      <c r="M569" s="81"/>
      <c r="N569" s="106"/>
      <c r="O569" s="60"/>
    </row>
    <row r="570" spans="7:15">
      <c r="G570" s="151"/>
      <c r="H570" s="151"/>
      <c r="I570" s="152"/>
      <c r="J570" s="152"/>
      <c r="K570" s="81"/>
      <c r="L570" s="67"/>
      <c r="M570" s="81"/>
      <c r="N570" s="106"/>
      <c r="O570" s="60"/>
    </row>
    <row r="571" spans="7:15">
      <c r="G571" s="151"/>
      <c r="H571" s="151"/>
      <c r="I571" s="152"/>
      <c r="J571" s="152"/>
      <c r="K571" s="81"/>
      <c r="L571" s="67"/>
      <c r="M571" s="81"/>
      <c r="N571" s="106"/>
      <c r="O571" s="60"/>
    </row>
    <row r="572" spans="7:15">
      <c r="G572" s="151"/>
      <c r="H572" s="151"/>
      <c r="I572" s="152"/>
      <c r="J572" s="152"/>
      <c r="K572" s="81"/>
      <c r="L572" s="67"/>
      <c r="M572" s="81"/>
      <c r="N572" s="106"/>
      <c r="O572" s="60"/>
    </row>
    <row r="573" spans="7:15">
      <c r="G573" s="151"/>
      <c r="H573" s="151"/>
      <c r="I573" s="152"/>
      <c r="J573" s="152"/>
      <c r="K573" s="81"/>
      <c r="L573" s="67"/>
      <c r="M573" s="81"/>
      <c r="N573" s="106"/>
      <c r="O573" s="60"/>
    </row>
    <row r="574" spans="7:15">
      <c r="G574" s="151"/>
      <c r="H574" s="151"/>
      <c r="I574" s="152"/>
      <c r="J574" s="152"/>
      <c r="K574" s="81"/>
      <c r="L574" s="67"/>
      <c r="M574" s="81"/>
      <c r="N574" s="106"/>
      <c r="O574" s="60"/>
    </row>
    <row r="575" spans="7:15">
      <c r="G575" s="151"/>
      <c r="H575" s="151"/>
      <c r="I575" s="152"/>
      <c r="J575" s="152"/>
      <c r="K575" s="81"/>
      <c r="L575" s="67"/>
      <c r="M575" s="81"/>
      <c r="N575" s="106"/>
      <c r="O575" s="60"/>
    </row>
    <row r="576" spans="7:15">
      <c r="G576" s="151"/>
      <c r="H576" s="151"/>
      <c r="I576" s="152"/>
      <c r="J576" s="152"/>
      <c r="K576" s="81"/>
      <c r="L576" s="67"/>
      <c r="M576" s="81"/>
      <c r="N576" s="106"/>
      <c r="O576" s="60"/>
    </row>
    <row r="577" spans="7:15">
      <c r="G577" s="151"/>
      <c r="H577" s="151"/>
      <c r="I577" s="152"/>
      <c r="J577" s="152"/>
      <c r="K577" s="81"/>
      <c r="L577" s="67"/>
      <c r="M577" s="81"/>
      <c r="N577" s="106"/>
      <c r="O577" s="60"/>
    </row>
    <row r="578" spans="7:15">
      <c r="G578" s="151"/>
      <c r="H578" s="151"/>
      <c r="I578" s="152"/>
      <c r="J578" s="152"/>
      <c r="K578" s="81"/>
      <c r="L578" s="67"/>
      <c r="M578" s="81"/>
      <c r="N578" s="106"/>
      <c r="O578" s="60"/>
    </row>
    <row r="579" spans="7:15">
      <c r="G579" s="151"/>
      <c r="H579" s="151"/>
      <c r="I579" s="152"/>
      <c r="J579" s="152"/>
      <c r="K579" s="81"/>
      <c r="L579" s="67"/>
      <c r="M579" s="81"/>
      <c r="N579" s="106"/>
      <c r="O579" s="60"/>
    </row>
    <row r="580" spans="7:15">
      <c r="G580" s="151"/>
      <c r="H580" s="151"/>
      <c r="I580" s="152"/>
      <c r="J580" s="152"/>
      <c r="K580" s="81"/>
      <c r="L580" s="67"/>
      <c r="M580" s="81"/>
      <c r="N580" s="106"/>
      <c r="O580" s="60"/>
    </row>
    <row r="581" spans="7:15">
      <c r="G581" s="151"/>
      <c r="H581" s="151"/>
      <c r="I581" s="152"/>
      <c r="J581" s="152"/>
      <c r="K581" s="81"/>
      <c r="L581" s="67"/>
      <c r="M581" s="81"/>
      <c r="N581" s="106"/>
      <c r="O581" s="60"/>
    </row>
    <row r="582" spans="7:15">
      <c r="G582" s="151"/>
      <c r="H582" s="151"/>
      <c r="I582" s="152"/>
      <c r="J582" s="152"/>
      <c r="K582" s="81"/>
      <c r="L582" s="67"/>
      <c r="M582" s="81"/>
      <c r="N582" s="106"/>
      <c r="O582" s="60"/>
    </row>
    <row r="583" spans="7:15">
      <c r="G583" s="151"/>
      <c r="H583" s="151"/>
      <c r="I583" s="152"/>
      <c r="J583" s="152"/>
      <c r="K583" s="81"/>
      <c r="L583" s="67"/>
      <c r="M583" s="81"/>
      <c r="N583" s="106"/>
      <c r="O583" s="60"/>
    </row>
    <row r="584" spans="7:15">
      <c r="G584" s="151"/>
      <c r="H584" s="151"/>
      <c r="I584" s="152"/>
      <c r="J584" s="152"/>
      <c r="K584" s="81"/>
      <c r="L584" s="67"/>
      <c r="M584" s="81"/>
      <c r="N584" s="106"/>
      <c r="O584" s="60"/>
    </row>
    <row r="585" spans="7:15">
      <c r="G585" s="151"/>
      <c r="H585" s="151"/>
      <c r="I585" s="152"/>
      <c r="J585" s="152"/>
      <c r="K585" s="81"/>
      <c r="L585" s="67"/>
      <c r="M585" s="81"/>
      <c r="N585" s="106"/>
      <c r="O585" s="60"/>
    </row>
    <row r="586" spans="7:15">
      <c r="G586" s="151"/>
      <c r="H586" s="151"/>
      <c r="I586" s="152"/>
      <c r="J586" s="152"/>
      <c r="K586" s="81"/>
      <c r="L586" s="67"/>
      <c r="M586" s="81"/>
      <c r="N586" s="106"/>
      <c r="O586" s="60"/>
    </row>
    <row r="587" spans="7:15">
      <c r="G587" s="151"/>
      <c r="H587" s="151"/>
      <c r="I587" s="152"/>
      <c r="J587" s="152"/>
      <c r="K587" s="81"/>
      <c r="L587" s="67"/>
      <c r="M587" s="81"/>
      <c r="N587" s="106"/>
      <c r="O587" s="60"/>
    </row>
    <row r="588" spans="7:15">
      <c r="G588" s="151"/>
      <c r="H588" s="151"/>
      <c r="I588" s="152"/>
      <c r="J588" s="152"/>
      <c r="K588" s="81"/>
      <c r="L588" s="67"/>
      <c r="M588" s="81"/>
      <c r="N588" s="106"/>
      <c r="O588" s="60"/>
    </row>
    <row r="589" spans="7:15">
      <c r="G589" s="151"/>
      <c r="H589" s="151"/>
      <c r="I589" s="152"/>
      <c r="J589" s="152"/>
      <c r="K589" s="81"/>
      <c r="L589" s="67"/>
      <c r="M589" s="81"/>
      <c r="N589" s="106"/>
      <c r="O589" s="60"/>
    </row>
    <row r="590" spans="7:15">
      <c r="G590" s="151"/>
      <c r="H590" s="151"/>
      <c r="I590" s="152"/>
      <c r="J590" s="152"/>
      <c r="K590" s="81"/>
      <c r="L590" s="67"/>
      <c r="M590" s="81"/>
      <c r="N590" s="106"/>
      <c r="O590" s="60"/>
    </row>
    <row r="591" spans="7:15">
      <c r="G591" s="151"/>
      <c r="H591" s="151"/>
      <c r="I591" s="152"/>
      <c r="J591" s="152"/>
      <c r="K591" s="81"/>
      <c r="L591" s="67"/>
      <c r="M591" s="81"/>
      <c r="N591" s="106"/>
      <c r="O591" s="60"/>
    </row>
    <row r="592" spans="7:15">
      <c r="G592" s="151"/>
      <c r="H592" s="151"/>
      <c r="I592" s="152"/>
      <c r="J592" s="152"/>
      <c r="K592" s="81"/>
      <c r="L592" s="67"/>
      <c r="M592" s="81"/>
      <c r="N592" s="106"/>
      <c r="O592" s="60"/>
    </row>
    <row r="593" spans="7:15">
      <c r="G593" s="151"/>
      <c r="H593" s="151"/>
      <c r="I593" s="152"/>
      <c r="J593" s="152"/>
      <c r="K593" s="81"/>
      <c r="L593" s="67"/>
      <c r="M593" s="81"/>
      <c r="N593" s="106"/>
      <c r="O593" s="60"/>
    </row>
    <row r="594" spans="7:15">
      <c r="G594" s="151"/>
      <c r="H594" s="151"/>
      <c r="I594" s="152"/>
      <c r="J594" s="152"/>
      <c r="K594" s="81"/>
      <c r="L594" s="67"/>
      <c r="M594" s="81"/>
      <c r="N594" s="106"/>
      <c r="O594" s="60"/>
    </row>
    <row r="595" spans="7:15">
      <c r="G595" s="151"/>
      <c r="H595" s="151"/>
      <c r="I595" s="152"/>
      <c r="J595" s="152"/>
      <c r="K595" s="81"/>
      <c r="L595" s="67"/>
      <c r="M595" s="81"/>
      <c r="N595" s="106"/>
      <c r="O595" s="60"/>
    </row>
    <row r="596" spans="7:15">
      <c r="G596" s="151"/>
      <c r="H596" s="151"/>
      <c r="I596" s="152"/>
      <c r="J596" s="152"/>
      <c r="K596" s="81"/>
      <c r="L596" s="67"/>
      <c r="M596" s="81"/>
      <c r="N596" s="106"/>
      <c r="O596" s="60"/>
    </row>
    <row r="597" spans="7:15">
      <c r="G597" s="151"/>
      <c r="H597" s="151"/>
      <c r="I597" s="152"/>
      <c r="J597" s="152"/>
      <c r="K597" s="81"/>
      <c r="L597" s="67"/>
      <c r="M597" s="81"/>
      <c r="N597" s="106"/>
      <c r="O597" s="60"/>
    </row>
    <row r="598" spans="7:15">
      <c r="G598" s="151"/>
      <c r="H598" s="151"/>
      <c r="I598" s="152"/>
      <c r="J598" s="152"/>
      <c r="K598" s="81"/>
      <c r="L598" s="67"/>
      <c r="M598" s="81"/>
      <c r="N598" s="106"/>
      <c r="O598" s="60"/>
    </row>
    <row r="599" spans="7:15">
      <c r="G599" s="151"/>
      <c r="H599" s="151"/>
      <c r="I599" s="152"/>
      <c r="J599" s="152"/>
      <c r="K599" s="81"/>
      <c r="L599" s="67"/>
      <c r="M599" s="81"/>
      <c r="N599" s="106"/>
      <c r="O599" s="60"/>
    </row>
    <row r="600" spans="7:15">
      <c r="G600" s="151"/>
      <c r="H600" s="151"/>
      <c r="I600" s="152"/>
      <c r="J600" s="152"/>
      <c r="K600" s="81"/>
      <c r="L600" s="67"/>
      <c r="M600" s="81"/>
      <c r="N600" s="106"/>
      <c r="O600" s="60"/>
    </row>
    <row r="601" spans="7:15">
      <c r="G601" s="151"/>
      <c r="H601" s="151"/>
      <c r="I601" s="152"/>
      <c r="J601" s="152"/>
      <c r="K601" s="81"/>
      <c r="L601" s="67"/>
      <c r="M601" s="81"/>
      <c r="N601" s="106"/>
      <c r="O601" s="60"/>
    </row>
    <row r="602" spans="7:15">
      <c r="G602" s="151"/>
      <c r="H602" s="151"/>
      <c r="I602" s="152"/>
      <c r="J602" s="152"/>
      <c r="K602" s="81"/>
      <c r="L602" s="67"/>
      <c r="M602" s="81"/>
      <c r="N602" s="106"/>
      <c r="O602" s="60"/>
    </row>
    <row r="603" spans="7:15">
      <c r="G603" s="151"/>
      <c r="H603" s="151"/>
      <c r="I603" s="152"/>
      <c r="J603" s="152"/>
      <c r="K603" s="81"/>
      <c r="L603" s="67"/>
      <c r="M603" s="81"/>
      <c r="N603" s="106"/>
      <c r="O603" s="60"/>
    </row>
    <row r="604" spans="7:15">
      <c r="G604" s="151"/>
      <c r="H604" s="151"/>
      <c r="I604" s="152"/>
      <c r="J604" s="152"/>
      <c r="K604" s="81"/>
      <c r="L604" s="67"/>
      <c r="M604" s="81"/>
      <c r="N604" s="106"/>
      <c r="O604" s="60"/>
    </row>
    <row r="605" spans="7:15">
      <c r="G605" s="151"/>
      <c r="H605" s="151"/>
      <c r="I605" s="152"/>
      <c r="J605" s="152"/>
      <c r="K605" s="81"/>
      <c r="L605" s="67"/>
      <c r="M605" s="81"/>
      <c r="N605" s="106"/>
      <c r="O605" s="60"/>
    </row>
    <row r="606" spans="7:15">
      <c r="G606" s="151"/>
      <c r="H606" s="151"/>
      <c r="I606" s="152"/>
      <c r="J606" s="152"/>
      <c r="K606" s="81"/>
      <c r="L606" s="67"/>
      <c r="M606" s="81"/>
      <c r="N606" s="106"/>
      <c r="O606" s="60"/>
    </row>
    <row r="607" spans="7:15">
      <c r="G607" s="151"/>
      <c r="H607" s="151"/>
      <c r="I607" s="152"/>
      <c r="J607" s="152"/>
      <c r="K607" s="81"/>
      <c r="L607" s="67"/>
      <c r="M607" s="81"/>
      <c r="N607" s="106"/>
      <c r="O607" s="60"/>
    </row>
    <row r="608" spans="7:15">
      <c r="G608" s="151"/>
      <c r="H608" s="151"/>
      <c r="I608" s="152"/>
      <c r="J608" s="152"/>
      <c r="K608" s="81"/>
      <c r="L608" s="67"/>
      <c r="M608" s="81"/>
      <c r="N608" s="106"/>
      <c r="O608" s="60"/>
    </row>
    <row r="609" spans="7:15">
      <c r="G609" s="151"/>
      <c r="H609" s="151"/>
      <c r="I609" s="152"/>
      <c r="J609" s="152"/>
      <c r="K609" s="81"/>
      <c r="L609" s="67"/>
      <c r="M609" s="81"/>
      <c r="N609" s="106"/>
      <c r="O609" s="60"/>
    </row>
    <row r="610" spans="7:15">
      <c r="G610" s="151"/>
      <c r="H610" s="151"/>
      <c r="I610" s="152"/>
      <c r="J610" s="152"/>
      <c r="K610" s="81"/>
      <c r="L610" s="67"/>
      <c r="M610" s="81"/>
      <c r="N610" s="106"/>
      <c r="O610" s="60"/>
    </row>
    <row r="611" spans="7:15">
      <c r="G611" s="151"/>
      <c r="H611" s="151"/>
      <c r="I611" s="152"/>
      <c r="J611" s="152"/>
      <c r="K611" s="81"/>
      <c r="L611" s="67"/>
      <c r="M611" s="81"/>
      <c r="N611" s="106"/>
      <c r="O611" s="60"/>
    </row>
    <row r="612" spans="7:15">
      <c r="G612" s="151"/>
      <c r="H612" s="151"/>
      <c r="I612" s="152"/>
      <c r="J612" s="152"/>
      <c r="K612" s="81"/>
      <c r="L612" s="67"/>
      <c r="M612" s="81"/>
      <c r="N612" s="106"/>
      <c r="O612" s="60"/>
    </row>
    <row r="613" spans="7:15">
      <c r="G613" s="151"/>
      <c r="H613" s="151"/>
      <c r="I613" s="152"/>
      <c r="J613" s="152"/>
      <c r="K613" s="81"/>
      <c r="L613" s="67"/>
      <c r="M613" s="81"/>
      <c r="N613" s="106"/>
      <c r="O613" s="60"/>
    </row>
    <row r="614" spans="7:15">
      <c r="G614" s="151"/>
      <c r="H614" s="151"/>
      <c r="I614" s="152"/>
      <c r="J614" s="152"/>
      <c r="K614" s="81"/>
      <c r="L614" s="67"/>
      <c r="M614" s="81"/>
      <c r="N614" s="106"/>
      <c r="O614" s="60"/>
    </row>
    <row r="615" spans="7:15">
      <c r="G615" s="151"/>
      <c r="H615" s="151"/>
      <c r="I615" s="152"/>
      <c r="J615" s="152"/>
      <c r="K615" s="81"/>
      <c r="L615" s="67"/>
      <c r="M615" s="81"/>
      <c r="N615" s="106"/>
      <c r="O615" s="60"/>
    </row>
    <row r="616" spans="7:15">
      <c r="G616" s="151"/>
      <c r="H616" s="151"/>
      <c r="I616" s="152"/>
      <c r="J616" s="152"/>
      <c r="K616" s="81"/>
      <c r="L616" s="67"/>
      <c r="M616" s="81"/>
      <c r="N616" s="106"/>
      <c r="O616" s="60"/>
    </row>
    <row r="617" spans="7:15">
      <c r="G617" s="151"/>
      <c r="H617" s="151"/>
      <c r="I617" s="152"/>
      <c r="J617" s="152"/>
      <c r="K617" s="81"/>
      <c r="L617" s="67"/>
      <c r="M617" s="81"/>
      <c r="N617" s="106"/>
      <c r="O617" s="60"/>
    </row>
    <row r="618" spans="7:15">
      <c r="G618" s="151"/>
      <c r="H618" s="151"/>
      <c r="I618" s="152"/>
      <c r="J618" s="152"/>
      <c r="K618" s="81"/>
      <c r="L618" s="67"/>
      <c r="M618" s="81"/>
      <c r="N618" s="106"/>
      <c r="O618" s="60"/>
    </row>
    <row r="619" spans="7:15">
      <c r="G619" s="151"/>
      <c r="H619" s="151"/>
      <c r="I619" s="152"/>
      <c r="J619" s="152"/>
      <c r="K619" s="81"/>
      <c r="L619" s="67"/>
      <c r="M619" s="81"/>
      <c r="N619" s="106"/>
      <c r="O619" s="60"/>
    </row>
    <row r="620" spans="7:15">
      <c r="G620" s="151"/>
      <c r="H620" s="151"/>
      <c r="I620" s="152"/>
      <c r="J620" s="152"/>
      <c r="K620" s="81"/>
      <c r="L620" s="67"/>
      <c r="M620" s="81"/>
      <c r="N620" s="106"/>
      <c r="O620" s="60"/>
    </row>
    <row r="621" spans="7:15">
      <c r="G621" s="151"/>
      <c r="H621" s="151"/>
      <c r="I621" s="152"/>
      <c r="J621" s="152"/>
      <c r="K621" s="81"/>
      <c r="L621" s="67"/>
      <c r="M621" s="81"/>
      <c r="N621" s="106"/>
      <c r="O621" s="60"/>
    </row>
    <row r="622" spans="7:15">
      <c r="G622" s="151"/>
      <c r="H622" s="151"/>
      <c r="I622" s="152"/>
      <c r="J622" s="152"/>
      <c r="K622" s="81"/>
      <c r="L622" s="67"/>
      <c r="M622" s="81"/>
      <c r="N622" s="106"/>
      <c r="O622" s="60"/>
    </row>
    <row r="623" spans="7:15">
      <c r="G623" s="151"/>
      <c r="H623" s="151"/>
      <c r="I623" s="152"/>
      <c r="J623" s="152"/>
      <c r="K623" s="81"/>
      <c r="L623" s="67"/>
      <c r="M623" s="81"/>
      <c r="N623" s="106"/>
      <c r="O623" s="60"/>
    </row>
    <row r="624" spans="7:15">
      <c r="G624" s="151"/>
      <c r="H624" s="151"/>
      <c r="I624" s="152"/>
      <c r="J624" s="152"/>
      <c r="K624" s="81"/>
      <c r="L624" s="67"/>
      <c r="M624" s="81"/>
      <c r="N624" s="106"/>
      <c r="O624" s="60"/>
    </row>
    <row r="625" spans="7:15">
      <c r="G625" s="151"/>
      <c r="H625" s="151"/>
      <c r="I625" s="152"/>
      <c r="J625" s="152"/>
      <c r="K625" s="81"/>
      <c r="L625" s="67"/>
      <c r="M625" s="81"/>
      <c r="N625" s="106"/>
      <c r="O625" s="60"/>
    </row>
    <row r="626" spans="7:15">
      <c r="G626" s="151"/>
      <c r="H626" s="151"/>
      <c r="I626" s="152"/>
      <c r="J626" s="152"/>
      <c r="K626" s="81"/>
      <c r="L626" s="67"/>
      <c r="M626" s="81"/>
      <c r="N626" s="106"/>
      <c r="O626" s="60"/>
    </row>
    <row r="627" spans="7:15">
      <c r="G627" s="151"/>
      <c r="H627" s="151"/>
      <c r="I627" s="152"/>
      <c r="J627" s="152"/>
      <c r="K627" s="81"/>
      <c r="L627" s="67"/>
      <c r="M627" s="81"/>
      <c r="N627" s="106"/>
      <c r="O627" s="60"/>
    </row>
    <row r="628" spans="7:15">
      <c r="G628" s="151"/>
      <c r="H628" s="151"/>
      <c r="I628" s="152"/>
      <c r="J628" s="152"/>
      <c r="K628" s="81"/>
      <c r="L628" s="67"/>
      <c r="M628" s="81"/>
      <c r="N628" s="106"/>
      <c r="O628" s="60"/>
    </row>
    <row r="629" spans="7:15">
      <c r="G629" s="151"/>
      <c r="H629" s="151"/>
      <c r="I629" s="152"/>
      <c r="J629" s="152"/>
      <c r="K629" s="81"/>
      <c r="L629" s="67"/>
      <c r="M629" s="81"/>
      <c r="N629" s="106"/>
      <c r="O629" s="60"/>
    </row>
    <row r="630" spans="7:15">
      <c r="G630" s="151"/>
      <c r="H630" s="151"/>
      <c r="I630" s="152"/>
      <c r="J630" s="152"/>
      <c r="K630" s="81"/>
      <c r="L630" s="67"/>
      <c r="M630" s="81"/>
      <c r="N630" s="106"/>
      <c r="O630" s="60"/>
    </row>
    <row r="631" spans="7:15">
      <c r="G631" s="151"/>
      <c r="H631" s="151"/>
      <c r="I631" s="152"/>
      <c r="J631" s="152"/>
      <c r="K631" s="81"/>
      <c r="L631" s="67"/>
      <c r="M631" s="81"/>
      <c r="N631" s="106"/>
      <c r="O631" s="60"/>
    </row>
    <row r="632" spans="7:15">
      <c r="G632" s="151"/>
      <c r="H632" s="151"/>
      <c r="I632" s="152"/>
      <c r="J632" s="152"/>
      <c r="K632" s="81"/>
      <c r="L632" s="67"/>
      <c r="M632" s="81"/>
      <c r="N632" s="106"/>
      <c r="O632" s="60"/>
    </row>
    <row r="633" spans="7:15">
      <c r="G633" s="151"/>
      <c r="H633" s="151"/>
      <c r="I633" s="152"/>
      <c r="J633" s="152"/>
      <c r="K633" s="81"/>
      <c r="L633" s="67"/>
      <c r="M633" s="81"/>
      <c r="N633" s="106"/>
      <c r="O633" s="60"/>
    </row>
    <row r="634" spans="7:15">
      <c r="G634" s="151"/>
      <c r="H634" s="151"/>
      <c r="I634" s="152"/>
      <c r="J634" s="152"/>
      <c r="K634" s="81"/>
      <c r="L634" s="67"/>
      <c r="M634" s="81"/>
      <c r="N634" s="106"/>
      <c r="O634" s="60"/>
    </row>
    <row r="635" spans="7:15">
      <c r="G635" s="151"/>
      <c r="H635" s="151"/>
      <c r="I635" s="152"/>
      <c r="J635" s="152"/>
      <c r="K635" s="81"/>
      <c r="L635" s="67"/>
      <c r="M635" s="81"/>
      <c r="N635" s="106"/>
      <c r="O635" s="60"/>
    </row>
    <row r="636" spans="7:15">
      <c r="G636" s="151"/>
      <c r="H636" s="151"/>
      <c r="I636" s="152"/>
      <c r="J636" s="152"/>
      <c r="K636" s="81"/>
      <c r="L636" s="67"/>
      <c r="M636" s="81"/>
      <c r="N636" s="106"/>
      <c r="O636" s="60"/>
    </row>
    <row r="637" spans="7:15">
      <c r="G637" s="151"/>
      <c r="H637" s="151"/>
      <c r="I637" s="152"/>
      <c r="J637" s="152"/>
      <c r="K637" s="81"/>
      <c r="L637" s="67"/>
      <c r="M637" s="81"/>
      <c r="N637" s="106"/>
      <c r="O637" s="60"/>
    </row>
    <row r="638" spans="7:15">
      <c r="G638" s="151"/>
      <c r="H638" s="151"/>
      <c r="I638" s="152"/>
      <c r="J638" s="152"/>
      <c r="K638" s="81"/>
      <c r="L638" s="67"/>
      <c r="M638" s="81"/>
      <c r="N638" s="106"/>
      <c r="O638" s="60"/>
    </row>
    <row r="639" spans="7:15">
      <c r="G639" s="151"/>
      <c r="H639" s="151"/>
      <c r="I639" s="152"/>
      <c r="J639" s="152"/>
      <c r="K639" s="81"/>
      <c r="L639" s="67"/>
      <c r="M639" s="81"/>
      <c r="N639" s="106"/>
      <c r="O639" s="60"/>
    </row>
    <row r="640" spans="7:15">
      <c r="G640" s="151"/>
      <c r="H640" s="151"/>
      <c r="I640" s="152"/>
      <c r="J640" s="152"/>
      <c r="K640" s="81"/>
      <c r="L640" s="67"/>
      <c r="M640" s="81"/>
      <c r="N640" s="106"/>
      <c r="O640" s="60"/>
    </row>
    <row r="641" spans="7:15">
      <c r="G641" s="151"/>
      <c r="H641" s="151"/>
      <c r="I641" s="152"/>
      <c r="J641" s="152"/>
      <c r="K641" s="81"/>
      <c r="L641" s="67"/>
      <c r="M641" s="81"/>
      <c r="N641" s="106"/>
      <c r="O641" s="60"/>
    </row>
    <row r="642" spans="7:15">
      <c r="G642" s="151"/>
      <c r="H642" s="151"/>
      <c r="I642" s="152"/>
      <c r="J642" s="152"/>
      <c r="K642" s="81"/>
      <c r="L642" s="67"/>
      <c r="M642" s="81"/>
      <c r="N642" s="106"/>
      <c r="O642" s="60"/>
    </row>
    <row r="643" spans="7:15">
      <c r="G643" s="151"/>
      <c r="H643" s="151"/>
      <c r="I643" s="152"/>
      <c r="J643" s="152"/>
      <c r="K643" s="81"/>
      <c r="L643" s="67"/>
      <c r="M643" s="81"/>
      <c r="N643" s="106"/>
      <c r="O643" s="60"/>
    </row>
    <row r="644" spans="7:15">
      <c r="G644" s="151"/>
      <c r="H644" s="151"/>
      <c r="I644" s="152"/>
      <c r="J644" s="152"/>
      <c r="K644" s="81"/>
      <c r="L644" s="67"/>
      <c r="M644" s="81"/>
      <c r="N644" s="106"/>
      <c r="O644" s="60"/>
    </row>
    <row r="645" spans="7:15">
      <c r="G645" s="151"/>
      <c r="H645" s="151"/>
      <c r="I645" s="152"/>
      <c r="J645" s="152"/>
      <c r="K645" s="81"/>
      <c r="L645" s="67"/>
      <c r="M645" s="81"/>
      <c r="N645" s="106"/>
      <c r="O645" s="60"/>
    </row>
    <row r="646" spans="7:15">
      <c r="G646" s="151"/>
      <c r="H646" s="151"/>
      <c r="I646" s="152"/>
      <c r="J646" s="152"/>
      <c r="K646" s="81"/>
      <c r="L646" s="67"/>
      <c r="M646" s="81"/>
      <c r="N646" s="106"/>
      <c r="O646" s="60"/>
    </row>
    <row r="647" spans="7:15">
      <c r="G647" s="151"/>
      <c r="H647" s="151"/>
      <c r="I647" s="152"/>
      <c r="J647" s="152"/>
      <c r="K647" s="81"/>
      <c r="L647" s="67"/>
      <c r="M647" s="81"/>
      <c r="N647" s="106"/>
      <c r="O647" s="60"/>
    </row>
    <row r="648" spans="7:15">
      <c r="G648" s="151"/>
      <c r="H648" s="151"/>
      <c r="I648" s="152"/>
      <c r="J648" s="152"/>
      <c r="K648" s="81"/>
      <c r="L648" s="67"/>
      <c r="M648" s="81"/>
      <c r="N648" s="106"/>
      <c r="O648" s="60"/>
    </row>
    <row r="649" spans="7:15">
      <c r="G649" s="151"/>
      <c r="H649" s="151"/>
      <c r="I649" s="152"/>
      <c r="J649" s="152"/>
      <c r="K649" s="81"/>
      <c r="L649" s="67"/>
      <c r="M649" s="81"/>
      <c r="N649" s="106"/>
      <c r="O649" s="60"/>
    </row>
    <row r="650" spans="7:15">
      <c r="G650" s="151"/>
      <c r="H650" s="151"/>
      <c r="I650" s="152"/>
      <c r="J650" s="152"/>
      <c r="K650" s="81"/>
      <c r="L650" s="67"/>
      <c r="M650" s="81"/>
      <c r="N650" s="106"/>
      <c r="O650" s="60"/>
    </row>
    <row r="651" spans="7:15">
      <c r="G651" s="151"/>
      <c r="H651" s="151"/>
      <c r="I651" s="152"/>
      <c r="J651" s="152"/>
      <c r="K651" s="81"/>
      <c r="L651" s="67"/>
      <c r="M651" s="81"/>
      <c r="N651" s="106"/>
      <c r="O651" s="60"/>
    </row>
    <row r="652" spans="7:15">
      <c r="G652" s="151"/>
      <c r="H652" s="151"/>
      <c r="I652" s="152"/>
      <c r="J652" s="152"/>
      <c r="K652" s="81"/>
      <c r="L652" s="67"/>
      <c r="M652" s="81"/>
      <c r="N652" s="106"/>
      <c r="O652" s="60"/>
    </row>
    <row r="653" spans="7:15">
      <c r="G653" s="151"/>
      <c r="H653" s="151"/>
      <c r="I653" s="152"/>
      <c r="J653" s="152"/>
      <c r="K653" s="81"/>
      <c r="L653" s="67"/>
      <c r="M653" s="81"/>
      <c r="N653" s="106"/>
      <c r="O653" s="60"/>
    </row>
    <row r="654" spans="7:15">
      <c r="G654" s="151"/>
      <c r="H654" s="151"/>
      <c r="I654" s="152"/>
      <c r="J654" s="152"/>
      <c r="K654" s="81"/>
      <c r="L654" s="67"/>
      <c r="M654" s="81"/>
      <c r="N654" s="106"/>
      <c r="O654" s="60"/>
    </row>
    <row r="655" spans="7:15">
      <c r="G655" s="151"/>
      <c r="H655" s="151"/>
      <c r="I655" s="152"/>
      <c r="J655" s="152"/>
      <c r="K655" s="81"/>
      <c r="L655" s="67"/>
      <c r="M655" s="81"/>
      <c r="N655" s="106"/>
      <c r="O655" s="60"/>
    </row>
    <row r="656" spans="7:15">
      <c r="G656" s="151"/>
      <c r="H656" s="151"/>
      <c r="I656" s="152"/>
      <c r="J656" s="152"/>
      <c r="K656" s="81"/>
      <c r="L656" s="67"/>
      <c r="M656" s="81"/>
      <c r="N656" s="106"/>
      <c r="O656" s="60"/>
    </row>
    <row r="657" spans="7:15">
      <c r="G657" s="151"/>
      <c r="H657" s="151"/>
      <c r="I657" s="152"/>
      <c r="J657" s="152"/>
      <c r="K657" s="81"/>
      <c r="L657" s="67"/>
      <c r="M657" s="81"/>
      <c r="N657" s="106"/>
      <c r="O657" s="60"/>
    </row>
    <row r="658" spans="7:15">
      <c r="G658" s="151"/>
      <c r="H658" s="151"/>
      <c r="I658" s="152"/>
      <c r="J658" s="152"/>
      <c r="K658" s="81"/>
      <c r="L658" s="67"/>
      <c r="M658" s="81"/>
      <c r="N658" s="106"/>
      <c r="O658" s="60"/>
    </row>
    <row r="659" spans="7:15">
      <c r="G659" s="151"/>
      <c r="H659" s="151"/>
      <c r="I659" s="152"/>
      <c r="J659" s="152"/>
      <c r="K659" s="81"/>
      <c r="L659" s="67"/>
      <c r="M659" s="81"/>
      <c r="N659" s="106"/>
      <c r="O659" s="60"/>
    </row>
    <row r="660" spans="7:15">
      <c r="G660" s="151"/>
      <c r="H660" s="151"/>
      <c r="I660" s="152"/>
      <c r="J660" s="152"/>
      <c r="K660" s="81"/>
      <c r="L660" s="67"/>
      <c r="M660" s="81"/>
      <c r="N660" s="106"/>
      <c r="O660" s="60"/>
    </row>
    <row r="661" spans="7:15">
      <c r="G661" s="151"/>
      <c r="H661" s="151"/>
      <c r="I661" s="152"/>
      <c r="J661" s="152"/>
      <c r="K661" s="81"/>
      <c r="L661" s="67"/>
      <c r="M661" s="81"/>
      <c r="N661" s="106"/>
      <c r="O661" s="60"/>
    </row>
    <row r="662" spans="7:15">
      <c r="G662" s="151"/>
      <c r="H662" s="151"/>
      <c r="I662" s="152"/>
      <c r="J662" s="152"/>
      <c r="K662" s="81"/>
      <c r="L662" s="67"/>
      <c r="M662" s="81"/>
      <c r="N662" s="106"/>
      <c r="O662" s="60"/>
    </row>
    <row r="663" spans="7:15">
      <c r="G663" s="151"/>
      <c r="H663" s="151"/>
      <c r="I663" s="152"/>
      <c r="J663" s="152"/>
      <c r="K663" s="81"/>
      <c r="L663" s="67"/>
      <c r="M663" s="81"/>
      <c r="N663" s="106"/>
      <c r="O663" s="60"/>
    </row>
    <row r="664" spans="7:15">
      <c r="G664" s="151"/>
      <c r="H664" s="151"/>
      <c r="I664" s="152"/>
      <c r="J664" s="152"/>
      <c r="K664" s="81"/>
      <c r="L664" s="67"/>
      <c r="M664" s="81"/>
      <c r="N664" s="106"/>
      <c r="O664" s="60"/>
    </row>
    <row r="665" spans="7:15">
      <c r="G665" s="151"/>
      <c r="H665" s="151"/>
      <c r="I665" s="152"/>
      <c r="J665" s="152"/>
      <c r="K665" s="81"/>
      <c r="L665" s="67"/>
      <c r="M665" s="81"/>
      <c r="N665" s="106"/>
      <c r="O665" s="60"/>
    </row>
    <row r="666" spans="7:15">
      <c r="G666" s="151"/>
      <c r="H666" s="151"/>
      <c r="I666" s="152"/>
      <c r="J666" s="152"/>
      <c r="K666" s="81"/>
      <c r="L666" s="67"/>
      <c r="M666" s="81"/>
      <c r="N666" s="106"/>
      <c r="O666" s="60"/>
    </row>
    <row r="667" spans="7:15">
      <c r="G667" s="151"/>
      <c r="H667" s="151"/>
      <c r="I667" s="152"/>
      <c r="J667" s="152"/>
      <c r="K667" s="81"/>
      <c r="L667" s="67"/>
      <c r="M667" s="81"/>
      <c r="N667" s="106"/>
      <c r="O667" s="60"/>
    </row>
    <row r="668" spans="7:15">
      <c r="G668" s="151"/>
      <c r="H668" s="151"/>
      <c r="I668" s="152"/>
      <c r="J668" s="152"/>
      <c r="K668" s="81"/>
      <c r="L668" s="67"/>
      <c r="M668" s="81"/>
      <c r="N668" s="106"/>
      <c r="O668" s="60"/>
    </row>
    <row r="669" spans="7:15">
      <c r="G669" s="151"/>
      <c r="H669" s="151"/>
      <c r="I669" s="152"/>
      <c r="J669" s="152"/>
      <c r="K669" s="81"/>
      <c r="L669" s="67"/>
      <c r="M669" s="81"/>
      <c r="N669" s="106"/>
      <c r="O669" s="60"/>
    </row>
    <row r="670" spans="7:15">
      <c r="G670" s="151"/>
      <c r="H670" s="151"/>
      <c r="I670" s="152"/>
      <c r="J670" s="152"/>
      <c r="K670" s="81"/>
      <c r="L670" s="67"/>
      <c r="M670" s="81"/>
      <c r="N670" s="106"/>
      <c r="O670" s="60"/>
    </row>
    <row r="671" spans="7:15">
      <c r="G671" s="151"/>
      <c r="H671" s="151"/>
      <c r="I671" s="152"/>
      <c r="J671" s="152"/>
      <c r="K671" s="81"/>
      <c r="L671" s="67"/>
      <c r="M671" s="81"/>
      <c r="N671" s="106"/>
      <c r="O671" s="60"/>
    </row>
    <row r="672" spans="7:15">
      <c r="G672" s="151"/>
      <c r="H672" s="151"/>
      <c r="I672" s="152"/>
      <c r="J672" s="152"/>
      <c r="K672" s="81"/>
      <c r="L672" s="67"/>
      <c r="M672" s="81"/>
      <c r="N672" s="106"/>
      <c r="O672" s="60"/>
    </row>
    <row r="673" spans="7:15">
      <c r="G673" s="151"/>
      <c r="H673" s="151"/>
      <c r="I673" s="152"/>
      <c r="J673" s="152"/>
      <c r="K673" s="81"/>
      <c r="L673" s="67"/>
      <c r="M673" s="81"/>
      <c r="N673" s="106"/>
      <c r="O673" s="60"/>
    </row>
    <row r="674" spans="7:15">
      <c r="G674" s="151"/>
      <c r="H674" s="151"/>
      <c r="I674" s="152"/>
      <c r="J674" s="152"/>
      <c r="K674" s="81"/>
      <c r="L674" s="67"/>
      <c r="M674" s="81"/>
      <c r="N674" s="106"/>
      <c r="O674" s="60"/>
    </row>
    <row r="675" spans="7:15">
      <c r="G675" s="151"/>
      <c r="H675" s="151"/>
      <c r="I675" s="152"/>
      <c r="J675" s="152"/>
      <c r="K675" s="81"/>
      <c r="L675" s="67"/>
      <c r="M675" s="81"/>
      <c r="N675" s="106"/>
      <c r="O675" s="60"/>
    </row>
    <row r="676" spans="7:15">
      <c r="G676" s="151"/>
      <c r="H676" s="151"/>
      <c r="I676" s="152"/>
      <c r="J676" s="152"/>
      <c r="K676" s="81"/>
      <c r="L676" s="67"/>
      <c r="M676" s="81"/>
      <c r="N676" s="106"/>
      <c r="O676" s="60"/>
    </row>
    <row r="677" spans="7:15">
      <c r="G677" s="151"/>
      <c r="H677" s="151"/>
      <c r="I677" s="152"/>
      <c r="J677" s="152"/>
      <c r="K677" s="81"/>
      <c r="L677" s="67"/>
      <c r="M677" s="81"/>
      <c r="N677" s="106"/>
      <c r="O677" s="60"/>
    </row>
    <row r="678" spans="7:15">
      <c r="G678" s="151"/>
      <c r="H678" s="151"/>
      <c r="I678" s="152"/>
      <c r="J678" s="152"/>
      <c r="K678" s="81"/>
      <c r="L678" s="67"/>
      <c r="M678" s="81"/>
      <c r="N678" s="106"/>
      <c r="O678" s="60"/>
    </row>
    <row r="679" spans="7:15">
      <c r="G679" s="151"/>
      <c r="H679" s="151"/>
      <c r="I679" s="152"/>
      <c r="J679" s="152"/>
      <c r="K679" s="81"/>
      <c r="L679" s="67"/>
      <c r="M679" s="81"/>
      <c r="N679" s="106"/>
      <c r="O679" s="60"/>
    </row>
    <row r="680" spans="7:15">
      <c r="G680" s="151"/>
      <c r="H680" s="151"/>
      <c r="I680" s="152"/>
      <c r="J680" s="152"/>
      <c r="K680" s="81"/>
      <c r="L680" s="67"/>
      <c r="M680" s="81"/>
      <c r="N680" s="106"/>
      <c r="O680" s="60"/>
    </row>
    <row r="681" spans="7:15">
      <c r="G681" s="151"/>
      <c r="H681" s="151"/>
      <c r="I681" s="152"/>
      <c r="J681" s="152"/>
      <c r="K681" s="81"/>
      <c r="L681" s="67"/>
      <c r="M681" s="81"/>
      <c r="N681" s="106"/>
      <c r="O681" s="60"/>
    </row>
    <row r="682" spans="7:15">
      <c r="G682" s="151"/>
      <c r="H682" s="151"/>
      <c r="I682" s="152"/>
      <c r="J682" s="152"/>
      <c r="K682" s="81"/>
      <c r="L682" s="67"/>
      <c r="M682" s="81"/>
      <c r="N682" s="106"/>
      <c r="O682" s="60"/>
    </row>
    <row r="683" spans="7:15">
      <c r="G683" s="151"/>
      <c r="H683" s="151"/>
      <c r="I683" s="152"/>
      <c r="J683" s="152"/>
      <c r="K683" s="81"/>
      <c r="L683" s="67"/>
      <c r="M683" s="81"/>
      <c r="N683" s="106"/>
      <c r="O683" s="60"/>
    </row>
    <row r="684" spans="7:15">
      <c r="G684" s="151"/>
      <c r="H684" s="151"/>
      <c r="I684" s="152"/>
      <c r="J684" s="152"/>
      <c r="K684" s="81"/>
      <c r="L684" s="67"/>
      <c r="M684" s="81"/>
      <c r="N684" s="106"/>
      <c r="O684" s="60"/>
    </row>
    <row r="685" spans="7:15">
      <c r="G685" s="151"/>
      <c r="H685" s="151"/>
      <c r="I685" s="152"/>
      <c r="J685" s="152"/>
      <c r="K685" s="81"/>
      <c r="L685" s="67"/>
      <c r="M685" s="81"/>
      <c r="N685" s="106"/>
      <c r="O685" s="60"/>
    </row>
    <row r="686" spans="7:15">
      <c r="G686" s="151"/>
      <c r="H686" s="151"/>
      <c r="I686" s="152"/>
      <c r="J686" s="152"/>
      <c r="K686" s="81"/>
      <c r="L686" s="67"/>
      <c r="M686" s="81"/>
      <c r="N686" s="106"/>
      <c r="O686" s="60"/>
    </row>
    <row r="687" spans="7:15">
      <c r="G687" s="151"/>
      <c r="H687" s="151"/>
      <c r="I687" s="152"/>
      <c r="J687" s="152"/>
      <c r="K687" s="81"/>
      <c r="L687" s="67"/>
      <c r="M687" s="81"/>
      <c r="N687" s="106"/>
      <c r="O687" s="60"/>
    </row>
    <row r="688" spans="7:15">
      <c r="G688" s="151"/>
      <c r="H688" s="151"/>
      <c r="I688" s="152"/>
      <c r="J688" s="152"/>
      <c r="K688" s="81"/>
      <c r="L688" s="67"/>
      <c r="M688" s="81"/>
      <c r="N688" s="106"/>
      <c r="O688" s="60"/>
    </row>
    <row r="689" spans="7:15">
      <c r="G689" s="151"/>
      <c r="H689" s="151"/>
      <c r="I689" s="152"/>
      <c r="J689" s="152"/>
      <c r="K689" s="81"/>
      <c r="L689" s="67"/>
      <c r="M689" s="81"/>
      <c r="N689" s="106"/>
      <c r="O689" s="60"/>
    </row>
    <row r="690" spans="7:15">
      <c r="G690" s="151"/>
      <c r="H690" s="151"/>
      <c r="I690" s="152"/>
      <c r="J690" s="152"/>
      <c r="K690" s="81"/>
      <c r="L690" s="67"/>
      <c r="M690" s="81"/>
      <c r="N690" s="106"/>
      <c r="O690" s="60"/>
    </row>
    <row r="691" spans="7:15">
      <c r="G691" s="151"/>
      <c r="H691" s="151"/>
      <c r="I691" s="152"/>
      <c r="J691" s="152"/>
      <c r="K691" s="81"/>
      <c r="L691" s="67"/>
      <c r="M691" s="81"/>
      <c r="N691" s="106"/>
      <c r="O691" s="60"/>
    </row>
    <row r="692" spans="7:15">
      <c r="G692" s="151"/>
      <c r="H692" s="151"/>
      <c r="I692" s="152"/>
      <c r="J692" s="152"/>
      <c r="K692" s="81"/>
      <c r="L692" s="67"/>
      <c r="M692" s="81"/>
      <c r="N692" s="106"/>
      <c r="O692" s="60"/>
    </row>
    <row r="693" spans="7:15">
      <c r="G693" s="151"/>
      <c r="H693" s="151"/>
      <c r="I693" s="152"/>
      <c r="J693" s="152"/>
      <c r="K693" s="81"/>
      <c r="L693" s="67"/>
      <c r="M693" s="81"/>
      <c r="N693" s="106"/>
      <c r="O693" s="60"/>
    </row>
    <row r="694" spans="7:15">
      <c r="G694" s="151"/>
      <c r="H694" s="151"/>
      <c r="I694" s="152"/>
      <c r="J694" s="152"/>
      <c r="K694" s="81"/>
      <c r="L694" s="67"/>
      <c r="M694" s="81"/>
      <c r="N694" s="106"/>
      <c r="O694" s="60"/>
    </row>
    <row r="695" spans="7:15">
      <c r="G695" s="151"/>
      <c r="H695" s="151"/>
      <c r="I695" s="152"/>
      <c r="J695" s="152"/>
      <c r="K695" s="81"/>
      <c r="L695" s="67"/>
      <c r="M695" s="81"/>
      <c r="N695" s="106"/>
      <c r="O695" s="60"/>
    </row>
    <row r="696" spans="7:15">
      <c r="G696" s="151"/>
      <c r="H696" s="151"/>
      <c r="I696" s="152"/>
      <c r="J696" s="152"/>
      <c r="K696" s="81"/>
      <c r="L696" s="67"/>
      <c r="M696" s="81"/>
      <c r="N696" s="106"/>
      <c r="O696" s="60"/>
    </row>
    <row r="697" spans="7:15">
      <c r="G697" s="151"/>
      <c r="H697" s="151"/>
      <c r="I697" s="152"/>
      <c r="J697" s="152"/>
      <c r="K697" s="81"/>
      <c r="L697" s="67"/>
      <c r="M697" s="81"/>
      <c r="N697" s="106"/>
      <c r="O697" s="60"/>
    </row>
    <row r="698" spans="7:15">
      <c r="G698" s="151"/>
      <c r="H698" s="151"/>
      <c r="I698" s="152"/>
      <c r="J698" s="152"/>
      <c r="K698" s="81"/>
      <c r="L698" s="67"/>
      <c r="M698" s="81"/>
      <c r="N698" s="106"/>
      <c r="O698" s="60"/>
    </row>
    <row r="699" spans="7:15">
      <c r="G699" s="151"/>
      <c r="H699" s="151"/>
      <c r="I699" s="152"/>
      <c r="J699" s="152"/>
      <c r="K699" s="81"/>
      <c r="L699" s="67"/>
      <c r="M699" s="81"/>
      <c r="N699" s="106"/>
      <c r="O699" s="60"/>
    </row>
    <row r="700" spans="7:15">
      <c r="G700" s="151"/>
      <c r="H700" s="151"/>
      <c r="I700" s="152"/>
      <c r="J700" s="152"/>
      <c r="K700" s="81"/>
      <c r="L700" s="67"/>
      <c r="M700" s="81"/>
      <c r="N700" s="106"/>
      <c r="O700" s="60"/>
    </row>
    <row r="701" spans="7:15">
      <c r="G701" s="151"/>
      <c r="H701" s="151"/>
      <c r="I701" s="152"/>
      <c r="J701" s="152"/>
      <c r="K701" s="81"/>
      <c r="L701" s="67"/>
      <c r="M701" s="81"/>
      <c r="N701" s="106"/>
      <c r="O701" s="60"/>
    </row>
    <row r="702" spans="7:15">
      <c r="G702" s="151"/>
      <c r="H702" s="151"/>
      <c r="I702" s="152"/>
      <c r="J702" s="152"/>
      <c r="K702" s="81"/>
      <c r="L702" s="67"/>
      <c r="M702" s="81"/>
      <c r="N702" s="106"/>
      <c r="O702" s="60"/>
    </row>
    <row r="703" spans="7:15">
      <c r="G703" s="151"/>
      <c r="H703" s="151"/>
      <c r="I703" s="152"/>
      <c r="J703" s="152"/>
      <c r="K703" s="81"/>
      <c r="L703" s="67"/>
      <c r="M703" s="81"/>
      <c r="N703" s="106"/>
      <c r="O703" s="60"/>
    </row>
    <row r="704" spans="7:15">
      <c r="G704" s="151"/>
      <c r="H704" s="151"/>
      <c r="I704" s="152"/>
      <c r="J704" s="152"/>
      <c r="K704" s="81"/>
      <c r="L704" s="67"/>
      <c r="M704" s="81"/>
      <c r="N704" s="106"/>
      <c r="O704" s="60"/>
    </row>
    <row r="705" spans="7:15">
      <c r="G705" s="151"/>
      <c r="H705" s="151"/>
      <c r="I705" s="152"/>
      <c r="J705" s="152"/>
      <c r="K705" s="81"/>
      <c r="L705" s="67"/>
      <c r="M705" s="81"/>
      <c r="N705" s="106"/>
      <c r="O705" s="60"/>
    </row>
    <row r="706" spans="7:15">
      <c r="G706" s="151"/>
      <c r="H706" s="151"/>
      <c r="I706" s="152"/>
      <c r="J706" s="152"/>
      <c r="K706" s="81"/>
      <c r="L706" s="67"/>
      <c r="M706" s="81"/>
      <c r="N706" s="106"/>
      <c r="O706" s="60"/>
    </row>
    <row r="707" spans="7:15">
      <c r="G707" s="151"/>
      <c r="H707" s="151"/>
      <c r="I707" s="152"/>
      <c r="J707" s="152"/>
      <c r="K707" s="81"/>
      <c r="L707" s="67"/>
      <c r="M707" s="81"/>
      <c r="N707" s="106"/>
      <c r="O707" s="60"/>
    </row>
    <row r="708" spans="7:15">
      <c r="G708" s="151"/>
      <c r="H708" s="151"/>
      <c r="I708" s="152"/>
      <c r="J708" s="152"/>
      <c r="K708" s="81"/>
      <c r="L708" s="67"/>
      <c r="M708" s="81"/>
      <c r="N708" s="106"/>
      <c r="O708" s="60"/>
    </row>
    <row r="709" spans="7:15">
      <c r="G709" s="151"/>
      <c r="H709" s="151"/>
      <c r="I709" s="152"/>
      <c r="J709" s="152"/>
      <c r="K709" s="81"/>
      <c r="L709" s="67"/>
      <c r="M709" s="81"/>
      <c r="N709" s="106"/>
      <c r="O709" s="60"/>
    </row>
    <row r="710" spans="7:15">
      <c r="G710" s="151"/>
      <c r="H710" s="151"/>
      <c r="I710" s="152"/>
      <c r="J710" s="152"/>
      <c r="K710" s="81"/>
      <c r="L710" s="67"/>
      <c r="M710" s="81"/>
      <c r="N710" s="106"/>
      <c r="O710" s="60"/>
    </row>
    <row r="711" spans="7:15">
      <c r="G711" s="151"/>
      <c r="H711" s="151"/>
      <c r="I711" s="152"/>
      <c r="J711" s="152"/>
      <c r="K711" s="81"/>
      <c r="L711" s="67"/>
      <c r="M711" s="81"/>
      <c r="N711" s="106"/>
      <c r="O711" s="60"/>
    </row>
    <row r="712" spans="7:15">
      <c r="G712" s="151"/>
      <c r="H712" s="151"/>
      <c r="I712" s="152"/>
      <c r="J712" s="152"/>
      <c r="K712" s="81"/>
      <c r="L712" s="67"/>
      <c r="M712" s="81"/>
      <c r="N712" s="106"/>
      <c r="O712" s="60"/>
    </row>
    <row r="713" spans="7:15">
      <c r="G713" s="151"/>
      <c r="H713" s="151"/>
      <c r="I713" s="152"/>
      <c r="J713" s="152"/>
      <c r="K713" s="81"/>
      <c r="L713" s="67"/>
      <c r="M713" s="81"/>
      <c r="N713" s="106"/>
      <c r="O713" s="60"/>
    </row>
    <row r="714" spans="7:15">
      <c r="G714" s="151"/>
      <c r="H714" s="151"/>
      <c r="I714" s="152"/>
      <c r="J714" s="152"/>
      <c r="K714" s="81"/>
      <c r="L714" s="67"/>
      <c r="M714" s="81"/>
      <c r="N714" s="106"/>
      <c r="O714" s="60"/>
    </row>
    <row r="715" spans="7:15">
      <c r="G715" s="151"/>
      <c r="H715" s="151"/>
      <c r="I715" s="152"/>
      <c r="J715" s="152"/>
      <c r="K715" s="81"/>
      <c r="L715" s="67"/>
      <c r="M715" s="81"/>
      <c r="N715" s="106"/>
      <c r="O715" s="60"/>
    </row>
    <row r="716" spans="7:15">
      <c r="G716" s="151"/>
      <c r="H716" s="151"/>
      <c r="I716" s="152"/>
      <c r="J716" s="152"/>
      <c r="K716" s="81"/>
      <c r="L716" s="67"/>
      <c r="M716" s="81"/>
      <c r="N716" s="106"/>
      <c r="O716" s="60"/>
    </row>
    <row r="717" spans="7:15">
      <c r="G717" s="151"/>
      <c r="H717" s="151"/>
      <c r="I717" s="152"/>
      <c r="J717" s="152"/>
      <c r="K717" s="81"/>
      <c r="L717" s="67"/>
      <c r="M717" s="81"/>
      <c r="N717" s="106"/>
      <c r="O717" s="60"/>
    </row>
    <row r="718" spans="7:15">
      <c r="G718" s="151"/>
      <c r="H718" s="151"/>
      <c r="I718" s="152"/>
      <c r="J718" s="152"/>
      <c r="K718" s="81"/>
      <c r="L718" s="67"/>
      <c r="M718" s="81"/>
      <c r="N718" s="106"/>
      <c r="O718" s="60"/>
    </row>
    <row r="719" spans="7:15">
      <c r="G719" s="151"/>
      <c r="H719" s="151"/>
      <c r="I719" s="152"/>
      <c r="J719" s="152"/>
      <c r="K719" s="81"/>
      <c r="L719" s="67"/>
      <c r="M719" s="81"/>
      <c r="N719" s="106"/>
      <c r="O719" s="60"/>
    </row>
    <row r="720" spans="7:15">
      <c r="G720" s="151"/>
      <c r="H720" s="151"/>
      <c r="I720" s="152"/>
      <c r="J720" s="152"/>
      <c r="K720" s="81"/>
      <c r="L720" s="67"/>
      <c r="M720" s="81"/>
      <c r="N720" s="106"/>
      <c r="O720" s="60"/>
    </row>
    <row r="721" spans="7:15">
      <c r="G721" s="151"/>
      <c r="H721" s="151"/>
      <c r="I721" s="152"/>
      <c r="J721" s="152"/>
      <c r="K721" s="81"/>
      <c r="L721" s="67"/>
      <c r="M721" s="81"/>
      <c r="N721" s="106"/>
      <c r="O721" s="60"/>
    </row>
    <row r="722" spans="7:15">
      <c r="G722" s="151"/>
      <c r="H722" s="151"/>
      <c r="I722" s="152"/>
      <c r="J722" s="152"/>
      <c r="K722" s="81"/>
      <c r="L722" s="67"/>
      <c r="M722" s="81"/>
      <c r="N722" s="106"/>
      <c r="O722" s="60"/>
    </row>
    <row r="723" spans="7:15">
      <c r="G723" s="151"/>
      <c r="H723" s="151"/>
      <c r="I723" s="152"/>
      <c r="J723" s="152"/>
      <c r="K723" s="81"/>
      <c r="L723" s="67"/>
      <c r="M723" s="81"/>
      <c r="N723" s="106"/>
      <c r="O723" s="60"/>
    </row>
    <row r="724" spans="7:15">
      <c r="G724" s="151"/>
      <c r="H724" s="151"/>
      <c r="I724" s="152"/>
      <c r="J724" s="152"/>
      <c r="K724" s="81"/>
      <c r="L724" s="67"/>
      <c r="M724" s="81"/>
      <c r="N724" s="106"/>
      <c r="O724" s="60"/>
    </row>
    <row r="725" spans="7:15">
      <c r="G725" s="151"/>
      <c r="H725" s="151"/>
      <c r="I725" s="152"/>
      <c r="J725" s="152"/>
      <c r="K725" s="81"/>
      <c r="L725" s="67"/>
      <c r="M725" s="81"/>
      <c r="N725" s="106"/>
      <c r="O725" s="60"/>
    </row>
    <row r="726" spans="7:15">
      <c r="G726" s="151"/>
      <c r="H726" s="151"/>
      <c r="I726" s="152"/>
      <c r="J726" s="152"/>
      <c r="K726" s="81"/>
      <c r="L726" s="67"/>
      <c r="M726" s="81"/>
      <c r="N726" s="106"/>
      <c r="O726" s="60"/>
    </row>
    <row r="727" spans="7:15">
      <c r="G727" s="151"/>
      <c r="H727" s="151"/>
      <c r="I727" s="152"/>
      <c r="J727" s="152"/>
      <c r="K727" s="81"/>
      <c r="L727" s="67"/>
      <c r="M727" s="81"/>
      <c r="N727" s="106"/>
      <c r="O727" s="60"/>
    </row>
    <row r="728" spans="7:15">
      <c r="G728" s="151"/>
      <c r="H728" s="151"/>
      <c r="I728" s="152"/>
      <c r="J728" s="152"/>
      <c r="K728" s="81"/>
      <c r="L728" s="67"/>
      <c r="M728" s="81"/>
      <c r="N728" s="106"/>
      <c r="O728" s="60"/>
    </row>
    <row r="729" spans="7:15">
      <c r="G729" s="151"/>
      <c r="H729" s="151"/>
      <c r="I729" s="152"/>
      <c r="J729" s="152"/>
      <c r="K729" s="81"/>
      <c r="L729" s="67"/>
      <c r="M729" s="81"/>
      <c r="N729" s="106"/>
      <c r="O729" s="60"/>
    </row>
    <row r="730" spans="7:15">
      <c r="G730" s="151"/>
      <c r="H730" s="151"/>
      <c r="I730" s="152"/>
      <c r="J730" s="152"/>
      <c r="K730" s="81"/>
      <c r="L730" s="67"/>
      <c r="M730" s="81"/>
      <c r="N730" s="106"/>
      <c r="O730" s="60"/>
    </row>
    <row r="731" spans="7:15">
      <c r="G731" s="151"/>
      <c r="H731" s="151"/>
      <c r="I731" s="152"/>
      <c r="J731" s="152"/>
      <c r="K731" s="81"/>
      <c r="L731" s="67"/>
      <c r="M731" s="81"/>
      <c r="N731" s="106"/>
      <c r="O731" s="60"/>
    </row>
    <row r="732" spans="7:15">
      <c r="G732" s="151"/>
      <c r="H732" s="151"/>
      <c r="I732" s="152"/>
      <c r="J732" s="152"/>
      <c r="K732" s="81"/>
      <c r="L732" s="67"/>
      <c r="M732" s="81"/>
      <c r="N732" s="106"/>
      <c r="O732" s="60"/>
    </row>
    <row r="733" spans="7:15">
      <c r="G733" s="151"/>
      <c r="H733" s="151"/>
      <c r="I733" s="152"/>
      <c r="J733" s="152"/>
      <c r="K733" s="81"/>
      <c r="L733" s="67"/>
      <c r="M733" s="81"/>
      <c r="N733" s="106"/>
      <c r="O733" s="60"/>
    </row>
    <row r="734" spans="7:15">
      <c r="G734" s="151"/>
      <c r="H734" s="151"/>
      <c r="I734" s="152"/>
      <c r="J734" s="152"/>
      <c r="K734" s="81"/>
      <c r="L734" s="67"/>
      <c r="M734" s="81"/>
      <c r="N734" s="106"/>
      <c r="O734" s="60"/>
    </row>
    <row r="735" spans="7:15">
      <c r="G735" s="151"/>
      <c r="H735" s="151"/>
      <c r="I735" s="152"/>
      <c r="J735" s="152"/>
      <c r="K735" s="81"/>
      <c r="L735" s="67"/>
      <c r="M735" s="81"/>
      <c r="N735" s="106"/>
      <c r="O735" s="60"/>
    </row>
    <row r="736" spans="7:15">
      <c r="G736" s="151"/>
      <c r="H736" s="151"/>
      <c r="I736" s="152"/>
      <c r="J736" s="152"/>
      <c r="K736" s="81"/>
      <c r="L736" s="67"/>
      <c r="M736" s="81"/>
      <c r="N736" s="106"/>
      <c r="O736" s="60"/>
    </row>
    <row r="737" spans="7:15">
      <c r="G737" s="151"/>
      <c r="H737" s="151"/>
      <c r="I737" s="152"/>
      <c r="J737" s="152"/>
      <c r="K737" s="81"/>
      <c r="L737" s="67"/>
      <c r="M737" s="81"/>
      <c r="N737" s="106"/>
      <c r="O737" s="60"/>
    </row>
    <row r="738" spans="7:15">
      <c r="G738" s="151"/>
      <c r="H738" s="151"/>
      <c r="I738" s="152"/>
      <c r="J738" s="152"/>
      <c r="K738" s="81"/>
      <c r="L738" s="67"/>
      <c r="M738" s="81"/>
      <c r="N738" s="106"/>
      <c r="O738" s="60"/>
    </row>
    <row r="739" spans="7:15">
      <c r="G739" s="151"/>
      <c r="H739" s="151"/>
      <c r="I739" s="152"/>
      <c r="J739" s="152"/>
      <c r="K739" s="81"/>
      <c r="L739" s="67"/>
      <c r="M739" s="81"/>
      <c r="N739" s="106"/>
      <c r="O739" s="60"/>
    </row>
    <row r="740" spans="7:15">
      <c r="G740" s="151"/>
      <c r="H740" s="151"/>
      <c r="I740" s="152"/>
      <c r="J740" s="152"/>
      <c r="K740" s="81"/>
      <c r="L740" s="67"/>
      <c r="M740" s="81"/>
      <c r="N740" s="106"/>
      <c r="O740" s="60"/>
    </row>
    <row r="741" spans="7:15">
      <c r="G741" s="151"/>
      <c r="H741" s="151"/>
      <c r="I741" s="152"/>
      <c r="J741" s="152"/>
      <c r="K741" s="81"/>
      <c r="L741" s="67"/>
      <c r="M741" s="81"/>
      <c r="N741" s="106"/>
      <c r="O741" s="60"/>
    </row>
    <row r="742" spans="7:15">
      <c r="G742" s="151"/>
      <c r="H742" s="151"/>
      <c r="I742" s="152"/>
      <c r="J742" s="152"/>
      <c r="K742" s="81"/>
      <c r="L742" s="67"/>
      <c r="M742" s="81"/>
      <c r="N742" s="106"/>
      <c r="O742" s="60"/>
    </row>
    <row r="743" spans="7:15">
      <c r="G743" s="151"/>
      <c r="H743" s="151"/>
      <c r="I743" s="152"/>
      <c r="J743" s="152"/>
      <c r="K743" s="81"/>
      <c r="L743" s="67"/>
      <c r="M743" s="81"/>
      <c r="N743" s="106"/>
      <c r="O743" s="60"/>
    </row>
    <row r="744" spans="7:15">
      <c r="G744" s="151"/>
      <c r="H744" s="151"/>
      <c r="I744" s="152"/>
      <c r="J744" s="152"/>
      <c r="K744" s="81"/>
      <c r="L744" s="67"/>
      <c r="M744" s="81"/>
      <c r="N744" s="106"/>
      <c r="O744" s="60"/>
    </row>
    <row r="745" spans="7:15">
      <c r="G745" s="151"/>
      <c r="H745" s="151"/>
      <c r="I745" s="152"/>
      <c r="J745" s="152"/>
      <c r="K745" s="81"/>
      <c r="L745" s="67"/>
      <c r="M745" s="81"/>
      <c r="N745" s="106"/>
      <c r="O745" s="60"/>
    </row>
    <row r="746" spans="7:15">
      <c r="G746" s="151"/>
      <c r="H746" s="151"/>
      <c r="I746" s="152"/>
      <c r="J746" s="152"/>
      <c r="K746" s="81"/>
      <c r="L746" s="67"/>
      <c r="M746" s="81"/>
      <c r="N746" s="106"/>
      <c r="O746" s="60"/>
    </row>
    <row r="747" spans="7:15">
      <c r="G747" s="151"/>
      <c r="H747" s="151"/>
      <c r="I747" s="152"/>
      <c r="J747" s="152"/>
      <c r="K747" s="81"/>
      <c r="L747" s="67"/>
      <c r="M747" s="81"/>
      <c r="N747" s="106"/>
      <c r="O747" s="60"/>
    </row>
    <row r="748" spans="7:15">
      <c r="G748" s="151"/>
      <c r="H748" s="151"/>
      <c r="I748" s="152"/>
      <c r="J748" s="152"/>
      <c r="K748" s="81"/>
      <c r="L748" s="67"/>
      <c r="M748" s="81"/>
      <c r="N748" s="106"/>
      <c r="O748" s="60"/>
    </row>
    <row r="749" spans="7:15">
      <c r="G749" s="151"/>
      <c r="H749" s="151"/>
      <c r="I749" s="152"/>
      <c r="J749" s="152"/>
      <c r="K749" s="81"/>
      <c r="L749" s="67"/>
      <c r="M749" s="81"/>
      <c r="N749" s="106"/>
      <c r="O749" s="60"/>
    </row>
    <row r="750" spans="7:15">
      <c r="G750" s="151"/>
      <c r="H750" s="151"/>
      <c r="I750" s="152"/>
      <c r="J750" s="152"/>
      <c r="K750" s="81"/>
      <c r="L750" s="67"/>
      <c r="M750" s="81"/>
      <c r="N750" s="106"/>
      <c r="O750" s="60"/>
    </row>
    <row r="751" spans="7:15">
      <c r="G751" s="151"/>
      <c r="H751" s="151"/>
      <c r="I751" s="152"/>
      <c r="J751" s="152"/>
      <c r="K751" s="81"/>
      <c r="L751" s="67"/>
      <c r="M751" s="81"/>
      <c r="N751" s="106"/>
      <c r="O751" s="60"/>
    </row>
    <row r="752" spans="7:15">
      <c r="G752" s="151"/>
      <c r="H752" s="151"/>
      <c r="I752" s="152"/>
      <c r="J752" s="152"/>
      <c r="K752" s="81"/>
      <c r="L752" s="67"/>
      <c r="M752" s="81"/>
      <c r="N752" s="106"/>
      <c r="O752" s="60"/>
    </row>
    <row r="753" spans="7:15">
      <c r="G753" s="151"/>
      <c r="H753" s="151"/>
      <c r="I753" s="152"/>
      <c r="J753" s="152"/>
      <c r="K753" s="81"/>
      <c r="L753" s="67"/>
      <c r="M753" s="81"/>
      <c r="N753" s="106"/>
      <c r="O753" s="60"/>
    </row>
    <row r="754" spans="7:15">
      <c r="G754" s="151"/>
      <c r="H754" s="151"/>
      <c r="I754" s="152"/>
      <c r="J754" s="152"/>
      <c r="K754" s="81"/>
      <c r="L754" s="67"/>
      <c r="M754" s="81"/>
      <c r="N754" s="106"/>
      <c r="O754" s="60"/>
    </row>
    <row r="755" spans="7:15">
      <c r="G755" s="151"/>
      <c r="H755" s="151"/>
      <c r="I755" s="152"/>
      <c r="J755" s="152"/>
      <c r="K755" s="81"/>
      <c r="L755" s="67"/>
      <c r="M755" s="81"/>
      <c r="N755" s="106"/>
      <c r="O755" s="60"/>
    </row>
    <row r="756" spans="7:15">
      <c r="G756" s="151"/>
      <c r="H756" s="151"/>
      <c r="I756" s="152"/>
      <c r="J756" s="152"/>
      <c r="K756" s="81"/>
      <c r="L756" s="67"/>
      <c r="M756" s="81"/>
      <c r="N756" s="106"/>
      <c r="O756" s="60"/>
    </row>
    <row r="757" spans="7:15">
      <c r="G757" s="151"/>
      <c r="H757" s="151"/>
      <c r="I757" s="152"/>
      <c r="J757" s="152"/>
      <c r="K757" s="81"/>
      <c r="L757" s="67"/>
      <c r="M757" s="81"/>
      <c r="N757" s="106"/>
      <c r="O757" s="60"/>
    </row>
    <row r="758" spans="7:15">
      <c r="G758" s="151"/>
      <c r="H758" s="151"/>
      <c r="I758" s="152"/>
      <c r="J758" s="152"/>
      <c r="K758" s="81"/>
      <c r="L758" s="67"/>
      <c r="M758" s="81"/>
      <c r="N758" s="106"/>
      <c r="O758" s="60"/>
    </row>
    <row r="759" spans="7:15">
      <c r="G759" s="151"/>
      <c r="H759" s="151"/>
      <c r="I759" s="152"/>
      <c r="J759" s="152"/>
      <c r="K759" s="81"/>
      <c r="L759" s="67"/>
      <c r="M759" s="81"/>
      <c r="N759" s="106"/>
      <c r="O759" s="60"/>
    </row>
    <row r="760" spans="7:15">
      <c r="G760" s="151"/>
      <c r="H760" s="151"/>
      <c r="I760" s="152"/>
      <c r="J760" s="152"/>
      <c r="K760" s="81"/>
      <c r="L760" s="67"/>
      <c r="M760" s="81"/>
      <c r="N760" s="106"/>
      <c r="O760" s="60"/>
    </row>
    <row r="761" spans="7:15">
      <c r="G761" s="151"/>
      <c r="H761" s="151"/>
      <c r="I761" s="152"/>
      <c r="J761" s="152"/>
      <c r="K761" s="81"/>
      <c r="L761" s="67"/>
      <c r="M761" s="81"/>
      <c r="N761" s="106"/>
      <c r="O761" s="60"/>
    </row>
    <row r="762" spans="7:15">
      <c r="G762" s="151"/>
      <c r="H762" s="151"/>
      <c r="I762" s="152"/>
      <c r="J762" s="152"/>
      <c r="K762" s="81"/>
      <c r="L762" s="67"/>
      <c r="M762" s="81"/>
      <c r="N762" s="106"/>
      <c r="O762" s="60"/>
    </row>
    <row r="763" spans="7:15">
      <c r="G763" s="151"/>
      <c r="H763" s="151"/>
      <c r="I763" s="152"/>
      <c r="J763" s="152"/>
      <c r="K763" s="81"/>
      <c r="L763" s="67"/>
      <c r="M763" s="81"/>
      <c r="N763" s="106"/>
      <c r="O763" s="60"/>
    </row>
    <row r="764" spans="7:15">
      <c r="G764" s="151"/>
      <c r="H764" s="151"/>
      <c r="I764" s="152"/>
      <c r="J764" s="152"/>
      <c r="K764" s="81"/>
      <c r="L764" s="67"/>
      <c r="M764" s="81"/>
      <c r="N764" s="106"/>
      <c r="O764" s="60"/>
    </row>
    <row r="765" spans="7:15">
      <c r="G765" s="151"/>
      <c r="H765" s="151"/>
      <c r="I765" s="152"/>
      <c r="J765" s="152"/>
      <c r="K765" s="81"/>
      <c r="L765" s="67"/>
      <c r="M765" s="81"/>
      <c r="N765" s="106"/>
      <c r="O765" s="60"/>
    </row>
    <row r="766" spans="7:15">
      <c r="G766" s="151"/>
      <c r="H766" s="151"/>
      <c r="I766" s="152"/>
      <c r="J766" s="152"/>
      <c r="K766" s="81"/>
      <c r="L766" s="67"/>
      <c r="M766" s="81"/>
      <c r="N766" s="106"/>
      <c r="O766" s="60"/>
    </row>
    <row r="767" spans="7:15">
      <c r="G767" s="151"/>
      <c r="H767" s="151"/>
      <c r="I767" s="152"/>
      <c r="J767" s="152"/>
      <c r="K767" s="81"/>
      <c r="L767" s="67"/>
      <c r="M767" s="81"/>
      <c r="N767" s="106"/>
      <c r="O767" s="60"/>
    </row>
    <row r="768" spans="7:15">
      <c r="G768" s="151"/>
      <c r="H768" s="151"/>
      <c r="I768" s="152"/>
      <c r="J768" s="152"/>
      <c r="K768" s="81"/>
      <c r="L768" s="67"/>
      <c r="M768" s="81"/>
      <c r="N768" s="106"/>
      <c r="O768" s="60"/>
    </row>
    <row r="769" spans="7:15">
      <c r="G769" s="151"/>
      <c r="H769" s="151"/>
      <c r="I769" s="152"/>
      <c r="J769" s="152"/>
      <c r="K769" s="81"/>
      <c r="L769" s="67"/>
      <c r="M769" s="81"/>
      <c r="N769" s="106"/>
      <c r="O769" s="60"/>
    </row>
    <row r="770" spans="7:15">
      <c r="G770" s="151"/>
      <c r="H770" s="151"/>
      <c r="I770" s="152"/>
      <c r="J770" s="152"/>
      <c r="K770" s="81"/>
      <c r="L770" s="67"/>
      <c r="M770" s="81"/>
      <c r="N770" s="106"/>
      <c r="O770" s="60"/>
    </row>
    <row r="771" spans="7:15">
      <c r="G771" s="151"/>
      <c r="H771" s="151"/>
      <c r="I771" s="152"/>
      <c r="J771" s="152"/>
      <c r="K771" s="81"/>
      <c r="L771" s="67"/>
      <c r="M771" s="81"/>
      <c r="N771" s="106"/>
      <c r="O771" s="60"/>
    </row>
    <row r="772" spans="7:15">
      <c r="G772" s="151"/>
      <c r="H772" s="151"/>
      <c r="I772" s="152"/>
      <c r="J772" s="152"/>
      <c r="K772" s="81"/>
      <c r="L772" s="67"/>
      <c r="M772" s="81"/>
      <c r="N772" s="106"/>
      <c r="O772" s="60"/>
    </row>
    <row r="773" spans="7:15">
      <c r="G773" s="151"/>
      <c r="H773" s="151"/>
      <c r="I773" s="152"/>
      <c r="J773" s="152"/>
      <c r="K773" s="81"/>
      <c r="L773" s="67"/>
      <c r="M773" s="81"/>
      <c r="N773" s="106"/>
      <c r="O773" s="60"/>
    </row>
    <row r="774" spans="7:15">
      <c r="G774" s="151"/>
      <c r="H774" s="151"/>
      <c r="I774" s="152"/>
      <c r="J774" s="152"/>
      <c r="K774" s="81"/>
      <c r="L774" s="67"/>
      <c r="M774" s="81"/>
      <c r="N774" s="106"/>
      <c r="O774" s="60"/>
    </row>
    <row r="775" spans="7:15">
      <c r="G775" s="151"/>
      <c r="H775" s="151"/>
      <c r="I775" s="152"/>
      <c r="J775" s="152"/>
      <c r="K775" s="81"/>
      <c r="L775" s="67"/>
      <c r="M775" s="81"/>
      <c r="N775" s="106"/>
      <c r="O775" s="60"/>
    </row>
    <row r="776" spans="7:15">
      <c r="G776" s="151"/>
      <c r="H776" s="151"/>
      <c r="I776" s="152"/>
      <c r="J776" s="152"/>
      <c r="K776" s="81"/>
      <c r="L776" s="67"/>
      <c r="M776" s="81"/>
      <c r="N776" s="106"/>
      <c r="O776" s="60"/>
    </row>
    <row r="777" spans="7:15">
      <c r="G777" s="151"/>
      <c r="H777" s="151"/>
      <c r="I777" s="152"/>
      <c r="J777" s="152"/>
      <c r="K777" s="81"/>
      <c r="L777" s="67"/>
      <c r="M777" s="81"/>
      <c r="N777" s="106"/>
      <c r="O777" s="60"/>
    </row>
    <row r="778" spans="7:15">
      <c r="G778" s="151"/>
      <c r="H778" s="151"/>
      <c r="I778" s="152"/>
      <c r="J778" s="152"/>
      <c r="K778" s="81"/>
      <c r="L778" s="67"/>
      <c r="M778" s="81"/>
      <c r="N778" s="106"/>
      <c r="O778" s="60"/>
    </row>
    <row r="779" spans="7:15">
      <c r="G779" s="151"/>
      <c r="H779" s="151"/>
      <c r="I779" s="152"/>
      <c r="J779" s="152"/>
      <c r="K779" s="81"/>
      <c r="L779" s="67"/>
      <c r="M779" s="81"/>
      <c r="N779" s="106"/>
      <c r="O779" s="60"/>
    </row>
    <row r="780" spans="7:15">
      <c r="G780" s="151"/>
      <c r="H780" s="151"/>
      <c r="I780" s="152"/>
      <c r="J780" s="152"/>
      <c r="K780" s="81"/>
      <c r="L780" s="67"/>
      <c r="M780" s="81"/>
      <c r="N780" s="106"/>
      <c r="O780" s="60"/>
    </row>
    <row r="781" spans="7:15">
      <c r="G781" s="151"/>
      <c r="H781" s="151"/>
      <c r="I781" s="152"/>
      <c r="J781" s="152"/>
      <c r="K781" s="81"/>
      <c r="L781" s="67"/>
      <c r="M781" s="81"/>
      <c r="N781" s="106"/>
      <c r="O781" s="60"/>
    </row>
    <row r="782" spans="7:15">
      <c r="G782" s="151"/>
      <c r="H782" s="151"/>
      <c r="I782" s="152"/>
      <c r="J782" s="152"/>
      <c r="K782" s="81"/>
      <c r="L782" s="67"/>
      <c r="M782" s="81"/>
      <c r="N782" s="106"/>
      <c r="O782" s="60"/>
    </row>
    <row r="783" spans="7:15">
      <c r="G783" s="151"/>
      <c r="H783" s="151"/>
      <c r="I783" s="152"/>
      <c r="J783" s="152"/>
      <c r="K783" s="81"/>
      <c r="L783" s="67"/>
      <c r="M783" s="81"/>
      <c r="N783" s="106"/>
      <c r="O783" s="60"/>
    </row>
    <row r="784" spans="7:15">
      <c r="G784" s="151"/>
      <c r="H784" s="151"/>
      <c r="I784" s="152"/>
      <c r="J784" s="152"/>
      <c r="K784" s="81"/>
      <c r="L784" s="67"/>
      <c r="M784" s="81"/>
      <c r="N784" s="106"/>
      <c r="O784" s="60"/>
    </row>
    <row r="785" spans="7:15">
      <c r="G785" s="151"/>
      <c r="H785" s="151"/>
      <c r="I785" s="152"/>
      <c r="J785" s="152"/>
      <c r="K785" s="81"/>
      <c r="L785" s="67"/>
      <c r="M785" s="81"/>
      <c r="N785" s="106"/>
      <c r="O785" s="60"/>
    </row>
    <row r="786" spans="7:15">
      <c r="G786" s="151"/>
      <c r="H786" s="151"/>
      <c r="I786" s="152"/>
      <c r="J786" s="152"/>
      <c r="K786" s="81"/>
      <c r="L786" s="67"/>
      <c r="M786" s="81"/>
      <c r="N786" s="106"/>
      <c r="O786" s="60"/>
    </row>
    <row r="787" spans="7:15">
      <c r="G787" s="151"/>
      <c r="H787" s="151"/>
      <c r="I787" s="152"/>
      <c r="J787" s="152"/>
      <c r="K787" s="81"/>
      <c r="L787" s="67"/>
      <c r="M787" s="81"/>
      <c r="N787" s="106"/>
      <c r="O787" s="60"/>
    </row>
    <row r="788" spans="7:15">
      <c r="G788" s="151"/>
      <c r="H788" s="151"/>
      <c r="I788" s="152"/>
      <c r="J788" s="152"/>
      <c r="K788" s="81"/>
      <c r="L788" s="67"/>
      <c r="M788" s="81"/>
      <c r="N788" s="106"/>
      <c r="O788" s="60"/>
    </row>
    <row r="789" spans="7:15">
      <c r="G789" s="151"/>
      <c r="H789" s="151"/>
      <c r="I789" s="152"/>
      <c r="J789" s="152"/>
      <c r="K789" s="81"/>
      <c r="L789" s="67"/>
      <c r="M789" s="81"/>
      <c r="N789" s="106"/>
      <c r="O789" s="60"/>
    </row>
    <row r="790" spans="7:15">
      <c r="G790" s="151"/>
      <c r="H790" s="151"/>
      <c r="I790" s="152"/>
      <c r="J790" s="152"/>
      <c r="K790" s="81"/>
      <c r="L790" s="67"/>
      <c r="M790" s="81"/>
      <c r="N790" s="106"/>
      <c r="O790" s="60"/>
    </row>
    <row r="791" spans="7:15">
      <c r="G791" s="151"/>
      <c r="H791" s="151"/>
      <c r="I791" s="152"/>
      <c r="J791" s="152"/>
      <c r="K791" s="81"/>
      <c r="L791" s="67"/>
      <c r="M791" s="81"/>
      <c r="N791" s="106"/>
      <c r="O791" s="60"/>
    </row>
    <row r="792" spans="7:15">
      <c r="G792" s="151"/>
      <c r="H792" s="151"/>
      <c r="I792" s="152"/>
      <c r="J792" s="152"/>
      <c r="K792" s="81"/>
      <c r="L792" s="67"/>
      <c r="M792" s="81"/>
      <c r="N792" s="106"/>
      <c r="O792" s="60"/>
    </row>
    <row r="793" spans="7:15">
      <c r="G793" s="151"/>
      <c r="H793" s="151"/>
      <c r="I793" s="152"/>
      <c r="J793" s="152"/>
      <c r="K793" s="81"/>
      <c r="L793" s="67"/>
      <c r="M793" s="81"/>
      <c r="N793" s="106"/>
      <c r="O793" s="60"/>
    </row>
    <row r="794" spans="7:15">
      <c r="G794" s="151"/>
      <c r="H794" s="151"/>
      <c r="I794" s="152"/>
      <c r="J794" s="152"/>
      <c r="K794" s="81"/>
      <c r="L794" s="67"/>
      <c r="M794" s="81"/>
      <c r="N794" s="106"/>
      <c r="O794" s="60"/>
    </row>
    <row r="795" spans="7:15">
      <c r="G795" s="151"/>
      <c r="H795" s="151"/>
      <c r="I795" s="152"/>
      <c r="J795" s="152"/>
      <c r="K795" s="81"/>
      <c r="L795" s="67"/>
      <c r="M795" s="81"/>
      <c r="N795" s="106"/>
      <c r="O795" s="60"/>
    </row>
    <row r="796" spans="7:15">
      <c r="G796" s="151"/>
      <c r="H796" s="151"/>
      <c r="I796" s="152"/>
      <c r="J796" s="152"/>
      <c r="K796" s="81"/>
      <c r="L796" s="67"/>
      <c r="M796" s="81"/>
      <c r="N796" s="106"/>
      <c r="O796" s="60"/>
    </row>
    <row r="797" spans="7:15">
      <c r="G797" s="151"/>
      <c r="H797" s="151"/>
      <c r="I797" s="152"/>
      <c r="J797" s="152"/>
      <c r="K797" s="81"/>
      <c r="L797" s="67"/>
      <c r="M797" s="81"/>
      <c r="N797" s="106"/>
      <c r="O797" s="60"/>
    </row>
    <row r="798" spans="7:15">
      <c r="G798" s="151"/>
      <c r="H798" s="151"/>
      <c r="I798" s="152"/>
      <c r="J798" s="152"/>
      <c r="K798" s="81"/>
      <c r="L798" s="67"/>
      <c r="M798" s="81"/>
      <c r="N798" s="106"/>
      <c r="O798" s="60"/>
    </row>
    <row r="799" spans="7:15">
      <c r="G799" s="151"/>
      <c r="H799" s="151"/>
      <c r="I799" s="152"/>
      <c r="J799" s="152"/>
      <c r="K799" s="81"/>
      <c r="L799" s="67"/>
      <c r="M799" s="81"/>
      <c r="N799" s="106"/>
      <c r="O799" s="60"/>
    </row>
    <row r="800" spans="7:15">
      <c r="G800" s="151"/>
      <c r="H800" s="151"/>
      <c r="I800" s="152"/>
      <c r="J800" s="152"/>
      <c r="K800" s="81"/>
      <c r="L800" s="67"/>
      <c r="M800" s="81"/>
      <c r="N800" s="106"/>
      <c r="O800" s="60"/>
    </row>
    <row r="801" spans="7:15">
      <c r="G801" s="151"/>
      <c r="H801" s="151"/>
      <c r="I801" s="152"/>
      <c r="J801" s="152"/>
      <c r="K801" s="81"/>
      <c r="L801" s="67"/>
      <c r="M801" s="81"/>
      <c r="N801" s="106"/>
      <c r="O801" s="60"/>
    </row>
    <row r="802" spans="7:15">
      <c r="G802" s="151"/>
      <c r="H802" s="151"/>
      <c r="I802" s="152"/>
      <c r="J802" s="152"/>
      <c r="K802" s="81"/>
      <c r="L802" s="67"/>
      <c r="M802" s="81"/>
      <c r="N802" s="106"/>
      <c r="O802" s="60"/>
    </row>
    <row r="803" spans="7:15">
      <c r="G803" s="151"/>
      <c r="H803" s="151"/>
      <c r="I803" s="152"/>
      <c r="J803" s="152"/>
      <c r="K803" s="81"/>
      <c r="L803" s="67"/>
      <c r="M803" s="81"/>
      <c r="N803" s="106"/>
      <c r="O803" s="60"/>
    </row>
    <row r="804" spans="7:15">
      <c r="G804" s="151"/>
      <c r="H804" s="151"/>
      <c r="I804" s="152"/>
      <c r="J804" s="152"/>
      <c r="K804" s="81"/>
      <c r="L804" s="67"/>
      <c r="M804" s="81"/>
      <c r="N804" s="106"/>
      <c r="O804" s="60"/>
    </row>
    <row r="805" spans="7:15">
      <c r="G805" s="151"/>
      <c r="H805" s="151"/>
      <c r="I805" s="152"/>
      <c r="J805" s="152"/>
      <c r="K805" s="81"/>
      <c r="L805" s="67"/>
      <c r="M805" s="81"/>
      <c r="N805" s="106"/>
      <c r="O805" s="60"/>
    </row>
    <row r="806" spans="7:15">
      <c r="G806" s="151"/>
      <c r="H806" s="151"/>
      <c r="I806" s="152"/>
      <c r="J806" s="152"/>
      <c r="K806" s="81"/>
      <c r="L806" s="67"/>
      <c r="M806" s="81"/>
      <c r="N806" s="106"/>
      <c r="O806" s="60"/>
    </row>
    <row r="807" spans="7:15">
      <c r="G807" s="151"/>
      <c r="H807" s="151"/>
      <c r="I807" s="152"/>
      <c r="J807" s="152"/>
      <c r="K807" s="81"/>
      <c r="L807" s="67"/>
      <c r="M807" s="81"/>
      <c r="N807" s="106"/>
      <c r="O807" s="60"/>
    </row>
    <row r="808" spans="7:15">
      <c r="G808" s="151"/>
      <c r="H808" s="151"/>
      <c r="I808" s="152"/>
      <c r="J808" s="152"/>
      <c r="K808" s="81"/>
      <c r="L808" s="67"/>
      <c r="M808" s="81"/>
      <c r="N808" s="106"/>
      <c r="O808" s="60"/>
    </row>
    <row r="809" spans="7:15">
      <c r="G809" s="151"/>
      <c r="H809" s="151"/>
      <c r="I809" s="152"/>
      <c r="J809" s="152"/>
      <c r="K809" s="81"/>
      <c r="L809" s="67"/>
      <c r="M809" s="81"/>
      <c r="N809" s="106"/>
      <c r="O809" s="60"/>
    </row>
    <row r="810" spans="7:15">
      <c r="G810" s="151"/>
      <c r="H810" s="151"/>
      <c r="I810" s="152"/>
      <c r="J810" s="152"/>
      <c r="K810" s="81"/>
      <c r="L810" s="67"/>
      <c r="M810" s="81"/>
      <c r="N810" s="106"/>
      <c r="O810" s="60"/>
    </row>
    <row r="811" spans="7:15">
      <c r="G811" s="151"/>
      <c r="H811" s="151"/>
      <c r="I811" s="152"/>
      <c r="J811" s="152"/>
      <c r="K811" s="81"/>
      <c r="L811" s="67"/>
      <c r="M811" s="81"/>
      <c r="N811" s="106"/>
      <c r="O811" s="60"/>
    </row>
    <row r="812" spans="7:15">
      <c r="G812" s="151"/>
      <c r="H812" s="151"/>
      <c r="I812" s="152"/>
      <c r="J812" s="152"/>
      <c r="K812" s="81"/>
      <c r="L812" s="67"/>
      <c r="M812" s="81"/>
      <c r="N812" s="106"/>
      <c r="O812" s="60"/>
    </row>
    <row r="813" spans="7:15">
      <c r="G813" s="151"/>
      <c r="H813" s="151"/>
      <c r="I813" s="152"/>
      <c r="J813" s="152"/>
      <c r="K813" s="81"/>
      <c r="L813" s="67"/>
      <c r="M813" s="81"/>
      <c r="N813" s="106"/>
      <c r="O813" s="60"/>
    </row>
    <row r="814" spans="7:15">
      <c r="G814" s="151"/>
      <c r="H814" s="151"/>
      <c r="I814" s="152"/>
      <c r="J814" s="152"/>
      <c r="K814" s="81"/>
      <c r="L814" s="67"/>
      <c r="M814" s="81"/>
      <c r="N814" s="106"/>
      <c r="O814" s="60"/>
    </row>
    <row r="815" spans="7:15">
      <c r="G815" s="151"/>
      <c r="H815" s="151"/>
      <c r="I815" s="152"/>
      <c r="J815" s="152"/>
      <c r="K815" s="81"/>
      <c r="L815" s="67"/>
      <c r="M815" s="81"/>
      <c r="N815" s="106"/>
      <c r="O815" s="60"/>
    </row>
    <row r="816" spans="7:15">
      <c r="G816" s="151"/>
      <c r="H816" s="151"/>
      <c r="I816" s="152"/>
      <c r="J816" s="152"/>
      <c r="K816" s="81"/>
      <c r="L816" s="67"/>
      <c r="M816" s="81"/>
      <c r="N816" s="106"/>
      <c r="O816" s="60"/>
    </row>
    <row r="817" spans="7:15">
      <c r="G817" s="151"/>
      <c r="H817" s="151"/>
      <c r="I817" s="152"/>
      <c r="J817" s="152"/>
      <c r="K817" s="81"/>
      <c r="L817" s="67"/>
      <c r="M817" s="81"/>
      <c r="N817" s="106"/>
      <c r="O817" s="60"/>
    </row>
    <row r="818" spans="7:15">
      <c r="G818" s="151"/>
      <c r="H818" s="151"/>
      <c r="I818" s="152"/>
      <c r="J818" s="152"/>
      <c r="K818" s="81"/>
      <c r="L818" s="67"/>
      <c r="M818" s="81"/>
      <c r="N818" s="106"/>
      <c r="O818" s="60"/>
    </row>
    <row r="819" spans="7:15">
      <c r="G819" s="151"/>
      <c r="H819" s="151"/>
      <c r="I819" s="152"/>
      <c r="J819" s="152"/>
      <c r="K819" s="81"/>
      <c r="L819" s="67"/>
      <c r="M819" s="81"/>
      <c r="N819" s="106"/>
      <c r="O819" s="60"/>
    </row>
    <row r="820" spans="7:15">
      <c r="G820" s="151"/>
      <c r="H820" s="151"/>
      <c r="I820" s="152"/>
      <c r="J820" s="152"/>
      <c r="K820" s="81"/>
      <c r="L820" s="67"/>
      <c r="M820" s="81"/>
      <c r="N820" s="106"/>
      <c r="O820" s="60"/>
    </row>
    <row r="821" spans="7:15">
      <c r="G821" s="151"/>
      <c r="H821" s="151"/>
      <c r="I821" s="152"/>
      <c r="J821" s="152"/>
      <c r="K821" s="81"/>
      <c r="L821" s="67"/>
      <c r="M821" s="81"/>
      <c r="N821" s="106"/>
      <c r="O821" s="60"/>
    </row>
    <row r="822" spans="7:15">
      <c r="G822" s="151"/>
      <c r="H822" s="151"/>
      <c r="I822" s="152"/>
      <c r="J822" s="152"/>
      <c r="K822" s="81"/>
      <c r="L822" s="67"/>
      <c r="M822" s="81"/>
      <c r="N822" s="106"/>
      <c r="O822" s="60"/>
    </row>
    <row r="823" spans="7:15">
      <c r="G823" s="151"/>
      <c r="H823" s="151"/>
      <c r="I823" s="152"/>
      <c r="J823" s="152"/>
      <c r="K823" s="81"/>
      <c r="L823" s="67"/>
      <c r="M823" s="81"/>
      <c r="N823" s="106"/>
      <c r="O823" s="60"/>
    </row>
    <row r="824" spans="7:15">
      <c r="G824" s="151"/>
      <c r="H824" s="151"/>
      <c r="I824" s="152"/>
      <c r="J824" s="152"/>
      <c r="K824" s="81"/>
      <c r="L824" s="67"/>
      <c r="M824" s="81"/>
      <c r="N824" s="106"/>
      <c r="O824" s="60"/>
    </row>
    <row r="825" spans="7:15">
      <c r="G825" s="151"/>
      <c r="H825" s="151"/>
      <c r="I825" s="152"/>
      <c r="J825" s="152"/>
      <c r="K825" s="81"/>
      <c r="L825" s="67"/>
      <c r="M825" s="81"/>
      <c r="N825" s="106"/>
      <c r="O825" s="60"/>
    </row>
    <row r="826" spans="7:15">
      <c r="G826" s="151"/>
      <c r="H826" s="151"/>
      <c r="I826" s="152"/>
      <c r="J826" s="152"/>
      <c r="K826" s="81"/>
      <c r="L826" s="67"/>
      <c r="M826" s="81"/>
      <c r="N826" s="106"/>
      <c r="O826" s="60"/>
    </row>
    <row r="827" spans="7:15">
      <c r="G827" s="151"/>
      <c r="H827" s="151"/>
      <c r="I827" s="152"/>
      <c r="J827" s="152"/>
      <c r="K827" s="81"/>
      <c r="L827" s="67"/>
      <c r="M827" s="81"/>
      <c r="N827" s="106"/>
      <c r="O827" s="60"/>
    </row>
    <row r="828" spans="7:15">
      <c r="G828" s="151"/>
      <c r="H828" s="151"/>
      <c r="I828" s="152"/>
      <c r="J828" s="152"/>
      <c r="K828" s="81"/>
      <c r="L828" s="67"/>
      <c r="M828" s="81"/>
      <c r="N828" s="106"/>
      <c r="O828" s="60"/>
    </row>
    <row r="829" spans="7:15">
      <c r="G829" s="151"/>
      <c r="H829" s="151"/>
      <c r="I829" s="152"/>
      <c r="J829" s="152"/>
      <c r="K829" s="81"/>
      <c r="L829" s="67"/>
      <c r="M829" s="81"/>
      <c r="N829" s="106"/>
      <c r="O829" s="60"/>
    </row>
    <row r="830" spans="7:15">
      <c r="G830" s="151"/>
      <c r="H830" s="151"/>
      <c r="I830" s="152"/>
      <c r="J830" s="152"/>
      <c r="K830" s="81"/>
      <c r="L830" s="67"/>
      <c r="M830" s="81"/>
      <c r="N830" s="106"/>
      <c r="O830" s="60"/>
    </row>
    <row r="831" spans="7:15">
      <c r="G831" s="151"/>
      <c r="H831" s="151"/>
      <c r="I831" s="152"/>
      <c r="J831" s="152"/>
      <c r="K831" s="81"/>
      <c r="L831" s="67"/>
      <c r="M831" s="81"/>
      <c r="N831" s="106"/>
      <c r="O831" s="60"/>
    </row>
    <row r="832" spans="7:15">
      <c r="G832" s="151"/>
      <c r="H832" s="151"/>
      <c r="I832" s="152"/>
      <c r="J832" s="152"/>
      <c r="K832" s="81"/>
      <c r="L832" s="67"/>
      <c r="M832" s="81"/>
      <c r="N832" s="106"/>
      <c r="O832" s="60"/>
    </row>
    <row r="833" spans="7:15">
      <c r="G833" s="151"/>
      <c r="H833" s="151"/>
      <c r="I833" s="152"/>
      <c r="J833" s="152"/>
      <c r="K833" s="81"/>
      <c r="L833" s="67"/>
      <c r="M833" s="81"/>
      <c r="N833" s="106"/>
      <c r="O833" s="60"/>
    </row>
    <row r="834" spans="7:15">
      <c r="G834" s="151"/>
      <c r="H834" s="151"/>
      <c r="I834" s="152"/>
      <c r="J834" s="152"/>
      <c r="K834" s="81"/>
      <c r="L834" s="67"/>
      <c r="M834" s="81"/>
      <c r="N834" s="106"/>
      <c r="O834" s="60"/>
    </row>
    <row r="835" spans="7:15">
      <c r="G835" s="151"/>
      <c r="H835" s="151"/>
      <c r="I835" s="152"/>
      <c r="J835" s="152"/>
      <c r="K835" s="81"/>
      <c r="L835" s="67"/>
      <c r="M835" s="81"/>
      <c r="N835" s="106"/>
      <c r="O835" s="60"/>
    </row>
    <row r="836" spans="7:15">
      <c r="G836" s="151"/>
      <c r="H836" s="151"/>
      <c r="I836" s="152"/>
      <c r="J836" s="152"/>
      <c r="K836" s="81"/>
      <c r="L836" s="67"/>
      <c r="M836" s="81"/>
      <c r="N836" s="106"/>
      <c r="O836" s="60"/>
    </row>
    <row r="837" spans="7:15">
      <c r="G837" s="151"/>
      <c r="H837" s="151"/>
      <c r="I837" s="152"/>
      <c r="J837" s="152"/>
      <c r="K837" s="81"/>
      <c r="L837" s="67"/>
      <c r="M837" s="81"/>
      <c r="N837" s="106"/>
      <c r="O837" s="60"/>
    </row>
    <row r="838" spans="7:15">
      <c r="G838" s="151"/>
      <c r="H838" s="151"/>
      <c r="I838" s="152"/>
      <c r="J838" s="152"/>
      <c r="K838" s="81"/>
      <c r="L838" s="67"/>
      <c r="M838" s="81"/>
      <c r="N838" s="106"/>
      <c r="O838" s="60"/>
    </row>
    <row r="839" spans="7:15">
      <c r="G839" s="151"/>
      <c r="H839" s="151"/>
      <c r="I839" s="152"/>
      <c r="J839" s="152"/>
      <c r="K839" s="81"/>
      <c r="L839" s="67"/>
      <c r="M839" s="81"/>
      <c r="N839" s="106"/>
      <c r="O839" s="60"/>
    </row>
    <row r="840" spans="7:15">
      <c r="G840" s="151"/>
      <c r="H840" s="151"/>
      <c r="I840" s="152"/>
      <c r="J840" s="152"/>
      <c r="K840" s="81"/>
      <c r="L840" s="67"/>
      <c r="M840" s="81"/>
      <c r="N840" s="106"/>
      <c r="O840" s="60"/>
    </row>
    <row r="841" spans="7:15">
      <c r="G841" s="151"/>
      <c r="H841" s="151"/>
      <c r="I841" s="152"/>
      <c r="J841" s="152"/>
      <c r="K841" s="81"/>
      <c r="L841" s="67"/>
      <c r="M841" s="81"/>
      <c r="N841" s="106"/>
      <c r="O841" s="60"/>
    </row>
    <row r="842" spans="7:15">
      <c r="G842" s="151"/>
      <c r="H842" s="151"/>
      <c r="I842" s="152"/>
      <c r="J842" s="152"/>
      <c r="K842" s="81"/>
      <c r="L842" s="67"/>
      <c r="M842" s="81"/>
      <c r="N842" s="106"/>
      <c r="O842" s="60"/>
    </row>
    <row r="843" spans="7:15">
      <c r="G843" s="151"/>
      <c r="H843" s="151"/>
      <c r="I843" s="152"/>
      <c r="J843" s="152"/>
      <c r="K843" s="81"/>
      <c r="L843" s="67"/>
      <c r="M843" s="81"/>
      <c r="N843" s="106"/>
      <c r="O843" s="60"/>
    </row>
    <row r="844" spans="7:15">
      <c r="G844" s="151"/>
      <c r="H844" s="151"/>
      <c r="I844" s="152"/>
      <c r="J844" s="152"/>
      <c r="K844" s="81"/>
      <c r="L844" s="67"/>
      <c r="M844" s="81"/>
      <c r="N844" s="106"/>
      <c r="O844" s="60"/>
    </row>
    <row r="845" spans="7:15">
      <c r="G845" s="151"/>
      <c r="H845" s="151"/>
      <c r="I845" s="152"/>
      <c r="J845" s="152"/>
      <c r="K845" s="81"/>
      <c r="L845" s="67"/>
      <c r="M845" s="81"/>
      <c r="N845" s="106"/>
      <c r="O845" s="60"/>
    </row>
    <row r="846" spans="7:15">
      <c r="G846" s="151"/>
      <c r="H846" s="151"/>
      <c r="I846" s="152"/>
      <c r="J846" s="152"/>
      <c r="K846" s="81"/>
      <c r="L846" s="67"/>
      <c r="M846" s="81"/>
      <c r="N846" s="106"/>
      <c r="O846" s="60"/>
    </row>
    <row r="847" spans="7:15">
      <c r="G847" s="151"/>
      <c r="H847" s="151"/>
      <c r="I847" s="152"/>
      <c r="J847" s="152"/>
      <c r="K847" s="81"/>
      <c r="L847" s="67"/>
      <c r="M847" s="81"/>
      <c r="N847" s="106"/>
      <c r="O847" s="60"/>
    </row>
    <row r="848" spans="7:15">
      <c r="G848" s="151"/>
      <c r="H848" s="151"/>
      <c r="I848" s="152"/>
      <c r="J848" s="152"/>
      <c r="K848" s="81"/>
      <c r="L848" s="67"/>
      <c r="M848" s="81"/>
      <c r="N848" s="106"/>
      <c r="O848" s="60"/>
    </row>
    <row r="849" spans="7:15">
      <c r="G849" s="151"/>
      <c r="H849" s="151"/>
      <c r="I849" s="152"/>
      <c r="J849" s="152"/>
      <c r="K849" s="81"/>
      <c r="L849" s="67"/>
      <c r="M849" s="81"/>
      <c r="N849" s="106"/>
      <c r="O849" s="60"/>
    </row>
    <row r="850" spans="7:15">
      <c r="G850" s="151"/>
      <c r="H850" s="151"/>
      <c r="I850" s="152"/>
      <c r="J850" s="152"/>
      <c r="K850" s="81"/>
      <c r="L850" s="67"/>
      <c r="M850" s="81"/>
      <c r="N850" s="106"/>
      <c r="O850" s="60"/>
    </row>
    <row r="851" spans="7:15">
      <c r="G851" s="151"/>
      <c r="H851" s="151"/>
      <c r="I851" s="152"/>
      <c r="J851" s="152"/>
      <c r="K851" s="81"/>
      <c r="L851" s="67"/>
      <c r="M851" s="81"/>
      <c r="N851" s="106"/>
      <c r="O851" s="60"/>
    </row>
    <row r="852" spans="7:15">
      <c r="G852" s="151"/>
      <c r="H852" s="151"/>
      <c r="I852" s="152"/>
      <c r="J852" s="152"/>
      <c r="K852" s="81"/>
      <c r="L852" s="67"/>
      <c r="M852" s="81"/>
      <c r="N852" s="106"/>
      <c r="O852" s="60"/>
    </row>
    <row r="853" spans="7:15">
      <c r="G853" s="151"/>
      <c r="H853" s="151"/>
      <c r="I853" s="152"/>
      <c r="J853" s="152"/>
      <c r="K853" s="81"/>
      <c r="L853" s="67"/>
      <c r="M853" s="81"/>
      <c r="N853" s="106"/>
      <c r="O853" s="60"/>
    </row>
    <row r="854" spans="7:15">
      <c r="G854" s="151"/>
      <c r="H854" s="151"/>
      <c r="I854" s="152"/>
      <c r="J854" s="152"/>
      <c r="K854" s="81"/>
      <c r="L854" s="67"/>
      <c r="M854" s="81"/>
      <c r="N854" s="106"/>
      <c r="O854" s="60"/>
    </row>
    <row r="855" spans="7:15">
      <c r="G855" s="151"/>
      <c r="H855" s="151"/>
      <c r="I855" s="152"/>
      <c r="J855" s="152"/>
      <c r="K855" s="81"/>
      <c r="L855" s="67"/>
      <c r="M855" s="81"/>
      <c r="N855" s="106"/>
      <c r="O855" s="60"/>
    </row>
    <row r="856" spans="7:15">
      <c r="G856" s="151"/>
      <c r="H856" s="151"/>
      <c r="I856" s="152"/>
      <c r="J856" s="152"/>
      <c r="K856" s="81"/>
      <c r="L856" s="67"/>
      <c r="M856" s="81"/>
      <c r="N856" s="106"/>
      <c r="O856" s="60"/>
    </row>
    <row r="857" spans="7:15">
      <c r="G857" s="151"/>
      <c r="H857" s="151"/>
      <c r="I857" s="152"/>
      <c r="J857" s="152"/>
      <c r="K857" s="81"/>
      <c r="L857" s="67"/>
      <c r="M857" s="81"/>
      <c r="N857" s="106"/>
      <c r="O857" s="60"/>
    </row>
    <row r="858" spans="7:15">
      <c r="G858" s="151"/>
      <c r="H858" s="151"/>
      <c r="I858" s="152"/>
      <c r="J858" s="152"/>
      <c r="K858" s="81"/>
      <c r="L858" s="67"/>
      <c r="M858" s="81"/>
      <c r="N858" s="106"/>
      <c r="O858" s="60"/>
    </row>
    <row r="859" spans="7:15">
      <c r="G859" s="151"/>
      <c r="H859" s="151"/>
      <c r="I859" s="152"/>
      <c r="J859" s="152"/>
      <c r="K859" s="81"/>
      <c r="L859" s="67"/>
      <c r="M859" s="81"/>
      <c r="N859" s="106"/>
      <c r="O859" s="60"/>
    </row>
    <row r="860" spans="7:15">
      <c r="G860" s="151"/>
      <c r="H860" s="151"/>
      <c r="I860" s="152"/>
      <c r="J860" s="152"/>
      <c r="K860" s="81"/>
      <c r="L860" s="67"/>
      <c r="M860" s="81"/>
      <c r="N860" s="106"/>
      <c r="O860" s="60"/>
    </row>
    <row r="861" spans="7:15">
      <c r="G861" s="151"/>
      <c r="H861" s="151"/>
      <c r="I861" s="152"/>
      <c r="J861" s="152"/>
      <c r="K861" s="81"/>
      <c r="L861" s="67"/>
      <c r="M861" s="81"/>
      <c r="N861" s="106"/>
      <c r="O861" s="60"/>
    </row>
    <row r="862" spans="7:15">
      <c r="G862" s="151"/>
      <c r="H862" s="151"/>
      <c r="I862" s="152"/>
      <c r="J862" s="152"/>
      <c r="K862" s="81"/>
      <c r="L862" s="67"/>
      <c r="M862" s="81"/>
      <c r="N862" s="106"/>
      <c r="O862" s="60"/>
    </row>
    <row r="863" spans="7:15">
      <c r="G863" s="151"/>
      <c r="H863" s="151"/>
      <c r="I863" s="152"/>
      <c r="J863" s="152"/>
      <c r="K863" s="81"/>
      <c r="L863" s="67"/>
      <c r="M863" s="81"/>
      <c r="N863" s="106"/>
      <c r="O863" s="60"/>
    </row>
    <row r="864" spans="7:15">
      <c r="G864" s="151"/>
      <c r="H864" s="151"/>
      <c r="I864" s="152"/>
      <c r="J864" s="152"/>
      <c r="K864" s="81"/>
      <c r="L864" s="67"/>
      <c r="M864" s="81"/>
      <c r="N864" s="106"/>
      <c r="O864" s="60"/>
    </row>
    <row r="865" spans="7:15">
      <c r="G865" s="151"/>
      <c r="H865" s="151"/>
      <c r="I865" s="152"/>
      <c r="J865" s="152"/>
      <c r="K865" s="81"/>
      <c r="L865" s="67"/>
      <c r="M865" s="81"/>
      <c r="N865" s="106"/>
      <c r="O865" s="60"/>
    </row>
    <row r="866" spans="7:15">
      <c r="G866" s="151"/>
      <c r="H866" s="151"/>
      <c r="I866" s="152"/>
      <c r="J866" s="152"/>
      <c r="K866" s="81"/>
      <c r="L866" s="67"/>
      <c r="M866" s="81"/>
      <c r="N866" s="106"/>
      <c r="O866" s="60"/>
    </row>
    <row r="867" spans="7:15">
      <c r="G867" s="151"/>
      <c r="H867" s="151"/>
      <c r="I867" s="152"/>
      <c r="J867" s="152"/>
      <c r="K867" s="81"/>
      <c r="L867" s="67"/>
      <c r="M867" s="81"/>
      <c r="N867" s="106"/>
      <c r="O867" s="60"/>
    </row>
    <row r="868" spans="7:15">
      <c r="G868" s="151"/>
      <c r="H868" s="151"/>
      <c r="I868" s="152"/>
      <c r="J868" s="152"/>
      <c r="K868" s="81"/>
      <c r="L868" s="67"/>
      <c r="M868" s="81"/>
      <c r="N868" s="106"/>
      <c r="O868" s="60"/>
    </row>
    <row r="869" spans="7:15">
      <c r="G869" s="151"/>
      <c r="H869" s="151"/>
      <c r="I869" s="152"/>
      <c r="J869" s="152"/>
      <c r="K869" s="81"/>
      <c r="L869" s="67"/>
      <c r="M869" s="81"/>
      <c r="N869" s="106"/>
      <c r="O869" s="60"/>
    </row>
    <row r="870" spans="7:15">
      <c r="G870" s="151"/>
      <c r="H870" s="151"/>
      <c r="I870" s="152"/>
      <c r="J870" s="152"/>
      <c r="K870" s="81"/>
      <c r="L870" s="67"/>
      <c r="M870" s="81"/>
      <c r="N870" s="106"/>
      <c r="O870" s="60"/>
    </row>
    <row r="871" spans="7:15">
      <c r="G871" s="151"/>
      <c r="H871" s="151"/>
      <c r="I871" s="152"/>
      <c r="J871" s="152"/>
      <c r="K871" s="81"/>
      <c r="L871" s="67"/>
      <c r="M871" s="81"/>
      <c r="N871" s="106"/>
      <c r="O871" s="60"/>
    </row>
    <row r="872" spans="7:15">
      <c r="G872" s="151"/>
      <c r="H872" s="151"/>
      <c r="I872" s="152"/>
      <c r="J872" s="152"/>
      <c r="K872" s="81"/>
      <c r="L872" s="67"/>
      <c r="M872" s="81"/>
      <c r="N872" s="106"/>
      <c r="O872" s="60"/>
    </row>
    <row r="873" spans="7:15">
      <c r="G873" s="151"/>
      <c r="H873" s="151"/>
      <c r="I873" s="152"/>
      <c r="J873" s="152"/>
      <c r="K873" s="81"/>
      <c r="L873" s="67"/>
      <c r="M873" s="81"/>
      <c r="N873" s="106"/>
      <c r="O873" s="60"/>
    </row>
    <row r="874" spans="7:15">
      <c r="G874" s="151"/>
      <c r="H874" s="151"/>
      <c r="I874" s="152"/>
      <c r="J874" s="152"/>
      <c r="K874" s="81"/>
      <c r="L874" s="67"/>
      <c r="M874" s="81"/>
      <c r="N874" s="106"/>
      <c r="O874" s="60"/>
    </row>
    <row r="875" spans="7:15">
      <c r="G875" s="151"/>
      <c r="H875" s="151"/>
      <c r="I875" s="152"/>
      <c r="J875" s="152"/>
      <c r="K875" s="81"/>
      <c r="L875" s="67"/>
      <c r="M875" s="81"/>
      <c r="N875" s="106"/>
      <c r="O875" s="60"/>
    </row>
    <row r="876" spans="7:15">
      <c r="G876" s="151"/>
      <c r="H876" s="151"/>
      <c r="I876" s="152"/>
      <c r="J876" s="152"/>
      <c r="K876" s="81"/>
      <c r="L876" s="67"/>
      <c r="M876" s="81"/>
      <c r="N876" s="106"/>
      <c r="O876" s="60"/>
    </row>
    <row r="877" spans="7:15">
      <c r="G877" s="151"/>
      <c r="H877" s="151"/>
      <c r="I877" s="152"/>
      <c r="J877" s="152"/>
      <c r="K877" s="81"/>
      <c r="L877" s="67"/>
      <c r="M877" s="81"/>
      <c r="N877" s="106"/>
      <c r="O877" s="60"/>
    </row>
    <row r="878" spans="7:15">
      <c r="G878" s="151"/>
      <c r="H878" s="151"/>
      <c r="I878" s="152"/>
      <c r="J878" s="152"/>
      <c r="K878" s="81"/>
      <c r="L878" s="67"/>
      <c r="M878" s="81"/>
      <c r="N878" s="106"/>
      <c r="O878" s="60"/>
    </row>
    <row r="879" spans="7:15">
      <c r="G879" s="151"/>
      <c r="H879" s="151"/>
      <c r="I879" s="152"/>
      <c r="J879" s="152"/>
      <c r="K879" s="81"/>
      <c r="L879" s="67"/>
      <c r="M879" s="81"/>
      <c r="N879" s="106"/>
      <c r="O879" s="60"/>
    </row>
    <row r="880" spans="7:15">
      <c r="G880" s="151"/>
      <c r="H880" s="151"/>
      <c r="I880" s="152"/>
      <c r="J880" s="152"/>
      <c r="K880" s="81"/>
      <c r="L880" s="67"/>
      <c r="M880" s="81"/>
      <c r="N880" s="106"/>
      <c r="O880" s="60"/>
    </row>
    <row r="881" spans="7:15">
      <c r="G881" s="151"/>
      <c r="H881" s="151"/>
      <c r="I881" s="152"/>
      <c r="J881" s="152"/>
      <c r="K881" s="81"/>
      <c r="L881" s="67"/>
      <c r="M881" s="81"/>
      <c r="N881" s="106"/>
      <c r="O881" s="60"/>
    </row>
    <row r="882" spans="7:15">
      <c r="G882" s="151"/>
      <c r="H882" s="151"/>
      <c r="I882" s="152"/>
      <c r="J882" s="152"/>
      <c r="K882" s="81"/>
      <c r="L882" s="67"/>
      <c r="M882" s="81"/>
      <c r="N882" s="106"/>
      <c r="O882" s="60"/>
    </row>
    <row r="883" spans="7:15">
      <c r="G883" s="151"/>
      <c r="H883" s="151"/>
      <c r="I883" s="152"/>
      <c r="J883" s="152"/>
      <c r="K883" s="81"/>
      <c r="L883" s="67"/>
      <c r="M883" s="81"/>
      <c r="N883" s="106"/>
      <c r="O883" s="60"/>
    </row>
    <row r="884" spans="7:15">
      <c r="G884" s="151"/>
      <c r="H884" s="151"/>
      <c r="I884" s="152"/>
      <c r="J884" s="152"/>
      <c r="K884" s="81"/>
      <c r="L884" s="67"/>
      <c r="M884" s="81"/>
      <c r="N884" s="106"/>
      <c r="O884" s="60"/>
    </row>
    <row r="885" spans="7:15">
      <c r="G885" s="151"/>
      <c r="H885" s="151"/>
      <c r="I885" s="152"/>
      <c r="J885" s="152"/>
      <c r="K885" s="81"/>
      <c r="L885" s="67"/>
      <c r="M885" s="81"/>
      <c r="N885" s="106"/>
      <c r="O885" s="60"/>
    </row>
    <row r="886" spans="7:15">
      <c r="G886" s="151"/>
      <c r="H886" s="151"/>
      <c r="I886" s="152"/>
      <c r="J886" s="152"/>
      <c r="K886" s="81"/>
      <c r="L886" s="67"/>
      <c r="M886" s="81"/>
      <c r="N886" s="106"/>
      <c r="O886" s="60"/>
    </row>
    <row r="887" spans="7:15">
      <c r="G887" s="151"/>
      <c r="H887" s="151"/>
      <c r="I887" s="152"/>
      <c r="J887" s="152"/>
      <c r="K887" s="81"/>
      <c r="L887" s="67"/>
      <c r="M887" s="81"/>
      <c r="N887" s="106"/>
      <c r="O887" s="60"/>
    </row>
    <row r="888" spans="7:15">
      <c r="G888" s="151"/>
      <c r="H888" s="151"/>
      <c r="I888" s="152"/>
      <c r="J888" s="152"/>
      <c r="K888" s="81"/>
      <c r="L888" s="67"/>
      <c r="M888" s="81"/>
      <c r="N888" s="106"/>
      <c r="O888" s="60"/>
    </row>
    <row r="889" spans="7:15">
      <c r="G889" s="151"/>
      <c r="H889" s="151"/>
      <c r="I889" s="152"/>
      <c r="J889" s="152"/>
      <c r="K889" s="81"/>
      <c r="L889" s="67"/>
      <c r="M889" s="81"/>
      <c r="N889" s="106"/>
      <c r="O889" s="60"/>
    </row>
    <row r="890" spans="7:15">
      <c r="G890" s="151"/>
      <c r="H890" s="151"/>
      <c r="I890" s="152"/>
      <c r="J890" s="152"/>
      <c r="K890" s="81"/>
      <c r="L890" s="67"/>
      <c r="M890" s="81"/>
      <c r="N890" s="106"/>
      <c r="O890" s="60"/>
    </row>
    <row r="891" spans="7:15">
      <c r="G891" s="151"/>
      <c r="H891" s="151"/>
      <c r="I891" s="152"/>
      <c r="J891" s="152"/>
      <c r="K891" s="81"/>
      <c r="L891" s="67"/>
      <c r="M891" s="81"/>
      <c r="N891" s="106"/>
      <c r="O891" s="60"/>
    </row>
    <row r="892" spans="7:15">
      <c r="G892" s="151"/>
      <c r="H892" s="151"/>
      <c r="I892" s="152"/>
      <c r="J892" s="152"/>
      <c r="K892" s="81"/>
      <c r="L892" s="67"/>
      <c r="M892" s="81"/>
      <c r="N892" s="106"/>
      <c r="O892" s="60"/>
    </row>
    <row r="893" spans="7:15">
      <c r="G893" s="151"/>
      <c r="H893" s="151"/>
      <c r="I893" s="152"/>
      <c r="J893" s="152"/>
      <c r="K893" s="81"/>
      <c r="L893" s="67"/>
      <c r="M893" s="81"/>
      <c r="N893" s="106"/>
      <c r="O893" s="60"/>
    </row>
    <row r="894" spans="7:15">
      <c r="G894" s="151"/>
      <c r="H894" s="151"/>
      <c r="I894" s="152"/>
      <c r="J894" s="152"/>
      <c r="K894" s="81"/>
      <c r="L894" s="67"/>
      <c r="M894" s="81"/>
      <c r="N894" s="106"/>
      <c r="O894" s="60"/>
    </row>
    <row r="895" spans="7:15">
      <c r="G895" s="151"/>
      <c r="H895" s="151"/>
      <c r="I895" s="152"/>
      <c r="J895" s="152"/>
      <c r="K895" s="81"/>
      <c r="L895" s="67"/>
      <c r="M895" s="81"/>
      <c r="N895" s="106"/>
      <c r="O895" s="60"/>
    </row>
    <row r="896" spans="7:15">
      <c r="G896" s="151"/>
      <c r="H896" s="151"/>
      <c r="I896" s="152"/>
      <c r="J896" s="152"/>
      <c r="K896" s="81"/>
      <c r="L896" s="67"/>
      <c r="M896" s="81"/>
      <c r="N896" s="106"/>
      <c r="O896" s="60"/>
    </row>
    <row r="897" spans="7:15">
      <c r="G897" s="151"/>
      <c r="H897" s="151"/>
      <c r="I897" s="152"/>
      <c r="J897" s="152"/>
      <c r="K897" s="81"/>
      <c r="L897" s="67"/>
      <c r="M897" s="81"/>
      <c r="N897" s="106"/>
      <c r="O897" s="60"/>
    </row>
    <row r="898" spans="7:15">
      <c r="G898" s="151"/>
      <c r="H898" s="151"/>
      <c r="I898" s="152"/>
      <c r="J898" s="152"/>
      <c r="K898" s="81"/>
      <c r="L898" s="67"/>
      <c r="M898" s="81"/>
      <c r="N898" s="106"/>
      <c r="O898" s="60"/>
    </row>
    <row r="899" spans="7:15">
      <c r="G899" s="151"/>
      <c r="H899" s="151"/>
      <c r="I899" s="152"/>
      <c r="J899" s="152"/>
      <c r="K899" s="81"/>
      <c r="L899" s="67"/>
      <c r="M899" s="81"/>
      <c r="N899" s="106"/>
      <c r="O899" s="60"/>
    </row>
    <row r="900" spans="7:15">
      <c r="G900" s="151"/>
      <c r="H900" s="151"/>
      <c r="I900" s="152"/>
      <c r="J900" s="152"/>
      <c r="K900" s="81"/>
      <c r="L900" s="67"/>
      <c r="M900" s="81"/>
      <c r="N900" s="106"/>
      <c r="O900" s="60"/>
    </row>
    <row r="901" spans="7:15">
      <c r="G901" s="151"/>
      <c r="H901" s="151"/>
      <c r="I901" s="152"/>
      <c r="J901" s="152"/>
      <c r="K901" s="81"/>
      <c r="L901" s="67"/>
      <c r="M901" s="81"/>
      <c r="N901" s="106"/>
      <c r="O901" s="60"/>
    </row>
    <row r="902" spans="7:15">
      <c r="G902" s="151"/>
      <c r="H902" s="151"/>
      <c r="I902" s="152"/>
      <c r="J902" s="152"/>
      <c r="K902" s="81"/>
      <c r="L902" s="67"/>
      <c r="M902" s="81"/>
      <c r="N902" s="106"/>
      <c r="O902" s="60"/>
    </row>
    <row r="903" spans="7:15">
      <c r="G903" s="151"/>
      <c r="H903" s="151"/>
      <c r="I903" s="152"/>
      <c r="J903" s="152"/>
      <c r="K903" s="81"/>
      <c r="L903" s="67"/>
      <c r="M903" s="81"/>
      <c r="N903" s="106"/>
      <c r="O903" s="60"/>
    </row>
    <row r="904" spans="7:15">
      <c r="G904" s="151"/>
      <c r="H904" s="151"/>
      <c r="I904" s="152"/>
      <c r="J904" s="152"/>
      <c r="K904" s="81"/>
      <c r="L904" s="67"/>
      <c r="M904" s="81"/>
      <c r="N904" s="106"/>
      <c r="O904" s="60"/>
    </row>
    <row r="905" spans="7:15">
      <c r="G905" s="151"/>
      <c r="H905" s="151"/>
      <c r="I905" s="152"/>
      <c r="J905" s="152"/>
      <c r="K905" s="81"/>
      <c r="L905" s="67"/>
      <c r="M905" s="81"/>
      <c r="N905" s="106"/>
      <c r="O905" s="60"/>
    </row>
    <row r="906" spans="7:15">
      <c r="G906" s="151"/>
      <c r="H906" s="151"/>
      <c r="I906" s="152"/>
      <c r="J906" s="152"/>
      <c r="K906" s="81"/>
      <c r="L906" s="67"/>
      <c r="M906" s="81"/>
      <c r="N906" s="106"/>
      <c r="O906" s="60"/>
    </row>
    <row r="907" spans="7:15">
      <c r="G907" s="151"/>
      <c r="H907" s="151"/>
      <c r="I907" s="152"/>
      <c r="J907" s="152"/>
      <c r="K907" s="81"/>
      <c r="L907" s="67"/>
      <c r="M907" s="81"/>
      <c r="N907" s="106"/>
      <c r="O907" s="60"/>
    </row>
    <row r="908" spans="7:15">
      <c r="G908" s="151"/>
      <c r="H908" s="151"/>
      <c r="I908" s="152"/>
      <c r="J908" s="152"/>
      <c r="K908" s="81"/>
      <c r="L908" s="67"/>
      <c r="M908" s="81"/>
      <c r="N908" s="106"/>
      <c r="O908" s="60"/>
    </row>
    <row r="909" spans="7:15">
      <c r="G909" s="151"/>
      <c r="H909" s="151"/>
      <c r="I909" s="152"/>
      <c r="J909" s="152"/>
      <c r="K909" s="81"/>
      <c r="L909" s="67"/>
      <c r="M909" s="81"/>
      <c r="N909" s="106"/>
      <c r="O909" s="60"/>
    </row>
    <row r="910" spans="7:15">
      <c r="G910" s="151"/>
      <c r="H910" s="151"/>
      <c r="I910" s="152"/>
      <c r="J910" s="152"/>
      <c r="K910" s="81"/>
      <c r="L910" s="67"/>
      <c r="M910" s="81"/>
      <c r="N910" s="106"/>
      <c r="O910" s="60"/>
    </row>
    <row r="911" spans="7:15">
      <c r="G911" s="151"/>
      <c r="H911" s="151"/>
      <c r="I911" s="152"/>
      <c r="J911" s="152"/>
      <c r="K911" s="81"/>
      <c r="L911" s="67"/>
      <c r="M911" s="81"/>
      <c r="N911" s="106"/>
      <c r="O911" s="60"/>
    </row>
    <row r="912" spans="7:15">
      <c r="G912" s="151"/>
      <c r="H912" s="151"/>
      <c r="I912" s="152"/>
      <c r="J912" s="152"/>
      <c r="K912" s="81"/>
      <c r="L912" s="67"/>
      <c r="M912" s="81"/>
      <c r="N912" s="106"/>
      <c r="O912" s="60"/>
    </row>
    <row r="913" spans="7:15">
      <c r="G913" s="151"/>
      <c r="H913" s="151"/>
      <c r="I913" s="152"/>
      <c r="J913" s="152"/>
      <c r="K913" s="81"/>
      <c r="L913" s="67"/>
      <c r="M913" s="81"/>
      <c r="N913" s="106"/>
      <c r="O913" s="60"/>
    </row>
    <row r="914" spans="7:15">
      <c r="G914" s="151"/>
      <c r="H914" s="151"/>
      <c r="I914" s="152"/>
      <c r="J914" s="152"/>
      <c r="K914" s="81"/>
      <c r="L914" s="67"/>
      <c r="M914" s="81"/>
      <c r="N914" s="106"/>
      <c r="O914" s="60"/>
    </row>
    <row r="915" spans="7:15">
      <c r="G915" s="151"/>
      <c r="H915" s="151"/>
      <c r="I915" s="152"/>
      <c r="J915" s="152"/>
      <c r="K915" s="81"/>
      <c r="L915" s="67"/>
      <c r="M915" s="81"/>
      <c r="N915" s="106"/>
      <c r="O915" s="60"/>
    </row>
    <row r="916" spans="7:15">
      <c r="G916" s="151"/>
      <c r="H916" s="151"/>
      <c r="I916" s="152"/>
      <c r="J916" s="152"/>
      <c r="K916" s="81"/>
      <c r="L916" s="67"/>
      <c r="M916" s="81"/>
      <c r="N916" s="106"/>
      <c r="O916" s="60"/>
    </row>
    <row r="917" spans="7:15">
      <c r="G917" s="151"/>
      <c r="H917" s="151"/>
      <c r="I917" s="152"/>
      <c r="J917" s="152"/>
      <c r="K917" s="81"/>
      <c r="L917" s="67"/>
      <c r="M917" s="81"/>
      <c r="N917" s="106"/>
      <c r="O917" s="60"/>
    </row>
    <row r="918" spans="7:15">
      <c r="G918" s="151"/>
      <c r="H918" s="151"/>
      <c r="I918" s="152"/>
      <c r="J918" s="152"/>
      <c r="K918" s="81"/>
      <c r="L918" s="67"/>
      <c r="M918" s="81"/>
      <c r="N918" s="106"/>
      <c r="O918" s="60"/>
    </row>
    <row r="919" spans="7:15">
      <c r="G919" s="151"/>
      <c r="H919" s="151"/>
      <c r="I919" s="152"/>
      <c r="J919" s="152"/>
      <c r="K919" s="81"/>
      <c r="L919" s="67"/>
      <c r="M919" s="81"/>
      <c r="N919" s="106"/>
      <c r="O919" s="60"/>
    </row>
    <row r="920" spans="7:15">
      <c r="G920" s="151"/>
      <c r="H920" s="151"/>
      <c r="I920" s="152"/>
      <c r="J920" s="152"/>
      <c r="K920" s="81"/>
      <c r="L920" s="67"/>
      <c r="M920" s="81"/>
      <c r="N920" s="106"/>
      <c r="O920" s="60"/>
    </row>
    <row r="921" spans="7:15">
      <c r="G921" s="151"/>
      <c r="H921" s="151"/>
      <c r="I921" s="152"/>
      <c r="J921" s="152"/>
      <c r="K921" s="81"/>
      <c r="L921" s="67"/>
      <c r="M921" s="81"/>
      <c r="N921" s="106"/>
      <c r="O921" s="60"/>
    </row>
    <row r="922" spans="7:15">
      <c r="G922" s="151"/>
      <c r="H922" s="151"/>
      <c r="I922" s="152"/>
      <c r="J922" s="152"/>
      <c r="K922" s="81"/>
      <c r="L922" s="67"/>
      <c r="M922" s="81"/>
      <c r="N922" s="106"/>
      <c r="O922" s="60"/>
    </row>
    <row r="923" spans="7:15">
      <c r="G923" s="151"/>
      <c r="H923" s="151"/>
      <c r="I923" s="152"/>
      <c r="J923" s="152"/>
      <c r="K923" s="81"/>
      <c r="L923" s="67"/>
      <c r="M923" s="81"/>
      <c r="N923" s="106"/>
      <c r="O923" s="60"/>
    </row>
    <row r="924" spans="7:15">
      <c r="G924" s="151"/>
      <c r="H924" s="151"/>
      <c r="I924" s="152"/>
      <c r="J924" s="152"/>
      <c r="K924" s="81"/>
      <c r="L924" s="67"/>
      <c r="M924" s="81"/>
      <c r="N924" s="106"/>
      <c r="O924" s="60"/>
    </row>
    <row r="925" spans="7:15">
      <c r="G925" s="151"/>
      <c r="H925" s="151"/>
      <c r="I925" s="152"/>
      <c r="J925" s="152"/>
      <c r="K925" s="81"/>
      <c r="L925" s="67"/>
      <c r="M925" s="81"/>
      <c r="N925" s="106"/>
      <c r="O925" s="60"/>
    </row>
    <row r="926" spans="7:15">
      <c r="G926" s="151"/>
      <c r="H926" s="151"/>
      <c r="I926" s="152"/>
      <c r="J926" s="152"/>
      <c r="K926" s="81"/>
      <c r="L926" s="67"/>
      <c r="M926" s="81"/>
      <c r="N926" s="106"/>
      <c r="O926" s="60"/>
    </row>
    <row r="927" spans="7:15">
      <c r="G927" s="151"/>
      <c r="H927" s="151"/>
      <c r="I927" s="152"/>
      <c r="J927" s="152"/>
      <c r="K927" s="81"/>
      <c r="L927" s="67"/>
      <c r="M927" s="81"/>
      <c r="N927" s="106"/>
      <c r="O927" s="60"/>
    </row>
    <row r="928" spans="7:15">
      <c r="G928" s="151"/>
      <c r="H928" s="151"/>
      <c r="I928" s="152"/>
      <c r="J928" s="152"/>
      <c r="K928" s="81"/>
      <c r="L928" s="67"/>
      <c r="M928" s="81"/>
      <c r="N928" s="106"/>
      <c r="O928" s="60"/>
    </row>
    <row r="929" spans="7:15">
      <c r="G929" s="151"/>
      <c r="H929" s="151"/>
      <c r="I929" s="152"/>
      <c r="J929" s="152"/>
      <c r="K929" s="81"/>
      <c r="L929" s="67"/>
      <c r="M929" s="81"/>
      <c r="N929" s="106"/>
      <c r="O929" s="60"/>
    </row>
    <row r="930" spans="7:15">
      <c r="G930" s="151"/>
      <c r="H930" s="151"/>
      <c r="I930" s="152"/>
      <c r="J930" s="152"/>
      <c r="K930" s="81"/>
      <c r="L930" s="67"/>
      <c r="M930" s="81"/>
      <c r="N930" s="106"/>
      <c r="O930" s="60"/>
    </row>
    <row r="931" spans="7:15">
      <c r="G931" s="151"/>
      <c r="H931" s="151"/>
      <c r="I931" s="152"/>
      <c r="J931" s="152"/>
      <c r="K931" s="81"/>
      <c r="L931" s="67"/>
      <c r="M931" s="81"/>
      <c r="N931" s="106"/>
      <c r="O931" s="60"/>
    </row>
    <row r="932" spans="7:15">
      <c r="G932" s="151"/>
      <c r="H932" s="151"/>
      <c r="I932" s="152"/>
      <c r="J932" s="152"/>
      <c r="K932" s="81"/>
      <c r="L932" s="67"/>
      <c r="M932" s="81"/>
      <c r="N932" s="106"/>
      <c r="O932" s="60"/>
    </row>
    <row r="933" spans="7:15">
      <c r="G933" s="151"/>
      <c r="H933" s="151"/>
      <c r="I933" s="152"/>
      <c r="J933" s="152"/>
      <c r="K933" s="81"/>
      <c r="L933" s="67"/>
      <c r="M933" s="81"/>
      <c r="N933" s="106"/>
      <c r="O933" s="60"/>
    </row>
    <row r="934" spans="7:15">
      <c r="G934" s="151"/>
      <c r="H934" s="151"/>
      <c r="I934" s="152"/>
      <c r="J934" s="152"/>
      <c r="K934" s="81"/>
      <c r="L934" s="67"/>
      <c r="M934" s="81"/>
      <c r="N934" s="106"/>
      <c r="O934" s="60"/>
    </row>
    <row r="935" spans="7:15">
      <c r="G935" s="151"/>
      <c r="H935" s="151"/>
      <c r="I935" s="152"/>
      <c r="J935" s="152"/>
      <c r="K935" s="81"/>
      <c r="L935" s="67"/>
      <c r="M935" s="81"/>
      <c r="N935" s="106"/>
      <c r="O935" s="60"/>
    </row>
    <row r="936" spans="7:15">
      <c r="G936" s="151"/>
      <c r="H936" s="151"/>
      <c r="I936" s="152"/>
      <c r="J936" s="152"/>
      <c r="K936" s="81"/>
      <c r="L936" s="67"/>
      <c r="M936" s="81"/>
      <c r="N936" s="106"/>
      <c r="O936" s="60"/>
    </row>
    <row r="937" spans="7:15">
      <c r="G937" s="151"/>
      <c r="H937" s="151"/>
      <c r="I937" s="152"/>
      <c r="J937" s="152"/>
      <c r="K937" s="81"/>
      <c r="L937" s="67"/>
      <c r="M937" s="81"/>
      <c r="N937" s="106"/>
      <c r="O937" s="60"/>
    </row>
    <row r="938" spans="7:15">
      <c r="G938" s="151"/>
      <c r="H938" s="151"/>
      <c r="I938" s="152"/>
      <c r="J938" s="152"/>
      <c r="K938" s="81"/>
      <c r="L938" s="67"/>
      <c r="M938" s="81"/>
      <c r="N938" s="106"/>
      <c r="O938" s="60"/>
    </row>
    <row r="939" spans="7:15">
      <c r="G939" s="151"/>
      <c r="H939" s="151"/>
      <c r="I939" s="152"/>
      <c r="J939" s="152"/>
      <c r="K939" s="81"/>
      <c r="L939" s="67"/>
      <c r="M939" s="81"/>
      <c r="N939" s="106"/>
      <c r="O939" s="60"/>
    </row>
    <row r="940" spans="7:15">
      <c r="G940" s="151"/>
      <c r="H940" s="151"/>
      <c r="I940" s="152"/>
      <c r="J940" s="152"/>
      <c r="K940" s="81"/>
      <c r="L940" s="67"/>
      <c r="M940" s="81"/>
      <c r="N940" s="106"/>
      <c r="O940" s="60"/>
    </row>
    <row r="941" spans="7:15">
      <c r="G941" s="151"/>
      <c r="H941" s="151"/>
      <c r="I941" s="152"/>
      <c r="J941" s="152"/>
      <c r="K941" s="81"/>
      <c r="L941" s="67"/>
      <c r="M941" s="81"/>
      <c r="N941" s="106"/>
      <c r="O941" s="60"/>
    </row>
    <row r="942" spans="7:15">
      <c r="G942" s="151"/>
      <c r="H942" s="151"/>
      <c r="I942" s="152"/>
      <c r="J942" s="152"/>
      <c r="K942" s="81"/>
      <c r="L942" s="67"/>
      <c r="M942" s="81"/>
      <c r="N942" s="106"/>
      <c r="O942" s="60"/>
    </row>
    <row r="943" spans="7:15">
      <c r="G943" s="151"/>
      <c r="H943" s="151"/>
      <c r="I943" s="152"/>
      <c r="J943" s="152"/>
      <c r="K943" s="81"/>
      <c r="L943" s="67"/>
      <c r="M943" s="81"/>
      <c r="N943" s="106"/>
      <c r="O943" s="60"/>
    </row>
    <row r="944" spans="7:15">
      <c r="G944" s="151"/>
      <c r="H944" s="151"/>
      <c r="I944" s="152"/>
      <c r="J944" s="152"/>
      <c r="K944" s="81"/>
      <c r="L944" s="67"/>
      <c r="M944" s="81"/>
      <c r="N944" s="106"/>
      <c r="O944" s="60"/>
    </row>
    <row r="945" spans="7:15">
      <c r="G945" s="151"/>
      <c r="H945" s="151"/>
      <c r="I945" s="152"/>
      <c r="J945" s="152"/>
      <c r="K945" s="81"/>
      <c r="L945" s="67"/>
      <c r="M945" s="81"/>
      <c r="N945" s="106"/>
      <c r="O945" s="60"/>
    </row>
    <row r="946" spans="7:15">
      <c r="G946" s="151"/>
      <c r="H946" s="151"/>
      <c r="I946" s="152"/>
      <c r="J946" s="152"/>
      <c r="K946" s="81"/>
      <c r="L946" s="67"/>
      <c r="M946" s="81"/>
      <c r="N946" s="106"/>
      <c r="O946" s="60"/>
    </row>
    <row r="947" spans="7:15">
      <c r="G947" s="151"/>
      <c r="H947" s="151"/>
      <c r="I947" s="152"/>
      <c r="J947" s="152"/>
      <c r="K947" s="81"/>
      <c r="L947" s="67"/>
      <c r="M947" s="81"/>
      <c r="N947" s="106"/>
      <c r="O947" s="60"/>
    </row>
    <row r="948" spans="7:15">
      <c r="G948" s="151"/>
      <c r="H948" s="151"/>
      <c r="I948" s="152"/>
      <c r="J948" s="152"/>
      <c r="K948" s="81"/>
      <c r="L948" s="67"/>
      <c r="M948" s="81"/>
      <c r="N948" s="106"/>
      <c r="O948" s="60"/>
    </row>
    <row r="949" spans="7:15">
      <c r="G949" s="151"/>
      <c r="H949" s="151"/>
      <c r="I949" s="152"/>
      <c r="J949" s="152"/>
      <c r="K949" s="81"/>
      <c r="L949" s="67"/>
      <c r="M949" s="81"/>
      <c r="N949" s="106"/>
      <c r="O949" s="60"/>
    </row>
    <row r="950" spans="7:15">
      <c r="G950" s="151"/>
      <c r="H950" s="151"/>
      <c r="I950" s="152"/>
      <c r="J950" s="152"/>
      <c r="K950" s="81"/>
      <c r="L950" s="67"/>
      <c r="M950" s="81"/>
      <c r="N950" s="106"/>
      <c r="O950" s="60"/>
    </row>
    <row r="951" spans="7:15">
      <c r="G951" s="151"/>
      <c r="H951" s="151"/>
      <c r="I951" s="152"/>
      <c r="J951" s="152"/>
      <c r="K951" s="81"/>
      <c r="L951" s="67"/>
      <c r="M951" s="81"/>
      <c r="N951" s="106"/>
      <c r="O951" s="60"/>
    </row>
    <row r="952" spans="7:15">
      <c r="G952" s="151"/>
      <c r="H952" s="151"/>
      <c r="I952" s="152"/>
      <c r="J952" s="152"/>
      <c r="K952" s="81"/>
      <c r="L952" s="67"/>
      <c r="M952" s="81"/>
      <c r="N952" s="106"/>
      <c r="O952" s="60"/>
    </row>
    <row r="953" spans="7:15">
      <c r="G953" s="151"/>
      <c r="H953" s="151"/>
      <c r="I953" s="152"/>
      <c r="J953" s="152"/>
      <c r="K953" s="81"/>
      <c r="L953" s="67"/>
      <c r="M953" s="81"/>
      <c r="N953" s="106"/>
      <c r="O953" s="60"/>
    </row>
    <row r="954" spans="7:15">
      <c r="G954" s="151"/>
      <c r="H954" s="151"/>
      <c r="I954" s="152"/>
      <c r="J954" s="152"/>
      <c r="K954" s="81"/>
      <c r="L954" s="67"/>
      <c r="M954" s="81"/>
      <c r="N954" s="106"/>
      <c r="O954" s="60"/>
    </row>
    <row r="955" spans="7:15">
      <c r="G955" s="151"/>
      <c r="H955" s="151"/>
      <c r="I955" s="152"/>
      <c r="J955" s="152"/>
      <c r="K955" s="81"/>
      <c r="L955" s="67"/>
      <c r="M955" s="81"/>
      <c r="N955" s="106"/>
      <c r="O955" s="60"/>
    </row>
    <row r="956" spans="7:15">
      <c r="G956" s="151"/>
      <c r="H956" s="151"/>
      <c r="I956" s="152"/>
      <c r="J956" s="152"/>
      <c r="K956" s="81"/>
      <c r="L956" s="67"/>
      <c r="M956" s="81"/>
      <c r="N956" s="106"/>
      <c r="O956" s="60"/>
    </row>
    <row r="957" spans="7:15">
      <c r="G957" s="151"/>
      <c r="H957" s="151"/>
      <c r="I957" s="152"/>
      <c r="J957" s="152"/>
      <c r="K957" s="81"/>
      <c r="L957" s="67"/>
      <c r="M957" s="81"/>
      <c r="N957" s="106"/>
      <c r="O957" s="60"/>
    </row>
    <row r="958" spans="7:15">
      <c r="G958" s="151"/>
      <c r="H958" s="151"/>
      <c r="I958" s="152"/>
      <c r="J958" s="152"/>
      <c r="K958" s="81"/>
      <c r="L958" s="67"/>
      <c r="M958" s="81"/>
      <c r="N958" s="106"/>
      <c r="O958" s="60"/>
    </row>
    <row r="959" spans="7:15">
      <c r="G959" s="151"/>
      <c r="H959" s="151"/>
      <c r="I959" s="152"/>
      <c r="J959" s="152"/>
      <c r="K959" s="81"/>
      <c r="L959" s="67"/>
      <c r="M959" s="81"/>
      <c r="N959" s="106"/>
      <c r="O959" s="60"/>
    </row>
    <row r="960" spans="7:15">
      <c r="G960" s="151"/>
      <c r="H960" s="151"/>
      <c r="I960" s="152"/>
      <c r="J960" s="152"/>
      <c r="K960" s="81"/>
      <c r="L960" s="67"/>
      <c r="M960" s="81"/>
      <c r="N960" s="106"/>
      <c r="O960" s="60"/>
    </row>
    <row r="961" spans="7:15">
      <c r="G961" s="151"/>
      <c r="H961" s="151"/>
      <c r="I961" s="152"/>
      <c r="J961" s="152"/>
      <c r="K961" s="81"/>
      <c r="L961" s="67"/>
      <c r="M961" s="81"/>
      <c r="N961" s="106"/>
      <c r="O961" s="60"/>
    </row>
    <row r="962" spans="7:15">
      <c r="G962" s="151"/>
      <c r="H962" s="151"/>
      <c r="I962" s="152"/>
      <c r="J962" s="152"/>
      <c r="K962" s="81"/>
      <c r="L962" s="67"/>
      <c r="M962" s="81"/>
      <c r="N962" s="106"/>
      <c r="O962" s="60"/>
    </row>
    <row r="963" spans="7:15">
      <c r="G963" s="151"/>
      <c r="H963" s="151"/>
      <c r="I963" s="152"/>
      <c r="J963" s="152"/>
      <c r="K963" s="81"/>
      <c r="L963" s="67"/>
      <c r="M963" s="81"/>
      <c r="N963" s="106"/>
      <c r="O963" s="60"/>
    </row>
    <row r="964" spans="7:15">
      <c r="G964" s="151"/>
      <c r="H964" s="151"/>
      <c r="I964" s="152"/>
      <c r="J964" s="152"/>
      <c r="K964" s="81"/>
      <c r="L964" s="67"/>
      <c r="M964" s="81"/>
      <c r="N964" s="106"/>
      <c r="O964" s="60"/>
    </row>
    <row r="965" spans="7:15">
      <c r="G965" s="151"/>
      <c r="H965" s="151"/>
      <c r="I965" s="152"/>
      <c r="J965" s="152"/>
      <c r="K965" s="81"/>
      <c r="L965" s="67"/>
      <c r="M965" s="81"/>
      <c r="N965" s="106"/>
      <c r="O965" s="60"/>
    </row>
    <row r="966" spans="7:15">
      <c r="G966" s="151"/>
      <c r="H966" s="151"/>
      <c r="I966" s="152"/>
      <c r="J966" s="152"/>
      <c r="K966" s="81"/>
      <c r="L966" s="67"/>
      <c r="M966" s="81"/>
      <c r="N966" s="106"/>
      <c r="O966" s="60"/>
    </row>
    <row r="967" spans="7:15">
      <c r="G967" s="151"/>
      <c r="H967" s="151"/>
      <c r="I967" s="152"/>
      <c r="J967" s="152"/>
      <c r="K967" s="81"/>
      <c r="L967" s="67"/>
      <c r="M967" s="81"/>
      <c r="N967" s="106"/>
      <c r="O967" s="60"/>
    </row>
    <row r="968" spans="7:15">
      <c r="G968" s="151"/>
      <c r="H968" s="151"/>
      <c r="I968" s="152"/>
      <c r="J968" s="152"/>
      <c r="K968" s="81"/>
      <c r="L968" s="67"/>
      <c r="M968" s="81"/>
      <c r="N968" s="106"/>
      <c r="O968" s="60"/>
    </row>
    <row r="969" spans="7:15">
      <c r="G969" s="151"/>
      <c r="H969" s="151"/>
      <c r="I969" s="152"/>
      <c r="J969" s="152"/>
      <c r="K969" s="81"/>
      <c r="L969" s="67"/>
      <c r="M969" s="81"/>
      <c r="N969" s="106"/>
      <c r="O969" s="60"/>
    </row>
    <row r="970" spans="7:15">
      <c r="G970" s="151"/>
      <c r="H970" s="151"/>
      <c r="I970" s="152"/>
      <c r="J970" s="152"/>
      <c r="K970" s="81"/>
      <c r="L970" s="67"/>
      <c r="M970" s="81"/>
      <c r="N970" s="106"/>
      <c r="O970" s="60"/>
    </row>
    <row r="971" spans="7:15">
      <c r="G971" s="151"/>
      <c r="H971" s="151"/>
      <c r="I971" s="152"/>
      <c r="J971" s="152"/>
      <c r="K971" s="81"/>
      <c r="L971" s="67"/>
      <c r="M971" s="81"/>
      <c r="N971" s="106"/>
      <c r="O971" s="60"/>
    </row>
    <row r="972" spans="7:15">
      <c r="G972" s="151"/>
      <c r="H972" s="151"/>
      <c r="I972" s="152"/>
      <c r="J972" s="152"/>
      <c r="K972" s="81"/>
      <c r="L972" s="67"/>
      <c r="M972" s="81"/>
      <c r="N972" s="106"/>
      <c r="O972" s="60"/>
    </row>
    <row r="973" spans="7:15">
      <c r="G973" s="151"/>
      <c r="H973" s="151"/>
      <c r="I973" s="152"/>
      <c r="J973" s="152"/>
      <c r="K973" s="81"/>
      <c r="L973" s="67"/>
      <c r="M973" s="81"/>
      <c r="N973" s="106"/>
      <c r="O973" s="60"/>
    </row>
    <row r="974" spans="7:15">
      <c r="G974" s="151"/>
      <c r="H974" s="151"/>
      <c r="I974" s="152"/>
      <c r="J974" s="152"/>
      <c r="K974" s="81"/>
      <c r="L974" s="67"/>
      <c r="M974" s="81"/>
      <c r="N974" s="106"/>
      <c r="O974" s="60"/>
    </row>
    <row r="975" spans="7:15">
      <c r="G975" s="151"/>
      <c r="H975" s="151"/>
      <c r="I975" s="152"/>
      <c r="J975" s="152"/>
      <c r="K975" s="81"/>
      <c r="L975" s="67"/>
      <c r="M975" s="81"/>
      <c r="N975" s="106"/>
      <c r="O975" s="60"/>
    </row>
    <row r="976" spans="7:15">
      <c r="G976" s="151"/>
      <c r="H976" s="151"/>
      <c r="I976" s="152"/>
      <c r="J976" s="152"/>
      <c r="K976" s="81"/>
      <c r="L976" s="67"/>
      <c r="M976" s="81"/>
      <c r="N976" s="106"/>
      <c r="O976" s="60"/>
    </row>
    <row r="977" spans="1:15">
      <c r="G977" s="151"/>
      <c r="H977" s="151"/>
      <c r="I977" s="152"/>
      <c r="J977" s="152"/>
      <c r="K977" s="81"/>
      <c r="L977" s="67"/>
      <c r="M977" s="81"/>
      <c r="N977" s="106"/>
      <c r="O977" s="60"/>
    </row>
    <row r="978" spans="1:15">
      <c r="G978" s="151"/>
      <c r="H978" s="151"/>
      <c r="I978" s="152"/>
      <c r="J978" s="152"/>
      <c r="K978" s="81"/>
      <c r="L978" s="67"/>
      <c r="M978" s="81"/>
      <c r="N978" s="106"/>
      <c r="O978" s="60"/>
    </row>
    <row r="979" spans="1:15">
      <c r="G979" s="151"/>
      <c r="H979" s="151"/>
      <c r="I979" s="152"/>
      <c r="J979" s="152"/>
      <c r="K979" s="81"/>
      <c r="L979" s="67"/>
      <c r="M979" s="81"/>
      <c r="N979" s="106"/>
      <c r="O979" s="60"/>
    </row>
    <row r="980" spans="1:15">
      <c r="G980" s="151"/>
      <c r="H980" s="151"/>
      <c r="I980" s="152"/>
      <c r="J980" s="152"/>
      <c r="K980" s="81"/>
      <c r="L980" s="67"/>
      <c r="M980" s="81"/>
      <c r="N980" s="106"/>
      <c r="O980" s="60"/>
    </row>
    <row r="981" spans="1:15">
      <c r="G981" s="151"/>
      <c r="H981" s="151"/>
      <c r="I981" s="152"/>
      <c r="J981" s="152"/>
      <c r="K981" s="81"/>
      <c r="L981" s="67"/>
      <c r="M981" s="81"/>
      <c r="N981" s="106"/>
      <c r="O981" s="60"/>
    </row>
    <row r="982" spans="1:15">
      <c r="G982" s="151"/>
      <c r="H982" s="151"/>
      <c r="I982" s="152"/>
      <c r="J982" s="152"/>
      <c r="K982" s="81"/>
      <c r="L982" s="67"/>
      <c r="M982" s="81"/>
      <c r="N982" s="106"/>
      <c r="O982" s="60"/>
    </row>
    <row r="983" spans="1:15">
      <c r="G983" s="151"/>
      <c r="H983" s="151"/>
      <c r="I983" s="152"/>
      <c r="J983" s="152"/>
      <c r="K983" s="81"/>
      <c r="L983" s="67"/>
      <c r="M983" s="81"/>
      <c r="N983" s="106"/>
      <c r="O983" s="60"/>
    </row>
    <row r="984" spans="1:15">
      <c r="G984" s="151"/>
      <c r="H984" s="151"/>
      <c r="I984" s="152"/>
      <c r="J984" s="152"/>
      <c r="K984" s="81"/>
      <c r="L984" s="67"/>
      <c r="M984" s="81"/>
      <c r="N984" s="106"/>
      <c r="O984" s="60"/>
    </row>
    <row r="985" spans="1:15">
      <c r="G985" s="151"/>
      <c r="H985" s="151"/>
      <c r="I985" s="152"/>
      <c r="J985" s="152"/>
      <c r="K985" s="81"/>
      <c r="L985" s="67"/>
      <c r="M985" s="81"/>
      <c r="N985" s="106"/>
      <c r="O985" s="60"/>
    </row>
    <row r="986" spans="1:15">
      <c r="G986" s="151"/>
      <c r="H986" s="151"/>
      <c r="I986" s="152"/>
      <c r="J986" s="152"/>
      <c r="K986" s="81"/>
      <c r="L986" s="67"/>
      <c r="M986" s="81"/>
      <c r="N986" s="106"/>
      <c r="O986" s="60"/>
    </row>
    <row r="987" spans="1:15">
      <c r="G987" s="151"/>
      <c r="H987" s="151"/>
      <c r="I987" s="152"/>
      <c r="J987" s="152"/>
      <c r="K987" s="81"/>
      <c r="L987" s="67"/>
      <c r="M987" s="81"/>
      <c r="N987" s="106"/>
      <c r="O987" s="60"/>
    </row>
    <row r="988" spans="1:15">
      <c r="G988" s="151"/>
      <c r="H988" s="151"/>
      <c r="I988" s="152"/>
      <c r="J988" s="152"/>
      <c r="K988" s="81"/>
      <c r="L988" s="67"/>
      <c r="M988" s="81"/>
      <c r="N988" s="106"/>
      <c r="O988" s="60"/>
    </row>
    <row r="989" spans="1:15">
      <c r="G989" s="151"/>
      <c r="H989" s="151"/>
      <c r="I989" s="152"/>
      <c r="J989" s="152"/>
      <c r="K989" s="81"/>
      <c r="L989" s="67"/>
      <c r="M989" s="81"/>
      <c r="N989" s="106"/>
      <c r="O989" s="60"/>
    </row>
    <row r="990" spans="1:15">
      <c r="G990" s="151"/>
      <c r="H990" s="151"/>
      <c r="I990" s="152"/>
      <c r="J990" s="152"/>
      <c r="K990" s="81"/>
      <c r="L990" s="67"/>
      <c r="M990" s="81"/>
      <c r="N990" s="106"/>
      <c r="O990" s="60"/>
    </row>
    <row r="991" spans="1:15">
      <c r="G991" s="151"/>
      <c r="H991" s="151"/>
      <c r="I991" s="152"/>
      <c r="J991" s="152"/>
      <c r="K991" s="81"/>
      <c r="L991" s="67"/>
      <c r="M991" s="81"/>
      <c r="N991" s="106"/>
      <c r="O991" s="60"/>
    </row>
    <row r="992" spans="1:15">
      <c r="A992" s="61"/>
      <c r="B992" s="83"/>
      <c r="C992" s="62"/>
      <c r="D992" s="62"/>
      <c r="E992" s="63"/>
      <c r="F992" s="61"/>
      <c r="G992" s="151"/>
      <c r="H992" s="151"/>
      <c r="I992" s="152"/>
      <c r="J992" s="152"/>
      <c r="K992" s="81"/>
      <c r="L992" s="67"/>
      <c r="M992" s="81"/>
      <c r="N992" s="106"/>
      <c r="O992" s="60"/>
    </row>
    <row r="993" spans="1:15">
      <c r="A993" s="61"/>
      <c r="B993" s="83"/>
      <c r="C993" s="62"/>
      <c r="D993" s="62"/>
      <c r="E993" s="63"/>
      <c r="F993" s="61"/>
      <c r="G993" s="151"/>
      <c r="H993" s="151"/>
      <c r="I993" s="152"/>
      <c r="J993" s="152"/>
      <c r="K993" s="81"/>
      <c r="L993" s="67"/>
      <c r="M993" s="81"/>
      <c r="N993" s="106"/>
      <c r="O993" s="60"/>
    </row>
    <row r="994" spans="1:15">
      <c r="A994" s="61"/>
      <c r="B994" s="83"/>
      <c r="C994" s="62"/>
      <c r="D994" s="62"/>
      <c r="E994" s="63"/>
      <c r="F994" s="61"/>
      <c r="G994" s="151"/>
      <c r="H994" s="151"/>
      <c r="I994" s="152"/>
      <c r="J994" s="152"/>
      <c r="K994" s="81"/>
      <c r="L994" s="67"/>
      <c r="M994" s="81"/>
      <c r="N994" s="106"/>
      <c r="O994" s="60"/>
    </row>
    <row r="995" spans="1:15">
      <c r="A995" s="61"/>
      <c r="B995" s="83"/>
      <c r="C995" s="62"/>
      <c r="D995" s="62"/>
      <c r="E995" s="63"/>
      <c r="F995" s="61"/>
      <c r="G995" s="151"/>
      <c r="H995" s="151"/>
      <c r="I995" s="152"/>
      <c r="J995" s="152"/>
      <c r="K995" s="81"/>
      <c r="L995" s="67"/>
      <c r="M995" s="81"/>
      <c r="N995" s="106"/>
      <c r="O995" s="60"/>
    </row>
  </sheetData>
  <sheetProtection algorithmName="SHA-512" hashValue="lEIvsTL4vWNMISdfdE5eY+nLrOm+uPAKFVRR3olnFrrGzgu01wNdJWBSdD+S0D5PN+F0h6B9ELl6cSQ9mRFX3g==" saltValue="uy6Z1LDRvmEk9OvEl34F8w==" spinCount="100000" sheet="1" objects="1" scenarios="1"/>
  <autoFilter ref="A1:O995" xr:uid="{00000000-0009-0000-0000-000002000000}"/>
  <phoneticPr fontId="0" type="noConversion"/>
  <pageMargins left="0.5" right="0.15748031496062992" top="0.39370078740157483" bottom="0.55118110236220474" header="0.15748031496062992" footer="0.15748031496062992"/>
  <pageSetup paperSize="9" scale="88" orientation="landscape" horizontalDpi="300" verticalDpi="300" r:id="rId1"/>
  <headerFooter alignWithMargins="0">
    <oddHeader>&amp;LARMARINHO TIA GILDA&amp;CCONTROLE DE ESTOQUE - ENTRADAS&amp;R&amp;D</oddHeader>
    <oddFooter>&amp;R&amp;N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pageSetUpPr autoPageBreaks="0"/>
  </sheetPr>
  <dimension ref="A1:IV32"/>
  <sheetViews>
    <sheetView showGridLines="0" topLeftCell="B1" zoomScale="75" zoomScaleNormal="75" workbookViewId="0"/>
  </sheetViews>
  <sheetFormatPr defaultRowHeight="12.75"/>
  <cols>
    <col min="1" max="1" width="13.28515625" style="45" bestFit="1" customWidth="1"/>
    <col min="2" max="2" width="18.5703125" style="146" bestFit="1" customWidth="1"/>
    <col min="3" max="3" width="28" style="45" bestFit="1" customWidth="1"/>
    <col min="4" max="4" width="18.5703125" style="147" bestFit="1" customWidth="1"/>
    <col min="5" max="5" width="15.5703125" style="147" bestFit="1" customWidth="1"/>
    <col min="6" max="6" width="12.5703125" style="150" bestFit="1" customWidth="1"/>
    <col min="7" max="7" width="17.28515625" style="45" bestFit="1" customWidth="1"/>
    <col min="8" max="8" width="23.42578125" style="148" bestFit="1" customWidth="1"/>
    <col min="9" max="9" width="22.28515625" style="149" bestFit="1" customWidth="1"/>
    <col min="10" max="10" width="24.5703125" style="45" bestFit="1" customWidth="1"/>
    <col min="11" max="11" width="24.7109375" style="46" bestFit="1" customWidth="1"/>
    <col min="12" max="12" width="13.7109375" style="46" bestFit="1" customWidth="1"/>
    <col min="13" max="13" width="13.7109375" style="46" customWidth="1"/>
    <col min="14" max="14" width="24.85546875" style="148" bestFit="1" customWidth="1"/>
    <col min="15" max="15" width="27.140625" style="86" bestFit="1" customWidth="1"/>
    <col min="16" max="18" width="23.28515625" style="45" customWidth="1"/>
    <col min="19" max="19" width="14.85546875" style="45" bestFit="1" customWidth="1"/>
    <col min="20" max="20" width="24.5703125" style="45" customWidth="1"/>
    <col min="21" max="21" width="11.140625" style="45" customWidth="1"/>
    <col min="22" max="22" width="11" style="10" bestFit="1" customWidth="1"/>
    <col min="23" max="23" width="7" style="10" customWidth="1"/>
    <col min="24" max="24" width="7.7109375" style="10" customWidth="1"/>
    <col min="25" max="25" width="9.140625" style="10"/>
    <col min="26" max="26" width="13.140625" style="10" bestFit="1" customWidth="1"/>
    <col min="27" max="27" width="12.85546875" style="10" bestFit="1" customWidth="1"/>
    <col min="28" max="28" width="13.140625" style="10" bestFit="1" customWidth="1"/>
    <col min="29" max="16384" width="9.140625" style="10"/>
  </cols>
  <sheetData>
    <row r="1" spans="1:256" ht="20.100000000000001" customHeight="1">
      <c r="A1" s="39" t="s">
        <v>26</v>
      </c>
      <c r="B1" s="143" t="s">
        <v>34</v>
      </c>
      <c r="C1" s="39" t="s">
        <v>35</v>
      </c>
      <c r="D1" s="39" t="s">
        <v>2</v>
      </c>
      <c r="E1" s="39" t="s">
        <v>3</v>
      </c>
      <c r="F1" s="39" t="s">
        <v>4</v>
      </c>
      <c r="G1" s="39" t="s">
        <v>23</v>
      </c>
      <c r="H1" s="39" t="s">
        <v>46</v>
      </c>
      <c r="I1" s="39" t="s">
        <v>108</v>
      </c>
      <c r="J1" s="39" t="s">
        <v>65</v>
      </c>
      <c r="K1" s="39" t="s">
        <v>29</v>
      </c>
      <c r="L1" s="39" t="s">
        <v>110</v>
      </c>
      <c r="M1" s="39" t="s">
        <v>72</v>
      </c>
      <c r="N1" s="39" t="s">
        <v>69</v>
      </c>
      <c r="O1" s="39" t="s">
        <v>45</v>
      </c>
      <c r="P1" s="39" t="s">
        <v>41</v>
      </c>
      <c r="Q1" s="39" t="s">
        <v>97</v>
      </c>
      <c r="R1" s="39" t="s">
        <v>91</v>
      </c>
      <c r="S1" s="39" t="s">
        <v>105</v>
      </c>
      <c r="T1" s="39" t="s">
        <v>96</v>
      </c>
      <c r="U1" s="39" t="s">
        <v>33</v>
      </c>
      <c r="V1" s="39">
        <v>1</v>
      </c>
      <c r="W1" s="39">
        <f>SUBTOTAL(3,A:A)</f>
        <v>23</v>
      </c>
      <c r="X1" s="39">
        <f>SUBTOTAL(3,A:A)-1</f>
        <v>22</v>
      </c>
      <c r="Y1" s="39" t="str">
        <f>""&amp;"A1"&amp;":"&amp;"U"&amp;W1&amp;""</f>
        <v>A1:U23</v>
      </c>
      <c r="Z1" s="137"/>
      <c r="AA1" s="137"/>
      <c r="AB1" s="86"/>
      <c r="AF1" s="144"/>
      <c r="IS1" s="10" t="e">
        <f>SUBTOTAL(3,#REF!)+1</f>
        <v>#REF!</v>
      </c>
      <c r="IT1" s="10" t="e">
        <f>IF(IS1=1,"A1:K1","A2"&amp;":"&amp;"K"&amp;IS1)</f>
        <v>#REF!</v>
      </c>
      <c r="IU1" s="145">
        <v>41619</v>
      </c>
      <c r="IV1" s="145">
        <v>41649</v>
      </c>
    </row>
    <row r="2" spans="1:256">
      <c r="A2" s="45">
        <v>2</v>
      </c>
      <c r="B2" s="146">
        <v>534556</v>
      </c>
      <c r="C2" s="45" t="s">
        <v>202</v>
      </c>
      <c r="D2" s="147" t="s">
        <v>151</v>
      </c>
      <c r="E2" s="147" t="s">
        <v>152</v>
      </c>
      <c r="F2" s="45">
        <v>3</v>
      </c>
      <c r="G2" s="45" t="s">
        <v>150</v>
      </c>
      <c r="H2" s="170" t="s">
        <v>178</v>
      </c>
      <c r="I2" s="149" t="s">
        <v>63</v>
      </c>
      <c r="J2" s="149" t="s">
        <v>67</v>
      </c>
      <c r="K2" s="45" t="s">
        <v>204</v>
      </c>
      <c r="L2" s="46">
        <v>42322</v>
      </c>
      <c r="M2" s="171">
        <v>0</v>
      </c>
      <c r="N2" s="172">
        <v>360</v>
      </c>
      <c r="O2" s="173">
        <v>240</v>
      </c>
      <c r="P2" s="174">
        <v>120</v>
      </c>
      <c r="Q2" s="45" t="s">
        <v>146</v>
      </c>
      <c r="R2" s="175">
        <v>42322.979131944441</v>
      </c>
      <c r="S2" s="171" t="s">
        <v>140</v>
      </c>
      <c r="T2" s="174">
        <v>0</v>
      </c>
      <c r="U2" s="56">
        <v>1</v>
      </c>
    </row>
    <row r="3" spans="1:256">
      <c r="A3" s="45">
        <v>4</v>
      </c>
      <c r="B3" s="146">
        <v>1133458</v>
      </c>
      <c r="C3" s="45" t="s">
        <v>202</v>
      </c>
      <c r="D3" s="147" t="s">
        <v>159</v>
      </c>
      <c r="E3" s="147" t="s">
        <v>160</v>
      </c>
      <c r="F3" s="45">
        <v>1</v>
      </c>
      <c r="G3" s="45" t="s">
        <v>25</v>
      </c>
      <c r="H3" s="170" t="s">
        <v>179</v>
      </c>
      <c r="I3" s="149" t="s">
        <v>63</v>
      </c>
      <c r="J3" s="149" t="s">
        <v>67</v>
      </c>
      <c r="K3" s="149" t="s">
        <v>145</v>
      </c>
      <c r="L3" s="46">
        <v>42322</v>
      </c>
      <c r="M3" s="171">
        <v>0</v>
      </c>
      <c r="N3" s="172">
        <v>40</v>
      </c>
      <c r="O3" s="173">
        <v>20</v>
      </c>
      <c r="P3" s="174">
        <v>20</v>
      </c>
      <c r="Q3" s="45" t="s">
        <v>146</v>
      </c>
      <c r="R3" s="175">
        <v>42322.979131944441</v>
      </c>
      <c r="S3" s="171" t="s">
        <v>140</v>
      </c>
      <c r="T3" s="174">
        <v>0</v>
      </c>
      <c r="U3" s="56">
        <v>2</v>
      </c>
    </row>
    <row r="4" spans="1:256">
      <c r="A4" s="45">
        <v>3</v>
      </c>
      <c r="B4" s="146">
        <v>2343489</v>
      </c>
      <c r="C4" s="45" t="s">
        <v>202</v>
      </c>
      <c r="D4" s="147" t="s">
        <v>156</v>
      </c>
      <c r="E4" s="147" t="s">
        <v>157</v>
      </c>
      <c r="F4" s="45">
        <v>1</v>
      </c>
      <c r="G4" s="45" t="s">
        <v>158</v>
      </c>
      <c r="H4" s="170" t="s">
        <v>180</v>
      </c>
      <c r="I4" s="149" t="s">
        <v>63</v>
      </c>
      <c r="J4" s="149" t="s">
        <v>67</v>
      </c>
      <c r="K4" s="203" t="s">
        <v>145</v>
      </c>
      <c r="L4" s="46">
        <v>42322</v>
      </c>
      <c r="M4" s="171">
        <v>0</v>
      </c>
      <c r="N4" s="172">
        <v>150</v>
      </c>
      <c r="O4" s="173">
        <v>100</v>
      </c>
      <c r="P4" s="174">
        <v>50</v>
      </c>
      <c r="Q4" s="45" t="s">
        <v>146</v>
      </c>
      <c r="R4" s="175">
        <v>42322.979131944441</v>
      </c>
      <c r="S4" s="171" t="s">
        <v>140</v>
      </c>
      <c r="T4" s="174">
        <v>0</v>
      </c>
      <c r="U4" s="56">
        <v>3</v>
      </c>
    </row>
    <row r="5" spans="1:256">
      <c r="A5" s="45">
        <v>2</v>
      </c>
      <c r="B5" s="146">
        <v>534556</v>
      </c>
      <c r="C5" s="45" t="s">
        <v>202</v>
      </c>
      <c r="D5" s="147" t="s">
        <v>151</v>
      </c>
      <c r="E5" s="147" t="s">
        <v>152</v>
      </c>
      <c r="F5" s="45">
        <v>2</v>
      </c>
      <c r="G5" s="45" t="s">
        <v>150</v>
      </c>
      <c r="H5" s="170" t="s">
        <v>178</v>
      </c>
      <c r="I5" s="149" t="s">
        <v>5</v>
      </c>
      <c r="J5" s="149" t="s">
        <v>138</v>
      </c>
      <c r="K5" s="45" t="s">
        <v>138</v>
      </c>
      <c r="L5" s="46">
        <v>42291</v>
      </c>
      <c r="M5" s="171">
        <v>0</v>
      </c>
      <c r="N5" s="172">
        <v>240</v>
      </c>
      <c r="O5" s="173">
        <v>160</v>
      </c>
      <c r="P5" s="174">
        <v>80</v>
      </c>
      <c r="Q5" s="45" t="s">
        <v>146</v>
      </c>
      <c r="R5" s="175">
        <v>42322.979351851849</v>
      </c>
      <c r="S5" s="171" t="s">
        <v>140</v>
      </c>
      <c r="T5" s="174">
        <v>0</v>
      </c>
      <c r="U5" s="56">
        <v>4</v>
      </c>
    </row>
    <row r="6" spans="1:256">
      <c r="A6" s="45">
        <v>4</v>
      </c>
      <c r="B6" s="146">
        <v>1133458</v>
      </c>
      <c r="C6" s="45" t="s">
        <v>202</v>
      </c>
      <c r="D6" s="147" t="s">
        <v>159</v>
      </c>
      <c r="E6" s="147" t="s">
        <v>160</v>
      </c>
      <c r="F6" s="45">
        <v>2</v>
      </c>
      <c r="G6" s="45" t="s">
        <v>25</v>
      </c>
      <c r="H6" s="170" t="s">
        <v>179</v>
      </c>
      <c r="I6" s="149" t="s">
        <v>5</v>
      </c>
      <c r="J6" s="149" t="s">
        <v>138</v>
      </c>
      <c r="K6" s="149" t="s">
        <v>138</v>
      </c>
      <c r="L6" s="46">
        <v>42291</v>
      </c>
      <c r="M6" s="171">
        <v>0</v>
      </c>
      <c r="N6" s="172">
        <v>80</v>
      </c>
      <c r="O6" s="173">
        <v>40</v>
      </c>
      <c r="P6" s="174">
        <v>40</v>
      </c>
      <c r="Q6" s="45" t="s">
        <v>146</v>
      </c>
      <c r="R6" s="175">
        <v>42322.979351851849</v>
      </c>
      <c r="S6" s="171" t="s">
        <v>140</v>
      </c>
      <c r="T6" s="174">
        <v>0</v>
      </c>
      <c r="U6" s="56">
        <v>5</v>
      </c>
    </row>
    <row r="7" spans="1:256">
      <c r="A7" s="45">
        <v>2</v>
      </c>
      <c r="B7" s="146">
        <v>534556</v>
      </c>
      <c r="C7" s="45" t="s">
        <v>202</v>
      </c>
      <c r="D7" s="147" t="s">
        <v>151</v>
      </c>
      <c r="E7" s="147" t="s">
        <v>152</v>
      </c>
      <c r="F7" s="45">
        <v>5</v>
      </c>
      <c r="G7" s="45" t="s">
        <v>150</v>
      </c>
      <c r="H7" s="170" t="s">
        <v>178</v>
      </c>
      <c r="I7" s="149" t="s">
        <v>38</v>
      </c>
      <c r="J7" s="149" t="s">
        <v>182</v>
      </c>
      <c r="K7" s="45" t="s">
        <v>183</v>
      </c>
      <c r="L7" s="46">
        <v>42261</v>
      </c>
      <c r="M7" s="171">
        <v>0</v>
      </c>
      <c r="N7" s="172">
        <v>600</v>
      </c>
      <c r="O7" s="173">
        <v>400</v>
      </c>
      <c r="P7" s="174">
        <v>200</v>
      </c>
      <c r="Q7" s="45" t="s">
        <v>146</v>
      </c>
      <c r="R7" s="175">
        <v>42322.979791666665</v>
      </c>
      <c r="S7" s="171" t="s">
        <v>140</v>
      </c>
      <c r="T7" s="174">
        <v>0</v>
      </c>
      <c r="U7" s="56">
        <v>6</v>
      </c>
    </row>
    <row r="8" spans="1:256">
      <c r="A8" s="45">
        <v>4</v>
      </c>
      <c r="B8" s="146">
        <v>1133458</v>
      </c>
      <c r="C8" s="45" t="s">
        <v>202</v>
      </c>
      <c r="D8" s="147" t="s">
        <v>159</v>
      </c>
      <c r="E8" s="147" t="s">
        <v>160</v>
      </c>
      <c r="F8" s="45">
        <v>7</v>
      </c>
      <c r="G8" s="45" t="s">
        <v>25</v>
      </c>
      <c r="H8" s="170" t="s">
        <v>179</v>
      </c>
      <c r="I8" s="149" t="s">
        <v>38</v>
      </c>
      <c r="J8" s="149" t="s">
        <v>182</v>
      </c>
      <c r="K8" s="149" t="s">
        <v>183</v>
      </c>
      <c r="L8" s="46">
        <v>42261</v>
      </c>
      <c r="M8" s="171">
        <v>0</v>
      </c>
      <c r="N8" s="172">
        <v>280</v>
      </c>
      <c r="O8" s="173">
        <v>140</v>
      </c>
      <c r="P8" s="174">
        <v>140</v>
      </c>
      <c r="Q8" s="45" t="s">
        <v>146</v>
      </c>
      <c r="R8" s="175">
        <v>42322.979791666665</v>
      </c>
      <c r="S8" s="171" t="s">
        <v>140</v>
      </c>
      <c r="T8" s="174">
        <v>0</v>
      </c>
      <c r="U8" s="56">
        <v>7</v>
      </c>
    </row>
    <row r="9" spans="1:256">
      <c r="A9" s="45">
        <v>3</v>
      </c>
      <c r="B9" s="146">
        <v>2343489</v>
      </c>
      <c r="C9" s="45" t="s">
        <v>202</v>
      </c>
      <c r="D9" s="147" t="s">
        <v>156</v>
      </c>
      <c r="E9" s="147" t="s">
        <v>157</v>
      </c>
      <c r="F9" s="45">
        <v>5</v>
      </c>
      <c r="G9" s="45" t="s">
        <v>158</v>
      </c>
      <c r="H9" s="170" t="s">
        <v>180</v>
      </c>
      <c r="I9" s="149" t="s">
        <v>111</v>
      </c>
      <c r="J9" s="149" t="s">
        <v>138</v>
      </c>
      <c r="K9" s="45" t="s">
        <v>138</v>
      </c>
      <c r="L9" s="46">
        <v>42230</v>
      </c>
      <c r="M9" s="171">
        <v>0</v>
      </c>
      <c r="N9" s="172">
        <v>750</v>
      </c>
      <c r="O9" s="173">
        <v>500</v>
      </c>
      <c r="P9" s="174">
        <v>250</v>
      </c>
      <c r="Q9" s="45" t="s">
        <v>146</v>
      </c>
      <c r="R9" s="175">
        <v>42322.980023148149</v>
      </c>
      <c r="S9" s="171" t="s">
        <v>140</v>
      </c>
      <c r="T9" s="174">
        <v>0</v>
      </c>
      <c r="U9" s="56">
        <v>8</v>
      </c>
    </row>
    <row r="10" spans="1:256">
      <c r="A10" s="45">
        <v>3</v>
      </c>
      <c r="B10" s="146">
        <v>2343489</v>
      </c>
      <c r="C10" s="45" t="s">
        <v>202</v>
      </c>
      <c r="D10" s="147" t="s">
        <v>156</v>
      </c>
      <c r="E10" s="147" t="s">
        <v>157</v>
      </c>
      <c r="F10" s="45">
        <v>1</v>
      </c>
      <c r="G10" s="45" t="s">
        <v>158</v>
      </c>
      <c r="H10" s="170"/>
      <c r="I10" s="149" t="s">
        <v>95</v>
      </c>
      <c r="J10" s="149" t="s">
        <v>138</v>
      </c>
      <c r="K10" s="45" t="s">
        <v>138</v>
      </c>
      <c r="L10" s="46">
        <v>42199</v>
      </c>
      <c r="M10" s="171">
        <v>0</v>
      </c>
      <c r="N10" s="172" t="s">
        <v>181</v>
      </c>
      <c r="O10" s="173">
        <v>100</v>
      </c>
      <c r="P10" s="174" t="s">
        <v>181</v>
      </c>
      <c r="Q10" s="45" t="s">
        <v>146</v>
      </c>
      <c r="R10" s="175">
        <v>42322.980300925927</v>
      </c>
      <c r="S10" s="171" t="s">
        <v>140</v>
      </c>
      <c r="T10" s="174" t="s">
        <v>181</v>
      </c>
      <c r="U10" s="56">
        <v>9</v>
      </c>
    </row>
    <row r="11" spans="1:256">
      <c r="A11" s="45">
        <v>4</v>
      </c>
      <c r="B11" s="146">
        <v>1133458</v>
      </c>
      <c r="C11" s="45" t="s">
        <v>202</v>
      </c>
      <c r="D11" s="147" t="s">
        <v>159</v>
      </c>
      <c r="E11" s="147" t="s">
        <v>160</v>
      </c>
      <c r="F11" s="45">
        <v>1</v>
      </c>
      <c r="G11" s="45" t="s">
        <v>25</v>
      </c>
      <c r="H11" s="170"/>
      <c r="I11" s="149" t="s">
        <v>95</v>
      </c>
      <c r="J11" s="149" t="s">
        <v>138</v>
      </c>
      <c r="K11" s="149" t="s">
        <v>138</v>
      </c>
      <c r="L11" s="46">
        <v>42199</v>
      </c>
      <c r="M11" s="171">
        <v>0</v>
      </c>
      <c r="N11" s="172" t="s">
        <v>181</v>
      </c>
      <c r="O11" s="173">
        <v>20</v>
      </c>
      <c r="P11" s="174" t="s">
        <v>181</v>
      </c>
      <c r="Q11" s="45" t="s">
        <v>146</v>
      </c>
      <c r="R11" s="175">
        <v>42322.980300925927</v>
      </c>
      <c r="S11" s="171" t="s">
        <v>140</v>
      </c>
      <c r="T11" s="174" t="s">
        <v>181</v>
      </c>
      <c r="U11" s="56">
        <v>10</v>
      </c>
    </row>
    <row r="12" spans="1:256">
      <c r="A12" s="45">
        <v>2</v>
      </c>
      <c r="B12" s="146">
        <v>534556</v>
      </c>
      <c r="C12" s="45" t="s">
        <v>202</v>
      </c>
      <c r="D12" s="147" t="s">
        <v>151</v>
      </c>
      <c r="E12" s="147" t="s">
        <v>152</v>
      </c>
      <c r="F12" s="45">
        <v>2</v>
      </c>
      <c r="G12" s="45" t="s">
        <v>150</v>
      </c>
      <c r="H12" s="170" t="s">
        <v>178</v>
      </c>
      <c r="I12" s="149" t="s">
        <v>5</v>
      </c>
      <c r="J12" s="149" t="s">
        <v>138</v>
      </c>
      <c r="K12" s="45" t="s">
        <v>138</v>
      </c>
      <c r="L12" s="46">
        <v>42169</v>
      </c>
      <c r="M12" s="171">
        <v>0.1</v>
      </c>
      <c r="N12" s="172">
        <v>216</v>
      </c>
      <c r="O12" s="173">
        <v>160</v>
      </c>
      <c r="P12" s="174">
        <v>56</v>
      </c>
      <c r="Q12" s="45" t="s">
        <v>146</v>
      </c>
      <c r="R12" s="175">
        <v>42322.980590277781</v>
      </c>
      <c r="S12" s="171" t="s">
        <v>140</v>
      </c>
      <c r="T12" s="174">
        <v>0</v>
      </c>
      <c r="U12" s="56">
        <v>11</v>
      </c>
    </row>
    <row r="13" spans="1:256">
      <c r="A13" s="45">
        <v>4</v>
      </c>
      <c r="B13" s="146">
        <v>1133458</v>
      </c>
      <c r="C13" s="45" t="s">
        <v>161</v>
      </c>
      <c r="D13" s="147" t="s">
        <v>159</v>
      </c>
      <c r="E13" s="147" t="s">
        <v>160</v>
      </c>
      <c r="F13" s="45">
        <v>1</v>
      </c>
      <c r="G13" s="45" t="s">
        <v>25</v>
      </c>
      <c r="H13" s="170" t="s">
        <v>179</v>
      </c>
      <c r="I13" s="149" t="s">
        <v>63</v>
      </c>
      <c r="J13" s="149" t="s">
        <v>66</v>
      </c>
      <c r="K13" s="45" t="s">
        <v>185</v>
      </c>
      <c r="L13" s="46">
        <v>42322</v>
      </c>
      <c r="M13" s="171">
        <v>0</v>
      </c>
      <c r="N13" s="172">
        <v>40</v>
      </c>
      <c r="O13" s="173">
        <v>20</v>
      </c>
      <c r="P13" s="174">
        <v>20</v>
      </c>
      <c r="Q13" s="45" t="s">
        <v>146</v>
      </c>
      <c r="R13" s="175">
        <v>42322.982881944445</v>
      </c>
      <c r="S13" s="171" t="s">
        <v>140</v>
      </c>
      <c r="T13" s="174">
        <v>0</v>
      </c>
      <c r="U13" s="56">
        <v>12</v>
      </c>
    </row>
    <row r="14" spans="1:256">
      <c r="A14" s="45">
        <v>3</v>
      </c>
      <c r="B14" s="146">
        <v>2343489</v>
      </c>
      <c r="C14" s="45" t="s">
        <v>161</v>
      </c>
      <c r="D14" s="147" t="s">
        <v>156</v>
      </c>
      <c r="E14" s="147" t="s">
        <v>157</v>
      </c>
      <c r="F14" s="45">
        <v>1</v>
      </c>
      <c r="G14" s="45" t="s">
        <v>158</v>
      </c>
      <c r="H14" s="170" t="s">
        <v>180</v>
      </c>
      <c r="I14" s="149" t="s">
        <v>63</v>
      </c>
      <c r="J14" s="149" t="s">
        <v>104</v>
      </c>
      <c r="K14" s="45" t="s">
        <v>186</v>
      </c>
      <c r="L14" s="46">
        <v>42322</v>
      </c>
      <c r="M14" s="171">
        <v>0</v>
      </c>
      <c r="N14" s="172">
        <v>150</v>
      </c>
      <c r="O14" s="173">
        <v>100</v>
      </c>
      <c r="P14" s="174">
        <v>50</v>
      </c>
      <c r="Q14" s="45" t="s">
        <v>146</v>
      </c>
      <c r="R14" s="175">
        <v>42322.983124999999</v>
      </c>
      <c r="S14" s="171" t="s">
        <v>140</v>
      </c>
      <c r="T14" s="174">
        <v>0</v>
      </c>
      <c r="U14" s="56">
        <v>13</v>
      </c>
    </row>
    <row r="15" spans="1:256">
      <c r="A15" s="45">
        <v>4</v>
      </c>
      <c r="B15" s="146">
        <v>1133458</v>
      </c>
      <c r="C15" s="45" t="s">
        <v>161</v>
      </c>
      <c r="D15" s="147" t="s">
        <v>159</v>
      </c>
      <c r="E15" s="147" t="s">
        <v>160</v>
      </c>
      <c r="F15" s="45">
        <v>1</v>
      </c>
      <c r="G15" s="45" t="s">
        <v>25</v>
      </c>
      <c r="H15" s="170" t="s">
        <v>179</v>
      </c>
      <c r="I15" s="149" t="s">
        <v>63</v>
      </c>
      <c r="J15" s="149" t="s">
        <v>39</v>
      </c>
      <c r="K15" s="45" t="s">
        <v>210</v>
      </c>
      <c r="L15" s="46">
        <v>42322</v>
      </c>
      <c r="M15" s="171">
        <v>0</v>
      </c>
      <c r="N15" s="172">
        <v>40</v>
      </c>
      <c r="O15" s="173">
        <v>20</v>
      </c>
      <c r="P15" s="174">
        <v>20</v>
      </c>
      <c r="Q15" s="45" t="s">
        <v>146</v>
      </c>
      <c r="R15" s="175">
        <v>42322.983425925922</v>
      </c>
      <c r="S15" s="171" t="s">
        <v>140</v>
      </c>
      <c r="T15" s="174">
        <v>0</v>
      </c>
      <c r="U15" s="56">
        <v>14</v>
      </c>
    </row>
    <row r="16" spans="1:256">
      <c r="A16" s="45">
        <v>3</v>
      </c>
      <c r="B16" s="146">
        <v>2343489</v>
      </c>
      <c r="C16" s="45" t="s">
        <v>161</v>
      </c>
      <c r="D16" s="147" t="s">
        <v>156</v>
      </c>
      <c r="E16" s="147" t="s">
        <v>157</v>
      </c>
      <c r="F16" s="45">
        <v>2</v>
      </c>
      <c r="G16" s="45" t="s">
        <v>158</v>
      </c>
      <c r="H16" s="170" t="s">
        <v>180</v>
      </c>
      <c r="I16" s="149" t="s">
        <v>63</v>
      </c>
      <c r="J16" s="149" t="s">
        <v>39</v>
      </c>
      <c r="K16" s="149" t="s">
        <v>205</v>
      </c>
      <c r="L16" s="46">
        <v>42322</v>
      </c>
      <c r="M16" s="171">
        <v>0</v>
      </c>
      <c r="N16" s="172">
        <v>300</v>
      </c>
      <c r="O16" s="173">
        <v>200</v>
      </c>
      <c r="P16" s="174">
        <v>100</v>
      </c>
      <c r="Q16" s="45" t="s">
        <v>146</v>
      </c>
      <c r="R16" s="175">
        <v>42322.983425925922</v>
      </c>
      <c r="S16" s="171" t="s">
        <v>140</v>
      </c>
      <c r="T16" s="174">
        <v>0</v>
      </c>
      <c r="U16" s="56">
        <v>15</v>
      </c>
    </row>
    <row r="17" spans="1:21">
      <c r="A17" s="45">
        <v>3</v>
      </c>
      <c r="B17" s="146">
        <v>2343489</v>
      </c>
      <c r="C17" s="45" t="s">
        <v>161</v>
      </c>
      <c r="D17" s="147" t="s">
        <v>156</v>
      </c>
      <c r="E17" s="147" t="s">
        <v>157</v>
      </c>
      <c r="F17" s="45">
        <v>1</v>
      </c>
      <c r="G17" s="45" t="s">
        <v>158</v>
      </c>
      <c r="H17" s="170" t="s">
        <v>180</v>
      </c>
      <c r="I17" s="149" t="s">
        <v>63</v>
      </c>
      <c r="J17" s="149" t="s">
        <v>67</v>
      </c>
      <c r="K17" s="45" t="s">
        <v>145</v>
      </c>
      <c r="L17" s="46">
        <v>42261</v>
      </c>
      <c r="M17" s="171">
        <v>0</v>
      </c>
      <c r="N17" s="172">
        <v>150</v>
      </c>
      <c r="O17" s="173">
        <v>100</v>
      </c>
      <c r="P17" s="174">
        <v>50</v>
      </c>
      <c r="Q17" s="45" t="s">
        <v>146</v>
      </c>
      <c r="R17" s="175">
        <v>42322.993750000001</v>
      </c>
      <c r="S17" s="171" t="s">
        <v>140</v>
      </c>
      <c r="T17" s="174">
        <v>0</v>
      </c>
      <c r="U17" s="56">
        <v>16</v>
      </c>
    </row>
    <row r="18" spans="1:21">
      <c r="A18" s="45">
        <v>4</v>
      </c>
      <c r="B18" s="146">
        <v>1133458</v>
      </c>
      <c r="C18" s="45" t="s">
        <v>161</v>
      </c>
      <c r="D18" s="147" t="s">
        <v>159</v>
      </c>
      <c r="E18" s="147" t="s">
        <v>160</v>
      </c>
      <c r="F18" s="45">
        <v>1</v>
      </c>
      <c r="G18" s="45" t="s">
        <v>25</v>
      </c>
      <c r="H18" s="170" t="s">
        <v>179</v>
      </c>
      <c r="I18" s="149" t="s">
        <v>63</v>
      </c>
      <c r="J18" s="149" t="s">
        <v>67</v>
      </c>
      <c r="K18" s="149" t="s">
        <v>145</v>
      </c>
      <c r="L18" s="46">
        <v>42261</v>
      </c>
      <c r="M18" s="171">
        <v>0</v>
      </c>
      <c r="N18" s="172">
        <v>40</v>
      </c>
      <c r="O18" s="173">
        <v>20</v>
      </c>
      <c r="P18" s="174">
        <v>20</v>
      </c>
      <c r="Q18" s="45" t="s">
        <v>146</v>
      </c>
      <c r="R18" s="175">
        <v>42322.993750000001</v>
      </c>
      <c r="S18" s="171" t="s">
        <v>140</v>
      </c>
      <c r="T18" s="174">
        <v>0</v>
      </c>
      <c r="U18" s="56">
        <v>17</v>
      </c>
    </row>
    <row r="19" spans="1:21">
      <c r="A19" s="45">
        <v>3</v>
      </c>
      <c r="B19" s="146">
        <v>2343489</v>
      </c>
      <c r="C19" s="45" t="s">
        <v>202</v>
      </c>
      <c r="D19" s="147" t="s">
        <v>156</v>
      </c>
      <c r="E19" s="147" t="s">
        <v>157</v>
      </c>
      <c r="F19" s="45">
        <v>15</v>
      </c>
      <c r="G19" s="45" t="s">
        <v>158</v>
      </c>
      <c r="H19" s="170" t="s">
        <v>180</v>
      </c>
      <c r="I19" s="149" t="s">
        <v>38</v>
      </c>
      <c r="J19" s="149" t="s">
        <v>203</v>
      </c>
      <c r="K19" s="45" t="s">
        <v>186</v>
      </c>
      <c r="L19" s="46">
        <v>42380</v>
      </c>
      <c r="M19" s="171">
        <v>0.25</v>
      </c>
      <c r="N19" s="172">
        <v>1687.5</v>
      </c>
      <c r="O19" s="173">
        <v>1500</v>
      </c>
      <c r="P19" s="174">
        <v>187.5</v>
      </c>
      <c r="Q19" s="45" t="s">
        <v>146</v>
      </c>
      <c r="R19" s="175">
        <v>42380.014016203706</v>
      </c>
      <c r="S19" s="171" t="s">
        <v>140</v>
      </c>
      <c r="T19" s="174">
        <v>0</v>
      </c>
      <c r="U19" s="56">
        <v>18</v>
      </c>
    </row>
    <row r="20" spans="1:21">
      <c r="A20" s="45">
        <v>3</v>
      </c>
      <c r="B20" s="146">
        <v>2343489</v>
      </c>
      <c r="C20" s="45" t="s">
        <v>202</v>
      </c>
      <c r="D20" s="147" t="s">
        <v>156</v>
      </c>
      <c r="E20" s="147" t="s">
        <v>157</v>
      </c>
      <c r="F20" s="45">
        <v>2</v>
      </c>
      <c r="G20" s="45" t="s">
        <v>158</v>
      </c>
      <c r="H20" s="170" t="s">
        <v>180</v>
      </c>
      <c r="I20" s="149" t="s">
        <v>5</v>
      </c>
      <c r="J20" s="149" t="s">
        <v>138</v>
      </c>
      <c r="K20" s="45" t="s">
        <v>138</v>
      </c>
      <c r="L20" s="46">
        <v>42380</v>
      </c>
      <c r="M20" s="171">
        <v>0</v>
      </c>
      <c r="N20" s="172">
        <v>300</v>
      </c>
      <c r="O20" s="173">
        <v>200</v>
      </c>
      <c r="P20" s="174">
        <v>100</v>
      </c>
      <c r="Q20" s="45" t="s">
        <v>146</v>
      </c>
      <c r="R20" s="175">
        <v>42380.029861111114</v>
      </c>
      <c r="S20" s="171" t="s">
        <v>140</v>
      </c>
      <c r="T20" s="174">
        <v>0</v>
      </c>
      <c r="U20" s="56">
        <v>19</v>
      </c>
    </row>
    <row r="21" spans="1:21">
      <c r="A21" s="45">
        <v>3</v>
      </c>
      <c r="B21" s="146">
        <v>2343489</v>
      </c>
      <c r="C21" s="45" t="s">
        <v>202</v>
      </c>
      <c r="D21" s="147" t="s">
        <v>156</v>
      </c>
      <c r="E21" s="147" t="s">
        <v>157</v>
      </c>
      <c r="F21" s="45">
        <v>2</v>
      </c>
      <c r="G21" s="45" t="s">
        <v>158</v>
      </c>
      <c r="H21" s="170" t="s">
        <v>180</v>
      </c>
      <c r="I21" s="149" t="s">
        <v>112</v>
      </c>
      <c r="J21" s="149" t="s">
        <v>138</v>
      </c>
      <c r="K21" s="45" t="s">
        <v>138</v>
      </c>
      <c r="L21" s="46">
        <v>42380</v>
      </c>
      <c r="M21" s="171">
        <v>0.1</v>
      </c>
      <c r="N21" s="172">
        <v>270</v>
      </c>
      <c r="O21" s="173">
        <v>200</v>
      </c>
      <c r="P21" s="174">
        <v>70</v>
      </c>
      <c r="Q21" s="45" t="s">
        <v>206</v>
      </c>
      <c r="R21" s="175">
        <v>42380.47892361111</v>
      </c>
      <c r="S21" s="171" t="s">
        <v>207</v>
      </c>
      <c r="T21" s="174">
        <v>27</v>
      </c>
      <c r="U21" s="56">
        <v>20</v>
      </c>
    </row>
    <row r="22" spans="1:21">
      <c r="A22" s="45">
        <v>4</v>
      </c>
      <c r="B22" s="146">
        <v>1133458</v>
      </c>
      <c r="C22" s="45" t="s">
        <v>138</v>
      </c>
      <c r="D22" s="147" t="s">
        <v>159</v>
      </c>
      <c r="E22" s="147" t="s">
        <v>160</v>
      </c>
      <c r="F22" s="45">
        <v>6</v>
      </c>
      <c r="G22" s="45" t="s">
        <v>25</v>
      </c>
      <c r="H22" s="170" t="s">
        <v>179</v>
      </c>
      <c r="I22" s="149" t="s">
        <v>5</v>
      </c>
      <c r="J22" s="149" t="s">
        <v>138</v>
      </c>
      <c r="K22" s="45" t="s">
        <v>138</v>
      </c>
      <c r="L22" s="46">
        <v>42380</v>
      </c>
      <c r="M22" s="171">
        <v>0</v>
      </c>
      <c r="N22" s="172">
        <v>240</v>
      </c>
      <c r="O22" s="173">
        <v>120</v>
      </c>
      <c r="P22" s="174">
        <v>120</v>
      </c>
      <c r="Q22" s="45" t="s">
        <v>206</v>
      </c>
      <c r="R22" s="175">
        <v>42380.489837962959</v>
      </c>
      <c r="S22" s="171" t="s">
        <v>207</v>
      </c>
      <c r="T22" s="174">
        <v>24</v>
      </c>
      <c r="U22" s="56">
        <v>21</v>
      </c>
    </row>
    <row r="23" spans="1:21">
      <c r="A23" s="45">
        <v>2</v>
      </c>
      <c r="B23" s="146">
        <v>534556</v>
      </c>
      <c r="C23" s="45" t="s">
        <v>138</v>
      </c>
      <c r="D23" s="147" t="s">
        <v>151</v>
      </c>
      <c r="E23" s="147" t="s">
        <v>152</v>
      </c>
      <c r="F23" s="201">
        <v>8</v>
      </c>
      <c r="G23" s="45" t="s">
        <v>150</v>
      </c>
      <c r="H23" s="170" t="s">
        <v>178</v>
      </c>
      <c r="I23" s="149" t="s">
        <v>5</v>
      </c>
      <c r="J23" s="149" t="s">
        <v>138</v>
      </c>
      <c r="K23" s="149" t="s">
        <v>138</v>
      </c>
      <c r="L23" s="46">
        <v>42380</v>
      </c>
      <c r="M23" s="171">
        <v>0</v>
      </c>
      <c r="N23" s="172">
        <v>960</v>
      </c>
      <c r="O23" s="173">
        <v>640</v>
      </c>
      <c r="P23" s="174">
        <v>320</v>
      </c>
      <c r="Q23" s="45" t="s">
        <v>206</v>
      </c>
      <c r="R23" s="175">
        <v>42380.489837962959</v>
      </c>
      <c r="S23" s="171" t="s">
        <v>207</v>
      </c>
      <c r="T23" s="174">
        <v>96</v>
      </c>
      <c r="U23" s="56">
        <v>22</v>
      </c>
    </row>
    <row r="24" spans="1:21">
      <c r="F24" s="201"/>
      <c r="H24" s="170"/>
      <c r="J24" s="149"/>
      <c r="K24" s="149"/>
      <c r="M24" s="171"/>
      <c r="N24" s="172"/>
      <c r="O24" s="173"/>
      <c r="P24" s="174"/>
      <c r="R24" s="175"/>
      <c r="S24" s="171"/>
      <c r="T24" s="174"/>
      <c r="U24" s="56"/>
    </row>
    <row r="25" spans="1:21">
      <c r="F25" s="201"/>
      <c r="H25" s="170"/>
      <c r="J25" s="149"/>
      <c r="K25" s="149"/>
      <c r="M25" s="171"/>
      <c r="N25" s="172"/>
      <c r="O25" s="173"/>
      <c r="P25" s="174"/>
      <c r="R25" s="175"/>
      <c r="S25" s="171"/>
      <c r="T25" s="174"/>
      <c r="U25" s="56"/>
    </row>
    <row r="26" spans="1:21">
      <c r="F26" s="201"/>
      <c r="H26" s="170"/>
      <c r="J26" s="149"/>
      <c r="K26" s="149"/>
      <c r="M26" s="171"/>
      <c r="N26" s="172"/>
      <c r="O26" s="173"/>
      <c r="P26" s="174"/>
      <c r="R26" s="175"/>
      <c r="S26" s="171"/>
      <c r="T26" s="174"/>
      <c r="U26" s="56"/>
    </row>
    <row r="27" spans="1:21">
      <c r="F27" s="201"/>
      <c r="H27" s="170"/>
      <c r="J27" s="149"/>
      <c r="K27" s="149"/>
      <c r="M27" s="171"/>
      <c r="N27" s="172"/>
      <c r="O27" s="173"/>
      <c r="P27" s="174"/>
      <c r="R27" s="175"/>
      <c r="S27" s="171"/>
      <c r="T27" s="174"/>
      <c r="U27" s="56"/>
    </row>
    <row r="28" spans="1:21">
      <c r="F28" s="201"/>
      <c r="H28" s="170"/>
      <c r="J28" s="149"/>
      <c r="K28" s="149"/>
      <c r="M28" s="171"/>
      <c r="N28" s="172"/>
      <c r="O28" s="173"/>
      <c r="P28" s="174"/>
      <c r="R28" s="175"/>
      <c r="S28" s="171"/>
      <c r="T28" s="174"/>
      <c r="U28" s="56"/>
    </row>
    <row r="29" spans="1:21">
      <c r="F29" s="201"/>
      <c r="H29" s="170"/>
      <c r="J29" s="149"/>
      <c r="K29" s="149"/>
      <c r="M29" s="171"/>
      <c r="N29" s="172"/>
      <c r="O29" s="173"/>
      <c r="P29" s="174"/>
      <c r="R29" s="175"/>
      <c r="S29" s="171"/>
      <c r="T29" s="174"/>
      <c r="U29" s="56"/>
    </row>
    <row r="30" spans="1:21">
      <c r="F30" s="201"/>
      <c r="H30" s="170"/>
      <c r="J30" s="149"/>
      <c r="K30" s="149"/>
      <c r="M30" s="171"/>
      <c r="N30" s="172"/>
      <c r="O30" s="173"/>
      <c r="P30" s="174"/>
      <c r="R30" s="175"/>
      <c r="S30" s="171"/>
      <c r="T30" s="174"/>
      <c r="U30" s="56"/>
    </row>
    <row r="31" spans="1:21">
      <c r="F31" s="201"/>
      <c r="H31" s="170"/>
      <c r="J31" s="149"/>
      <c r="K31" s="149"/>
      <c r="M31" s="171"/>
      <c r="N31" s="172"/>
      <c r="O31" s="173"/>
      <c r="P31" s="174"/>
      <c r="R31" s="175"/>
      <c r="S31" s="171"/>
      <c r="T31" s="174"/>
      <c r="U31" s="56"/>
    </row>
    <row r="32" spans="1:21">
      <c r="F32" s="201"/>
      <c r="H32" s="170"/>
      <c r="J32" s="149"/>
      <c r="K32" s="149"/>
      <c r="M32" s="171"/>
      <c r="N32" s="172"/>
      <c r="O32" s="173"/>
      <c r="P32" s="174"/>
      <c r="R32" s="175"/>
      <c r="S32" s="171"/>
      <c r="T32" s="174"/>
      <c r="U32" s="56"/>
    </row>
  </sheetData>
  <sheetProtection algorithmName="SHA-512" hashValue="5j+wBwMHw+ikhKd4dZP7HMYoDY0f6SKweX+pt968hU1X+Dr8Xi4YVFKjCZLYuBB9NVsW5eTgNkQWVlaYNRG6YA==" saltValue="WsBhi+/NIoHgRNDFnoYjAA==" spinCount="100000" sheet="1" objects="1" scenarios="1"/>
  <autoFilter ref="A1:U32" xr:uid="{00000000-0001-0000-0300-000000000000}"/>
  <phoneticPr fontId="0" type="noConversion"/>
  <pageMargins left="0.32" right="0.17" top="0.43" bottom="0.42" header="0.17" footer="0.17"/>
  <pageSetup paperSize="9" scale="61" orientation="landscape" horizontalDpi="300" verticalDpi="300" r:id="rId1"/>
  <headerFooter alignWithMargins="0">
    <oddHeader>&amp;LARMARINHO TIA GILDA&amp;CCONTROLE DE ESTOQUE - SAÍDA&amp;R&amp;D</oddHeader>
    <oddFooter>&amp;R&amp;N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pageSetUpPr autoPageBreaks="0"/>
  </sheetPr>
  <dimension ref="A1:S994"/>
  <sheetViews>
    <sheetView showGridLines="0" zoomScale="75" zoomScaleNormal="75" workbookViewId="0">
      <selection activeCell="N5" sqref="N5"/>
    </sheetView>
  </sheetViews>
  <sheetFormatPr defaultRowHeight="12.75"/>
  <cols>
    <col min="1" max="1" width="12.140625" style="2" bestFit="1" customWidth="1"/>
    <col min="2" max="2" width="17.42578125" style="5" bestFit="1" customWidth="1"/>
    <col min="3" max="3" width="16.85546875" style="4" bestFit="1" customWidth="1"/>
    <col min="4" max="4" width="14.28515625" style="4" bestFit="1" customWidth="1"/>
    <col min="5" max="5" width="23.42578125" style="2" bestFit="1" customWidth="1"/>
    <col min="6" max="6" width="15.5703125" style="2" bestFit="1" customWidth="1"/>
    <col min="7" max="7" width="24.5703125" style="8" bestFit="1" customWidth="1"/>
    <col min="8" max="8" width="23.42578125" style="9" bestFit="1" customWidth="1"/>
    <col min="9" max="9" width="26.28515625" style="3" bestFit="1" customWidth="1"/>
    <col min="10" max="10" width="26.5703125" style="3" bestFit="1" customWidth="1"/>
    <col min="11" max="11" width="12.7109375" style="3" bestFit="1" customWidth="1"/>
    <col min="12" max="12" width="19" style="7" bestFit="1" customWidth="1"/>
    <col min="13" max="13" width="8.85546875" style="7" bestFit="1" customWidth="1"/>
    <col min="14" max="14" width="9.85546875" style="7" bestFit="1" customWidth="1"/>
    <col min="15" max="15" width="18.42578125" style="3" bestFit="1" customWidth="1"/>
    <col min="16" max="16" width="11.42578125" style="3" bestFit="1" customWidth="1"/>
    <col min="17" max="17" width="9.140625" style="3"/>
    <col min="18" max="18" width="15.5703125" style="3" bestFit="1" customWidth="1"/>
    <col min="19" max="16384" width="9.140625" style="3"/>
  </cols>
  <sheetData>
    <row r="1" spans="1:19" ht="19.5" customHeight="1">
      <c r="A1" s="67" t="s">
        <v>26</v>
      </c>
      <c r="B1" s="68" t="s">
        <v>34</v>
      </c>
      <c r="C1" s="67" t="s">
        <v>2</v>
      </c>
      <c r="D1" s="67" t="s">
        <v>3</v>
      </c>
      <c r="E1" s="68" t="s">
        <v>4</v>
      </c>
      <c r="F1" s="67" t="s">
        <v>25</v>
      </c>
      <c r="G1" s="67" t="s">
        <v>46</v>
      </c>
      <c r="H1" s="67" t="s">
        <v>28</v>
      </c>
      <c r="I1" s="67" t="s">
        <v>47</v>
      </c>
      <c r="J1" s="67" t="s">
        <v>60</v>
      </c>
      <c r="K1" s="67" t="s">
        <v>33</v>
      </c>
      <c r="L1" s="67" t="s">
        <v>0</v>
      </c>
      <c r="M1" s="67" t="s">
        <v>1</v>
      </c>
      <c r="N1" s="67" t="s">
        <v>85</v>
      </c>
      <c r="O1" s="67" t="s">
        <v>124</v>
      </c>
      <c r="P1" s="105">
        <f>SUBTOTAL(3,A:A)</f>
        <v>5</v>
      </c>
      <c r="Q1" s="105">
        <f>SUBTOTAL(3,A:A)</f>
        <v>5</v>
      </c>
      <c r="R1" s="105" t="str">
        <f>""&amp;"A1"&amp;":"&amp;"O"&amp;Q1&amp;""</f>
        <v>A1:O5</v>
      </c>
      <c r="S1" s="2"/>
    </row>
    <row r="2" spans="1:19">
      <c r="A2" s="61">
        <v>1</v>
      </c>
      <c r="B2" s="83">
        <v>454357856</v>
      </c>
      <c r="C2" s="62" t="s">
        <v>147</v>
      </c>
      <c r="D2" s="62" t="s">
        <v>148</v>
      </c>
      <c r="E2" s="63">
        <v>0</v>
      </c>
      <c r="F2" s="61" t="s">
        <v>150</v>
      </c>
      <c r="G2" s="151">
        <v>20</v>
      </c>
      <c r="H2" s="65">
        <v>0</v>
      </c>
      <c r="I2" s="151">
        <v>0</v>
      </c>
      <c r="J2" s="153">
        <v>10</v>
      </c>
      <c r="K2" s="66">
        <v>1</v>
      </c>
      <c r="L2" s="57">
        <v>10</v>
      </c>
      <c r="M2" t="s">
        <v>155</v>
      </c>
      <c r="N2" t="s">
        <v>211</v>
      </c>
      <c r="O2" s="2">
        <v>0</v>
      </c>
    </row>
    <row r="3" spans="1:19">
      <c r="A3" s="61">
        <v>2</v>
      </c>
      <c r="B3" s="83">
        <v>534556</v>
      </c>
      <c r="C3" s="62" t="s">
        <v>151</v>
      </c>
      <c r="D3" s="62" t="s">
        <v>152</v>
      </c>
      <c r="E3" s="63">
        <v>20</v>
      </c>
      <c r="F3" s="61" t="s">
        <v>150</v>
      </c>
      <c r="G3" s="151">
        <v>120</v>
      </c>
      <c r="H3" s="65">
        <v>0</v>
      </c>
      <c r="I3" s="151">
        <v>0</v>
      </c>
      <c r="J3" s="153">
        <v>80</v>
      </c>
      <c r="K3" s="66">
        <v>2</v>
      </c>
      <c r="L3" s="57">
        <v>10</v>
      </c>
      <c r="M3" t="s">
        <v>155</v>
      </c>
      <c r="N3" t="s">
        <v>200</v>
      </c>
      <c r="O3" s="2">
        <v>20</v>
      </c>
    </row>
    <row r="4" spans="1:19">
      <c r="A4" s="61">
        <v>4</v>
      </c>
      <c r="B4" s="83">
        <v>1133458</v>
      </c>
      <c r="C4" s="62" t="s">
        <v>159</v>
      </c>
      <c r="D4" s="62" t="s">
        <v>160</v>
      </c>
      <c r="E4" s="63">
        <v>20</v>
      </c>
      <c r="F4" s="61" t="s">
        <v>25</v>
      </c>
      <c r="G4" s="151">
        <v>40</v>
      </c>
      <c r="H4" s="65">
        <v>0</v>
      </c>
      <c r="I4" s="151">
        <v>0</v>
      </c>
      <c r="J4" s="153">
        <v>20</v>
      </c>
      <c r="K4" s="66">
        <v>3</v>
      </c>
      <c r="L4" s="57">
        <v>10</v>
      </c>
      <c r="M4" t="s">
        <v>155</v>
      </c>
      <c r="N4" t="s">
        <v>201</v>
      </c>
      <c r="O4" s="2">
        <v>20</v>
      </c>
    </row>
    <row r="5" spans="1:19">
      <c r="A5" s="61">
        <v>3</v>
      </c>
      <c r="B5" s="83">
        <v>2343489</v>
      </c>
      <c r="C5" s="62" t="s">
        <v>156</v>
      </c>
      <c r="D5" s="62" t="s">
        <v>157</v>
      </c>
      <c r="E5" s="63">
        <v>30</v>
      </c>
      <c r="F5" s="61" t="s">
        <v>158</v>
      </c>
      <c r="G5" s="151">
        <v>150</v>
      </c>
      <c r="H5" s="65">
        <v>0</v>
      </c>
      <c r="I5" s="151">
        <v>0</v>
      </c>
      <c r="J5" s="153">
        <v>100</v>
      </c>
      <c r="K5" s="66">
        <v>4</v>
      </c>
      <c r="L5" s="57">
        <v>20</v>
      </c>
      <c r="M5" t="s">
        <v>155</v>
      </c>
      <c r="N5" t="s">
        <v>200</v>
      </c>
      <c r="O5" s="2">
        <v>30</v>
      </c>
    </row>
    <row r="6" spans="1:19">
      <c r="A6" s="61"/>
      <c r="B6" s="83"/>
      <c r="C6" s="62"/>
      <c r="D6" s="62"/>
      <c r="E6" s="63"/>
      <c r="F6" s="61"/>
      <c r="G6" s="151"/>
      <c r="H6" s="65"/>
      <c r="I6" s="151"/>
      <c r="J6" s="153"/>
      <c r="K6" s="66"/>
      <c r="L6" s="57"/>
      <c r="M6"/>
      <c r="N6"/>
      <c r="O6" s="2"/>
    </row>
    <row r="7" spans="1:19">
      <c r="A7" s="61"/>
      <c r="B7" s="83"/>
      <c r="C7" s="62"/>
      <c r="D7" s="62"/>
      <c r="E7" s="63"/>
      <c r="F7" s="61"/>
      <c r="G7" s="151"/>
      <c r="H7" s="65"/>
      <c r="I7" s="151"/>
      <c r="J7" s="153"/>
      <c r="K7" s="66"/>
      <c r="L7" s="57"/>
      <c r="M7"/>
      <c r="N7"/>
      <c r="O7" s="2"/>
    </row>
    <row r="8" spans="1:19">
      <c r="A8" s="61"/>
      <c r="B8" s="83"/>
      <c r="C8" s="62"/>
      <c r="D8" s="62"/>
      <c r="E8" s="63"/>
      <c r="F8" s="61"/>
      <c r="G8" s="151"/>
      <c r="H8" s="65"/>
      <c r="I8" s="151"/>
      <c r="J8" s="153"/>
      <c r="K8" s="66"/>
      <c r="L8" s="57"/>
      <c r="M8"/>
      <c r="N8"/>
      <c r="O8" s="2"/>
    </row>
    <row r="9" spans="1:19">
      <c r="A9" s="61"/>
      <c r="B9" s="83"/>
      <c r="C9" s="62"/>
      <c r="D9" s="62"/>
      <c r="E9" s="63"/>
      <c r="F9" s="61"/>
      <c r="G9" s="151"/>
      <c r="H9" s="65"/>
      <c r="I9" s="151"/>
      <c r="J9" s="153"/>
      <c r="K9" s="66"/>
      <c r="L9" s="57"/>
      <c r="M9"/>
      <c r="N9"/>
      <c r="O9" s="2"/>
    </row>
    <row r="10" spans="1:19">
      <c r="A10" s="61"/>
      <c r="B10" s="83"/>
      <c r="C10" s="62"/>
      <c r="D10" s="62"/>
      <c r="E10" s="63"/>
      <c r="F10" s="61"/>
      <c r="G10" s="151"/>
      <c r="H10" s="65"/>
      <c r="I10" s="151"/>
      <c r="J10" s="153"/>
      <c r="K10" s="66"/>
      <c r="L10" s="57"/>
      <c r="M10"/>
      <c r="N10"/>
      <c r="O10" s="2"/>
    </row>
    <row r="11" spans="1:19">
      <c r="A11" s="61"/>
      <c r="B11" s="83"/>
      <c r="C11" s="62"/>
      <c r="D11" s="62"/>
      <c r="E11" s="63"/>
      <c r="F11" s="61"/>
      <c r="G11" s="151"/>
      <c r="H11" s="65"/>
      <c r="I11" s="151"/>
      <c r="J11" s="153"/>
      <c r="K11" s="66"/>
      <c r="L11" s="57"/>
      <c r="M11"/>
      <c r="N11"/>
      <c r="O11" s="2"/>
    </row>
    <row r="12" spans="1:19">
      <c r="A12" s="61"/>
      <c r="B12" s="83"/>
      <c r="C12" s="62"/>
      <c r="D12" s="62"/>
      <c r="E12" s="63"/>
      <c r="F12" s="61"/>
      <c r="G12" s="151"/>
      <c r="H12" s="65"/>
      <c r="I12" s="151"/>
      <c r="J12" s="153"/>
      <c r="K12" s="66"/>
      <c r="L12" s="57"/>
      <c r="M12"/>
      <c r="N12"/>
      <c r="O12" s="2"/>
    </row>
    <row r="13" spans="1:19">
      <c r="A13" s="61"/>
      <c r="B13" s="83"/>
      <c r="C13" s="62"/>
      <c r="D13" s="62"/>
      <c r="E13" s="63"/>
      <c r="F13" s="61"/>
      <c r="G13" s="151"/>
      <c r="H13" s="65"/>
      <c r="I13" s="151"/>
      <c r="J13" s="153"/>
      <c r="K13" s="66"/>
      <c r="L13" s="57"/>
      <c r="M13"/>
      <c r="N13"/>
      <c r="O13" s="2"/>
    </row>
    <row r="14" spans="1:19">
      <c r="A14" s="61"/>
      <c r="B14" s="83"/>
      <c r="C14" s="62"/>
      <c r="D14" s="62"/>
      <c r="E14" s="63"/>
      <c r="F14" s="61"/>
      <c r="G14" s="151"/>
      <c r="H14" s="65"/>
      <c r="I14" s="151"/>
      <c r="J14" s="153"/>
      <c r="K14" s="66"/>
      <c r="L14" s="57"/>
      <c r="M14"/>
      <c r="N14"/>
      <c r="O14" s="2"/>
    </row>
    <row r="15" spans="1:19">
      <c r="A15" s="61"/>
      <c r="B15" s="83"/>
      <c r="C15" s="62"/>
      <c r="D15" s="62"/>
      <c r="E15" s="63"/>
      <c r="F15" s="61"/>
      <c r="G15" s="151"/>
      <c r="H15" s="65"/>
      <c r="I15" s="151"/>
      <c r="J15" s="153"/>
      <c r="K15" s="66"/>
      <c r="L15" s="57"/>
      <c r="M15"/>
      <c r="N15"/>
      <c r="O15" s="2"/>
    </row>
    <row r="16" spans="1:19">
      <c r="A16" s="61"/>
      <c r="B16" s="83"/>
      <c r="C16" s="62"/>
      <c r="D16" s="62"/>
      <c r="E16" s="63"/>
      <c r="F16" s="61"/>
      <c r="G16" s="151"/>
      <c r="H16" s="65"/>
      <c r="I16" s="151"/>
      <c r="J16" s="153"/>
      <c r="K16" s="66"/>
      <c r="L16" s="57"/>
      <c r="M16"/>
      <c r="N16"/>
      <c r="O16" s="2"/>
    </row>
    <row r="17" spans="1:15">
      <c r="A17" s="61"/>
      <c r="B17" s="83"/>
      <c r="C17" s="62"/>
      <c r="D17" s="62"/>
      <c r="E17" s="63"/>
      <c r="F17" s="61"/>
      <c r="G17" s="151"/>
      <c r="H17" s="65"/>
      <c r="I17" s="151"/>
      <c r="J17" s="153"/>
      <c r="K17" s="66"/>
      <c r="L17" s="57"/>
      <c r="M17"/>
      <c r="N17"/>
      <c r="O17" s="2"/>
    </row>
    <row r="18" spans="1:15">
      <c r="A18" s="61"/>
      <c r="B18" s="83"/>
      <c r="C18" s="62"/>
      <c r="D18" s="62"/>
      <c r="E18" s="63"/>
      <c r="F18" s="61"/>
      <c r="G18" s="151"/>
      <c r="H18" s="65"/>
      <c r="I18" s="151"/>
      <c r="J18" s="153"/>
      <c r="K18" s="66"/>
      <c r="L18" s="57"/>
      <c r="M18"/>
      <c r="N18"/>
      <c r="O18" s="2"/>
    </row>
    <row r="19" spans="1:15">
      <c r="A19" s="61"/>
      <c r="B19" s="83"/>
      <c r="C19" s="62"/>
      <c r="D19" s="62"/>
      <c r="E19" s="63"/>
      <c r="F19" s="61"/>
      <c r="G19" s="151"/>
      <c r="H19" s="65"/>
      <c r="I19" s="151"/>
      <c r="J19" s="153"/>
      <c r="K19" s="66"/>
      <c r="L19" s="57"/>
      <c r="M19"/>
      <c r="N19"/>
      <c r="O19" s="2"/>
    </row>
    <row r="20" spans="1:15">
      <c r="A20" s="61"/>
      <c r="B20" s="83"/>
      <c r="C20" s="62"/>
      <c r="D20" s="62"/>
      <c r="E20" s="63"/>
      <c r="F20" s="61"/>
      <c r="G20" s="151"/>
      <c r="H20" s="65"/>
      <c r="I20" s="151"/>
      <c r="J20" s="153"/>
      <c r="K20" s="66"/>
      <c r="L20" s="57"/>
      <c r="M20"/>
      <c r="N20"/>
      <c r="O20" s="2"/>
    </row>
    <row r="21" spans="1:15">
      <c r="A21" s="61"/>
      <c r="B21" s="83"/>
      <c r="C21" s="62"/>
      <c r="D21" s="62"/>
      <c r="E21" s="63"/>
      <c r="F21" s="61"/>
      <c r="G21" s="151"/>
      <c r="H21" s="65"/>
      <c r="I21" s="151"/>
      <c r="J21" s="153"/>
      <c r="K21" s="66"/>
      <c r="L21" s="57"/>
      <c r="M21"/>
      <c r="N21"/>
      <c r="O21" s="2"/>
    </row>
    <row r="22" spans="1:15">
      <c r="A22" s="61"/>
      <c r="B22" s="83"/>
      <c r="C22" s="62"/>
      <c r="D22" s="62"/>
      <c r="E22" s="63"/>
      <c r="F22" s="61"/>
      <c r="G22" s="151"/>
      <c r="H22" s="65"/>
      <c r="I22" s="151"/>
      <c r="J22" s="153"/>
      <c r="K22" s="66"/>
      <c r="L22" s="57"/>
      <c r="M22"/>
      <c r="N22"/>
      <c r="O22" s="2"/>
    </row>
    <row r="23" spans="1:15">
      <c r="A23" s="61"/>
      <c r="B23" s="83"/>
      <c r="C23" s="62"/>
      <c r="D23" s="62"/>
      <c r="E23" s="63"/>
      <c r="F23" s="61"/>
      <c r="G23" s="151"/>
      <c r="H23" s="65"/>
      <c r="I23" s="151"/>
      <c r="J23" s="153"/>
      <c r="K23" s="66"/>
      <c r="L23" s="57"/>
      <c r="M23"/>
      <c r="N23"/>
      <c r="O23" s="2"/>
    </row>
    <row r="24" spans="1:15">
      <c r="A24" s="61"/>
      <c r="B24" s="83"/>
      <c r="C24" s="62"/>
      <c r="D24" s="62"/>
      <c r="E24" s="63"/>
      <c r="F24" s="61"/>
      <c r="G24" s="151"/>
      <c r="H24" s="65"/>
      <c r="I24" s="151"/>
      <c r="J24" s="153"/>
      <c r="K24" s="66"/>
      <c r="L24" s="57"/>
      <c r="M24"/>
      <c r="N24"/>
      <c r="O24" s="2"/>
    </row>
    <row r="25" spans="1:15">
      <c r="A25" s="61"/>
      <c r="B25" s="83"/>
      <c r="C25" s="62"/>
      <c r="D25" s="62"/>
      <c r="E25" s="63"/>
      <c r="F25" s="61"/>
      <c r="G25" s="151"/>
      <c r="H25" s="65"/>
      <c r="I25" s="151"/>
      <c r="J25" s="153"/>
      <c r="K25" s="66"/>
      <c r="L25" s="57"/>
      <c r="M25"/>
      <c r="N25"/>
      <c r="O25" s="2"/>
    </row>
    <row r="26" spans="1:15">
      <c r="A26" s="61"/>
      <c r="B26" s="83"/>
      <c r="C26" s="62"/>
      <c r="D26" s="62"/>
      <c r="E26" s="63"/>
      <c r="F26" s="61"/>
      <c r="G26" s="151"/>
      <c r="H26" s="65"/>
      <c r="I26" s="151"/>
      <c r="J26" s="153"/>
      <c r="K26" s="66"/>
      <c r="L26" s="57"/>
      <c r="M26"/>
      <c r="N26"/>
      <c r="O26" s="2"/>
    </row>
    <row r="27" spans="1:15">
      <c r="A27" s="61"/>
      <c r="B27" s="83"/>
      <c r="C27" s="62"/>
      <c r="D27" s="62"/>
      <c r="E27" s="63"/>
      <c r="F27" s="61"/>
      <c r="G27" s="151"/>
      <c r="H27" s="65"/>
      <c r="I27" s="151"/>
      <c r="J27" s="153"/>
      <c r="K27" s="66"/>
      <c r="L27" s="57"/>
      <c r="M27"/>
      <c r="N27"/>
      <c r="O27" s="2"/>
    </row>
    <row r="28" spans="1:15">
      <c r="A28" s="61"/>
      <c r="B28" s="83"/>
      <c r="C28" s="62"/>
      <c r="D28" s="62"/>
      <c r="E28" s="63"/>
      <c r="F28" s="61"/>
      <c r="G28" s="151"/>
      <c r="H28" s="65"/>
      <c r="I28" s="151"/>
      <c r="J28" s="153"/>
      <c r="K28" s="66"/>
      <c r="L28" s="57"/>
      <c r="M28"/>
      <c r="N28"/>
      <c r="O28" s="2"/>
    </row>
    <row r="29" spans="1:15">
      <c r="A29" s="61"/>
      <c r="B29" s="83"/>
      <c r="C29" s="62"/>
      <c r="D29" s="62"/>
      <c r="E29" s="63"/>
      <c r="F29" s="61"/>
      <c r="G29" s="151"/>
      <c r="H29" s="65"/>
      <c r="I29" s="151"/>
      <c r="J29" s="153"/>
      <c r="K29" s="66"/>
      <c r="L29" s="57"/>
      <c r="M29"/>
      <c r="N29"/>
      <c r="O29" s="2"/>
    </row>
    <row r="30" spans="1:15">
      <c r="A30" s="61"/>
      <c r="B30" s="83"/>
      <c r="C30" s="62"/>
      <c r="D30" s="62"/>
      <c r="E30" s="63"/>
      <c r="F30" s="61"/>
      <c r="G30" s="151"/>
      <c r="H30" s="65"/>
      <c r="I30" s="151"/>
      <c r="J30" s="153"/>
      <c r="K30" s="66"/>
      <c r="L30" s="57"/>
      <c r="M30"/>
      <c r="N30"/>
      <c r="O30" s="2"/>
    </row>
    <row r="31" spans="1:15">
      <c r="A31" s="61"/>
      <c r="B31" s="83"/>
      <c r="C31" s="62"/>
      <c r="D31" s="62"/>
      <c r="E31" s="63"/>
      <c r="F31" s="61"/>
      <c r="G31" s="151"/>
      <c r="H31" s="65"/>
      <c r="I31" s="151"/>
      <c r="J31" s="153"/>
      <c r="K31" s="66"/>
      <c r="L31" s="57"/>
      <c r="M31"/>
      <c r="N31"/>
      <c r="O31" s="2"/>
    </row>
    <row r="32" spans="1:15">
      <c r="A32" s="61"/>
      <c r="B32" s="83"/>
      <c r="C32" s="62"/>
      <c r="D32" s="62"/>
      <c r="E32" s="63"/>
      <c r="F32" s="61"/>
      <c r="G32" s="151"/>
      <c r="H32" s="65"/>
      <c r="I32" s="151"/>
      <c r="J32" s="153"/>
      <c r="K32" s="66"/>
      <c r="L32" s="57"/>
      <c r="M32"/>
      <c r="N32"/>
      <c r="O32" s="2"/>
    </row>
    <row r="33" spans="1:15">
      <c r="A33" s="61"/>
      <c r="B33" s="83"/>
      <c r="C33" s="62"/>
      <c r="D33" s="62"/>
      <c r="E33" s="63"/>
      <c r="F33" s="61"/>
      <c r="G33" s="151"/>
      <c r="H33" s="65"/>
      <c r="I33" s="151"/>
      <c r="J33" s="153"/>
      <c r="K33" s="66"/>
      <c r="L33" s="57"/>
      <c r="M33"/>
      <c r="N33"/>
      <c r="O33" s="2"/>
    </row>
    <row r="34" spans="1:15">
      <c r="A34" s="61"/>
      <c r="B34" s="83"/>
      <c r="C34" s="62"/>
      <c r="D34" s="62"/>
      <c r="E34" s="63"/>
      <c r="F34" s="61"/>
      <c r="G34" s="151"/>
      <c r="H34" s="65"/>
      <c r="I34" s="151"/>
      <c r="J34" s="153"/>
      <c r="K34" s="66"/>
      <c r="L34" s="57"/>
      <c r="M34"/>
      <c r="N34"/>
      <c r="O34" s="2"/>
    </row>
    <row r="35" spans="1:15">
      <c r="A35" s="61"/>
      <c r="B35" s="83"/>
      <c r="C35" s="62"/>
      <c r="D35" s="62"/>
      <c r="E35" s="63"/>
      <c r="F35" s="61"/>
      <c r="G35" s="151"/>
      <c r="H35" s="65"/>
      <c r="I35" s="151"/>
      <c r="J35" s="153"/>
      <c r="K35" s="66"/>
      <c r="L35" s="57"/>
      <c r="M35"/>
      <c r="N35"/>
      <c r="O35" s="2"/>
    </row>
    <row r="36" spans="1:15">
      <c r="A36" s="61"/>
      <c r="B36" s="83"/>
      <c r="C36" s="62"/>
      <c r="D36" s="62"/>
      <c r="E36" s="63"/>
      <c r="F36" s="61"/>
      <c r="G36" s="151"/>
      <c r="H36" s="65"/>
      <c r="I36" s="151"/>
      <c r="J36" s="153"/>
      <c r="K36" s="66"/>
      <c r="L36" s="57"/>
      <c r="M36"/>
      <c r="N36"/>
      <c r="O36" s="2"/>
    </row>
    <row r="37" spans="1:15">
      <c r="A37" s="61"/>
      <c r="B37" s="83"/>
      <c r="C37" s="62"/>
      <c r="D37" s="62"/>
      <c r="E37" s="63"/>
      <c r="F37" s="61"/>
      <c r="G37" s="151"/>
      <c r="H37" s="65"/>
      <c r="I37" s="151"/>
      <c r="J37" s="153"/>
      <c r="K37" s="66"/>
      <c r="L37" s="57"/>
      <c r="M37"/>
      <c r="N37"/>
      <c r="O37" s="2"/>
    </row>
    <row r="38" spans="1:15">
      <c r="A38" s="61"/>
      <c r="B38" s="83"/>
      <c r="C38" s="62"/>
      <c r="D38" s="62"/>
      <c r="E38" s="63"/>
      <c r="F38" s="61"/>
      <c r="G38" s="151"/>
      <c r="H38" s="65"/>
      <c r="I38" s="151"/>
      <c r="J38" s="153"/>
      <c r="K38" s="66"/>
      <c r="L38" s="57"/>
      <c r="M38"/>
      <c r="N38"/>
      <c r="O38" s="2"/>
    </row>
    <row r="39" spans="1:15">
      <c r="A39" s="61"/>
      <c r="B39" s="83"/>
      <c r="C39" s="62"/>
      <c r="D39" s="62"/>
      <c r="E39" s="63"/>
      <c r="F39" s="61"/>
      <c r="G39" s="151"/>
      <c r="H39" s="65"/>
      <c r="I39" s="151"/>
      <c r="J39" s="153"/>
      <c r="K39" s="66"/>
      <c r="L39" s="57"/>
      <c r="M39"/>
      <c r="N39"/>
      <c r="O39" s="2"/>
    </row>
    <row r="40" spans="1:15">
      <c r="A40" s="61"/>
      <c r="B40" s="83"/>
      <c r="C40" s="62"/>
      <c r="D40" s="62"/>
      <c r="E40" s="63"/>
      <c r="F40" s="61"/>
      <c r="G40" s="151"/>
      <c r="H40" s="65"/>
      <c r="I40" s="151"/>
      <c r="J40" s="153"/>
      <c r="K40" s="66"/>
      <c r="L40" s="57"/>
      <c r="M40"/>
      <c r="N40"/>
      <c r="O40" s="2"/>
    </row>
    <row r="41" spans="1:15">
      <c r="A41" s="61"/>
      <c r="B41" s="83"/>
      <c r="C41" s="62"/>
      <c r="D41" s="62"/>
      <c r="E41" s="63"/>
      <c r="F41" s="61"/>
      <c r="G41" s="151"/>
      <c r="H41" s="65"/>
      <c r="I41" s="151"/>
      <c r="J41" s="153"/>
      <c r="K41" s="66"/>
      <c r="L41" s="57"/>
      <c r="M41"/>
      <c r="N41"/>
      <c r="O41" s="2"/>
    </row>
    <row r="42" spans="1:15">
      <c r="A42" s="61"/>
      <c r="B42" s="83"/>
      <c r="C42" s="62"/>
      <c r="D42" s="62"/>
      <c r="E42" s="63"/>
      <c r="F42" s="61"/>
      <c r="G42" s="151"/>
      <c r="H42" s="65"/>
      <c r="I42" s="151"/>
      <c r="J42" s="153"/>
      <c r="K42" s="66"/>
      <c r="L42" s="57"/>
      <c r="M42"/>
      <c r="N42"/>
      <c r="O42" s="2"/>
    </row>
    <row r="43" spans="1:15">
      <c r="A43" s="61"/>
      <c r="B43" s="83"/>
      <c r="C43" s="62"/>
      <c r="D43" s="62"/>
      <c r="E43" s="63"/>
      <c r="F43" s="61"/>
      <c r="G43" s="151"/>
      <c r="H43" s="65"/>
      <c r="I43" s="151"/>
      <c r="J43" s="153"/>
      <c r="K43" s="66"/>
      <c r="L43" s="57"/>
      <c r="M43"/>
      <c r="N43"/>
      <c r="O43" s="2"/>
    </row>
    <row r="44" spans="1:15">
      <c r="A44" s="61"/>
      <c r="B44" s="83"/>
      <c r="C44" s="62"/>
      <c r="D44" s="62"/>
      <c r="E44" s="63"/>
      <c r="F44" s="61"/>
      <c r="G44" s="151"/>
      <c r="H44" s="65"/>
      <c r="I44" s="151"/>
      <c r="J44" s="153"/>
      <c r="K44" s="66"/>
      <c r="L44" s="57"/>
      <c r="M44"/>
      <c r="N44"/>
      <c r="O44" s="2"/>
    </row>
    <row r="45" spans="1:15">
      <c r="A45" s="61"/>
      <c r="B45" s="83"/>
      <c r="C45" s="62"/>
      <c r="D45" s="62"/>
      <c r="E45" s="63"/>
      <c r="F45" s="61"/>
      <c r="G45" s="151"/>
      <c r="H45" s="65"/>
      <c r="I45" s="151"/>
      <c r="J45" s="153"/>
      <c r="K45" s="66"/>
      <c r="L45" s="57"/>
      <c r="M45"/>
      <c r="N45"/>
      <c r="O45" s="2"/>
    </row>
    <row r="46" spans="1:15">
      <c r="A46" s="61"/>
      <c r="B46" s="83"/>
      <c r="C46" s="62"/>
      <c r="D46" s="62"/>
      <c r="E46" s="63"/>
      <c r="F46" s="61"/>
      <c r="G46" s="151"/>
      <c r="H46" s="65"/>
      <c r="I46" s="151"/>
      <c r="J46" s="153"/>
      <c r="K46" s="66"/>
      <c r="L46" s="57"/>
      <c r="M46"/>
      <c r="N46"/>
      <c r="O46" s="2"/>
    </row>
    <row r="47" spans="1:15">
      <c r="A47" s="61"/>
      <c r="B47" s="83"/>
      <c r="C47" s="62"/>
      <c r="D47" s="62"/>
      <c r="E47" s="63"/>
      <c r="F47" s="61"/>
      <c r="G47" s="151"/>
      <c r="H47" s="65"/>
      <c r="I47" s="151"/>
      <c r="J47" s="153"/>
      <c r="K47" s="66"/>
      <c r="L47" s="57"/>
      <c r="M47"/>
      <c r="N47"/>
      <c r="O47" s="2"/>
    </row>
    <row r="48" spans="1:15">
      <c r="A48" s="61"/>
      <c r="B48" s="83"/>
      <c r="C48" s="62"/>
      <c r="D48" s="62"/>
      <c r="E48" s="63"/>
      <c r="F48" s="61"/>
      <c r="G48" s="151"/>
      <c r="H48" s="65"/>
      <c r="I48" s="151"/>
      <c r="J48" s="153"/>
      <c r="K48" s="66"/>
      <c r="L48" s="57"/>
      <c r="M48"/>
      <c r="N48"/>
      <c r="O48" s="2"/>
    </row>
    <row r="49" spans="1:15">
      <c r="A49" s="61"/>
      <c r="B49" s="83"/>
      <c r="C49" s="62"/>
      <c r="D49" s="62"/>
      <c r="E49" s="63"/>
      <c r="F49" s="61"/>
      <c r="G49" s="151"/>
      <c r="H49" s="65"/>
      <c r="I49" s="151"/>
      <c r="J49" s="153"/>
      <c r="K49" s="66"/>
      <c r="L49" s="57"/>
      <c r="M49"/>
      <c r="N49"/>
      <c r="O49" s="2"/>
    </row>
    <row r="50" spans="1:15">
      <c r="A50" s="61"/>
      <c r="B50" s="83"/>
      <c r="C50" s="62"/>
      <c r="D50" s="62"/>
      <c r="E50" s="63"/>
      <c r="F50" s="61"/>
      <c r="G50" s="151"/>
      <c r="H50" s="65"/>
      <c r="I50" s="151"/>
      <c r="J50" s="153"/>
      <c r="K50" s="66"/>
      <c r="L50" s="57"/>
      <c r="M50"/>
      <c r="N50"/>
      <c r="O50" s="2"/>
    </row>
    <row r="51" spans="1:15">
      <c r="A51" s="61"/>
      <c r="B51" s="83"/>
      <c r="C51" s="62"/>
      <c r="D51" s="62"/>
      <c r="E51" s="63"/>
      <c r="F51" s="61"/>
      <c r="G51" s="151"/>
      <c r="H51" s="65"/>
      <c r="I51" s="151"/>
      <c r="J51" s="153"/>
      <c r="K51" s="66"/>
      <c r="M51"/>
      <c r="O51" s="2"/>
    </row>
    <row r="52" spans="1:15">
      <c r="A52" s="61"/>
      <c r="B52" s="83"/>
      <c r="C52" s="62"/>
      <c r="D52" s="62"/>
      <c r="E52" s="63"/>
      <c r="F52" s="61"/>
      <c r="G52" s="151"/>
      <c r="H52" s="65"/>
      <c r="I52" s="151"/>
      <c r="J52" s="153"/>
      <c r="K52" s="66"/>
      <c r="M52"/>
      <c r="O52" s="2"/>
    </row>
    <row r="53" spans="1:15">
      <c r="A53" s="61"/>
      <c r="B53" s="83"/>
      <c r="C53" s="62"/>
      <c r="D53" s="62"/>
      <c r="E53" s="63"/>
      <c r="F53" s="61"/>
      <c r="G53" s="151"/>
      <c r="H53" s="65"/>
      <c r="I53" s="151"/>
      <c r="J53" s="153"/>
      <c r="K53" s="66"/>
      <c r="M53"/>
      <c r="O53" s="2"/>
    </row>
    <row r="54" spans="1:15">
      <c r="A54" s="61"/>
      <c r="B54" s="83"/>
      <c r="C54" s="62"/>
      <c r="D54" s="62"/>
      <c r="E54" s="63"/>
      <c r="F54" s="61"/>
      <c r="G54" s="151"/>
      <c r="H54" s="65"/>
      <c r="I54" s="151"/>
      <c r="J54" s="153"/>
      <c r="K54" s="66"/>
      <c r="M54"/>
      <c r="O54" s="2"/>
    </row>
    <row r="55" spans="1:15">
      <c r="A55" s="61"/>
      <c r="B55" s="83"/>
      <c r="C55" s="62"/>
      <c r="D55" s="62"/>
      <c r="E55" s="63"/>
      <c r="F55" s="61"/>
      <c r="G55" s="151"/>
      <c r="H55" s="65"/>
      <c r="I55" s="151"/>
      <c r="J55" s="153"/>
      <c r="K55" s="66"/>
      <c r="M55"/>
      <c r="O55" s="2"/>
    </row>
    <row r="56" spans="1:15">
      <c r="A56" s="61"/>
      <c r="B56" s="83"/>
      <c r="C56" s="62"/>
      <c r="D56" s="62"/>
      <c r="E56" s="63"/>
      <c r="F56" s="61"/>
      <c r="G56" s="151"/>
      <c r="H56" s="65"/>
      <c r="I56" s="151"/>
      <c r="J56" s="153"/>
      <c r="K56" s="66"/>
      <c r="M56"/>
      <c r="O56" s="2"/>
    </row>
    <row r="57" spans="1:15">
      <c r="A57" s="61"/>
      <c r="B57" s="83"/>
      <c r="C57" s="62"/>
      <c r="D57" s="62"/>
      <c r="E57" s="63"/>
      <c r="F57" s="61"/>
      <c r="G57" s="151"/>
      <c r="H57" s="65"/>
      <c r="I57" s="151"/>
      <c r="J57" s="153"/>
      <c r="K57" s="66"/>
      <c r="M57"/>
      <c r="O57" s="2"/>
    </row>
    <row r="58" spans="1:15">
      <c r="A58" s="61"/>
      <c r="B58" s="83"/>
      <c r="C58" s="62"/>
      <c r="D58" s="62"/>
      <c r="E58" s="63"/>
      <c r="F58" s="61"/>
      <c r="G58" s="151"/>
      <c r="H58" s="65"/>
      <c r="I58" s="151"/>
      <c r="J58" s="153"/>
      <c r="K58" s="66"/>
      <c r="M58"/>
      <c r="O58" s="2"/>
    </row>
    <row r="59" spans="1:15">
      <c r="A59" s="61"/>
      <c r="B59" s="83"/>
      <c r="C59" s="62"/>
      <c r="D59" s="62"/>
      <c r="E59" s="63"/>
      <c r="F59" s="61"/>
      <c r="G59" s="151"/>
      <c r="H59" s="65"/>
      <c r="I59" s="151"/>
      <c r="J59" s="153"/>
      <c r="K59" s="66"/>
      <c r="M59"/>
      <c r="O59" s="2"/>
    </row>
    <row r="60" spans="1:15">
      <c r="A60" s="61"/>
      <c r="B60" s="83"/>
      <c r="C60" s="62"/>
      <c r="D60" s="62"/>
      <c r="E60" s="63"/>
      <c r="F60" s="61"/>
      <c r="G60" s="151"/>
      <c r="H60" s="65"/>
      <c r="I60" s="151"/>
      <c r="J60" s="153"/>
      <c r="K60" s="66"/>
      <c r="M60"/>
      <c r="O60" s="2"/>
    </row>
    <row r="61" spans="1:15">
      <c r="A61" s="61"/>
      <c r="B61" s="83"/>
      <c r="C61" s="62"/>
      <c r="D61" s="62"/>
      <c r="E61" s="63"/>
      <c r="F61" s="61"/>
      <c r="G61" s="151"/>
      <c r="H61" s="65"/>
      <c r="I61" s="151"/>
      <c r="J61" s="153"/>
      <c r="K61" s="66"/>
      <c r="M61"/>
      <c r="O61" s="2"/>
    </row>
    <row r="62" spans="1:15">
      <c r="A62" s="61"/>
      <c r="B62" s="83"/>
      <c r="C62" s="62"/>
      <c r="D62" s="62"/>
      <c r="E62" s="63"/>
      <c r="F62" s="61"/>
      <c r="G62" s="151"/>
      <c r="H62" s="65"/>
      <c r="I62" s="151"/>
      <c r="J62" s="153"/>
      <c r="K62" s="66"/>
      <c r="M62"/>
      <c r="O62" s="2"/>
    </row>
    <row r="63" spans="1:15">
      <c r="A63" s="61"/>
      <c r="B63" s="83"/>
      <c r="C63" s="62"/>
      <c r="D63" s="62"/>
      <c r="E63" s="63"/>
      <c r="F63" s="61"/>
      <c r="G63" s="151"/>
      <c r="H63" s="65"/>
      <c r="I63" s="151"/>
      <c r="J63" s="153"/>
      <c r="K63" s="66"/>
      <c r="M63"/>
      <c r="O63" s="2"/>
    </row>
    <row r="64" spans="1:15">
      <c r="A64" s="61"/>
      <c r="B64" s="83"/>
      <c r="C64" s="62"/>
      <c r="D64" s="62"/>
      <c r="E64" s="63"/>
      <c r="F64" s="61"/>
      <c r="G64" s="151"/>
      <c r="H64" s="65"/>
      <c r="I64" s="151"/>
      <c r="J64" s="153"/>
      <c r="K64" s="66"/>
      <c r="M64"/>
      <c r="O64" s="2"/>
    </row>
    <row r="65" spans="1:15">
      <c r="A65" s="61"/>
      <c r="B65" s="83"/>
      <c r="C65" s="62"/>
      <c r="D65" s="62"/>
      <c r="E65" s="63"/>
      <c r="F65" s="61"/>
      <c r="G65" s="151"/>
      <c r="H65" s="65"/>
      <c r="I65" s="151"/>
      <c r="J65" s="153"/>
      <c r="K65" s="66"/>
      <c r="M65"/>
      <c r="O65" s="2"/>
    </row>
    <row r="66" spans="1:15">
      <c r="A66" s="61"/>
      <c r="B66" s="83"/>
      <c r="C66" s="62"/>
      <c r="D66" s="62"/>
      <c r="E66" s="63"/>
      <c r="F66" s="61"/>
      <c r="G66" s="151"/>
      <c r="H66" s="65"/>
      <c r="I66" s="151"/>
      <c r="J66" s="153"/>
      <c r="K66" s="66"/>
      <c r="M66"/>
      <c r="O66" s="2"/>
    </row>
    <row r="67" spans="1:15">
      <c r="A67" s="61"/>
      <c r="B67" s="83"/>
      <c r="C67" s="62"/>
      <c r="D67" s="62"/>
      <c r="E67" s="63"/>
      <c r="F67" s="61"/>
      <c r="G67" s="151"/>
      <c r="H67" s="65"/>
      <c r="I67" s="151"/>
      <c r="J67" s="153"/>
      <c r="K67" s="66"/>
      <c r="M67"/>
      <c r="O67" s="2"/>
    </row>
    <row r="68" spans="1:15">
      <c r="A68" s="61"/>
      <c r="B68" s="83"/>
      <c r="C68" s="62"/>
      <c r="D68" s="62"/>
      <c r="E68" s="63"/>
      <c r="F68" s="61"/>
      <c r="G68" s="151"/>
      <c r="H68" s="65"/>
      <c r="I68" s="151"/>
      <c r="J68" s="153"/>
      <c r="K68" s="66"/>
      <c r="M68"/>
      <c r="O68" s="2"/>
    </row>
    <row r="69" spans="1:15">
      <c r="A69" s="61"/>
      <c r="B69" s="83"/>
      <c r="C69" s="62"/>
      <c r="D69" s="62"/>
      <c r="E69" s="63"/>
      <c r="F69" s="61"/>
      <c r="G69" s="151"/>
      <c r="H69" s="65"/>
      <c r="I69" s="151"/>
      <c r="J69" s="153"/>
      <c r="K69" s="66"/>
      <c r="M69"/>
      <c r="O69" s="2"/>
    </row>
    <row r="70" spans="1:15">
      <c r="A70" s="61"/>
      <c r="B70" s="83"/>
      <c r="C70" s="62"/>
      <c r="D70" s="62"/>
      <c r="E70" s="63"/>
      <c r="F70" s="61"/>
      <c r="G70" s="151"/>
      <c r="H70" s="65"/>
      <c r="I70" s="151"/>
      <c r="J70" s="153"/>
      <c r="K70" s="66"/>
      <c r="M70"/>
      <c r="O70" s="2"/>
    </row>
    <row r="71" spans="1:15">
      <c r="A71" s="61"/>
      <c r="B71" s="83"/>
      <c r="C71" s="62"/>
      <c r="D71" s="62"/>
      <c r="E71" s="63"/>
      <c r="F71" s="61"/>
      <c r="G71" s="151"/>
      <c r="H71" s="65"/>
      <c r="I71" s="151"/>
      <c r="J71" s="153"/>
      <c r="K71" s="66"/>
      <c r="M71"/>
      <c r="O71" s="2"/>
    </row>
    <row r="72" spans="1:15">
      <c r="A72" s="61"/>
      <c r="B72" s="83"/>
      <c r="C72" s="62"/>
      <c r="D72" s="62"/>
      <c r="E72" s="63"/>
      <c r="F72" s="61"/>
      <c r="G72" s="151"/>
      <c r="H72" s="65"/>
      <c r="I72" s="151"/>
      <c r="J72" s="153"/>
      <c r="K72" s="66"/>
      <c r="M72"/>
      <c r="O72" s="2"/>
    </row>
    <row r="73" spans="1:15">
      <c r="A73" s="61"/>
      <c r="B73" s="83"/>
      <c r="C73" s="62"/>
      <c r="D73" s="62"/>
      <c r="E73" s="63"/>
      <c r="F73" s="61"/>
      <c r="G73" s="151"/>
      <c r="H73" s="65"/>
      <c r="I73" s="151"/>
      <c r="J73" s="153"/>
      <c r="K73" s="66"/>
      <c r="M73"/>
      <c r="O73" s="2"/>
    </row>
    <row r="74" spans="1:15">
      <c r="A74" s="61"/>
      <c r="B74" s="83"/>
      <c r="C74" s="62"/>
      <c r="D74" s="62"/>
      <c r="E74" s="63"/>
      <c r="F74" s="61"/>
      <c r="G74" s="151"/>
      <c r="H74" s="65"/>
      <c r="I74" s="151"/>
      <c r="J74" s="153"/>
      <c r="K74" s="66"/>
      <c r="M74"/>
      <c r="O74" s="2"/>
    </row>
    <row r="75" spans="1:15">
      <c r="A75" s="61"/>
      <c r="B75" s="83"/>
      <c r="C75" s="62"/>
      <c r="D75" s="62"/>
      <c r="E75" s="63"/>
      <c r="F75" s="61"/>
      <c r="G75" s="151"/>
      <c r="H75" s="65"/>
      <c r="I75" s="151"/>
      <c r="J75" s="153"/>
      <c r="K75" s="66"/>
      <c r="M75"/>
      <c r="O75" s="2"/>
    </row>
    <row r="76" spans="1:15">
      <c r="A76" s="61"/>
      <c r="B76" s="83"/>
      <c r="C76" s="62"/>
      <c r="D76" s="62"/>
      <c r="E76" s="63"/>
      <c r="F76" s="61"/>
      <c r="G76" s="151"/>
      <c r="H76" s="65"/>
      <c r="I76" s="151"/>
      <c r="J76" s="153"/>
      <c r="K76" s="66"/>
      <c r="M76"/>
      <c r="O76" s="2"/>
    </row>
    <row r="77" spans="1:15">
      <c r="A77" s="61"/>
      <c r="B77" s="83"/>
      <c r="C77" s="62"/>
      <c r="D77" s="62"/>
      <c r="E77" s="63"/>
      <c r="F77" s="61"/>
      <c r="G77" s="151"/>
      <c r="H77" s="65"/>
      <c r="I77" s="151"/>
      <c r="J77" s="153"/>
      <c r="K77" s="66"/>
      <c r="M77"/>
      <c r="O77" s="2"/>
    </row>
    <row r="78" spans="1:15">
      <c r="A78" s="61"/>
      <c r="B78" s="83"/>
      <c r="C78" s="62"/>
      <c r="D78" s="62"/>
      <c r="E78" s="63"/>
      <c r="F78" s="61"/>
      <c r="G78" s="151"/>
      <c r="H78" s="65"/>
      <c r="I78" s="151"/>
      <c r="J78" s="153"/>
      <c r="K78" s="66"/>
      <c r="M78"/>
      <c r="O78" s="2"/>
    </row>
    <row r="79" spans="1:15">
      <c r="A79" s="61"/>
      <c r="B79" s="83"/>
      <c r="C79" s="62"/>
      <c r="D79" s="62"/>
      <c r="E79" s="63"/>
      <c r="F79" s="61"/>
      <c r="G79" s="151"/>
      <c r="H79" s="65"/>
      <c r="I79" s="151"/>
      <c r="J79" s="153"/>
      <c r="K79" s="66"/>
      <c r="M79"/>
      <c r="O79" s="2"/>
    </row>
    <row r="80" spans="1:15">
      <c r="A80" s="61"/>
      <c r="B80" s="83"/>
      <c r="C80" s="62"/>
      <c r="D80" s="62"/>
      <c r="E80" s="63"/>
      <c r="F80" s="61"/>
      <c r="G80" s="151"/>
      <c r="H80" s="65"/>
      <c r="I80" s="151"/>
      <c r="J80" s="153"/>
      <c r="K80" s="66"/>
      <c r="M80"/>
      <c r="O80" s="2"/>
    </row>
    <row r="81" spans="1:15">
      <c r="A81" s="61"/>
      <c r="B81" s="83"/>
      <c r="C81" s="62"/>
      <c r="D81" s="62"/>
      <c r="E81" s="63"/>
      <c r="F81" s="61"/>
      <c r="G81" s="151"/>
      <c r="H81" s="65"/>
      <c r="I81" s="151"/>
      <c r="J81" s="153"/>
      <c r="K81" s="66"/>
      <c r="M81"/>
      <c r="O81" s="2"/>
    </row>
    <row r="82" spans="1:15">
      <c r="A82" s="61"/>
      <c r="B82" s="83"/>
      <c r="C82" s="62"/>
      <c r="D82" s="62"/>
      <c r="E82" s="63"/>
      <c r="F82" s="61"/>
      <c r="G82" s="151"/>
      <c r="H82" s="65"/>
      <c r="I82" s="151"/>
      <c r="J82" s="153"/>
      <c r="K82" s="66"/>
      <c r="M82"/>
      <c r="O82" s="2"/>
    </row>
    <row r="83" spans="1:15">
      <c r="A83" s="61"/>
      <c r="B83" s="83"/>
      <c r="C83" s="62"/>
      <c r="D83" s="62"/>
      <c r="E83" s="63"/>
      <c r="F83" s="61"/>
      <c r="G83" s="151"/>
      <c r="H83" s="65"/>
      <c r="I83" s="151"/>
      <c r="J83" s="153"/>
      <c r="K83" s="66"/>
      <c r="M83"/>
      <c r="O83" s="2"/>
    </row>
    <row r="84" spans="1:15">
      <c r="A84" s="61"/>
      <c r="B84" s="83"/>
      <c r="C84" s="62"/>
      <c r="D84" s="62"/>
      <c r="E84" s="63"/>
      <c r="F84" s="61"/>
      <c r="G84" s="151"/>
      <c r="H84" s="65"/>
      <c r="I84" s="151"/>
      <c r="J84" s="153"/>
      <c r="K84" s="66"/>
      <c r="M84"/>
      <c r="O84" s="2"/>
    </row>
    <row r="85" spans="1:15">
      <c r="A85" s="61"/>
      <c r="B85" s="83"/>
      <c r="C85" s="62"/>
      <c r="D85" s="62"/>
      <c r="E85" s="63"/>
      <c r="F85" s="61"/>
      <c r="G85" s="151"/>
      <c r="H85" s="65"/>
      <c r="I85" s="151"/>
      <c r="J85" s="153"/>
      <c r="K85" s="66"/>
      <c r="M85"/>
      <c r="O85" s="2"/>
    </row>
    <row r="86" spans="1:15">
      <c r="A86" s="61"/>
      <c r="B86" s="83"/>
      <c r="C86" s="62"/>
      <c r="D86" s="62"/>
      <c r="E86" s="63"/>
      <c r="F86" s="61"/>
      <c r="G86" s="151"/>
      <c r="H86" s="65"/>
      <c r="I86" s="151"/>
      <c r="J86" s="153"/>
      <c r="K86" s="66"/>
      <c r="M86"/>
      <c r="O86" s="2"/>
    </row>
    <row r="87" spans="1:15">
      <c r="A87" s="61"/>
      <c r="B87" s="83"/>
      <c r="C87" s="62"/>
      <c r="D87" s="62"/>
      <c r="E87" s="63"/>
      <c r="F87" s="61"/>
      <c r="G87" s="151"/>
      <c r="H87" s="65"/>
      <c r="I87" s="151"/>
      <c r="J87" s="153"/>
      <c r="K87" s="66"/>
      <c r="M87"/>
      <c r="O87" s="2"/>
    </row>
    <row r="88" spans="1:15">
      <c r="A88" s="61"/>
      <c r="B88" s="83"/>
      <c r="C88" s="62"/>
      <c r="D88" s="62"/>
      <c r="E88" s="63"/>
      <c r="F88" s="61"/>
      <c r="G88" s="151"/>
      <c r="H88" s="65"/>
      <c r="I88" s="151"/>
      <c r="J88" s="153"/>
      <c r="K88" s="66"/>
      <c r="M88"/>
      <c r="O88" s="2"/>
    </row>
    <row r="89" spans="1:15">
      <c r="A89" s="61"/>
      <c r="B89" s="83"/>
      <c r="C89" s="62"/>
      <c r="D89" s="62"/>
      <c r="E89" s="63"/>
      <c r="F89" s="61"/>
      <c r="G89" s="151"/>
      <c r="H89" s="65"/>
      <c r="I89" s="151"/>
      <c r="J89" s="153"/>
      <c r="K89" s="66"/>
      <c r="M89"/>
      <c r="O89" s="2"/>
    </row>
    <row r="90" spans="1:15">
      <c r="A90" s="61"/>
      <c r="B90" s="83"/>
      <c r="C90" s="62"/>
      <c r="D90" s="62"/>
      <c r="E90" s="63"/>
      <c r="F90" s="61"/>
      <c r="G90" s="151"/>
      <c r="H90" s="65"/>
      <c r="I90" s="151"/>
      <c r="J90" s="153"/>
      <c r="K90" s="66"/>
      <c r="M90"/>
      <c r="O90" s="2"/>
    </row>
    <row r="91" spans="1:15">
      <c r="A91" s="61"/>
      <c r="B91" s="83"/>
      <c r="C91" s="62"/>
      <c r="D91" s="62"/>
      <c r="E91" s="63"/>
      <c r="F91" s="61"/>
      <c r="G91" s="151"/>
      <c r="H91" s="65"/>
      <c r="I91" s="151"/>
      <c r="J91" s="153"/>
      <c r="K91" s="66"/>
      <c r="M91"/>
      <c r="O91" s="2"/>
    </row>
    <row r="92" spans="1:15">
      <c r="A92" s="61"/>
      <c r="B92" s="83"/>
      <c r="C92" s="62"/>
      <c r="D92" s="62"/>
      <c r="E92" s="63"/>
      <c r="F92" s="61"/>
      <c r="G92" s="151"/>
      <c r="H92" s="65"/>
      <c r="I92" s="151"/>
      <c r="J92" s="153"/>
      <c r="K92" s="66"/>
      <c r="M92"/>
      <c r="O92" s="2"/>
    </row>
    <row r="93" spans="1:15">
      <c r="A93" s="61"/>
      <c r="B93" s="83"/>
      <c r="C93" s="62"/>
      <c r="D93" s="62"/>
      <c r="E93" s="63"/>
      <c r="F93" s="61"/>
      <c r="G93" s="151"/>
      <c r="H93" s="65"/>
      <c r="I93" s="151"/>
      <c r="J93" s="153"/>
      <c r="K93" s="66"/>
      <c r="M93"/>
      <c r="O93" s="2"/>
    </row>
    <row r="94" spans="1:15">
      <c r="A94" s="61"/>
      <c r="B94" s="83"/>
      <c r="C94" s="62"/>
      <c r="D94" s="62"/>
      <c r="E94" s="63"/>
      <c r="F94" s="61"/>
      <c r="G94" s="151"/>
      <c r="H94" s="65"/>
      <c r="I94" s="151"/>
      <c r="J94" s="153"/>
      <c r="K94" s="66"/>
      <c r="M94"/>
      <c r="O94" s="2"/>
    </row>
    <row r="95" spans="1:15">
      <c r="A95" s="61"/>
      <c r="B95" s="83"/>
      <c r="C95" s="62"/>
      <c r="D95" s="62"/>
      <c r="E95" s="63"/>
      <c r="F95" s="61"/>
      <c r="G95" s="151"/>
      <c r="H95" s="65"/>
      <c r="I95" s="151"/>
      <c r="J95" s="153"/>
      <c r="K95" s="66"/>
      <c r="M95"/>
      <c r="O95" s="2"/>
    </row>
    <row r="96" spans="1:15">
      <c r="A96" s="61"/>
      <c r="B96" s="83"/>
      <c r="C96" s="62"/>
      <c r="D96" s="62"/>
      <c r="E96" s="63"/>
      <c r="F96" s="61"/>
      <c r="G96" s="151"/>
      <c r="H96" s="65"/>
      <c r="I96" s="151"/>
      <c r="J96" s="153"/>
      <c r="K96" s="66"/>
      <c r="M96"/>
      <c r="O96" s="2"/>
    </row>
    <row r="97" spans="1:15">
      <c r="A97" s="61"/>
      <c r="B97" s="83"/>
      <c r="C97" s="62"/>
      <c r="D97" s="62"/>
      <c r="E97" s="63"/>
      <c r="F97" s="61"/>
      <c r="G97" s="151"/>
      <c r="H97" s="65"/>
      <c r="I97" s="151"/>
      <c r="J97" s="153"/>
      <c r="K97" s="66"/>
      <c r="M97"/>
      <c r="O97" s="2"/>
    </row>
    <row r="98" spans="1:15">
      <c r="A98" s="61"/>
      <c r="B98" s="83"/>
      <c r="C98" s="62"/>
      <c r="D98" s="62"/>
      <c r="E98" s="63"/>
      <c r="F98" s="61"/>
      <c r="G98" s="151"/>
      <c r="H98" s="65"/>
      <c r="I98" s="151"/>
      <c r="J98" s="153"/>
      <c r="K98" s="66"/>
      <c r="M98"/>
      <c r="O98" s="2"/>
    </row>
    <row r="99" spans="1:15">
      <c r="A99" s="61"/>
      <c r="B99" s="83"/>
      <c r="C99" s="62"/>
      <c r="D99" s="62"/>
      <c r="E99" s="63"/>
      <c r="F99" s="61"/>
      <c r="G99" s="151"/>
      <c r="H99" s="65"/>
      <c r="I99" s="151"/>
      <c r="J99" s="153"/>
      <c r="K99" s="66"/>
      <c r="M99"/>
      <c r="O99" s="2"/>
    </row>
    <row r="100" spans="1:15">
      <c r="A100" s="61"/>
      <c r="B100" s="83"/>
      <c r="C100" s="62"/>
      <c r="D100" s="62"/>
      <c r="E100" s="63"/>
      <c r="F100" s="61"/>
      <c r="G100" s="151"/>
      <c r="H100" s="65"/>
      <c r="I100" s="151"/>
      <c r="J100" s="153"/>
      <c r="K100" s="66"/>
      <c r="M100"/>
      <c r="O100" s="2"/>
    </row>
    <row r="101" spans="1:15">
      <c r="A101" s="61"/>
      <c r="B101" s="83"/>
      <c r="C101" s="62"/>
      <c r="D101" s="62"/>
      <c r="E101" s="63"/>
      <c r="F101" s="61"/>
      <c r="G101" s="151"/>
      <c r="H101" s="65"/>
      <c r="I101" s="151"/>
      <c r="J101" s="153"/>
      <c r="K101" s="66"/>
      <c r="M101"/>
      <c r="O101" s="2"/>
    </row>
    <row r="102" spans="1:15">
      <c r="A102" s="61"/>
      <c r="B102" s="83"/>
      <c r="C102" s="62"/>
      <c r="D102" s="62"/>
      <c r="E102" s="63"/>
      <c r="F102" s="61"/>
      <c r="G102" s="151"/>
      <c r="H102" s="65"/>
      <c r="I102" s="151"/>
      <c r="J102" s="153"/>
      <c r="K102" s="66"/>
      <c r="M102"/>
      <c r="O102" s="2"/>
    </row>
    <row r="103" spans="1:15">
      <c r="A103" s="61"/>
      <c r="B103" s="83"/>
      <c r="C103" s="62"/>
      <c r="D103" s="62"/>
      <c r="E103" s="63"/>
      <c r="F103" s="61"/>
      <c r="G103" s="151"/>
      <c r="H103" s="65"/>
      <c r="I103" s="151"/>
      <c r="J103" s="153"/>
      <c r="K103" s="66"/>
      <c r="M103"/>
      <c r="O103" s="2"/>
    </row>
    <row r="104" spans="1:15">
      <c r="A104" s="61"/>
      <c r="B104" s="83"/>
      <c r="C104" s="62"/>
      <c r="D104" s="62"/>
      <c r="E104" s="63"/>
      <c r="F104" s="61"/>
      <c r="G104" s="151"/>
      <c r="H104" s="65"/>
      <c r="I104" s="151"/>
      <c r="J104" s="153"/>
      <c r="K104" s="66"/>
      <c r="M104"/>
      <c r="O104" s="2"/>
    </row>
    <row r="105" spans="1:15">
      <c r="A105" s="61"/>
      <c r="B105" s="83"/>
      <c r="C105" s="62"/>
      <c r="D105" s="62"/>
      <c r="E105" s="63"/>
      <c r="F105" s="61"/>
      <c r="G105" s="151"/>
      <c r="H105" s="65"/>
      <c r="I105" s="151"/>
      <c r="J105" s="153"/>
      <c r="K105" s="66"/>
      <c r="M105"/>
      <c r="O105" s="2"/>
    </row>
    <row r="106" spans="1:15">
      <c r="A106" s="61"/>
      <c r="B106" s="83"/>
      <c r="C106" s="62"/>
      <c r="D106" s="62"/>
      <c r="E106" s="63"/>
      <c r="F106" s="61"/>
      <c r="G106" s="151"/>
      <c r="H106" s="65"/>
      <c r="I106" s="151"/>
      <c r="J106" s="153"/>
      <c r="K106" s="66"/>
      <c r="M106"/>
      <c r="O106" s="2"/>
    </row>
    <row r="107" spans="1:15">
      <c r="A107" s="61"/>
      <c r="B107" s="83"/>
      <c r="C107" s="62"/>
      <c r="D107" s="62"/>
      <c r="E107" s="63"/>
      <c r="F107" s="61"/>
      <c r="G107" s="151"/>
      <c r="H107" s="65"/>
      <c r="I107" s="151"/>
      <c r="J107" s="153"/>
      <c r="K107" s="66"/>
      <c r="M107"/>
      <c r="O107" s="2"/>
    </row>
    <row r="108" spans="1:15">
      <c r="A108" s="61"/>
      <c r="B108" s="83"/>
      <c r="C108" s="62"/>
      <c r="D108" s="62"/>
      <c r="E108" s="63"/>
      <c r="F108" s="61"/>
      <c r="G108" s="151"/>
      <c r="H108" s="65"/>
      <c r="I108" s="151"/>
      <c r="J108" s="153"/>
      <c r="K108" s="66"/>
      <c r="M108"/>
      <c r="O108" s="2"/>
    </row>
    <row r="109" spans="1:15">
      <c r="A109" s="61"/>
      <c r="B109" s="83"/>
      <c r="C109" s="62"/>
      <c r="D109" s="62"/>
      <c r="E109" s="63"/>
      <c r="F109" s="61"/>
      <c r="G109" s="151"/>
      <c r="H109" s="65"/>
      <c r="I109" s="151"/>
      <c r="J109" s="153"/>
      <c r="K109" s="66"/>
      <c r="M109"/>
      <c r="O109" s="2"/>
    </row>
    <row r="110" spans="1:15">
      <c r="A110" s="61"/>
      <c r="B110" s="83"/>
      <c r="C110" s="62"/>
      <c r="D110" s="62"/>
      <c r="E110" s="63"/>
      <c r="F110" s="61"/>
      <c r="G110" s="151"/>
      <c r="H110" s="65"/>
      <c r="I110" s="151"/>
      <c r="J110" s="153"/>
      <c r="K110" s="66"/>
      <c r="M110"/>
      <c r="O110" s="2"/>
    </row>
    <row r="111" spans="1:15">
      <c r="A111" s="61"/>
      <c r="B111" s="83"/>
      <c r="C111" s="62"/>
      <c r="D111" s="62"/>
      <c r="E111" s="63"/>
      <c r="F111" s="61"/>
      <c r="G111" s="151"/>
      <c r="H111" s="65"/>
      <c r="I111" s="151"/>
      <c r="J111" s="153"/>
      <c r="K111" s="66"/>
      <c r="M111"/>
      <c r="O111" s="2"/>
    </row>
    <row r="112" spans="1:15">
      <c r="A112" s="61"/>
      <c r="B112" s="83"/>
      <c r="C112" s="62"/>
      <c r="D112" s="62"/>
      <c r="E112" s="63"/>
      <c r="F112" s="61"/>
      <c r="G112" s="151"/>
      <c r="H112" s="65"/>
      <c r="I112" s="151"/>
      <c r="J112" s="153"/>
      <c r="K112" s="66"/>
      <c r="M112"/>
      <c r="O112" s="2"/>
    </row>
    <row r="113" spans="1:15">
      <c r="A113" s="61"/>
      <c r="B113" s="83"/>
      <c r="C113" s="62"/>
      <c r="D113" s="62"/>
      <c r="E113" s="63"/>
      <c r="F113" s="61"/>
      <c r="G113" s="151"/>
      <c r="H113" s="65"/>
      <c r="I113" s="151"/>
      <c r="J113" s="153"/>
      <c r="K113" s="66"/>
      <c r="M113"/>
      <c r="O113" s="2"/>
    </row>
    <row r="114" spans="1:15">
      <c r="A114" s="61"/>
      <c r="B114" s="83"/>
      <c r="C114" s="62"/>
      <c r="D114" s="62"/>
      <c r="E114" s="63"/>
      <c r="F114" s="61"/>
      <c r="G114" s="151"/>
      <c r="H114" s="65"/>
      <c r="I114" s="151"/>
      <c r="J114" s="153"/>
      <c r="K114" s="66"/>
      <c r="M114"/>
      <c r="O114" s="2"/>
    </row>
    <row r="115" spans="1:15">
      <c r="A115" s="61"/>
      <c r="B115" s="83"/>
      <c r="C115" s="62"/>
      <c r="D115" s="62"/>
      <c r="E115" s="63"/>
      <c r="F115" s="61"/>
      <c r="G115" s="151"/>
      <c r="H115" s="65"/>
      <c r="I115" s="151"/>
      <c r="J115" s="153"/>
      <c r="K115" s="66"/>
      <c r="M115"/>
      <c r="O115" s="2"/>
    </row>
    <row r="116" spans="1:15">
      <c r="A116" s="61"/>
      <c r="B116" s="83"/>
      <c r="C116" s="62"/>
      <c r="D116" s="62"/>
      <c r="E116" s="63"/>
      <c r="F116" s="61"/>
      <c r="G116" s="151"/>
      <c r="H116" s="65"/>
      <c r="I116" s="151"/>
      <c r="J116" s="153"/>
      <c r="K116" s="66"/>
      <c r="M116"/>
      <c r="O116" s="2"/>
    </row>
    <row r="117" spans="1:15">
      <c r="A117" s="61"/>
      <c r="B117" s="83"/>
      <c r="C117" s="62"/>
      <c r="D117" s="62"/>
      <c r="E117" s="63"/>
      <c r="F117" s="61"/>
      <c r="G117" s="151"/>
      <c r="H117" s="65"/>
      <c r="I117" s="151"/>
      <c r="J117" s="153"/>
      <c r="K117" s="66"/>
      <c r="M117"/>
      <c r="O117" s="2"/>
    </row>
    <row r="118" spans="1:15">
      <c r="A118" s="61"/>
      <c r="B118" s="83"/>
      <c r="C118" s="62"/>
      <c r="D118" s="62"/>
      <c r="E118" s="63"/>
      <c r="F118" s="61"/>
      <c r="G118" s="151"/>
      <c r="H118" s="65"/>
      <c r="I118" s="151"/>
      <c r="J118" s="153"/>
      <c r="K118" s="66"/>
      <c r="M118"/>
      <c r="O118" s="2"/>
    </row>
    <row r="119" spans="1:15">
      <c r="A119" s="61"/>
      <c r="B119" s="83"/>
      <c r="C119" s="62"/>
      <c r="D119" s="62"/>
      <c r="E119" s="63"/>
      <c r="F119" s="61"/>
      <c r="G119" s="151"/>
      <c r="H119" s="65"/>
      <c r="I119" s="151"/>
      <c r="J119" s="153"/>
      <c r="K119" s="66"/>
      <c r="M119"/>
      <c r="O119" s="2"/>
    </row>
    <row r="120" spans="1:15">
      <c r="A120" s="61"/>
      <c r="B120" s="83"/>
      <c r="C120" s="62"/>
      <c r="D120" s="62"/>
      <c r="E120" s="63"/>
      <c r="F120" s="61"/>
      <c r="G120" s="151"/>
      <c r="H120" s="65"/>
      <c r="I120" s="151"/>
      <c r="J120" s="153"/>
      <c r="K120" s="66"/>
      <c r="M120"/>
      <c r="O120" s="2"/>
    </row>
    <row r="121" spans="1:15">
      <c r="A121" s="61"/>
      <c r="B121" s="83"/>
      <c r="C121" s="62"/>
      <c r="D121" s="62"/>
      <c r="E121" s="63"/>
      <c r="F121" s="61"/>
      <c r="G121" s="151"/>
      <c r="H121" s="65"/>
      <c r="I121" s="151"/>
      <c r="J121" s="153"/>
      <c r="K121" s="66"/>
      <c r="M121"/>
      <c r="O121" s="2"/>
    </row>
    <row r="122" spans="1:15">
      <c r="A122" s="61"/>
      <c r="B122" s="83"/>
      <c r="C122" s="62"/>
      <c r="D122" s="62"/>
      <c r="E122" s="63"/>
      <c r="F122" s="61"/>
      <c r="G122" s="151"/>
      <c r="H122" s="65"/>
      <c r="I122" s="151"/>
      <c r="J122" s="153"/>
      <c r="K122" s="66"/>
      <c r="M122"/>
      <c r="O122" s="2"/>
    </row>
    <row r="123" spans="1:15">
      <c r="A123" s="61"/>
      <c r="B123" s="83"/>
      <c r="C123" s="62"/>
      <c r="D123" s="62"/>
      <c r="E123" s="63"/>
      <c r="F123" s="61"/>
      <c r="G123" s="151"/>
      <c r="H123" s="65"/>
      <c r="I123" s="151"/>
      <c r="J123" s="153"/>
      <c r="K123" s="66"/>
      <c r="M123"/>
      <c r="O123" s="2"/>
    </row>
    <row r="124" spans="1:15">
      <c r="A124" s="61"/>
      <c r="B124" s="83"/>
      <c r="C124" s="62"/>
      <c r="D124" s="62"/>
      <c r="E124" s="63"/>
      <c r="F124" s="61"/>
      <c r="G124" s="151"/>
      <c r="H124" s="65"/>
      <c r="I124" s="151"/>
      <c r="J124" s="153"/>
      <c r="K124" s="66"/>
      <c r="M124"/>
      <c r="O124" s="2"/>
    </row>
    <row r="125" spans="1:15">
      <c r="A125" s="61"/>
      <c r="B125" s="83"/>
      <c r="C125" s="62"/>
      <c r="D125" s="62"/>
      <c r="E125" s="63"/>
      <c r="F125" s="61"/>
      <c r="G125" s="151"/>
      <c r="H125" s="65"/>
      <c r="I125" s="151"/>
      <c r="J125" s="153"/>
      <c r="K125" s="66"/>
      <c r="M125"/>
      <c r="O125" s="2"/>
    </row>
    <row r="126" spans="1:15">
      <c r="A126" s="61"/>
      <c r="B126" s="83"/>
      <c r="C126" s="62"/>
      <c r="D126" s="62"/>
      <c r="E126" s="63"/>
      <c r="F126" s="61"/>
      <c r="G126" s="151"/>
      <c r="H126" s="65"/>
      <c r="I126" s="151"/>
      <c r="J126" s="153"/>
      <c r="K126" s="66"/>
      <c r="M126"/>
      <c r="O126" s="2"/>
    </row>
    <row r="127" spans="1:15">
      <c r="A127" s="61"/>
      <c r="B127" s="83"/>
      <c r="C127" s="62"/>
      <c r="D127" s="62"/>
      <c r="E127" s="63"/>
      <c r="F127" s="61"/>
      <c r="G127" s="151"/>
      <c r="H127" s="65"/>
      <c r="I127" s="151"/>
      <c r="J127" s="153"/>
      <c r="K127" s="66"/>
      <c r="M127"/>
      <c r="O127" s="2"/>
    </row>
    <row r="128" spans="1:15">
      <c r="A128" s="61"/>
      <c r="B128" s="83"/>
      <c r="C128" s="62"/>
      <c r="D128" s="62"/>
      <c r="E128" s="63"/>
      <c r="F128" s="61"/>
      <c r="G128" s="151"/>
      <c r="H128" s="65"/>
      <c r="I128" s="151"/>
      <c r="J128" s="153"/>
      <c r="K128" s="66"/>
      <c r="M128"/>
      <c r="O128" s="2"/>
    </row>
    <row r="129" spans="1:15">
      <c r="A129" s="61"/>
      <c r="B129" s="83"/>
      <c r="C129" s="62"/>
      <c r="D129" s="62"/>
      <c r="E129" s="63"/>
      <c r="F129" s="61"/>
      <c r="G129" s="151"/>
      <c r="H129" s="65"/>
      <c r="I129" s="151"/>
      <c r="J129" s="153"/>
      <c r="K129" s="66"/>
      <c r="M129"/>
      <c r="O129" s="2"/>
    </row>
    <row r="130" spans="1:15">
      <c r="A130" s="61"/>
      <c r="B130" s="83"/>
      <c r="C130" s="62"/>
      <c r="D130" s="62"/>
      <c r="E130" s="63"/>
      <c r="F130" s="61"/>
      <c r="G130" s="151"/>
      <c r="H130" s="65"/>
      <c r="I130" s="151"/>
      <c r="J130" s="153"/>
      <c r="K130" s="66"/>
      <c r="M130"/>
      <c r="O130" s="2"/>
    </row>
    <row r="131" spans="1:15">
      <c r="A131" s="61"/>
      <c r="B131" s="83"/>
      <c r="C131" s="62"/>
      <c r="D131" s="62"/>
      <c r="E131" s="63"/>
      <c r="F131" s="61"/>
      <c r="G131" s="151"/>
      <c r="H131" s="65"/>
      <c r="I131" s="151"/>
      <c r="J131" s="153"/>
      <c r="K131" s="66"/>
      <c r="M131"/>
      <c r="O131" s="2"/>
    </row>
    <row r="132" spans="1:15">
      <c r="A132" s="61"/>
      <c r="B132" s="83"/>
      <c r="C132" s="62"/>
      <c r="D132" s="62"/>
      <c r="E132" s="63"/>
      <c r="F132" s="61"/>
      <c r="G132" s="151"/>
      <c r="H132" s="65"/>
      <c r="I132" s="151"/>
      <c r="J132" s="153"/>
      <c r="K132" s="66"/>
      <c r="M132"/>
      <c r="O132" s="2"/>
    </row>
    <row r="133" spans="1:15">
      <c r="A133" s="61"/>
      <c r="B133" s="83"/>
      <c r="C133" s="62"/>
      <c r="D133" s="62"/>
      <c r="E133" s="63"/>
      <c r="F133" s="61"/>
      <c r="G133" s="151"/>
      <c r="H133" s="65"/>
      <c r="I133" s="151"/>
      <c r="J133" s="153"/>
      <c r="K133" s="66"/>
      <c r="M133"/>
      <c r="O133" s="2"/>
    </row>
    <row r="134" spans="1:15">
      <c r="A134" s="61"/>
      <c r="B134" s="83"/>
      <c r="C134" s="62"/>
      <c r="D134" s="62"/>
      <c r="E134" s="63"/>
      <c r="F134" s="61"/>
      <c r="G134" s="151"/>
      <c r="H134" s="65"/>
      <c r="I134" s="151"/>
      <c r="J134" s="153"/>
      <c r="K134" s="66"/>
      <c r="M134"/>
      <c r="O134" s="2"/>
    </row>
    <row r="135" spans="1:15">
      <c r="A135" s="61"/>
      <c r="B135" s="83"/>
      <c r="C135" s="62"/>
      <c r="D135" s="62"/>
      <c r="E135" s="63"/>
      <c r="F135" s="61"/>
      <c r="G135" s="151"/>
      <c r="H135" s="65"/>
      <c r="I135" s="151"/>
      <c r="J135" s="153"/>
      <c r="K135" s="66"/>
      <c r="M135"/>
      <c r="O135" s="2"/>
    </row>
    <row r="136" spans="1:15">
      <c r="A136" s="61"/>
      <c r="B136" s="83"/>
      <c r="C136" s="62"/>
      <c r="D136" s="62"/>
      <c r="E136" s="63"/>
      <c r="F136" s="61"/>
      <c r="G136" s="151"/>
      <c r="H136" s="65"/>
      <c r="I136" s="151"/>
      <c r="J136" s="153"/>
      <c r="K136" s="66"/>
      <c r="M136"/>
      <c r="O136" s="2"/>
    </row>
    <row r="137" spans="1:15">
      <c r="A137" s="61"/>
      <c r="B137" s="83"/>
      <c r="C137" s="62"/>
      <c r="D137" s="62"/>
      <c r="E137" s="63"/>
      <c r="F137" s="61"/>
      <c r="G137" s="151"/>
      <c r="H137" s="65"/>
      <c r="I137" s="151"/>
      <c r="J137" s="153"/>
      <c r="K137" s="66"/>
      <c r="M137"/>
      <c r="O137" s="2"/>
    </row>
    <row r="138" spans="1:15">
      <c r="A138" s="61"/>
      <c r="B138" s="83"/>
      <c r="C138" s="62"/>
      <c r="D138" s="62"/>
      <c r="E138" s="63"/>
      <c r="F138" s="61"/>
      <c r="G138" s="151"/>
      <c r="H138" s="65"/>
      <c r="I138" s="151"/>
      <c r="J138" s="153"/>
      <c r="K138" s="66"/>
      <c r="M138"/>
      <c r="O138" s="2"/>
    </row>
    <row r="139" spans="1:15">
      <c r="A139" s="61"/>
      <c r="B139" s="83"/>
      <c r="C139" s="62"/>
      <c r="D139" s="62"/>
      <c r="E139" s="63"/>
      <c r="F139" s="61"/>
      <c r="G139" s="151"/>
      <c r="H139" s="65"/>
      <c r="I139" s="151"/>
      <c r="J139" s="153"/>
      <c r="K139" s="66"/>
      <c r="M139"/>
      <c r="O139" s="2"/>
    </row>
    <row r="140" spans="1:15">
      <c r="A140" s="61"/>
      <c r="B140" s="83"/>
      <c r="C140" s="62"/>
      <c r="D140" s="62"/>
      <c r="E140" s="63"/>
      <c r="F140" s="61"/>
      <c r="G140" s="151"/>
      <c r="H140" s="65"/>
      <c r="I140" s="151"/>
      <c r="J140" s="153"/>
      <c r="K140" s="66"/>
      <c r="M140"/>
      <c r="O140" s="2"/>
    </row>
    <row r="141" spans="1:15">
      <c r="A141" s="61"/>
      <c r="B141" s="83"/>
      <c r="C141" s="62"/>
      <c r="D141" s="62"/>
      <c r="E141" s="63"/>
      <c r="F141" s="61"/>
      <c r="G141" s="151"/>
      <c r="H141" s="65"/>
      <c r="I141" s="151"/>
      <c r="J141" s="153"/>
      <c r="K141" s="66"/>
      <c r="M141"/>
      <c r="O141" s="2"/>
    </row>
    <row r="142" spans="1:15">
      <c r="A142" s="61"/>
      <c r="B142" s="83"/>
      <c r="C142" s="62"/>
      <c r="D142" s="62"/>
      <c r="E142" s="63"/>
      <c r="F142" s="61"/>
      <c r="G142" s="151"/>
      <c r="H142" s="65"/>
      <c r="I142" s="151"/>
      <c r="J142" s="153"/>
      <c r="K142" s="66"/>
      <c r="M142"/>
      <c r="O142" s="2"/>
    </row>
    <row r="143" spans="1:15">
      <c r="A143" s="61"/>
      <c r="B143" s="83"/>
      <c r="C143" s="62"/>
      <c r="D143" s="62"/>
      <c r="E143" s="63"/>
      <c r="F143" s="61"/>
      <c r="G143" s="151"/>
      <c r="H143" s="65"/>
      <c r="I143" s="151"/>
      <c r="J143" s="153"/>
      <c r="K143" s="66"/>
      <c r="M143"/>
      <c r="O143" s="2"/>
    </row>
    <row r="144" spans="1:15">
      <c r="A144" s="61"/>
      <c r="B144" s="83"/>
      <c r="C144" s="62"/>
      <c r="D144" s="62"/>
      <c r="E144" s="63"/>
      <c r="F144" s="61"/>
      <c r="G144" s="151"/>
      <c r="H144" s="65"/>
      <c r="I144" s="151"/>
      <c r="J144" s="153"/>
      <c r="K144" s="66"/>
      <c r="M144"/>
      <c r="O144" s="2"/>
    </row>
    <row r="145" spans="1:15">
      <c r="A145" s="61"/>
      <c r="B145" s="83"/>
      <c r="C145" s="62"/>
      <c r="D145" s="62"/>
      <c r="E145" s="63"/>
      <c r="F145" s="61"/>
      <c r="G145" s="151"/>
      <c r="H145" s="65"/>
      <c r="I145" s="151"/>
      <c r="J145" s="153"/>
      <c r="K145" s="66"/>
      <c r="M145"/>
      <c r="O145" s="2"/>
    </row>
    <row r="146" spans="1:15">
      <c r="A146" s="61"/>
      <c r="B146" s="83"/>
      <c r="C146" s="62"/>
      <c r="D146" s="62"/>
      <c r="E146" s="63"/>
      <c r="F146" s="61"/>
      <c r="G146" s="151"/>
      <c r="H146" s="65"/>
      <c r="I146" s="151"/>
      <c r="J146" s="153"/>
      <c r="K146" s="66"/>
      <c r="M146"/>
      <c r="O146" s="2"/>
    </row>
    <row r="147" spans="1:15">
      <c r="A147" s="61"/>
      <c r="B147" s="83"/>
      <c r="C147" s="62"/>
      <c r="D147" s="62"/>
      <c r="E147" s="63"/>
      <c r="F147" s="61"/>
      <c r="G147" s="151"/>
      <c r="H147" s="65"/>
      <c r="I147" s="151"/>
      <c r="J147" s="153"/>
      <c r="K147" s="66"/>
      <c r="M147"/>
      <c r="O147" s="2"/>
    </row>
    <row r="148" spans="1:15">
      <c r="A148" s="61"/>
      <c r="B148" s="83"/>
      <c r="C148" s="62"/>
      <c r="D148" s="62"/>
      <c r="E148" s="63"/>
      <c r="F148" s="61"/>
      <c r="G148" s="151"/>
      <c r="H148" s="65"/>
      <c r="I148" s="151"/>
      <c r="J148" s="153"/>
      <c r="K148" s="66"/>
      <c r="M148"/>
      <c r="O148" s="2"/>
    </row>
    <row r="149" spans="1:15">
      <c r="A149" s="61"/>
      <c r="B149" s="83"/>
      <c r="C149" s="62"/>
      <c r="D149" s="62"/>
      <c r="E149" s="63"/>
      <c r="F149" s="61"/>
      <c r="G149" s="151"/>
      <c r="H149" s="65"/>
      <c r="I149" s="151"/>
      <c r="J149" s="153"/>
      <c r="K149" s="66"/>
      <c r="M149"/>
      <c r="O149" s="2"/>
    </row>
    <row r="150" spans="1:15">
      <c r="A150" s="61"/>
      <c r="B150" s="83"/>
      <c r="C150" s="62"/>
      <c r="D150" s="62"/>
      <c r="E150" s="63"/>
      <c r="F150" s="61"/>
      <c r="G150" s="151"/>
      <c r="H150" s="65"/>
      <c r="I150" s="151"/>
      <c r="J150" s="153"/>
      <c r="K150" s="66"/>
      <c r="M150"/>
      <c r="O150" s="2"/>
    </row>
    <row r="151" spans="1:15">
      <c r="A151" s="61"/>
      <c r="B151" s="83"/>
      <c r="C151" s="62"/>
      <c r="D151" s="62"/>
      <c r="E151" s="63"/>
      <c r="F151" s="61"/>
      <c r="G151" s="151"/>
      <c r="H151" s="65"/>
      <c r="I151" s="151"/>
      <c r="J151" s="153"/>
      <c r="K151" s="66"/>
      <c r="M151"/>
      <c r="O151" s="2"/>
    </row>
    <row r="152" spans="1:15">
      <c r="A152" s="61"/>
      <c r="B152" s="83"/>
      <c r="C152" s="62"/>
      <c r="D152" s="62"/>
      <c r="E152" s="63"/>
      <c r="F152" s="61"/>
      <c r="G152" s="151"/>
      <c r="H152" s="65"/>
      <c r="I152" s="151"/>
      <c r="J152" s="153"/>
      <c r="K152" s="66"/>
      <c r="M152"/>
      <c r="O152" s="2"/>
    </row>
    <row r="153" spans="1:15">
      <c r="A153" s="61"/>
      <c r="B153" s="83"/>
      <c r="C153" s="62"/>
      <c r="D153" s="62"/>
      <c r="E153" s="63"/>
      <c r="F153" s="61"/>
      <c r="G153" s="151"/>
      <c r="H153" s="65"/>
      <c r="I153" s="151"/>
      <c r="J153" s="153"/>
      <c r="K153" s="66"/>
      <c r="M153"/>
      <c r="O153" s="2"/>
    </row>
    <row r="154" spans="1:15">
      <c r="A154" s="61"/>
      <c r="B154" s="83"/>
      <c r="C154" s="62"/>
      <c r="D154" s="62"/>
      <c r="E154" s="63"/>
      <c r="F154" s="61"/>
      <c r="G154" s="151"/>
      <c r="H154" s="65"/>
      <c r="I154" s="151"/>
      <c r="J154" s="153"/>
      <c r="K154" s="66"/>
      <c r="M154"/>
      <c r="O154" s="2"/>
    </row>
    <row r="155" spans="1:15">
      <c r="A155" s="61"/>
      <c r="B155" s="83"/>
      <c r="C155" s="62"/>
      <c r="D155" s="62"/>
      <c r="E155" s="63"/>
      <c r="F155" s="61"/>
      <c r="G155" s="151"/>
      <c r="H155" s="65"/>
      <c r="I155" s="151"/>
      <c r="J155" s="153"/>
      <c r="K155" s="66"/>
      <c r="M155"/>
      <c r="O155" s="2"/>
    </row>
    <row r="156" spans="1:15">
      <c r="A156" s="61"/>
      <c r="B156" s="83"/>
      <c r="C156" s="62"/>
      <c r="D156" s="62"/>
      <c r="E156" s="63"/>
      <c r="F156" s="61"/>
      <c r="G156" s="151"/>
      <c r="H156" s="65"/>
      <c r="I156" s="151"/>
      <c r="J156" s="153"/>
      <c r="K156" s="66"/>
      <c r="M156"/>
      <c r="O156" s="2"/>
    </row>
    <row r="157" spans="1:15">
      <c r="A157" s="61"/>
      <c r="B157" s="83"/>
      <c r="C157" s="62"/>
      <c r="D157" s="62"/>
      <c r="E157" s="63"/>
      <c r="F157" s="61"/>
      <c r="G157" s="151"/>
      <c r="H157" s="65"/>
      <c r="I157" s="151"/>
      <c r="J157" s="153"/>
      <c r="K157" s="66"/>
      <c r="M157"/>
      <c r="O157" s="2"/>
    </row>
    <row r="158" spans="1:15">
      <c r="A158" s="61"/>
      <c r="B158" s="83"/>
      <c r="C158" s="62"/>
      <c r="D158" s="62"/>
      <c r="E158" s="63"/>
      <c r="F158" s="61"/>
      <c r="G158" s="151"/>
      <c r="H158" s="65"/>
      <c r="I158" s="151"/>
      <c r="J158" s="153"/>
      <c r="K158" s="66"/>
      <c r="M158"/>
      <c r="O158" s="2"/>
    </row>
    <row r="159" spans="1:15">
      <c r="A159" s="61"/>
      <c r="B159" s="83"/>
      <c r="C159" s="62"/>
      <c r="D159" s="62"/>
      <c r="E159" s="63"/>
      <c r="F159" s="61"/>
      <c r="G159" s="151"/>
      <c r="H159" s="65"/>
      <c r="I159" s="151"/>
      <c r="J159" s="153"/>
      <c r="K159" s="66"/>
      <c r="M159"/>
      <c r="O159" s="2"/>
    </row>
    <row r="160" spans="1:15">
      <c r="A160" s="61"/>
      <c r="B160" s="83"/>
      <c r="C160" s="62"/>
      <c r="D160" s="62"/>
      <c r="E160" s="63"/>
      <c r="F160" s="61"/>
      <c r="G160" s="151"/>
      <c r="H160" s="65"/>
      <c r="I160" s="151"/>
      <c r="J160" s="153"/>
      <c r="K160" s="66"/>
      <c r="M160"/>
      <c r="O160" s="2"/>
    </row>
    <row r="161" spans="1:15">
      <c r="A161" s="61"/>
      <c r="B161" s="83"/>
      <c r="C161" s="62"/>
      <c r="D161" s="62"/>
      <c r="E161" s="63"/>
      <c r="F161" s="61"/>
      <c r="G161" s="151"/>
      <c r="H161" s="65"/>
      <c r="I161" s="151"/>
      <c r="J161" s="153"/>
      <c r="K161" s="66"/>
      <c r="M161"/>
      <c r="O161" s="2"/>
    </row>
    <row r="162" spans="1:15">
      <c r="A162" s="61"/>
      <c r="B162" s="83"/>
      <c r="C162" s="62"/>
      <c r="D162" s="62"/>
      <c r="E162" s="63"/>
      <c r="F162" s="61"/>
      <c r="G162" s="151"/>
      <c r="H162" s="65"/>
      <c r="I162" s="151"/>
      <c r="J162" s="153"/>
      <c r="K162" s="66"/>
      <c r="M162"/>
      <c r="O162" s="2"/>
    </row>
    <row r="163" spans="1:15">
      <c r="A163" s="61"/>
      <c r="B163" s="83"/>
      <c r="C163" s="62"/>
      <c r="D163" s="62"/>
      <c r="E163" s="63"/>
      <c r="F163" s="61"/>
      <c r="G163" s="151"/>
      <c r="H163" s="65"/>
      <c r="I163" s="151"/>
      <c r="J163" s="153"/>
      <c r="K163" s="66"/>
      <c r="M163"/>
      <c r="O163" s="2"/>
    </row>
    <row r="164" spans="1:15">
      <c r="A164" s="61"/>
      <c r="B164" s="83"/>
      <c r="C164" s="62"/>
      <c r="D164" s="62"/>
      <c r="E164" s="63"/>
      <c r="F164" s="61"/>
      <c r="G164" s="151"/>
      <c r="H164" s="65"/>
      <c r="I164" s="151"/>
      <c r="J164" s="153"/>
      <c r="K164" s="66"/>
      <c r="M164"/>
      <c r="O164" s="2"/>
    </row>
    <row r="165" spans="1:15">
      <c r="A165" s="61"/>
      <c r="B165" s="83"/>
      <c r="C165" s="62"/>
      <c r="D165" s="62"/>
      <c r="E165" s="63"/>
      <c r="F165" s="61"/>
      <c r="G165" s="151"/>
      <c r="H165" s="65"/>
      <c r="I165" s="151"/>
      <c r="J165" s="153"/>
      <c r="K165" s="66"/>
      <c r="M165"/>
      <c r="O165" s="2"/>
    </row>
    <row r="166" spans="1:15">
      <c r="A166" s="61"/>
      <c r="B166" s="83"/>
      <c r="C166" s="62"/>
      <c r="D166" s="62"/>
      <c r="E166" s="63"/>
      <c r="F166" s="61"/>
      <c r="G166" s="151"/>
      <c r="H166" s="65"/>
      <c r="I166" s="151"/>
      <c r="J166" s="153"/>
      <c r="K166" s="66"/>
      <c r="M166"/>
      <c r="O166" s="2"/>
    </row>
    <row r="167" spans="1:15">
      <c r="A167" s="61"/>
      <c r="B167" s="83"/>
      <c r="C167" s="62"/>
      <c r="D167" s="62"/>
      <c r="E167" s="63"/>
      <c r="F167" s="61"/>
      <c r="G167" s="151"/>
      <c r="H167" s="65"/>
      <c r="I167" s="151"/>
      <c r="J167" s="153"/>
      <c r="K167" s="66"/>
      <c r="M167"/>
      <c r="O167" s="2"/>
    </row>
    <row r="168" spans="1:15">
      <c r="A168" s="61"/>
      <c r="B168" s="83"/>
      <c r="C168" s="62"/>
      <c r="D168" s="62"/>
      <c r="E168" s="63"/>
      <c r="F168" s="61"/>
      <c r="G168" s="151"/>
      <c r="H168" s="65"/>
      <c r="I168" s="151"/>
      <c r="J168" s="153"/>
      <c r="K168" s="66"/>
      <c r="M168"/>
      <c r="O168" s="2"/>
    </row>
    <row r="169" spans="1:15">
      <c r="A169" s="61"/>
      <c r="B169" s="83"/>
      <c r="C169" s="62"/>
      <c r="D169" s="62"/>
      <c r="E169" s="63"/>
      <c r="F169" s="61"/>
      <c r="G169" s="151"/>
      <c r="H169" s="65"/>
      <c r="I169" s="151"/>
      <c r="J169" s="153"/>
      <c r="K169" s="66"/>
      <c r="M169"/>
      <c r="O169" s="2"/>
    </row>
    <row r="170" spans="1:15">
      <c r="A170" s="61"/>
      <c r="B170" s="83"/>
      <c r="C170" s="62"/>
      <c r="D170" s="62"/>
      <c r="E170" s="63"/>
      <c r="F170" s="61"/>
      <c r="G170" s="151"/>
      <c r="H170" s="65"/>
      <c r="I170" s="151"/>
      <c r="J170" s="153"/>
      <c r="K170" s="66"/>
      <c r="M170"/>
      <c r="O170" s="2"/>
    </row>
    <row r="171" spans="1:15">
      <c r="A171" s="61"/>
      <c r="B171" s="83"/>
      <c r="C171" s="62"/>
      <c r="D171" s="62"/>
      <c r="E171" s="63"/>
      <c r="F171" s="61"/>
      <c r="G171" s="151"/>
      <c r="H171" s="65"/>
      <c r="I171" s="151"/>
      <c r="J171" s="153"/>
      <c r="K171" s="66"/>
      <c r="M171"/>
      <c r="O171" s="2"/>
    </row>
    <row r="172" spans="1:15">
      <c r="A172" s="61"/>
      <c r="B172" s="83"/>
      <c r="C172" s="62"/>
      <c r="D172" s="62"/>
      <c r="E172" s="63"/>
      <c r="F172" s="61"/>
      <c r="G172" s="151"/>
      <c r="H172" s="65"/>
      <c r="I172" s="151"/>
      <c r="J172" s="153"/>
      <c r="K172" s="66"/>
      <c r="M172"/>
      <c r="O172" s="2"/>
    </row>
    <row r="173" spans="1:15">
      <c r="A173" s="61"/>
      <c r="B173" s="83"/>
      <c r="C173" s="62"/>
      <c r="D173" s="62"/>
      <c r="E173" s="63"/>
      <c r="F173" s="61"/>
      <c r="G173" s="151"/>
      <c r="H173" s="65"/>
      <c r="I173" s="151"/>
      <c r="J173" s="153"/>
      <c r="K173" s="66"/>
      <c r="M173"/>
      <c r="O173" s="2"/>
    </row>
    <row r="174" spans="1:15">
      <c r="A174" s="61"/>
      <c r="B174" s="83"/>
      <c r="C174" s="62"/>
      <c r="D174" s="62"/>
      <c r="E174" s="63"/>
      <c r="F174" s="61"/>
      <c r="G174" s="151"/>
      <c r="H174" s="65"/>
      <c r="I174" s="151"/>
      <c r="J174" s="153"/>
      <c r="K174" s="66"/>
      <c r="M174"/>
      <c r="O174" s="2"/>
    </row>
    <row r="175" spans="1:15">
      <c r="A175" s="61"/>
      <c r="B175" s="83"/>
      <c r="C175" s="62"/>
      <c r="D175" s="62"/>
      <c r="E175" s="63"/>
      <c r="F175" s="61"/>
      <c r="G175" s="151"/>
      <c r="H175" s="65"/>
      <c r="I175" s="151"/>
      <c r="J175" s="153"/>
      <c r="K175" s="66"/>
      <c r="M175"/>
      <c r="O175" s="2"/>
    </row>
    <row r="176" spans="1:15">
      <c r="A176" s="61"/>
      <c r="B176" s="83"/>
      <c r="C176" s="62"/>
      <c r="D176" s="62"/>
      <c r="E176" s="63"/>
      <c r="F176" s="61"/>
      <c r="G176" s="151"/>
      <c r="H176" s="65"/>
      <c r="I176" s="151"/>
      <c r="J176" s="153"/>
      <c r="K176" s="66"/>
      <c r="M176"/>
      <c r="O176" s="2"/>
    </row>
    <row r="177" spans="1:15">
      <c r="A177" s="61"/>
      <c r="B177" s="83"/>
      <c r="C177" s="62"/>
      <c r="D177" s="62"/>
      <c r="E177" s="63"/>
      <c r="F177" s="61"/>
      <c r="G177" s="151"/>
      <c r="H177" s="65"/>
      <c r="I177" s="151"/>
      <c r="J177" s="153"/>
      <c r="K177" s="66"/>
      <c r="M177"/>
      <c r="O177" s="2"/>
    </row>
    <row r="178" spans="1:15">
      <c r="A178" s="61"/>
      <c r="B178" s="83"/>
      <c r="C178" s="62"/>
      <c r="D178" s="62"/>
      <c r="E178" s="63"/>
      <c r="F178" s="61"/>
      <c r="G178" s="151"/>
      <c r="H178" s="65"/>
      <c r="I178" s="151"/>
      <c r="J178" s="153"/>
      <c r="K178" s="66"/>
      <c r="M178"/>
      <c r="O178" s="2"/>
    </row>
    <row r="179" spans="1:15">
      <c r="A179" s="61"/>
      <c r="B179" s="83"/>
      <c r="C179" s="62"/>
      <c r="D179" s="62"/>
      <c r="E179" s="63"/>
      <c r="F179" s="61"/>
      <c r="G179" s="151"/>
      <c r="H179" s="65"/>
      <c r="I179" s="151"/>
      <c r="J179" s="153"/>
      <c r="K179" s="66"/>
      <c r="M179"/>
      <c r="O179" s="2"/>
    </row>
    <row r="180" spans="1:15">
      <c r="A180" s="61"/>
      <c r="B180" s="83"/>
      <c r="C180" s="62"/>
      <c r="D180" s="62"/>
      <c r="E180" s="63"/>
      <c r="F180" s="61"/>
      <c r="G180" s="151"/>
      <c r="H180" s="65"/>
      <c r="I180" s="151"/>
      <c r="J180" s="153"/>
      <c r="K180" s="66"/>
      <c r="M180"/>
      <c r="O180" s="2"/>
    </row>
    <row r="181" spans="1:15">
      <c r="A181" s="61"/>
      <c r="B181" s="83"/>
      <c r="C181" s="62"/>
      <c r="D181" s="62"/>
      <c r="E181" s="63"/>
      <c r="F181" s="61"/>
      <c r="G181" s="151"/>
      <c r="H181" s="65"/>
      <c r="I181" s="151"/>
      <c r="J181" s="153"/>
      <c r="K181" s="66"/>
      <c r="M181"/>
      <c r="O181" s="2"/>
    </row>
    <row r="182" spans="1:15">
      <c r="A182" s="61"/>
      <c r="B182" s="83"/>
      <c r="C182" s="62"/>
      <c r="D182" s="62"/>
      <c r="E182" s="63"/>
      <c r="F182" s="61"/>
      <c r="G182" s="151"/>
      <c r="H182" s="65"/>
      <c r="I182" s="151"/>
      <c r="J182" s="153"/>
      <c r="K182" s="66"/>
      <c r="M182"/>
      <c r="O182" s="2"/>
    </row>
    <row r="183" spans="1:15">
      <c r="A183" s="61"/>
      <c r="B183" s="83"/>
      <c r="C183" s="62"/>
      <c r="D183" s="62"/>
      <c r="E183" s="63"/>
      <c r="F183" s="61"/>
      <c r="G183" s="151"/>
      <c r="H183" s="65"/>
      <c r="I183" s="151"/>
      <c r="J183" s="153"/>
      <c r="K183" s="66"/>
      <c r="M183"/>
      <c r="O183" s="2"/>
    </row>
    <row r="184" spans="1:15">
      <c r="A184" s="61"/>
      <c r="B184" s="83"/>
      <c r="C184" s="62"/>
      <c r="D184" s="62"/>
      <c r="E184" s="63"/>
      <c r="F184" s="61"/>
      <c r="G184" s="151"/>
      <c r="H184" s="65"/>
      <c r="I184" s="151"/>
      <c r="J184" s="153"/>
      <c r="K184" s="66"/>
      <c r="M184"/>
      <c r="O184" s="2"/>
    </row>
    <row r="185" spans="1:15">
      <c r="A185" s="61"/>
      <c r="B185" s="83"/>
      <c r="C185" s="62"/>
      <c r="D185" s="62"/>
      <c r="E185" s="63"/>
      <c r="F185" s="61"/>
      <c r="G185" s="151"/>
      <c r="H185" s="65"/>
      <c r="I185" s="151"/>
      <c r="J185" s="153"/>
      <c r="K185" s="66"/>
      <c r="M185"/>
      <c r="O185" s="2"/>
    </row>
    <row r="186" spans="1:15">
      <c r="A186" s="61"/>
      <c r="B186" s="83"/>
      <c r="C186" s="62"/>
      <c r="D186" s="62"/>
      <c r="E186" s="63"/>
      <c r="F186" s="61"/>
      <c r="G186" s="151"/>
      <c r="H186" s="65"/>
      <c r="I186" s="151"/>
      <c r="J186" s="153"/>
      <c r="K186" s="66"/>
      <c r="M186"/>
      <c r="O186" s="2"/>
    </row>
    <row r="187" spans="1:15">
      <c r="A187" s="61"/>
      <c r="B187" s="83"/>
      <c r="C187" s="62"/>
      <c r="D187" s="62"/>
      <c r="E187" s="63"/>
      <c r="F187" s="61"/>
      <c r="G187" s="151"/>
      <c r="H187" s="65"/>
      <c r="I187" s="151"/>
      <c r="J187" s="153"/>
      <c r="K187" s="66"/>
      <c r="M187"/>
      <c r="O187" s="2"/>
    </row>
    <row r="188" spans="1:15">
      <c r="A188" s="61"/>
      <c r="B188" s="83"/>
      <c r="C188" s="62"/>
      <c r="D188" s="62"/>
      <c r="E188" s="63"/>
      <c r="F188" s="61"/>
      <c r="G188" s="151"/>
      <c r="H188" s="65"/>
      <c r="I188" s="151"/>
      <c r="J188" s="153"/>
      <c r="K188" s="66"/>
      <c r="M188"/>
      <c r="O188" s="2"/>
    </row>
    <row r="189" spans="1:15">
      <c r="A189" s="61"/>
      <c r="B189" s="83"/>
      <c r="C189" s="62"/>
      <c r="D189" s="62"/>
      <c r="E189" s="63"/>
      <c r="F189" s="61"/>
      <c r="G189" s="151"/>
      <c r="H189" s="65"/>
      <c r="I189" s="151"/>
      <c r="J189" s="153"/>
      <c r="K189" s="66"/>
      <c r="M189"/>
      <c r="O189" s="2"/>
    </row>
    <row r="190" spans="1:15">
      <c r="A190" s="61"/>
      <c r="B190" s="83"/>
      <c r="C190" s="62"/>
      <c r="D190" s="62"/>
      <c r="E190" s="63"/>
      <c r="F190" s="61"/>
      <c r="G190" s="151"/>
      <c r="H190" s="65"/>
      <c r="I190" s="151"/>
      <c r="J190" s="153"/>
      <c r="K190" s="66"/>
      <c r="M190"/>
      <c r="O190" s="2"/>
    </row>
    <row r="191" spans="1:15">
      <c r="A191" s="61"/>
      <c r="B191" s="83"/>
      <c r="C191" s="62"/>
      <c r="D191" s="62"/>
      <c r="E191" s="63"/>
      <c r="F191" s="61"/>
      <c r="G191" s="151"/>
      <c r="H191" s="65"/>
      <c r="I191" s="151"/>
      <c r="J191" s="153"/>
      <c r="K191" s="66"/>
      <c r="M191"/>
      <c r="O191" s="2"/>
    </row>
    <row r="192" spans="1:15">
      <c r="A192" s="61"/>
      <c r="B192" s="83"/>
      <c r="C192" s="62"/>
      <c r="D192" s="62"/>
      <c r="E192" s="63"/>
      <c r="F192" s="61"/>
      <c r="G192" s="151"/>
      <c r="H192" s="65"/>
      <c r="I192" s="151"/>
      <c r="J192" s="153"/>
      <c r="K192" s="66"/>
      <c r="M192"/>
      <c r="O192" s="2"/>
    </row>
    <row r="193" spans="1:15">
      <c r="A193" s="61"/>
      <c r="B193" s="83"/>
      <c r="C193" s="62"/>
      <c r="D193" s="62"/>
      <c r="E193" s="63"/>
      <c r="F193" s="61"/>
      <c r="G193" s="151"/>
      <c r="H193" s="65"/>
      <c r="I193" s="151"/>
      <c r="J193" s="153"/>
      <c r="K193" s="66"/>
      <c r="M193"/>
      <c r="O193" s="2"/>
    </row>
    <row r="194" spans="1:15">
      <c r="A194" s="61"/>
      <c r="B194" s="83"/>
      <c r="C194" s="62"/>
      <c r="D194" s="62"/>
      <c r="E194" s="63"/>
      <c r="F194" s="61"/>
      <c r="G194" s="151"/>
      <c r="H194" s="65"/>
      <c r="I194" s="151"/>
      <c r="J194" s="153"/>
      <c r="K194" s="66"/>
      <c r="M194"/>
      <c r="O194" s="2"/>
    </row>
    <row r="195" spans="1:15">
      <c r="A195" s="61"/>
      <c r="B195" s="83"/>
      <c r="C195" s="62"/>
      <c r="D195" s="62"/>
      <c r="E195" s="63"/>
      <c r="F195" s="61"/>
      <c r="G195" s="151"/>
      <c r="H195" s="65"/>
      <c r="I195" s="151"/>
      <c r="J195" s="153"/>
      <c r="K195" s="66"/>
      <c r="M195"/>
      <c r="O195" s="2"/>
    </row>
    <row r="196" spans="1:15">
      <c r="A196" s="61"/>
      <c r="B196" s="83"/>
      <c r="C196" s="62"/>
      <c r="D196" s="62"/>
      <c r="E196" s="63"/>
      <c r="F196" s="61"/>
      <c r="G196" s="151"/>
      <c r="H196" s="65"/>
      <c r="I196" s="151"/>
      <c r="J196" s="153"/>
      <c r="K196" s="66"/>
      <c r="M196"/>
      <c r="O196" s="2"/>
    </row>
    <row r="197" spans="1:15">
      <c r="A197" s="61"/>
      <c r="B197" s="83"/>
      <c r="C197" s="62"/>
      <c r="D197" s="62"/>
      <c r="E197" s="63"/>
      <c r="F197" s="61"/>
      <c r="G197" s="151"/>
      <c r="H197" s="65"/>
      <c r="I197" s="151"/>
      <c r="J197" s="153"/>
      <c r="K197" s="66"/>
      <c r="M197"/>
      <c r="O197" s="2"/>
    </row>
    <row r="198" spans="1:15">
      <c r="A198" s="61"/>
      <c r="B198" s="83"/>
      <c r="C198" s="62"/>
      <c r="D198" s="62"/>
      <c r="E198" s="63"/>
      <c r="F198" s="61"/>
      <c r="G198" s="151"/>
      <c r="H198" s="65"/>
      <c r="I198" s="151"/>
      <c r="J198" s="153"/>
      <c r="K198" s="66"/>
      <c r="M198"/>
      <c r="O198" s="2"/>
    </row>
    <row r="199" spans="1:15">
      <c r="A199" s="61"/>
      <c r="B199" s="83"/>
      <c r="C199" s="62"/>
      <c r="D199" s="62"/>
      <c r="E199" s="63"/>
      <c r="F199" s="61"/>
      <c r="G199" s="151"/>
      <c r="H199" s="65"/>
      <c r="I199" s="151"/>
      <c r="J199" s="153"/>
      <c r="K199" s="66"/>
      <c r="M199"/>
      <c r="O199" s="2"/>
    </row>
    <row r="200" spans="1:15">
      <c r="A200" s="61"/>
      <c r="B200" s="83"/>
      <c r="C200" s="62"/>
      <c r="D200" s="62"/>
      <c r="E200" s="63"/>
      <c r="F200" s="61"/>
      <c r="G200" s="151"/>
      <c r="H200" s="65"/>
      <c r="I200" s="151"/>
      <c r="J200" s="153"/>
      <c r="K200" s="66"/>
      <c r="M200"/>
      <c r="O200" s="2"/>
    </row>
    <row r="201" spans="1:15">
      <c r="A201" s="61"/>
      <c r="B201" s="83"/>
      <c r="C201" s="62"/>
      <c r="D201" s="62"/>
      <c r="E201" s="63"/>
      <c r="F201" s="61"/>
      <c r="G201" s="151"/>
      <c r="H201" s="65"/>
      <c r="I201" s="151"/>
      <c r="J201" s="153"/>
      <c r="K201" s="66"/>
      <c r="M201"/>
      <c r="O201" s="2"/>
    </row>
    <row r="202" spans="1:15">
      <c r="A202" s="61"/>
      <c r="B202" s="83"/>
      <c r="C202" s="62"/>
      <c r="D202" s="62"/>
      <c r="E202" s="63"/>
      <c r="F202" s="61"/>
      <c r="G202" s="151"/>
      <c r="H202" s="65"/>
      <c r="I202" s="151"/>
      <c r="J202" s="153"/>
      <c r="K202" s="66"/>
      <c r="M202"/>
      <c r="O202" s="2"/>
    </row>
    <row r="203" spans="1:15">
      <c r="A203" s="61"/>
      <c r="B203" s="83"/>
      <c r="C203" s="62"/>
      <c r="D203" s="62"/>
      <c r="E203" s="63"/>
      <c r="F203" s="61"/>
      <c r="G203" s="151"/>
      <c r="H203" s="65"/>
      <c r="I203" s="151"/>
      <c r="J203" s="153"/>
      <c r="K203" s="66"/>
      <c r="M203"/>
      <c r="O203" s="2"/>
    </row>
    <row r="204" spans="1:15">
      <c r="A204" s="61"/>
      <c r="B204" s="83"/>
      <c r="C204" s="62"/>
      <c r="D204" s="62"/>
      <c r="E204" s="63"/>
      <c r="F204" s="61"/>
      <c r="G204" s="151"/>
      <c r="H204" s="65"/>
      <c r="I204" s="151"/>
      <c r="J204" s="153"/>
      <c r="K204" s="66"/>
      <c r="M204"/>
      <c r="O204" s="2"/>
    </row>
    <row r="205" spans="1:15">
      <c r="A205" s="61"/>
      <c r="B205" s="83"/>
      <c r="C205" s="62"/>
      <c r="D205" s="62"/>
      <c r="E205" s="63"/>
      <c r="F205" s="61"/>
      <c r="G205" s="151"/>
      <c r="H205" s="65"/>
      <c r="I205" s="151"/>
      <c r="J205" s="153"/>
      <c r="K205" s="66"/>
      <c r="M205"/>
      <c r="O205" s="2"/>
    </row>
    <row r="206" spans="1:15">
      <c r="A206" s="61"/>
      <c r="B206" s="83"/>
      <c r="C206" s="62"/>
      <c r="D206" s="62"/>
      <c r="E206" s="63"/>
      <c r="F206" s="61"/>
      <c r="G206" s="151"/>
      <c r="H206" s="65"/>
      <c r="I206" s="151"/>
      <c r="J206" s="153"/>
      <c r="K206" s="66"/>
      <c r="M206"/>
      <c r="O206" s="2"/>
    </row>
    <row r="207" spans="1:15">
      <c r="A207" s="61"/>
      <c r="B207" s="83"/>
      <c r="C207" s="62"/>
      <c r="D207" s="62"/>
      <c r="E207" s="63"/>
      <c r="F207" s="61"/>
      <c r="G207" s="151"/>
      <c r="H207" s="65"/>
      <c r="I207" s="151"/>
      <c r="J207" s="153"/>
      <c r="K207" s="66"/>
      <c r="M207"/>
      <c r="O207" s="2"/>
    </row>
    <row r="208" spans="1:15">
      <c r="A208" s="61"/>
      <c r="B208" s="83"/>
      <c r="C208" s="62"/>
      <c r="D208" s="62"/>
      <c r="E208" s="63"/>
      <c r="F208" s="61"/>
      <c r="G208" s="151"/>
      <c r="H208" s="65"/>
      <c r="I208" s="151"/>
      <c r="J208" s="153"/>
      <c r="K208" s="66"/>
      <c r="M208"/>
      <c r="O208" s="2"/>
    </row>
    <row r="209" spans="1:15">
      <c r="A209" s="61"/>
      <c r="B209" s="83"/>
      <c r="C209" s="62"/>
      <c r="D209" s="62"/>
      <c r="E209" s="63"/>
      <c r="F209" s="61"/>
      <c r="G209" s="151"/>
      <c r="H209" s="65"/>
      <c r="I209" s="151"/>
      <c r="J209" s="153"/>
      <c r="K209" s="66"/>
      <c r="M209"/>
      <c r="O209" s="2"/>
    </row>
    <row r="210" spans="1:15">
      <c r="A210" s="61"/>
      <c r="B210" s="83"/>
      <c r="C210" s="62"/>
      <c r="D210" s="62"/>
      <c r="E210" s="63"/>
      <c r="F210" s="61"/>
      <c r="G210" s="151"/>
      <c r="H210" s="65"/>
      <c r="I210" s="151"/>
      <c r="J210" s="153"/>
      <c r="K210" s="66"/>
      <c r="M210"/>
      <c r="O210" s="2"/>
    </row>
    <row r="211" spans="1:15">
      <c r="A211" s="61"/>
      <c r="B211" s="83"/>
      <c r="C211" s="62"/>
      <c r="D211" s="62"/>
      <c r="E211" s="63"/>
      <c r="F211" s="61"/>
      <c r="G211" s="151"/>
      <c r="H211" s="65"/>
      <c r="I211" s="151"/>
      <c r="J211" s="153"/>
      <c r="K211" s="66"/>
      <c r="M211"/>
      <c r="O211" s="2"/>
    </row>
    <row r="212" spans="1:15">
      <c r="A212" s="61"/>
      <c r="B212" s="83"/>
      <c r="C212" s="62"/>
      <c r="D212" s="62"/>
      <c r="E212" s="63"/>
      <c r="F212" s="61"/>
      <c r="G212" s="151"/>
      <c r="H212" s="65"/>
      <c r="I212" s="151"/>
      <c r="J212" s="153"/>
      <c r="K212" s="66"/>
      <c r="M212"/>
      <c r="O212" s="2"/>
    </row>
    <row r="213" spans="1:15">
      <c r="A213" s="61"/>
      <c r="B213" s="83"/>
      <c r="C213" s="62"/>
      <c r="D213" s="62"/>
      <c r="E213" s="63"/>
      <c r="F213" s="61"/>
      <c r="G213" s="151"/>
      <c r="H213" s="65"/>
      <c r="I213" s="151"/>
      <c r="J213" s="153"/>
      <c r="K213" s="66"/>
      <c r="M213"/>
      <c r="O213" s="2"/>
    </row>
    <row r="214" spans="1:15">
      <c r="A214" s="61"/>
      <c r="B214" s="83"/>
      <c r="C214" s="62"/>
      <c r="D214" s="62"/>
      <c r="E214" s="63"/>
      <c r="F214" s="61"/>
      <c r="G214" s="151"/>
      <c r="H214" s="65"/>
      <c r="I214" s="151"/>
      <c r="J214" s="153"/>
      <c r="K214" s="66"/>
      <c r="M214"/>
      <c r="O214" s="2"/>
    </row>
    <row r="215" spans="1:15">
      <c r="A215" s="61"/>
      <c r="B215" s="83"/>
      <c r="C215" s="62"/>
      <c r="D215" s="62"/>
      <c r="E215" s="63"/>
      <c r="F215" s="61"/>
      <c r="G215" s="151"/>
      <c r="H215" s="65"/>
      <c r="I215" s="151"/>
      <c r="J215" s="153"/>
      <c r="K215" s="66"/>
      <c r="M215"/>
      <c r="O215" s="2"/>
    </row>
    <row r="216" spans="1:15">
      <c r="A216" s="61"/>
      <c r="B216" s="83"/>
      <c r="C216" s="62"/>
      <c r="D216" s="62"/>
      <c r="E216" s="63"/>
      <c r="F216" s="61"/>
      <c r="G216" s="151"/>
      <c r="H216" s="65"/>
      <c r="I216" s="151"/>
      <c r="J216" s="153"/>
      <c r="K216" s="66"/>
      <c r="M216"/>
      <c r="O216" s="2"/>
    </row>
    <row r="217" spans="1:15">
      <c r="A217" s="61"/>
      <c r="B217" s="83"/>
      <c r="C217" s="62"/>
      <c r="D217" s="62"/>
      <c r="E217" s="63"/>
      <c r="F217" s="61"/>
      <c r="G217" s="151"/>
      <c r="H217" s="65"/>
      <c r="I217" s="151"/>
      <c r="J217" s="153"/>
      <c r="K217" s="66"/>
      <c r="M217"/>
      <c r="O217" s="2"/>
    </row>
    <row r="218" spans="1:15">
      <c r="A218" s="61"/>
      <c r="B218" s="83"/>
      <c r="C218" s="62"/>
      <c r="D218" s="62"/>
      <c r="E218" s="63"/>
      <c r="F218" s="61"/>
      <c r="G218" s="151"/>
      <c r="H218" s="65"/>
      <c r="I218" s="151"/>
      <c r="J218" s="153"/>
      <c r="K218" s="66"/>
      <c r="M218"/>
      <c r="O218" s="2"/>
    </row>
    <row r="219" spans="1:15">
      <c r="A219" s="61"/>
      <c r="B219" s="83"/>
      <c r="C219" s="62"/>
      <c r="D219" s="62"/>
      <c r="E219" s="63"/>
      <c r="F219" s="61"/>
      <c r="G219" s="151"/>
      <c r="H219" s="65"/>
      <c r="I219" s="151"/>
      <c r="J219" s="153"/>
      <c r="K219" s="66"/>
      <c r="M219"/>
      <c r="O219" s="2"/>
    </row>
    <row r="220" spans="1:15">
      <c r="A220" s="61"/>
      <c r="B220" s="83"/>
      <c r="C220" s="62"/>
      <c r="D220" s="62"/>
      <c r="E220" s="63"/>
      <c r="F220" s="61"/>
      <c r="G220" s="151"/>
      <c r="H220" s="65"/>
      <c r="I220" s="151"/>
      <c r="J220" s="153"/>
      <c r="K220" s="66"/>
      <c r="M220"/>
      <c r="O220" s="2"/>
    </row>
    <row r="221" spans="1:15">
      <c r="A221" s="61"/>
      <c r="B221" s="83"/>
      <c r="C221" s="62"/>
      <c r="D221" s="62"/>
      <c r="E221" s="63"/>
      <c r="F221" s="61"/>
      <c r="G221" s="151"/>
      <c r="H221" s="65"/>
      <c r="I221" s="151"/>
      <c r="J221" s="153"/>
      <c r="K221" s="66"/>
      <c r="M221"/>
      <c r="O221" s="2"/>
    </row>
    <row r="222" spans="1:15">
      <c r="A222" s="61"/>
      <c r="B222" s="83"/>
      <c r="C222" s="62"/>
      <c r="D222" s="62"/>
      <c r="E222" s="63"/>
      <c r="F222" s="61"/>
      <c r="G222" s="151"/>
      <c r="H222" s="65"/>
      <c r="I222" s="151"/>
      <c r="J222" s="153"/>
      <c r="K222" s="66"/>
      <c r="M222"/>
      <c r="O222" s="2"/>
    </row>
    <row r="223" spans="1:15">
      <c r="A223" s="61"/>
      <c r="B223" s="83"/>
      <c r="C223" s="62"/>
      <c r="D223" s="62"/>
      <c r="E223" s="63"/>
      <c r="F223" s="61"/>
      <c r="G223" s="151"/>
      <c r="H223" s="65"/>
      <c r="I223" s="151"/>
      <c r="J223" s="153"/>
      <c r="K223" s="66"/>
      <c r="M223"/>
      <c r="O223" s="2"/>
    </row>
    <row r="224" spans="1:15">
      <c r="A224" s="61"/>
      <c r="B224" s="83"/>
      <c r="C224" s="62"/>
      <c r="D224" s="62"/>
      <c r="E224" s="63"/>
      <c r="F224" s="61"/>
      <c r="G224" s="151"/>
      <c r="H224" s="65"/>
      <c r="I224" s="151"/>
      <c r="J224" s="153"/>
      <c r="K224" s="66"/>
      <c r="M224"/>
      <c r="O224" s="2"/>
    </row>
    <row r="225" spans="1:15">
      <c r="A225" s="61"/>
      <c r="B225" s="83"/>
      <c r="C225" s="62"/>
      <c r="D225" s="62"/>
      <c r="E225" s="63"/>
      <c r="F225" s="61"/>
      <c r="G225" s="151"/>
      <c r="H225" s="65"/>
      <c r="I225" s="151"/>
      <c r="J225" s="153"/>
      <c r="K225" s="66"/>
      <c r="M225"/>
      <c r="O225" s="2"/>
    </row>
    <row r="226" spans="1:15">
      <c r="A226" s="61"/>
      <c r="B226" s="83"/>
      <c r="C226" s="62"/>
      <c r="D226" s="62"/>
      <c r="E226" s="63"/>
      <c r="F226" s="61"/>
      <c r="G226" s="151"/>
      <c r="H226" s="65"/>
      <c r="I226" s="151"/>
      <c r="J226" s="153"/>
      <c r="K226" s="66"/>
      <c r="M226"/>
      <c r="O226" s="2"/>
    </row>
    <row r="227" spans="1:15">
      <c r="A227" s="61"/>
      <c r="B227" s="83"/>
      <c r="C227" s="62"/>
      <c r="D227" s="62"/>
      <c r="E227" s="63"/>
      <c r="F227" s="61"/>
      <c r="G227" s="151"/>
      <c r="H227" s="65"/>
      <c r="I227" s="151"/>
      <c r="J227" s="153"/>
      <c r="K227" s="66"/>
      <c r="M227"/>
      <c r="O227" s="2"/>
    </row>
    <row r="228" spans="1:15">
      <c r="A228" s="61"/>
      <c r="B228" s="83"/>
      <c r="C228" s="62"/>
      <c r="D228" s="62"/>
      <c r="E228" s="63"/>
      <c r="F228" s="61"/>
      <c r="G228" s="151"/>
      <c r="H228" s="65"/>
      <c r="I228" s="151"/>
      <c r="J228" s="153"/>
      <c r="K228" s="66"/>
      <c r="M228"/>
      <c r="O228" s="2"/>
    </row>
    <row r="229" spans="1:15">
      <c r="A229" s="61"/>
      <c r="B229" s="83"/>
      <c r="C229" s="62"/>
      <c r="D229" s="62"/>
      <c r="E229" s="63"/>
      <c r="F229" s="61"/>
      <c r="G229" s="151"/>
      <c r="H229" s="65"/>
      <c r="I229" s="151"/>
      <c r="J229" s="153"/>
      <c r="K229" s="66"/>
      <c r="M229"/>
      <c r="O229" s="2"/>
    </row>
    <row r="230" spans="1:15">
      <c r="A230" s="61"/>
      <c r="B230" s="83"/>
      <c r="C230" s="62"/>
      <c r="D230" s="62"/>
      <c r="E230" s="63"/>
      <c r="F230" s="61"/>
      <c r="G230" s="151"/>
      <c r="H230" s="65"/>
      <c r="I230" s="151"/>
      <c r="J230" s="153"/>
      <c r="K230" s="66"/>
      <c r="M230"/>
      <c r="O230" s="2"/>
    </row>
    <row r="231" spans="1:15">
      <c r="A231" s="61"/>
      <c r="B231" s="83"/>
      <c r="C231" s="62"/>
      <c r="D231" s="62"/>
      <c r="E231" s="63"/>
      <c r="F231" s="61"/>
      <c r="G231" s="151"/>
      <c r="H231" s="65"/>
      <c r="I231" s="151"/>
      <c r="J231" s="153"/>
      <c r="K231" s="66"/>
      <c r="M231"/>
      <c r="O231" s="2"/>
    </row>
    <row r="232" spans="1:15">
      <c r="A232" s="61"/>
      <c r="B232" s="83"/>
      <c r="C232" s="62"/>
      <c r="D232" s="62"/>
      <c r="E232" s="63"/>
      <c r="F232" s="61"/>
      <c r="G232" s="151"/>
      <c r="H232" s="65"/>
      <c r="I232" s="151"/>
      <c r="J232" s="153"/>
      <c r="K232" s="66"/>
      <c r="M232"/>
      <c r="O232" s="2"/>
    </row>
    <row r="233" spans="1:15">
      <c r="A233" s="61"/>
      <c r="B233" s="83"/>
      <c r="C233" s="62"/>
      <c r="D233" s="62"/>
      <c r="E233" s="63"/>
      <c r="F233" s="61"/>
      <c r="G233" s="151"/>
      <c r="H233" s="65"/>
      <c r="I233" s="151"/>
      <c r="J233" s="153"/>
      <c r="K233" s="66"/>
      <c r="M233"/>
      <c r="O233" s="2"/>
    </row>
    <row r="234" spans="1:15">
      <c r="A234" s="61"/>
      <c r="B234" s="83"/>
      <c r="C234" s="62"/>
      <c r="D234" s="62"/>
      <c r="E234" s="63"/>
      <c r="F234" s="61"/>
      <c r="G234" s="151"/>
      <c r="H234" s="65"/>
      <c r="I234" s="151"/>
      <c r="J234" s="153"/>
      <c r="K234" s="66"/>
      <c r="M234"/>
      <c r="O234" s="2"/>
    </row>
    <row r="235" spans="1:15">
      <c r="A235" s="61"/>
      <c r="B235" s="83"/>
      <c r="C235" s="62"/>
      <c r="D235" s="62"/>
      <c r="E235" s="63"/>
      <c r="F235" s="61"/>
      <c r="G235" s="151"/>
      <c r="H235" s="65"/>
      <c r="I235" s="151"/>
      <c r="J235" s="153"/>
      <c r="K235" s="66"/>
      <c r="M235"/>
      <c r="O235" s="2"/>
    </row>
    <row r="236" spans="1:15">
      <c r="A236" s="61"/>
      <c r="B236" s="83"/>
      <c r="C236" s="62"/>
      <c r="D236" s="62"/>
      <c r="E236" s="63"/>
      <c r="F236" s="61"/>
      <c r="G236" s="151"/>
      <c r="H236" s="65"/>
      <c r="I236" s="151"/>
      <c r="J236" s="153"/>
      <c r="K236" s="66"/>
      <c r="M236"/>
      <c r="O236" s="2"/>
    </row>
    <row r="237" spans="1:15">
      <c r="A237" s="61"/>
      <c r="B237" s="83"/>
      <c r="C237" s="62"/>
      <c r="D237" s="62"/>
      <c r="E237" s="63"/>
      <c r="F237" s="61"/>
      <c r="G237" s="151"/>
      <c r="H237" s="65"/>
      <c r="I237" s="151"/>
      <c r="J237" s="153"/>
      <c r="K237" s="66"/>
      <c r="M237"/>
      <c r="O237" s="2"/>
    </row>
    <row r="238" spans="1:15">
      <c r="A238" s="61"/>
      <c r="B238" s="83"/>
      <c r="C238" s="62"/>
      <c r="D238" s="62"/>
      <c r="E238" s="63"/>
      <c r="F238" s="61"/>
      <c r="G238" s="151"/>
      <c r="H238" s="65"/>
      <c r="I238" s="151"/>
      <c r="J238" s="153"/>
      <c r="K238" s="66"/>
      <c r="M238"/>
      <c r="O238" s="2"/>
    </row>
    <row r="239" spans="1:15">
      <c r="A239" s="61"/>
      <c r="B239" s="83"/>
      <c r="C239" s="62"/>
      <c r="D239" s="62"/>
      <c r="E239" s="63"/>
      <c r="F239" s="61"/>
      <c r="G239" s="151"/>
      <c r="H239" s="65"/>
      <c r="I239" s="151"/>
      <c r="J239" s="153"/>
      <c r="K239" s="66"/>
      <c r="M239"/>
      <c r="O239" s="2"/>
    </row>
    <row r="240" spans="1:15">
      <c r="A240" s="61"/>
      <c r="B240" s="83"/>
      <c r="C240" s="62"/>
      <c r="D240" s="62"/>
      <c r="E240" s="63"/>
      <c r="F240" s="61"/>
      <c r="G240" s="151"/>
      <c r="H240" s="65"/>
      <c r="I240" s="151"/>
      <c r="J240" s="153"/>
      <c r="K240" s="66"/>
      <c r="M240"/>
      <c r="O240" s="2"/>
    </row>
    <row r="241" spans="1:15">
      <c r="A241" s="61"/>
      <c r="B241" s="83"/>
      <c r="C241" s="62"/>
      <c r="D241" s="62"/>
      <c r="E241" s="63"/>
      <c r="F241" s="61"/>
      <c r="G241" s="151"/>
      <c r="H241" s="65"/>
      <c r="I241" s="151"/>
      <c r="J241" s="153"/>
      <c r="K241" s="66"/>
      <c r="M241"/>
      <c r="O241" s="2"/>
    </row>
    <row r="242" spans="1:15">
      <c r="A242" s="61"/>
      <c r="B242" s="83"/>
      <c r="C242" s="62"/>
      <c r="D242" s="62"/>
      <c r="E242" s="63"/>
      <c r="F242" s="61"/>
      <c r="G242" s="151"/>
      <c r="H242" s="65"/>
      <c r="I242" s="151"/>
      <c r="J242" s="153"/>
      <c r="K242" s="66"/>
      <c r="M242"/>
      <c r="O242" s="2"/>
    </row>
    <row r="243" spans="1:15">
      <c r="A243" s="61"/>
      <c r="B243" s="83"/>
      <c r="C243" s="62"/>
      <c r="D243" s="62"/>
      <c r="E243" s="63"/>
      <c r="F243" s="61"/>
      <c r="G243" s="151"/>
      <c r="H243" s="65"/>
      <c r="I243" s="151"/>
      <c r="J243" s="153"/>
      <c r="K243" s="66"/>
      <c r="M243"/>
      <c r="O243" s="2"/>
    </row>
    <row r="244" spans="1:15">
      <c r="A244" s="61"/>
      <c r="B244" s="83"/>
      <c r="C244" s="62"/>
      <c r="D244" s="62"/>
      <c r="E244" s="63"/>
      <c r="F244" s="61"/>
      <c r="G244" s="151"/>
      <c r="H244" s="65"/>
      <c r="I244" s="151"/>
      <c r="J244" s="153"/>
      <c r="K244" s="66"/>
      <c r="M244"/>
      <c r="O244" s="2"/>
    </row>
    <row r="245" spans="1:15">
      <c r="A245" s="61"/>
      <c r="B245" s="83"/>
      <c r="C245" s="62"/>
      <c r="D245" s="62"/>
      <c r="E245" s="63"/>
      <c r="F245" s="61"/>
      <c r="G245" s="151"/>
      <c r="H245" s="65"/>
      <c r="I245" s="151"/>
      <c r="J245" s="153"/>
      <c r="K245" s="66"/>
      <c r="M245"/>
      <c r="O245" s="2"/>
    </row>
    <row r="246" spans="1:15">
      <c r="A246" s="61"/>
      <c r="B246" s="83"/>
      <c r="C246" s="62"/>
      <c r="D246" s="62"/>
      <c r="E246" s="63"/>
      <c r="F246" s="61"/>
      <c r="G246" s="151"/>
      <c r="H246" s="65"/>
      <c r="I246" s="151"/>
      <c r="J246" s="153"/>
      <c r="K246" s="66"/>
      <c r="M246"/>
      <c r="O246" s="2"/>
    </row>
    <row r="247" spans="1:15">
      <c r="A247" s="61"/>
      <c r="B247" s="83"/>
      <c r="C247" s="62"/>
      <c r="D247" s="62"/>
      <c r="E247" s="63"/>
      <c r="F247" s="61"/>
      <c r="G247" s="151"/>
      <c r="H247" s="65"/>
      <c r="I247" s="151"/>
      <c r="J247" s="153"/>
      <c r="K247" s="66"/>
      <c r="M247"/>
      <c r="O247" s="2"/>
    </row>
    <row r="248" spans="1:15">
      <c r="A248" s="61"/>
      <c r="B248" s="83"/>
      <c r="C248" s="62"/>
      <c r="D248" s="62"/>
      <c r="E248" s="63"/>
      <c r="F248" s="61"/>
      <c r="G248" s="151"/>
      <c r="H248" s="65"/>
      <c r="I248" s="151"/>
      <c r="J248" s="153"/>
      <c r="K248" s="66"/>
      <c r="M248"/>
      <c r="O248" s="2"/>
    </row>
    <row r="249" spans="1:15">
      <c r="A249" s="61"/>
      <c r="B249" s="83"/>
      <c r="C249" s="62"/>
      <c r="D249" s="62"/>
      <c r="E249" s="63"/>
      <c r="F249" s="61"/>
      <c r="G249" s="151"/>
      <c r="H249" s="65"/>
      <c r="I249" s="151"/>
      <c r="J249" s="153"/>
      <c r="K249" s="66"/>
      <c r="M249"/>
      <c r="O249" s="2"/>
    </row>
    <row r="250" spans="1:15">
      <c r="A250" s="61"/>
      <c r="B250" s="83"/>
      <c r="C250" s="62"/>
      <c r="D250" s="62"/>
      <c r="E250" s="63"/>
      <c r="F250" s="61"/>
      <c r="G250" s="151"/>
      <c r="H250" s="65"/>
      <c r="I250" s="151"/>
      <c r="J250" s="153"/>
      <c r="K250" s="66"/>
      <c r="M250"/>
      <c r="O250" s="2"/>
    </row>
    <row r="251" spans="1:15">
      <c r="A251" s="61"/>
      <c r="B251" s="83"/>
      <c r="C251" s="62"/>
      <c r="D251" s="62"/>
      <c r="E251" s="63"/>
      <c r="F251" s="61"/>
      <c r="G251" s="151"/>
      <c r="H251" s="65"/>
      <c r="I251" s="151"/>
      <c r="J251" s="153"/>
      <c r="K251" s="66"/>
      <c r="M251"/>
      <c r="O251" s="2"/>
    </row>
    <row r="252" spans="1:15">
      <c r="A252" s="61"/>
      <c r="B252" s="83"/>
      <c r="C252" s="62"/>
      <c r="D252" s="62"/>
      <c r="E252" s="63"/>
      <c r="F252" s="61"/>
      <c r="G252" s="151"/>
      <c r="H252" s="65"/>
      <c r="I252" s="151"/>
      <c r="J252" s="153"/>
      <c r="K252" s="66"/>
      <c r="M252"/>
      <c r="O252" s="2"/>
    </row>
    <row r="253" spans="1:15">
      <c r="A253" s="61"/>
      <c r="B253" s="83"/>
      <c r="C253" s="62"/>
      <c r="D253" s="62"/>
      <c r="E253" s="63"/>
      <c r="F253" s="61"/>
      <c r="G253" s="151"/>
      <c r="H253" s="65"/>
      <c r="I253" s="151"/>
      <c r="J253" s="153"/>
      <c r="K253" s="66"/>
      <c r="M253"/>
      <c r="O253" s="2"/>
    </row>
    <row r="254" spans="1:15">
      <c r="A254" s="61"/>
      <c r="B254" s="83"/>
      <c r="C254" s="62"/>
      <c r="D254" s="62"/>
      <c r="E254" s="63"/>
      <c r="F254" s="61"/>
      <c r="G254" s="151"/>
      <c r="H254" s="65"/>
      <c r="I254" s="151"/>
      <c r="J254" s="153"/>
      <c r="K254" s="66"/>
      <c r="M254"/>
      <c r="O254" s="2"/>
    </row>
    <row r="255" spans="1:15">
      <c r="A255" s="61"/>
      <c r="B255" s="83"/>
      <c r="C255" s="62"/>
      <c r="D255" s="62"/>
      <c r="E255" s="63"/>
      <c r="F255" s="61"/>
      <c r="G255" s="151"/>
      <c r="H255" s="65"/>
      <c r="I255" s="151"/>
      <c r="J255" s="153"/>
      <c r="K255" s="66"/>
      <c r="M255"/>
      <c r="O255" s="2"/>
    </row>
    <row r="256" spans="1:15">
      <c r="A256" s="61"/>
      <c r="B256" s="83"/>
      <c r="C256" s="62"/>
      <c r="D256" s="62"/>
      <c r="E256" s="63"/>
      <c r="F256" s="61"/>
      <c r="G256" s="151"/>
      <c r="H256" s="65"/>
      <c r="I256" s="151"/>
      <c r="J256" s="153"/>
      <c r="K256" s="66"/>
      <c r="M256"/>
      <c r="O256" s="2"/>
    </row>
    <row r="257" spans="1:15">
      <c r="A257" s="61"/>
      <c r="B257" s="83"/>
      <c r="C257" s="62"/>
      <c r="D257" s="62"/>
      <c r="E257" s="63"/>
      <c r="F257" s="61"/>
      <c r="G257" s="151"/>
      <c r="H257" s="65"/>
      <c r="I257" s="151"/>
      <c r="J257" s="153"/>
      <c r="K257" s="66"/>
      <c r="M257"/>
      <c r="O257" s="2"/>
    </row>
    <row r="258" spans="1:15">
      <c r="A258" s="61"/>
      <c r="B258" s="83"/>
      <c r="C258" s="62"/>
      <c r="D258" s="62"/>
      <c r="E258" s="63"/>
      <c r="F258" s="61"/>
      <c r="G258" s="151"/>
      <c r="H258" s="65"/>
      <c r="I258" s="151"/>
      <c r="J258" s="153"/>
      <c r="K258" s="66"/>
      <c r="M258"/>
      <c r="O258" s="2"/>
    </row>
    <row r="259" spans="1:15">
      <c r="A259" s="61"/>
      <c r="B259" s="83"/>
      <c r="C259" s="62"/>
      <c r="D259" s="62"/>
      <c r="E259" s="63"/>
      <c r="F259" s="61"/>
      <c r="G259" s="151"/>
      <c r="H259" s="65"/>
      <c r="I259" s="151"/>
      <c r="J259" s="153"/>
      <c r="K259" s="66"/>
      <c r="M259"/>
      <c r="O259" s="2"/>
    </row>
    <row r="260" spans="1:15">
      <c r="A260" s="61"/>
      <c r="B260" s="83"/>
      <c r="C260" s="62"/>
      <c r="D260" s="62"/>
      <c r="E260" s="63"/>
      <c r="F260" s="61"/>
      <c r="G260" s="151"/>
      <c r="H260" s="65"/>
      <c r="I260" s="151"/>
      <c r="J260" s="153"/>
      <c r="K260" s="66"/>
      <c r="M260"/>
      <c r="O260" s="2"/>
    </row>
    <row r="261" spans="1:15">
      <c r="A261" s="61"/>
      <c r="B261" s="83"/>
      <c r="C261" s="62"/>
      <c r="D261" s="62"/>
      <c r="E261" s="63"/>
      <c r="F261" s="61"/>
      <c r="G261" s="151"/>
      <c r="H261" s="65"/>
      <c r="I261" s="151"/>
      <c r="J261" s="153"/>
      <c r="K261" s="66"/>
      <c r="M261"/>
      <c r="O261" s="2"/>
    </row>
    <row r="262" spans="1:15">
      <c r="A262" s="61"/>
      <c r="B262" s="83"/>
      <c r="C262" s="62"/>
      <c r="D262" s="62"/>
      <c r="E262" s="63"/>
      <c r="F262" s="61"/>
      <c r="G262" s="151"/>
      <c r="H262" s="65"/>
      <c r="I262" s="151"/>
      <c r="J262" s="153"/>
      <c r="K262" s="66"/>
      <c r="M262"/>
      <c r="O262" s="2"/>
    </row>
    <row r="263" spans="1:15">
      <c r="A263" s="61"/>
      <c r="B263" s="83"/>
      <c r="C263" s="62"/>
      <c r="D263" s="62"/>
      <c r="E263" s="63"/>
      <c r="F263" s="61"/>
      <c r="G263" s="151"/>
      <c r="H263" s="65"/>
      <c r="I263" s="151"/>
      <c r="J263" s="153"/>
      <c r="K263" s="66"/>
      <c r="M263"/>
      <c r="O263" s="2"/>
    </row>
    <row r="264" spans="1:15">
      <c r="A264" s="61"/>
      <c r="B264" s="83"/>
      <c r="C264" s="62"/>
      <c r="D264" s="62"/>
      <c r="E264" s="63"/>
      <c r="F264" s="61"/>
      <c r="G264" s="151"/>
      <c r="H264" s="65"/>
      <c r="I264" s="151"/>
      <c r="J264" s="153"/>
      <c r="K264" s="66"/>
      <c r="M264"/>
      <c r="O264" s="2"/>
    </row>
    <row r="265" spans="1:15">
      <c r="A265" s="61"/>
      <c r="B265" s="83"/>
      <c r="C265" s="62"/>
      <c r="D265" s="62"/>
      <c r="E265" s="63"/>
      <c r="F265" s="61"/>
      <c r="G265" s="151"/>
      <c r="H265" s="65"/>
      <c r="I265" s="151"/>
      <c r="J265" s="153"/>
      <c r="K265" s="66"/>
      <c r="M265"/>
      <c r="O265" s="2"/>
    </row>
    <row r="266" spans="1:15">
      <c r="A266" s="61"/>
      <c r="B266" s="83"/>
      <c r="C266" s="62"/>
      <c r="D266" s="62"/>
      <c r="E266" s="63"/>
      <c r="F266" s="61"/>
      <c r="G266" s="151"/>
      <c r="H266" s="65"/>
      <c r="I266" s="151"/>
      <c r="J266" s="153"/>
      <c r="K266" s="66"/>
      <c r="M266"/>
      <c r="O266" s="2"/>
    </row>
    <row r="267" spans="1:15">
      <c r="A267" s="61"/>
      <c r="B267" s="83"/>
      <c r="C267" s="62"/>
      <c r="D267" s="62"/>
      <c r="E267" s="63"/>
      <c r="F267" s="61"/>
      <c r="G267" s="151"/>
      <c r="H267" s="65"/>
      <c r="I267" s="151"/>
      <c r="J267" s="153"/>
      <c r="K267" s="66"/>
      <c r="M267"/>
      <c r="O267" s="2"/>
    </row>
    <row r="268" spans="1:15">
      <c r="A268" s="61"/>
      <c r="B268" s="83"/>
      <c r="C268" s="62"/>
      <c r="D268" s="62"/>
      <c r="E268" s="63"/>
      <c r="F268" s="61"/>
      <c r="G268" s="151"/>
      <c r="H268" s="65"/>
      <c r="I268" s="151"/>
      <c r="J268" s="153"/>
      <c r="K268" s="66"/>
      <c r="M268"/>
      <c r="O268" s="2"/>
    </row>
    <row r="269" spans="1:15">
      <c r="A269" s="61"/>
      <c r="B269" s="83"/>
      <c r="C269" s="62"/>
      <c r="D269" s="62"/>
      <c r="E269" s="63"/>
      <c r="F269" s="61"/>
      <c r="G269" s="151"/>
      <c r="H269" s="65"/>
      <c r="I269" s="151"/>
      <c r="J269" s="153"/>
      <c r="K269" s="66"/>
      <c r="M269"/>
      <c r="O269" s="2"/>
    </row>
    <row r="270" spans="1:15">
      <c r="A270" s="61"/>
      <c r="B270" s="83"/>
      <c r="C270" s="62"/>
      <c r="D270" s="62"/>
      <c r="E270" s="63"/>
      <c r="F270" s="61"/>
      <c r="G270" s="151"/>
      <c r="H270" s="65"/>
      <c r="I270" s="151"/>
      <c r="J270" s="153"/>
      <c r="K270" s="66"/>
      <c r="M270"/>
      <c r="O270" s="2"/>
    </row>
    <row r="271" spans="1:15">
      <c r="A271" s="61"/>
      <c r="B271" s="83"/>
      <c r="C271" s="62"/>
      <c r="D271" s="62"/>
      <c r="E271" s="63"/>
      <c r="F271" s="61"/>
      <c r="G271" s="151"/>
      <c r="H271" s="65"/>
      <c r="I271" s="151"/>
      <c r="J271" s="153"/>
      <c r="K271" s="66"/>
      <c r="M271"/>
      <c r="O271" s="2"/>
    </row>
    <row r="272" spans="1:15">
      <c r="A272" s="61"/>
      <c r="B272" s="83"/>
      <c r="C272" s="62"/>
      <c r="D272" s="62"/>
      <c r="E272" s="63"/>
      <c r="F272" s="61"/>
      <c r="G272" s="151"/>
      <c r="H272" s="65"/>
      <c r="I272" s="151"/>
      <c r="J272" s="153"/>
      <c r="K272" s="66"/>
      <c r="M272"/>
      <c r="O272" s="2"/>
    </row>
    <row r="273" spans="1:15">
      <c r="A273" s="61"/>
      <c r="B273" s="83"/>
      <c r="C273" s="62"/>
      <c r="D273" s="62"/>
      <c r="E273" s="63"/>
      <c r="F273" s="61"/>
      <c r="G273" s="151"/>
      <c r="H273" s="65"/>
      <c r="I273" s="151"/>
      <c r="J273" s="153"/>
      <c r="K273" s="66"/>
      <c r="M273"/>
      <c r="O273" s="2"/>
    </row>
    <row r="274" spans="1:15">
      <c r="A274" s="61"/>
      <c r="B274" s="83"/>
      <c r="C274" s="62"/>
      <c r="D274" s="62"/>
      <c r="E274" s="63"/>
      <c r="F274" s="61"/>
      <c r="G274" s="151"/>
      <c r="H274" s="65"/>
      <c r="I274" s="151"/>
      <c r="J274" s="153"/>
      <c r="K274" s="66"/>
      <c r="M274"/>
      <c r="O274" s="2"/>
    </row>
    <row r="275" spans="1:15">
      <c r="A275" s="61"/>
      <c r="B275" s="83"/>
      <c r="C275" s="62"/>
      <c r="D275" s="62"/>
      <c r="E275" s="63"/>
      <c r="F275" s="61"/>
      <c r="G275" s="151"/>
      <c r="H275" s="65"/>
      <c r="I275" s="151"/>
      <c r="J275" s="153"/>
      <c r="K275" s="66"/>
      <c r="M275"/>
      <c r="O275" s="2"/>
    </row>
    <row r="276" spans="1:15">
      <c r="A276" s="61"/>
      <c r="B276" s="83"/>
      <c r="C276" s="62"/>
      <c r="D276" s="62"/>
      <c r="E276" s="63"/>
      <c r="F276" s="61"/>
      <c r="G276" s="151"/>
      <c r="H276" s="65"/>
      <c r="I276" s="151"/>
      <c r="J276" s="153"/>
      <c r="K276" s="66"/>
      <c r="M276"/>
      <c r="O276" s="2"/>
    </row>
    <row r="277" spans="1:15">
      <c r="A277" s="61"/>
      <c r="B277" s="83"/>
      <c r="C277" s="62"/>
      <c r="D277" s="62"/>
      <c r="E277" s="63"/>
      <c r="F277" s="61"/>
      <c r="G277" s="151"/>
      <c r="H277" s="65"/>
      <c r="I277" s="151"/>
      <c r="J277" s="153"/>
      <c r="K277" s="66"/>
      <c r="M277"/>
      <c r="O277" s="2"/>
    </row>
    <row r="278" spans="1:15">
      <c r="A278" s="61"/>
      <c r="B278" s="83"/>
      <c r="C278" s="62"/>
      <c r="D278" s="62"/>
      <c r="E278" s="63"/>
      <c r="F278" s="61"/>
      <c r="G278" s="151"/>
      <c r="H278" s="65"/>
      <c r="I278" s="151"/>
      <c r="J278" s="153"/>
      <c r="K278" s="66"/>
      <c r="M278"/>
      <c r="O278" s="2"/>
    </row>
    <row r="279" spans="1:15">
      <c r="A279" s="61"/>
      <c r="B279" s="83"/>
      <c r="C279" s="62"/>
      <c r="D279" s="62"/>
      <c r="E279" s="63"/>
      <c r="F279" s="61"/>
      <c r="G279" s="151"/>
      <c r="H279" s="65"/>
      <c r="I279" s="151"/>
      <c r="J279" s="153"/>
      <c r="K279" s="66"/>
      <c r="M279"/>
      <c r="O279" s="2"/>
    </row>
    <row r="280" spans="1:15">
      <c r="A280" s="61"/>
      <c r="B280" s="83"/>
      <c r="C280" s="62"/>
      <c r="D280" s="62"/>
      <c r="E280" s="63"/>
      <c r="F280" s="61"/>
      <c r="G280" s="151"/>
      <c r="H280" s="65"/>
      <c r="I280" s="151"/>
      <c r="J280" s="153"/>
      <c r="K280" s="66"/>
      <c r="M280"/>
      <c r="O280" s="2"/>
    </row>
    <row r="281" spans="1:15">
      <c r="A281" s="61"/>
      <c r="B281" s="83"/>
      <c r="C281" s="62"/>
      <c r="D281" s="62"/>
      <c r="E281" s="63"/>
      <c r="F281" s="61"/>
      <c r="G281" s="151"/>
      <c r="H281" s="65"/>
      <c r="I281" s="151"/>
      <c r="J281" s="153"/>
      <c r="K281" s="66"/>
      <c r="M281"/>
      <c r="O281" s="2"/>
    </row>
    <row r="282" spans="1:15">
      <c r="A282" s="61"/>
      <c r="B282" s="83"/>
      <c r="C282" s="62"/>
      <c r="D282" s="62"/>
      <c r="E282" s="63"/>
      <c r="F282" s="61"/>
      <c r="G282" s="151"/>
      <c r="H282" s="65"/>
      <c r="I282" s="151"/>
      <c r="J282" s="153"/>
      <c r="K282" s="66"/>
      <c r="M282"/>
      <c r="O282" s="2"/>
    </row>
    <row r="283" spans="1:15">
      <c r="A283" s="61"/>
      <c r="B283" s="83"/>
      <c r="C283" s="62"/>
      <c r="D283" s="62"/>
      <c r="E283" s="63"/>
      <c r="F283" s="61"/>
      <c r="G283" s="151"/>
      <c r="H283" s="65"/>
      <c r="I283" s="151"/>
      <c r="J283" s="153"/>
      <c r="K283" s="66"/>
      <c r="M283"/>
      <c r="O283" s="2"/>
    </row>
    <row r="284" spans="1:15">
      <c r="A284" s="61"/>
      <c r="B284" s="83"/>
      <c r="C284" s="62"/>
      <c r="D284" s="62"/>
      <c r="E284" s="63"/>
      <c r="F284" s="61"/>
      <c r="G284" s="151"/>
      <c r="H284" s="65"/>
      <c r="I284" s="151"/>
      <c r="J284" s="153"/>
      <c r="K284" s="66"/>
      <c r="M284"/>
      <c r="O284" s="2"/>
    </row>
    <row r="285" spans="1:15">
      <c r="A285" s="61"/>
      <c r="B285" s="83"/>
      <c r="C285" s="62"/>
      <c r="D285" s="62"/>
      <c r="E285" s="63"/>
      <c r="F285" s="61"/>
      <c r="G285" s="151"/>
      <c r="H285" s="65"/>
      <c r="I285" s="151"/>
      <c r="J285" s="153"/>
      <c r="K285" s="66"/>
      <c r="M285"/>
      <c r="O285" s="2"/>
    </row>
    <row r="286" spans="1:15">
      <c r="A286" s="61"/>
      <c r="B286" s="83"/>
      <c r="C286" s="62"/>
      <c r="D286" s="62"/>
      <c r="E286" s="63"/>
      <c r="F286" s="61"/>
      <c r="G286" s="151"/>
      <c r="H286" s="65"/>
      <c r="I286" s="151"/>
      <c r="J286" s="153"/>
      <c r="K286" s="66"/>
      <c r="M286"/>
      <c r="O286" s="2"/>
    </row>
    <row r="287" spans="1:15">
      <c r="A287" s="61"/>
      <c r="B287" s="83"/>
      <c r="C287" s="62"/>
      <c r="D287" s="62"/>
      <c r="E287" s="63"/>
      <c r="F287" s="61"/>
      <c r="G287" s="151"/>
      <c r="H287" s="65"/>
      <c r="I287" s="151"/>
      <c r="J287" s="153"/>
      <c r="K287" s="66"/>
      <c r="M287"/>
      <c r="O287" s="2"/>
    </row>
    <row r="288" spans="1:15">
      <c r="A288" s="61"/>
      <c r="B288" s="83"/>
      <c r="C288" s="62"/>
      <c r="D288" s="62"/>
      <c r="E288" s="63"/>
      <c r="F288" s="61"/>
      <c r="G288" s="151"/>
      <c r="H288" s="65"/>
      <c r="I288" s="151"/>
      <c r="J288" s="153"/>
      <c r="K288" s="66"/>
      <c r="M288"/>
      <c r="O288" s="2"/>
    </row>
    <row r="289" spans="1:15">
      <c r="A289" s="61"/>
      <c r="B289" s="83"/>
      <c r="C289" s="62"/>
      <c r="D289" s="62"/>
      <c r="E289" s="63"/>
      <c r="F289" s="61"/>
      <c r="G289" s="151"/>
      <c r="H289" s="65"/>
      <c r="I289" s="151"/>
      <c r="J289" s="153"/>
      <c r="K289" s="66"/>
      <c r="M289"/>
      <c r="O289" s="2"/>
    </row>
    <row r="290" spans="1:15">
      <c r="A290" s="61"/>
      <c r="B290" s="83"/>
      <c r="C290" s="62"/>
      <c r="D290" s="62"/>
      <c r="E290" s="63"/>
      <c r="F290" s="61"/>
      <c r="G290" s="151"/>
      <c r="H290" s="65"/>
      <c r="I290" s="151"/>
      <c r="J290" s="153"/>
      <c r="K290" s="66"/>
      <c r="M290"/>
      <c r="O290" s="2"/>
    </row>
    <row r="291" spans="1:15">
      <c r="A291" s="61"/>
      <c r="B291" s="83"/>
      <c r="C291" s="62"/>
      <c r="D291" s="62"/>
      <c r="E291" s="63"/>
      <c r="F291" s="61"/>
      <c r="G291" s="151"/>
      <c r="H291" s="65"/>
      <c r="I291" s="151"/>
      <c r="J291" s="153"/>
      <c r="K291" s="66"/>
      <c r="M291"/>
      <c r="O291" s="2"/>
    </row>
    <row r="292" spans="1:15">
      <c r="A292" s="61"/>
      <c r="B292" s="83"/>
      <c r="C292" s="62"/>
      <c r="D292" s="62"/>
      <c r="E292" s="63"/>
      <c r="F292" s="61"/>
      <c r="G292" s="151"/>
      <c r="H292" s="65"/>
      <c r="I292" s="151"/>
      <c r="J292" s="153"/>
      <c r="K292" s="66"/>
      <c r="M292"/>
      <c r="O292" s="2"/>
    </row>
    <row r="293" spans="1:15">
      <c r="A293" s="61"/>
      <c r="B293" s="83"/>
      <c r="C293" s="62"/>
      <c r="D293" s="62"/>
      <c r="E293" s="63"/>
      <c r="F293" s="61"/>
      <c r="G293" s="151"/>
      <c r="H293" s="65"/>
      <c r="I293" s="151"/>
      <c r="J293" s="153"/>
      <c r="K293" s="66"/>
      <c r="M293"/>
      <c r="O293" s="2"/>
    </row>
    <row r="294" spans="1:15">
      <c r="A294" s="61"/>
      <c r="B294" s="83"/>
      <c r="C294" s="62"/>
      <c r="D294" s="62"/>
      <c r="E294" s="63"/>
      <c r="F294" s="61"/>
      <c r="G294" s="151"/>
      <c r="H294" s="65"/>
      <c r="I294" s="151"/>
      <c r="J294" s="153"/>
      <c r="K294" s="66"/>
      <c r="M294"/>
      <c r="O294" s="2"/>
    </row>
    <row r="295" spans="1:15">
      <c r="A295" s="61"/>
      <c r="B295" s="83"/>
      <c r="C295" s="62"/>
      <c r="D295" s="62"/>
      <c r="E295" s="63"/>
      <c r="F295" s="61"/>
      <c r="G295" s="151"/>
      <c r="H295" s="65"/>
      <c r="I295" s="151"/>
      <c r="J295" s="153"/>
      <c r="K295" s="66"/>
      <c r="M295"/>
      <c r="O295" s="2"/>
    </row>
    <row r="296" spans="1:15">
      <c r="A296" s="61"/>
      <c r="B296" s="83"/>
      <c r="C296" s="62"/>
      <c r="D296" s="62"/>
      <c r="E296" s="63"/>
      <c r="F296" s="61"/>
      <c r="G296" s="151"/>
      <c r="H296" s="65"/>
      <c r="I296" s="151"/>
      <c r="J296" s="153"/>
      <c r="K296" s="66"/>
      <c r="M296"/>
      <c r="O296" s="2"/>
    </row>
    <row r="297" spans="1:15">
      <c r="A297" s="61"/>
      <c r="B297" s="83"/>
      <c r="C297" s="62"/>
      <c r="D297" s="62"/>
      <c r="E297" s="63"/>
      <c r="F297" s="61"/>
      <c r="G297" s="151"/>
      <c r="H297" s="65"/>
      <c r="I297" s="151"/>
      <c r="J297" s="153"/>
      <c r="K297" s="66"/>
      <c r="M297"/>
      <c r="O297" s="2"/>
    </row>
    <row r="298" spans="1:15">
      <c r="A298" s="61"/>
      <c r="B298" s="83"/>
      <c r="C298" s="62"/>
      <c r="D298" s="62"/>
      <c r="E298" s="63"/>
      <c r="F298" s="61"/>
      <c r="G298" s="151"/>
      <c r="H298" s="65"/>
      <c r="I298" s="151"/>
      <c r="J298" s="153"/>
      <c r="K298" s="66"/>
      <c r="M298"/>
      <c r="O298" s="2"/>
    </row>
    <row r="299" spans="1:15">
      <c r="A299" s="61"/>
      <c r="B299" s="83"/>
      <c r="C299" s="62"/>
      <c r="D299" s="62"/>
      <c r="E299" s="63"/>
      <c r="F299" s="61"/>
      <c r="G299" s="151"/>
      <c r="H299" s="65"/>
      <c r="I299" s="151"/>
      <c r="J299" s="153"/>
      <c r="K299" s="66"/>
      <c r="M299"/>
      <c r="O299" s="2"/>
    </row>
    <row r="300" spans="1:15">
      <c r="A300" s="61"/>
      <c r="B300" s="83"/>
      <c r="C300" s="62"/>
      <c r="D300" s="62"/>
      <c r="E300" s="63"/>
      <c r="F300" s="61"/>
      <c r="G300" s="151"/>
      <c r="H300" s="65"/>
      <c r="I300" s="151"/>
      <c r="J300" s="153"/>
      <c r="K300" s="66"/>
      <c r="M300"/>
      <c r="O300" s="2"/>
    </row>
    <row r="301" spans="1:15">
      <c r="A301" s="61"/>
      <c r="B301" s="83"/>
      <c r="C301" s="62"/>
      <c r="D301" s="62"/>
      <c r="E301" s="63"/>
      <c r="F301" s="61"/>
      <c r="G301" s="151"/>
      <c r="H301" s="65"/>
      <c r="I301" s="151"/>
      <c r="J301" s="153"/>
      <c r="K301" s="66"/>
      <c r="M301"/>
      <c r="O301" s="2"/>
    </row>
    <row r="302" spans="1:15">
      <c r="A302" s="61"/>
      <c r="B302" s="83"/>
      <c r="C302" s="62"/>
      <c r="D302" s="62"/>
      <c r="E302" s="63"/>
      <c r="F302" s="61"/>
      <c r="G302" s="151"/>
      <c r="H302" s="65"/>
      <c r="I302" s="151"/>
      <c r="J302" s="153"/>
      <c r="K302" s="66"/>
      <c r="M302"/>
      <c r="O302" s="2"/>
    </row>
    <row r="303" spans="1:15">
      <c r="A303" s="61"/>
      <c r="B303" s="83"/>
      <c r="C303" s="62"/>
      <c r="D303" s="62"/>
      <c r="E303" s="63"/>
      <c r="F303" s="61"/>
      <c r="G303" s="151"/>
      <c r="H303" s="65"/>
      <c r="I303" s="151"/>
      <c r="J303" s="153"/>
      <c r="K303" s="66"/>
      <c r="M303"/>
      <c r="O303" s="2"/>
    </row>
    <row r="304" spans="1:15">
      <c r="A304" s="61"/>
      <c r="B304" s="83"/>
      <c r="C304" s="62"/>
      <c r="D304" s="62"/>
      <c r="E304" s="63"/>
      <c r="F304" s="61"/>
      <c r="G304" s="151"/>
      <c r="H304" s="65"/>
      <c r="I304" s="151"/>
      <c r="J304" s="153"/>
      <c r="K304" s="66"/>
      <c r="M304"/>
      <c r="O304" s="2"/>
    </row>
    <row r="305" spans="1:15">
      <c r="A305" s="61"/>
      <c r="B305" s="83"/>
      <c r="C305" s="62"/>
      <c r="D305" s="62"/>
      <c r="E305" s="63"/>
      <c r="F305" s="61"/>
      <c r="G305" s="151"/>
      <c r="H305" s="65"/>
      <c r="I305" s="151"/>
      <c r="J305" s="153"/>
      <c r="K305" s="66"/>
      <c r="M305"/>
      <c r="O305" s="2"/>
    </row>
    <row r="306" spans="1:15">
      <c r="A306" s="61"/>
      <c r="B306" s="83"/>
      <c r="C306" s="62"/>
      <c r="D306" s="62"/>
      <c r="E306" s="63"/>
      <c r="F306" s="61"/>
      <c r="G306" s="151"/>
      <c r="H306" s="65"/>
      <c r="I306" s="151"/>
      <c r="J306" s="153"/>
      <c r="K306" s="66"/>
      <c r="M306"/>
      <c r="O306" s="2"/>
    </row>
    <row r="307" spans="1:15">
      <c r="A307" s="61"/>
      <c r="B307" s="83"/>
      <c r="C307" s="62"/>
      <c r="D307" s="62"/>
      <c r="E307" s="63"/>
      <c r="F307" s="61"/>
      <c r="G307" s="151"/>
      <c r="H307" s="65"/>
      <c r="I307" s="151"/>
      <c r="J307" s="153"/>
      <c r="K307" s="66"/>
      <c r="M307"/>
      <c r="O307" s="2"/>
    </row>
    <row r="308" spans="1:15">
      <c r="A308" s="61"/>
      <c r="B308" s="83"/>
      <c r="C308" s="62"/>
      <c r="D308" s="62"/>
      <c r="E308" s="63"/>
      <c r="F308" s="61"/>
      <c r="G308" s="151"/>
      <c r="H308" s="65"/>
      <c r="I308" s="151"/>
      <c r="J308" s="153"/>
      <c r="K308" s="66"/>
      <c r="M308"/>
      <c r="O308" s="2"/>
    </row>
    <row r="309" spans="1:15">
      <c r="A309" s="61"/>
      <c r="B309" s="83"/>
      <c r="C309" s="62"/>
      <c r="D309" s="62"/>
      <c r="E309" s="63"/>
      <c r="F309" s="61"/>
      <c r="G309" s="151"/>
      <c r="H309" s="65"/>
      <c r="I309" s="151"/>
      <c r="J309" s="153"/>
      <c r="K309" s="66"/>
      <c r="M309"/>
      <c r="O309" s="2"/>
    </row>
    <row r="310" spans="1:15">
      <c r="A310" s="61"/>
      <c r="B310" s="83"/>
      <c r="C310" s="62"/>
      <c r="D310" s="62"/>
      <c r="E310" s="63"/>
      <c r="F310" s="61"/>
      <c r="G310" s="151"/>
      <c r="H310" s="65"/>
      <c r="I310" s="151"/>
      <c r="J310" s="153"/>
      <c r="K310" s="66"/>
      <c r="M310"/>
      <c r="O310" s="2"/>
    </row>
    <row r="311" spans="1:15">
      <c r="A311" s="61"/>
      <c r="B311" s="83"/>
      <c r="C311" s="62"/>
      <c r="D311" s="62"/>
      <c r="E311" s="63"/>
      <c r="F311" s="61"/>
      <c r="G311" s="151"/>
      <c r="H311" s="65"/>
      <c r="I311" s="151"/>
      <c r="J311" s="153"/>
      <c r="K311" s="66"/>
      <c r="M311"/>
      <c r="O311" s="2"/>
    </row>
    <row r="312" spans="1:15">
      <c r="A312" s="61"/>
      <c r="B312" s="83"/>
      <c r="C312" s="62"/>
      <c r="D312" s="62"/>
      <c r="E312" s="63"/>
      <c r="F312" s="61"/>
      <c r="G312" s="151"/>
      <c r="H312" s="65"/>
      <c r="I312" s="151"/>
      <c r="J312" s="153"/>
      <c r="K312" s="66"/>
      <c r="M312"/>
      <c r="O312" s="2"/>
    </row>
    <row r="313" spans="1:15">
      <c r="A313" s="61"/>
      <c r="B313" s="83"/>
      <c r="C313" s="62"/>
      <c r="D313" s="62"/>
      <c r="E313" s="63"/>
      <c r="F313" s="61"/>
      <c r="G313" s="151"/>
      <c r="H313" s="65"/>
      <c r="I313" s="151"/>
      <c r="J313" s="153"/>
      <c r="K313" s="66"/>
      <c r="M313"/>
      <c r="O313" s="2"/>
    </row>
    <row r="314" spans="1:15">
      <c r="A314" s="61"/>
      <c r="B314" s="83"/>
      <c r="C314" s="62"/>
      <c r="D314" s="62"/>
      <c r="E314" s="63"/>
      <c r="F314" s="61"/>
      <c r="G314" s="151"/>
      <c r="H314" s="65"/>
      <c r="I314" s="151"/>
      <c r="J314" s="153"/>
      <c r="K314" s="66"/>
      <c r="M314"/>
      <c r="O314" s="2"/>
    </row>
    <row r="315" spans="1:15">
      <c r="A315" s="61"/>
      <c r="B315" s="83"/>
      <c r="C315" s="62"/>
      <c r="D315" s="62"/>
      <c r="E315" s="63"/>
      <c r="F315" s="61"/>
      <c r="G315" s="151"/>
      <c r="H315" s="65"/>
      <c r="I315" s="151"/>
      <c r="J315" s="153"/>
      <c r="K315" s="66"/>
      <c r="M315"/>
      <c r="O315" s="2"/>
    </row>
    <row r="316" spans="1:15">
      <c r="A316" s="61"/>
      <c r="B316" s="83"/>
      <c r="C316" s="62"/>
      <c r="D316" s="62"/>
      <c r="E316" s="63"/>
      <c r="F316" s="61"/>
      <c r="G316" s="151"/>
      <c r="H316" s="65"/>
      <c r="I316" s="151"/>
      <c r="J316" s="153"/>
      <c r="K316" s="66"/>
      <c r="M316"/>
      <c r="O316" s="2"/>
    </row>
    <row r="317" spans="1:15">
      <c r="A317" s="61"/>
      <c r="B317" s="83"/>
      <c r="C317" s="62"/>
      <c r="D317" s="62"/>
      <c r="E317" s="63"/>
      <c r="F317" s="61"/>
      <c r="G317" s="151"/>
      <c r="H317" s="65"/>
      <c r="I317" s="151"/>
      <c r="J317" s="153"/>
      <c r="K317" s="66"/>
      <c r="M317"/>
      <c r="O317" s="2"/>
    </row>
    <row r="318" spans="1:15">
      <c r="A318" s="61"/>
      <c r="B318" s="83"/>
      <c r="C318" s="62"/>
      <c r="D318" s="62"/>
      <c r="E318" s="63"/>
      <c r="F318" s="61"/>
      <c r="G318" s="151"/>
      <c r="H318" s="65"/>
      <c r="I318" s="151"/>
      <c r="J318" s="153"/>
      <c r="K318" s="66"/>
      <c r="M318"/>
      <c r="O318" s="2"/>
    </row>
    <row r="319" spans="1:15">
      <c r="A319" s="61"/>
      <c r="B319" s="83"/>
      <c r="C319" s="62"/>
      <c r="D319" s="62"/>
      <c r="E319" s="63"/>
      <c r="F319" s="61"/>
      <c r="G319" s="151"/>
      <c r="H319" s="65"/>
      <c r="I319" s="151"/>
      <c r="J319" s="153"/>
      <c r="K319" s="66"/>
      <c r="M319"/>
      <c r="O319" s="2"/>
    </row>
    <row r="320" spans="1:15">
      <c r="A320" s="61"/>
      <c r="B320" s="83"/>
      <c r="C320" s="62"/>
      <c r="D320" s="62"/>
      <c r="E320" s="63"/>
      <c r="F320" s="61"/>
      <c r="G320" s="151"/>
      <c r="H320" s="65"/>
      <c r="I320" s="151"/>
      <c r="J320" s="153"/>
      <c r="K320" s="66"/>
      <c r="M320"/>
      <c r="O320" s="2"/>
    </row>
    <row r="321" spans="1:15">
      <c r="A321" s="61"/>
      <c r="B321" s="83"/>
      <c r="C321" s="62"/>
      <c r="D321" s="62"/>
      <c r="E321" s="63"/>
      <c r="F321" s="61"/>
      <c r="G321" s="151"/>
      <c r="H321" s="65"/>
      <c r="I321" s="151"/>
      <c r="J321" s="153"/>
      <c r="K321" s="66"/>
      <c r="M321"/>
      <c r="O321" s="2"/>
    </row>
    <row r="322" spans="1:15">
      <c r="A322" s="61"/>
      <c r="B322" s="83"/>
      <c r="C322" s="62"/>
      <c r="D322" s="62"/>
      <c r="E322" s="63"/>
      <c r="F322" s="61"/>
      <c r="G322" s="151"/>
      <c r="H322" s="65"/>
      <c r="I322" s="151"/>
      <c r="J322" s="153"/>
      <c r="K322" s="66"/>
      <c r="M322"/>
      <c r="O322" s="2"/>
    </row>
    <row r="323" spans="1:15">
      <c r="A323" s="61"/>
      <c r="B323" s="83"/>
      <c r="C323" s="62"/>
      <c r="D323" s="62"/>
      <c r="E323" s="63"/>
      <c r="F323" s="61"/>
      <c r="G323" s="151"/>
      <c r="H323" s="65"/>
      <c r="I323" s="151"/>
      <c r="J323" s="153"/>
      <c r="K323" s="66"/>
      <c r="M323"/>
      <c r="O323" s="2"/>
    </row>
    <row r="324" spans="1:15">
      <c r="A324" s="61"/>
      <c r="B324" s="83"/>
      <c r="C324" s="62"/>
      <c r="D324" s="62"/>
      <c r="E324" s="63"/>
      <c r="F324" s="61"/>
      <c r="G324" s="151"/>
      <c r="H324" s="65"/>
      <c r="I324" s="151"/>
      <c r="J324" s="153"/>
      <c r="K324" s="66"/>
      <c r="M324"/>
      <c r="O324" s="2"/>
    </row>
    <row r="325" spans="1:15">
      <c r="A325" s="61"/>
      <c r="B325" s="83"/>
      <c r="C325" s="62"/>
      <c r="D325" s="62"/>
      <c r="E325" s="63"/>
      <c r="F325" s="61"/>
      <c r="G325" s="151"/>
      <c r="H325" s="65"/>
      <c r="I325" s="151"/>
      <c r="J325" s="153"/>
      <c r="K325" s="66"/>
      <c r="M325"/>
      <c r="O325" s="2"/>
    </row>
    <row r="326" spans="1:15">
      <c r="A326" s="61"/>
      <c r="B326" s="83"/>
      <c r="C326" s="62"/>
      <c r="D326" s="62"/>
      <c r="E326" s="63"/>
      <c r="F326" s="61"/>
      <c r="G326" s="151"/>
      <c r="H326" s="65"/>
      <c r="I326" s="151"/>
      <c r="J326" s="153"/>
      <c r="K326" s="66"/>
      <c r="M326"/>
      <c r="O326" s="2"/>
    </row>
    <row r="327" spans="1:15">
      <c r="A327" s="61"/>
      <c r="B327" s="83"/>
      <c r="C327" s="62"/>
      <c r="D327" s="62"/>
      <c r="E327" s="63"/>
      <c r="F327" s="61"/>
      <c r="G327" s="151"/>
      <c r="H327" s="65"/>
      <c r="I327" s="151"/>
      <c r="J327" s="153"/>
      <c r="K327" s="66"/>
      <c r="M327"/>
      <c r="O327" s="2"/>
    </row>
    <row r="328" spans="1:15">
      <c r="A328" s="61"/>
      <c r="B328" s="83"/>
      <c r="C328" s="62"/>
      <c r="D328" s="62"/>
      <c r="E328" s="63"/>
      <c r="F328" s="61"/>
      <c r="G328" s="151"/>
      <c r="H328" s="65"/>
      <c r="I328" s="151"/>
      <c r="J328" s="153"/>
      <c r="K328" s="66"/>
      <c r="M328"/>
      <c r="O328" s="2"/>
    </row>
    <row r="329" spans="1:15">
      <c r="A329" s="61"/>
      <c r="B329" s="83"/>
      <c r="C329" s="62"/>
      <c r="D329" s="62"/>
      <c r="E329" s="63"/>
      <c r="F329" s="61"/>
      <c r="G329" s="151"/>
      <c r="H329" s="65"/>
      <c r="I329" s="151"/>
      <c r="J329" s="153"/>
      <c r="K329" s="66"/>
      <c r="M329"/>
      <c r="O329" s="2"/>
    </row>
    <row r="330" spans="1:15">
      <c r="A330" s="61"/>
      <c r="B330" s="83"/>
      <c r="C330" s="62"/>
      <c r="D330" s="62"/>
      <c r="E330" s="63"/>
      <c r="F330" s="61"/>
      <c r="G330" s="151"/>
      <c r="H330" s="65"/>
      <c r="I330" s="151"/>
      <c r="J330" s="153"/>
      <c r="K330" s="66"/>
      <c r="M330"/>
      <c r="O330" s="2"/>
    </row>
    <row r="331" spans="1:15">
      <c r="A331" s="61"/>
      <c r="B331" s="83"/>
      <c r="C331" s="62"/>
      <c r="D331" s="62"/>
      <c r="E331" s="63"/>
      <c r="F331" s="61"/>
      <c r="G331" s="151"/>
      <c r="H331" s="65"/>
      <c r="I331" s="151"/>
      <c r="J331" s="153"/>
      <c r="K331" s="66"/>
      <c r="M331"/>
      <c r="O331" s="2"/>
    </row>
    <row r="332" spans="1:15">
      <c r="A332" s="61"/>
      <c r="B332" s="83"/>
      <c r="C332" s="62"/>
      <c r="D332" s="62"/>
      <c r="E332" s="63"/>
      <c r="F332" s="61"/>
      <c r="G332" s="151"/>
      <c r="H332" s="65"/>
      <c r="I332" s="151"/>
      <c r="J332" s="153"/>
      <c r="K332" s="66"/>
      <c r="M332"/>
      <c r="O332" s="2"/>
    </row>
    <row r="333" spans="1:15">
      <c r="A333" s="61"/>
      <c r="B333" s="83"/>
      <c r="C333" s="62"/>
      <c r="D333" s="62"/>
      <c r="E333" s="63"/>
      <c r="F333" s="61"/>
      <c r="G333" s="151"/>
      <c r="H333" s="65"/>
      <c r="I333" s="151"/>
      <c r="J333" s="153"/>
      <c r="K333" s="66"/>
      <c r="M333"/>
      <c r="O333" s="2"/>
    </row>
    <row r="334" spans="1:15">
      <c r="A334" s="61"/>
      <c r="B334" s="83"/>
      <c r="C334" s="62"/>
      <c r="D334" s="62"/>
      <c r="E334" s="63"/>
      <c r="F334" s="61"/>
      <c r="G334" s="151"/>
      <c r="H334" s="65"/>
      <c r="I334" s="151"/>
      <c r="J334" s="153"/>
      <c r="K334" s="66"/>
      <c r="M334"/>
      <c r="O334" s="2"/>
    </row>
    <row r="335" spans="1:15">
      <c r="A335" s="61"/>
      <c r="B335" s="83"/>
      <c r="C335" s="62"/>
      <c r="D335" s="62"/>
      <c r="E335" s="63"/>
      <c r="F335" s="61"/>
      <c r="G335" s="151"/>
      <c r="H335" s="65"/>
      <c r="I335" s="151"/>
      <c r="J335" s="153"/>
      <c r="K335" s="66"/>
      <c r="M335"/>
      <c r="O335" s="2"/>
    </row>
    <row r="336" spans="1:15">
      <c r="A336" s="61"/>
      <c r="B336" s="83"/>
      <c r="C336" s="62"/>
      <c r="D336" s="62"/>
      <c r="E336" s="63"/>
      <c r="F336" s="61"/>
      <c r="G336" s="151"/>
      <c r="H336" s="65"/>
      <c r="I336" s="151"/>
      <c r="J336" s="153"/>
      <c r="K336" s="66"/>
      <c r="M336"/>
      <c r="O336" s="2"/>
    </row>
    <row r="337" spans="1:15">
      <c r="A337" s="61"/>
      <c r="B337" s="83"/>
      <c r="C337" s="62"/>
      <c r="D337" s="62"/>
      <c r="E337" s="63"/>
      <c r="F337" s="61"/>
      <c r="G337" s="151"/>
      <c r="H337" s="65"/>
      <c r="I337" s="151"/>
      <c r="J337" s="153"/>
      <c r="K337" s="66"/>
      <c r="M337"/>
      <c r="O337" s="2"/>
    </row>
    <row r="338" spans="1:15">
      <c r="A338" s="61"/>
      <c r="B338" s="83"/>
      <c r="C338" s="62"/>
      <c r="D338" s="62"/>
      <c r="E338" s="63"/>
      <c r="F338" s="61"/>
      <c r="G338" s="151"/>
      <c r="H338" s="65"/>
      <c r="I338" s="151"/>
      <c r="J338" s="153"/>
      <c r="K338" s="66"/>
      <c r="M338"/>
      <c r="O338" s="2"/>
    </row>
    <row r="339" spans="1:15">
      <c r="A339" s="61"/>
      <c r="B339" s="83"/>
      <c r="C339" s="62"/>
      <c r="D339" s="62"/>
      <c r="E339" s="63"/>
      <c r="F339" s="61"/>
      <c r="G339" s="151"/>
      <c r="H339" s="65"/>
      <c r="I339" s="151"/>
      <c r="J339" s="153"/>
      <c r="K339" s="66"/>
      <c r="M339"/>
      <c r="O339" s="2"/>
    </row>
    <row r="340" spans="1:15">
      <c r="A340" s="61"/>
      <c r="B340" s="83"/>
      <c r="C340" s="62"/>
      <c r="D340" s="62"/>
      <c r="E340" s="63"/>
      <c r="F340" s="61"/>
      <c r="G340" s="151"/>
      <c r="H340" s="65"/>
      <c r="I340" s="151"/>
      <c r="J340" s="153"/>
      <c r="K340" s="66"/>
      <c r="M340"/>
      <c r="O340" s="2"/>
    </row>
    <row r="341" spans="1:15">
      <c r="A341" s="61"/>
      <c r="B341" s="83"/>
      <c r="C341" s="62"/>
      <c r="D341" s="62"/>
      <c r="E341" s="63"/>
      <c r="F341" s="61"/>
      <c r="G341" s="151"/>
      <c r="H341" s="65"/>
      <c r="I341" s="151"/>
      <c r="J341" s="153"/>
      <c r="K341" s="66"/>
      <c r="M341"/>
      <c r="O341" s="2"/>
    </row>
    <row r="342" spans="1:15">
      <c r="A342" s="61"/>
      <c r="B342" s="83"/>
      <c r="C342" s="62"/>
      <c r="D342" s="62"/>
      <c r="E342" s="63"/>
      <c r="F342" s="61"/>
      <c r="G342" s="151"/>
      <c r="H342" s="65"/>
      <c r="I342" s="151"/>
      <c r="J342" s="153"/>
      <c r="K342" s="66"/>
      <c r="M342"/>
      <c r="O342" s="2"/>
    </row>
    <row r="343" spans="1:15">
      <c r="A343" s="61"/>
      <c r="B343" s="83"/>
      <c r="C343" s="62"/>
      <c r="D343" s="62"/>
      <c r="E343" s="63"/>
      <c r="F343" s="61"/>
      <c r="G343" s="151"/>
      <c r="H343" s="65"/>
      <c r="I343" s="151"/>
      <c r="J343" s="153"/>
      <c r="K343" s="66"/>
      <c r="M343"/>
      <c r="O343" s="2"/>
    </row>
    <row r="344" spans="1:15">
      <c r="A344" s="61"/>
      <c r="B344" s="83"/>
      <c r="C344" s="62"/>
      <c r="D344" s="62"/>
      <c r="E344" s="63"/>
      <c r="F344" s="61"/>
      <c r="G344" s="151"/>
      <c r="H344" s="65"/>
      <c r="I344" s="151"/>
      <c r="J344" s="153"/>
      <c r="K344" s="66"/>
      <c r="M344"/>
      <c r="O344" s="2"/>
    </row>
    <row r="345" spans="1:15">
      <c r="A345" s="61"/>
      <c r="B345" s="83"/>
      <c r="C345" s="62"/>
      <c r="D345" s="62"/>
      <c r="E345" s="63"/>
      <c r="F345" s="61"/>
      <c r="G345" s="151"/>
      <c r="H345" s="65"/>
      <c r="I345" s="151"/>
      <c r="J345" s="153"/>
      <c r="K345" s="66"/>
      <c r="M345"/>
      <c r="O345" s="2"/>
    </row>
    <row r="346" spans="1:15">
      <c r="A346" s="61"/>
      <c r="B346" s="83"/>
      <c r="C346" s="62"/>
      <c r="D346" s="62"/>
      <c r="E346" s="63"/>
      <c r="F346" s="61"/>
      <c r="G346" s="151"/>
      <c r="H346" s="65"/>
      <c r="I346" s="151"/>
      <c r="J346" s="153"/>
      <c r="K346" s="66"/>
      <c r="M346"/>
      <c r="O346" s="2"/>
    </row>
    <row r="347" spans="1:15">
      <c r="A347" s="61"/>
      <c r="B347" s="83"/>
      <c r="C347" s="62"/>
      <c r="D347" s="62"/>
      <c r="E347" s="63"/>
      <c r="F347" s="61"/>
      <c r="G347" s="151"/>
      <c r="H347" s="65"/>
      <c r="I347" s="151"/>
      <c r="J347" s="153"/>
      <c r="K347" s="66"/>
      <c r="M347"/>
      <c r="O347" s="2"/>
    </row>
    <row r="348" spans="1:15">
      <c r="A348" s="61"/>
      <c r="B348" s="83"/>
      <c r="C348" s="62"/>
      <c r="D348" s="62"/>
      <c r="E348" s="63"/>
      <c r="F348" s="61"/>
      <c r="G348" s="151"/>
      <c r="H348" s="65"/>
      <c r="I348" s="151"/>
      <c r="J348" s="153"/>
      <c r="K348" s="66"/>
      <c r="M348"/>
      <c r="O348" s="2"/>
    </row>
    <row r="349" spans="1:15">
      <c r="A349" s="61"/>
      <c r="B349" s="83"/>
      <c r="C349" s="62"/>
      <c r="D349" s="62"/>
      <c r="E349" s="63"/>
      <c r="F349" s="61"/>
      <c r="G349" s="151"/>
      <c r="H349" s="65"/>
      <c r="I349" s="151"/>
      <c r="J349" s="153"/>
      <c r="K349" s="66"/>
      <c r="M349"/>
      <c r="O349" s="2"/>
    </row>
    <row r="350" spans="1:15">
      <c r="A350" s="61"/>
      <c r="B350" s="83"/>
      <c r="C350" s="62"/>
      <c r="D350" s="62"/>
      <c r="E350" s="63"/>
      <c r="F350" s="61"/>
      <c r="G350" s="151"/>
      <c r="H350" s="65"/>
      <c r="I350" s="151"/>
      <c r="J350" s="153"/>
      <c r="K350" s="66"/>
      <c r="M350"/>
      <c r="O350" s="2"/>
    </row>
    <row r="351" spans="1:15">
      <c r="A351" s="61"/>
      <c r="B351" s="83"/>
      <c r="C351" s="62"/>
      <c r="D351" s="62"/>
      <c r="E351" s="63"/>
      <c r="F351" s="61"/>
      <c r="G351" s="151"/>
      <c r="H351" s="65"/>
      <c r="I351" s="151"/>
      <c r="J351" s="153"/>
      <c r="K351" s="66"/>
      <c r="M351"/>
      <c r="O351" s="2"/>
    </row>
    <row r="352" spans="1:15">
      <c r="A352" s="61"/>
      <c r="B352" s="83"/>
      <c r="C352" s="62"/>
      <c r="D352" s="62"/>
      <c r="E352" s="63"/>
      <c r="F352" s="61"/>
      <c r="G352" s="151"/>
      <c r="H352" s="65"/>
      <c r="I352" s="151"/>
      <c r="J352" s="153"/>
      <c r="K352" s="66"/>
      <c r="M352"/>
      <c r="O352" s="2"/>
    </row>
    <row r="353" spans="1:15">
      <c r="A353" s="61"/>
      <c r="B353" s="83"/>
      <c r="C353" s="62"/>
      <c r="D353" s="62"/>
      <c r="E353" s="63"/>
      <c r="F353" s="61"/>
      <c r="G353" s="151"/>
      <c r="H353" s="65"/>
      <c r="I353" s="151"/>
      <c r="J353" s="153"/>
      <c r="K353" s="66"/>
      <c r="M353"/>
      <c r="O353" s="2"/>
    </row>
    <row r="354" spans="1:15">
      <c r="A354" s="61"/>
      <c r="B354" s="83"/>
      <c r="C354" s="62"/>
      <c r="D354" s="62"/>
      <c r="E354" s="63"/>
      <c r="F354" s="61"/>
      <c r="G354" s="151"/>
      <c r="H354" s="65"/>
      <c r="I354" s="151"/>
      <c r="J354" s="153"/>
      <c r="K354" s="66"/>
      <c r="M354"/>
      <c r="O354" s="2"/>
    </row>
    <row r="355" spans="1:15">
      <c r="A355" s="61"/>
      <c r="B355" s="83"/>
      <c r="C355" s="62"/>
      <c r="D355" s="62"/>
      <c r="E355" s="63"/>
      <c r="F355" s="61"/>
      <c r="G355" s="151"/>
      <c r="H355" s="65"/>
      <c r="I355" s="151"/>
      <c r="J355" s="153"/>
      <c r="K355" s="66"/>
      <c r="M355"/>
      <c r="O355" s="2"/>
    </row>
    <row r="356" spans="1:15">
      <c r="A356" s="61"/>
      <c r="B356" s="83"/>
      <c r="C356" s="62"/>
      <c r="D356" s="62"/>
      <c r="E356" s="63"/>
      <c r="F356" s="61"/>
      <c r="G356" s="151"/>
      <c r="H356" s="65"/>
      <c r="I356" s="151"/>
      <c r="J356" s="153"/>
      <c r="K356" s="66"/>
      <c r="M356"/>
      <c r="O356" s="2"/>
    </row>
    <row r="357" spans="1:15">
      <c r="A357" s="61"/>
      <c r="B357" s="83"/>
      <c r="C357" s="62"/>
      <c r="D357" s="62"/>
      <c r="E357" s="63"/>
      <c r="F357" s="61"/>
      <c r="G357" s="151"/>
      <c r="H357" s="65"/>
      <c r="I357" s="151"/>
      <c r="J357" s="153"/>
      <c r="K357" s="66"/>
      <c r="M357"/>
      <c r="O357" s="2"/>
    </row>
    <row r="358" spans="1:15">
      <c r="A358" s="61"/>
      <c r="B358" s="83"/>
      <c r="C358" s="62"/>
      <c r="D358" s="62"/>
      <c r="E358" s="63"/>
      <c r="F358" s="61"/>
      <c r="G358" s="151"/>
      <c r="H358" s="65"/>
      <c r="I358" s="151"/>
      <c r="J358" s="153"/>
      <c r="K358" s="66"/>
      <c r="M358"/>
      <c r="O358" s="2"/>
    </row>
    <row r="359" spans="1:15">
      <c r="A359" s="61"/>
      <c r="B359" s="83"/>
      <c r="C359" s="62"/>
      <c r="D359" s="62"/>
      <c r="E359" s="63"/>
      <c r="F359" s="61"/>
      <c r="G359" s="151"/>
      <c r="H359" s="65"/>
      <c r="I359" s="151"/>
      <c r="J359" s="153"/>
      <c r="K359" s="66"/>
      <c r="M359"/>
      <c r="O359" s="2"/>
    </row>
    <row r="360" spans="1:15">
      <c r="A360" s="61"/>
      <c r="B360" s="83"/>
      <c r="C360" s="62"/>
      <c r="D360" s="62"/>
      <c r="E360" s="63"/>
      <c r="F360" s="61"/>
      <c r="G360" s="151"/>
      <c r="H360" s="65"/>
      <c r="I360" s="151"/>
      <c r="J360" s="153"/>
      <c r="K360" s="66"/>
      <c r="M360"/>
      <c r="O360" s="2"/>
    </row>
    <row r="361" spans="1:15">
      <c r="A361" s="61"/>
      <c r="B361" s="83"/>
      <c r="C361" s="62"/>
      <c r="D361" s="62"/>
      <c r="E361" s="63"/>
      <c r="F361" s="61"/>
      <c r="G361" s="151"/>
      <c r="H361" s="65"/>
      <c r="I361" s="151"/>
      <c r="J361" s="153"/>
      <c r="K361" s="66"/>
      <c r="M361"/>
      <c r="O361" s="2"/>
    </row>
    <row r="362" spans="1:15">
      <c r="A362" s="61"/>
      <c r="B362" s="83"/>
      <c r="C362" s="62"/>
      <c r="D362" s="62"/>
      <c r="E362" s="63"/>
      <c r="F362" s="61"/>
      <c r="G362" s="151"/>
      <c r="H362" s="65"/>
      <c r="I362" s="151"/>
      <c r="J362" s="153"/>
      <c r="K362" s="66"/>
      <c r="M362"/>
      <c r="O362" s="2"/>
    </row>
    <row r="363" spans="1:15">
      <c r="A363" s="61"/>
      <c r="B363" s="83"/>
      <c r="C363" s="62"/>
      <c r="D363" s="62"/>
      <c r="E363" s="63"/>
      <c r="F363" s="61"/>
      <c r="G363" s="151"/>
      <c r="H363" s="65"/>
      <c r="I363" s="151"/>
      <c r="J363" s="153"/>
      <c r="K363" s="66"/>
      <c r="M363"/>
      <c r="O363" s="2"/>
    </row>
    <row r="364" spans="1:15">
      <c r="A364" s="61"/>
      <c r="B364" s="83"/>
      <c r="C364" s="62"/>
      <c r="D364" s="62"/>
      <c r="E364" s="63"/>
      <c r="F364" s="61"/>
      <c r="G364" s="151"/>
      <c r="H364" s="65"/>
      <c r="I364" s="151"/>
      <c r="J364" s="153"/>
      <c r="K364" s="66"/>
      <c r="M364"/>
      <c r="O364" s="2"/>
    </row>
    <row r="365" spans="1:15">
      <c r="A365" s="61"/>
      <c r="B365" s="83"/>
      <c r="C365" s="62"/>
      <c r="D365" s="62"/>
      <c r="E365" s="63"/>
      <c r="F365" s="61"/>
      <c r="G365" s="151"/>
      <c r="H365" s="65"/>
      <c r="I365" s="151"/>
      <c r="J365" s="153"/>
      <c r="K365" s="66"/>
      <c r="M365"/>
      <c r="O365" s="2"/>
    </row>
    <row r="366" spans="1:15">
      <c r="A366" s="61"/>
      <c r="B366" s="83"/>
      <c r="C366" s="62"/>
      <c r="D366" s="62"/>
      <c r="E366" s="63"/>
      <c r="F366" s="61"/>
      <c r="G366" s="151"/>
      <c r="H366" s="65"/>
      <c r="I366" s="151"/>
      <c r="J366" s="153"/>
      <c r="K366" s="66"/>
      <c r="M366"/>
      <c r="O366" s="2"/>
    </row>
    <row r="367" spans="1:15">
      <c r="A367" s="61"/>
      <c r="B367" s="83"/>
      <c r="C367" s="62"/>
      <c r="D367" s="62"/>
      <c r="E367" s="63"/>
      <c r="F367" s="61"/>
      <c r="G367" s="151"/>
      <c r="H367" s="65"/>
      <c r="I367" s="151"/>
      <c r="J367" s="153"/>
      <c r="K367" s="66"/>
      <c r="M367"/>
      <c r="O367" s="2"/>
    </row>
    <row r="368" spans="1:15">
      <c r="A368" s="61"/>
      <c r="B368" s="83"/>
      <c r="C368" s="62"/>
      <c r="D368" s="62"/>
      <c r="E368" s="63"/>
      <c r="F368" s="61"/>
      <c r="G368" s="151"/>
      <c r="H368" s="65"/>
      <c r="I368" s="151"/>
      <c r="J368" s="153"/>
      <c r="K368" s="66"/>
      <c r="M368"/>
      <c r="O368" s="2"/>
    </row>
    <row r="369" spans="1:15">
      <c r="A369" s="61"/>
      <c r="B369" s="83"/>
      <c r="C369" s="62"/>
      <c r="D369" s="62"/>
      <c r="E369" s="63"/>
      <c r="F369" s="61"/>
      <c r="G369" s="151"/>
      <c r="H369" s="65"/>
      <c r="I369" s="151"/>
      <c r="J369" s="153"/>
      <c r="K369" s="66"/>
      <c r="M369"/>
      <c r="O369" s="2"/>
    </row>
    <row r="370" spans="1:15">
      <c r="A370" s="61"/>
      <c r="B370" s="83"/>
      <c r="C370" s="62"/>
      <c r="D370" s="62"/>
      <c r="E370" s="63"/>
      <c r="F370" s="61"/>
      <c r="G370" s="151"/>
      <c r="H370" s="65"/>
      <c r="I370" s="151"/>
      <c r="J370" s="153"/>
      <c r="K370" s="66"/>
      <c r="M370"/>
      <c r="O370" s="2"/>
    </row>
    <row r="371" spans="1:15">
      <c r="A371" s="61"/>
      <c r="B371" s="83"/>
      <c r="C371" s="62"/>
      <c r="D371" s="62"/>
      <c r="E371" s="63"/>
      <c r="F371" s="61"/>
      <c r="G371" s="151"/>
      <c r="H371" s="65"/>
      <c r="I371" s="151"/>
      <c r="J371" s="153"/>
      <c r="K371" s="66"/>
      <c r="M371"/>
      <c r="O371" s="2"/>
    </row>
    <row r="372" spans="1:15">
      <c r="A372" s="61"/>
      <c r="B372" s="83"/>
      <c r="C372" s="62"/>
      <c r="D372" s="62"/>
      <c r="E372" s="63"/>
      <c r="F372" s="61"/>
      <c r="G372" s="151"/>
      <c r="H372" s="65"/>
      <c r="I372" s="151"/>
      <c r="J372" s="153"/>
      <c r="K372" s="66"/>
      <c r="M372"/>
      <c r="O372" s="2"/>
    </row>
    <row r="373" spans="1:15">
      <c r="A373" s="61"/>
      <c r="B373" s="83"/>
      <c r="C373" s="62"/>
      <c r="D373" s="62"/>
      <c r="E373" s="63"/>
      <c r="F373" s="61"/>
      <c r="G373" s="151"/>
      <c r="H373" s="65"/>
      <c r="I373" s="151"/>
      <c r="J373" s="153"/>
      <c r="K373" s="66"/>
      <c r="M373"/>
      <c r="O373" s="2"/>
    </row>
    <row r="374" spans="1:15">
      <c r="A374" s="61"/>
      <c r="B374" s="83"/>
      <c r="C374" s="62"/>
      <c r="D374" s="62"/>
      <c r="E374" s="63"/>
      <c r="F374" s="61"/>
      <c r="G374" s="151"/>
      <c r="H374" s="65"/>
      <c r="I374" s="151"/>
      <c r="J374" s="153"/>
      <c r="K374" s="66"/>
      <c r="M374"/>
      <c r="O374" s="2"/>
    </row>
    <row r="375" spans="1:15">
      <c r="A375" s="61"/>
      <c r="B375" s="83"/>
      <c r="C375" s="62"/>
      <c r="D375" s="62"/>
      <c r="E375" s="63"/>
      <c r="F375" s="61"/>
      <c r="G375" s="151"/>
      <c r="H375" s="65"/>
      <c r="I375" s="151"/>
      <c r="J375" s="153"/>
      <c r="K375" s="66"/>
      <c r="M375"/>
      <c r="O375" s="2"/>
    </row>
    <row r="376" spans="1:15">
      <c r="A376" s="61"/>
      <c r="B376" s="83"/>
      <c r="C376" s="62"/>
      <c r="D376" s="62"/>
      <c r="E376" s="63"/>
      <c r="F376" s="61"/>
      <c r="G376" s="151"/>
      <c r="H376" s="65"/>
      <c r="I376" s="151"/>
      <c r="J376" s="153"/>
      <c r="K376" s="66"/>
      <c r="M376"/>
      <c r="O376" s="2"/>
    </row>
    <row r="377" spans="1:15">
      <c r="A377" s="61"/>
      <c r="B377" s="83"/>
      <c r="C377" s="62"/>
      <c r="D377" s="62"/>
      <c r="E377" s="63"/>
      <c r="F377" s="61"/>
      <c r="G377" s="151"/>
      <c r="H377" s="65"/>
      <c r="I377" s="151"/>
      <c r="J377" s="153"/>
      <c r="K377" s="66"/>
      <c r="M377"/>
      <c r="O377" s="2"/>
    </row>
    <row r="378" spans="1:15">
      <c r="A378" s="61"/>
      <c r="B378" s="83"/>
      <c r="C378" s="62"/>
      <c r="D378" s="62"/>
      <c r="E378" s="63"/>
      <c r="F378" s="61"/>
      <c r="G378" s="151"/>
      <c r="H378" s="65"/>
      <c r="I378" s="151"/>
      <c r="J378" s="153"/>
      <c r="K378" s="66"/>
      <c r="M378"/>
      <c r="O378" s="2"/>
    </row>
    <row r="379" spans="1:15">
      <c r="A379" s="61"/>
      <c r="B379" s="83"/>
      <c r="C379" s="62"/>
      <c r="D379" s="62"/>
      <c r="E379" s="63"/>
      <c r="F379" s="61"/>
      <c r="G379" s="151"/>
      <c r="H379" s="65"/>
      <c r="I379" s="151"/>
      <c r="J379" s="153"/>
      <c r="K379" s="66"/>
      <c r="M379"/>
      <c r="O379" s="2"/>
    </row>
    <row r="380" spans="1:15">
      <c r="A380" s="61"/>
      <c r="B380" s="83"/>
      <c r="C380" s="62"/>
      <c r="D380" s="62"/>
      <c r="E380" s="63"/>
      <c r="F380" s="61"/>
      <c r="G380" s="151"/>
      <c r="H380" s="65"/>
      <c r="I380" s="151"/>
      <c r="J380" s="153"/>
      <c r="K380" s="66"/>
      <c r="M380"/>
      <c r="O380" s="2"/>
    </row>
    <row r="381" spans="1:15">
      <c r="A381" s="61"/>
      <c r="B381" s="83"/>
      <c r="C381" s="62"/>
      <c r="D381" s="62"/>
      <c r="E381" s="63"/>
      <c r="F381" s="61"/>
      <c r="G381" s="151"/>
      <c r="H381" s="65"/>
      <c r="I381" s="151"/>
      <c r="J381" s="153"/>
      <c r="K381" s="66"/>
      <c r="M381"/>
      <c r="O381" s="2"/>
    </row>
    <row r="382" spans="1:15">
      <c r="A382" s="61"/>
      <c r="B382" s="83"/>
      <c r="C382" s="62"/>
      <c r="D382" s="62"/>
      <c r="E382" s="63"/>
      <c r="F382" s="61"/>
      <c r="G382" s="151"/>
      <c r="H382" s="65"/>
      <c r="I382" s="151"/>
      <c r="J382" s="153"/>
      <c r="K382" s="66"/>
      <c r="M382"/>
      <c r="O382" s="2"/>
    </row>
    <row r="383" spans="1:15">
      <c r="A383" s="61"/>
      <c r="B383" s="83"/>
      <c r="C383" s="62"/>
      <c r="D383" s="62"/>
      <c r="E383" s="63"/>
      <c r="F383" s="61"/>
      <c r="G383" s="151"/>
      <c r="H383" s="65"/>
      <c r="I383" s="151"/>
      <c r="J383" s="153"/>
      <c r="K383" s="66"/>
      <c r="M383"/>
      <c r="O383" s="2"/>
    </row>
    <row r="384" spans="1:15">
      <c r="A384" s="61"/>
      <c r="B384" s="83"/>
      <c r="C384" s="62"/>
      <c r="D384" s="62"/>
      <c r="E384" s="63"/>
      <c r="F384" s="61"/>
      <c r="G384" s="151"/>
      <c r="H384" s="65"/>
      <c r="I384" s="151"/>
      <c r="J384" s="153"/>
      <c r="K384" s="66"/>
      <c r="M384"/>
      <c r="O384" s="2"/>
    </row>
    <row r="385" spans="1:15">
      <c r="A385" s="61"/>
      <c r="B385" s="83"/>
      <c r="C385" s="62"/>
      <c r="D385" s="62"/>
      <c r="E385" s="63"/>
      <c r="F385" s="61"/>
      <c r="G385" s="151"/>
      <c r="H385" s="65"/>
      <c r="I385" s="151"/>
      <c r="J385" s="153"/>
      <c r="K385" s="66"/>
      <c r="M385"/>
      <c r="O385" s="2"/>
    </row>
    <row r="386" spans="1:15">
      <c r="A386" s="61"/>
      <c r="B386" s="83"/>
      <c r="C386" s="62"/>
      <c r="D386" s="62"/>
      <c r="E386" s="63"/>
      <c r="F386" s="61"/>
      <c r="G386" s="151"/>
      <c r="H386" s="65"/>
      <c r="I386" s="151"/>
      <c r="J386" s="153"/>
      <c r="K386" s="66"/>
      <c r="M386"/>
      <c r="O386" s="2"/>
    </row>
    <row r="387" spans="1:15">
      <c r="A387" s="61"/>
      <c r="B387" s="83"/>
      <c r="C387" s="62"/>
      <c r="D387" s="62"/>
      <c r="E387" s="63"/>
      <c r="F387" s="61"/>
      <c r="G387" s="151"/>
      <c r="H387" s="65"/>
      <c r="I387" s="151"/>
      <c r="J387" s="153"/>
      <c r="K387" s="66"/>
      <c r="M387"/>
      <c r="O387" s="2"/>
    </row>
    <row r="388" spans="1:15">
      <c r="A388" s="61"/>
      <c r="B388" s="83"/>
      <c r="C388" s="62"/>
      <c r="D388" s="62"/>
      <c r="E388" s="63"/>
      <c r="F388" s="61"/>
      <c r="G388" s="151"/>
      <c r="H388" s="65"/>
      <c r="I388" s="151"/>
      <c r="J388" s="153"/>
      <c r="K388" s="66"/>
      <c r="M388"/>
      <c r="O388" s="2"/>
    </row>
    <row r="389" spans="1:15">
      <c r="A389" s="61"/>
      <c r="B389" s="83"/>
      <c r="C389" s="62"/>
      <c r="D389" s="62"/>
      <c r="E389" s="63"/>
      <c r="F389" s="61"/>
      <c r="G389" s="151"/>
      <c r="H389" s="65"/>
      <c r="I389" s="151"/>
      <c r="J389" s="153"/>
      <c r="K389" s="66"/>
      <c r="M389"/>
      <c r="O389" s="2"/>
    </row>
    <row r="390" spans="1:15">
      <c r="A390" s="61"/>
      <c r="B390" s="83"/>
      <c r="C390" s="62"/>
      <c r="D390" s="62"/>
      <c r="E390" s="63"/>
      <c r="F390" s="61"/>
      <c r="G390" s="151"/>
      <c r="H390" s="65"/>
      <c r="I390" s="151"/>
      <c r="J390" s="153"/>
      <c r="K390" s="66"/>
      <c r="M390"/>
      <c r="O390" s="2"/>
    </row>
    <row r="391" spans="1:15">
      <c r="A391" s="61"/>
      <c r="B391" s="83"/>
      <c r="C391" s="62"/>
      <c r="D391" s="62"/>
      <c r="E391" s="63"/>
      <c r="F391" s="61"/>
      <c r="G391" s="151"/>
      <c r="H391" s="65"/>
      <c r="I391" s="151"/>
      <c r="J391" s="153"/>
      <c r="K391" s="66"/>
      <c r="M391"/>
      <c r="O391" s="2"/>
    </row>
    <row r="392" spans="1:15">
      <c r="A392" s="61"/>
      <c r="B392" s="83"/>
      <c r="C392" s="62"/>
      <c r="D392" s="62"/>
      <c r="E392" s="63"/>
      <c r="F392" s="61"/>
      <c r="G392" s="151"/>
      <c r="H392" s="65"/>
      <c r="I392" s="151"/>
      <c r="J392" s="153"/>
      <c r="K392" s="66"/>
      <c r="M392"/>
      <c r="O392" s="2"/>
    </row>
    <row r="393" spans="1:15">
      <c r="A393" s="61"/>
      <c r="B393" s="83"/>
      <c r="C393" s="62"/>
      <c r="D393" s="62"/>
      <c r="E393" s="63"/>
      <c r="F393" s="61"/>
      <c r="G393" s="151"/>
      <c r="H393" s="65"/>
      <c r="I393" s="151"/>
      <c r="J393" s="153"/>
      <c r="K393" s="66"/>
      <c r="M393"/>
      <c r="O393" s="2"/>
    </row>
    <row r="394" spans="1:15">
      <c r="A394" s="61"/>
      <c r="B394" s="83"/>
      <c r="C394" s="62"/>
      <c r="D394" s="62"/>
      <c r="E394" s="63"/>
      <c r="F394" s="61"/>
      <c r="G394" s="151"/>
      <c r="H394" s="65"/>
      <c r="I394" s="151"/>
      <c r="J394" s="153"/>
      <c r="K394" s="66"/>
      <c r="M394"/>
      <c r="O394" s="2"/>
    </row>
    <row r="395" spans="1:15">
      <c r="A395" s="61"/>
      <c r="B395" s="83"/>
      <c r="C395" s="62"/>
      <c r="D395" s="62"/>
      <c r="E395" s="63"/>
      <c r="F395" s="61"/>
      <c r="G395" s="151"/>
      <c r="H395" s="65"/>
      <c r="I395" s="151"/>
      <c r="J395" s="153"/>
      <c r="K395" s="66"/>
      <c r="M395"/>
      <c r="O395" s="2"/>
    </row>
    <row r="396" spans="1:15">
      <c r="A396" s="61"/>
      <c r="B396" s="83"/>
      <c r="C396" s="62"/>
      <c r="D396" s="62"/>
      <c r="E396" s="63"/>
      <c r="F396" s="61"/>
      <c r="G396" s="151"/>
      <c r="H396" s="65"/>
      <c r="I396" s="151"/>
      <c r="J396" s="153"/>
      <c r="K396" s="66"/>
      <c r="M396"/>
      <c r="O396" s="2"/>
    </row>
    <row r="397" spans="1:15">
      <c r="A397" s="61"/>
      <c r="B397" s="83"/>
      <c r="C397" s="62"/>
      <c r="D397" s="62"/>
      <c r="E397" s="63"/>
      <c r="F397" s="61"/>
      <c r="G397" s="151"/>
      <c r="H397" s="65"/>
      <c r="I397" s="151"/>
      <c r="J397" s="153"/>
      <c r="K397" s="66"/>
      <c r="M397"/>
      <c r="O397" s="2"/>
    </row>
    <row r="398" spans="1:15">
      <c r="A398" s="61"/>
      <c r="B398" s="83"/>
      <c r="C398" s="62"/>
      <c r="D398" s="62"/>
      <c r="E398" s="63"/>
      <c r="F398" s="61"/>
      <c r="G398" s="151"/>
      <c r="H398" s="65"/>
      <c r="I398" s="151"/>
      <c r="J398" s="153"/>
      <c r="K398" s="66"/>
      <c r="M398"/>
      <c r="O398" s="2"/>
    </row>
    <row r="399" spans="1:15">
      <c r="A399" s="61"/>
      <c r="B399" s="83"/>
      <c r="C399" s="62"/>
      <c r="D399" s="62"/>
      <c r="E399" s="63"/>
      <c r="F399" s="61"/>
      <c r="G399" s="151"/>
      <c r="H399" s="65"/>
      <c r="I399" s="151"/>
      <c r="J399" s="153"/>
      <c r="K399" s="66"/>
      <c r="M399"/>
      <c r="O399" s="2"/>
    </row>
    <row r="400" spans="1:15">
      <c r="A400" s="61"/>
      <c r="B400" s="83"/>
      <c r="C400" s="62"/>
      <c r="D400" s="62"/>
      <c r="E400" s="63"/>
      <c r="F400" s="61"/>
      <c r="G400" s="151"/>
      <c r="H400" s="65"/>
      <c r="I400" s="151"/>
      <c r="J400" s="153"/>
      <c r="K400" s="66"/>
      <c r="M400"/>
      <c r="O400" s="2"/>
    </row>
    <row r="401" spans="1:15">
      <c r="A401" s="61"/>
      <c r="B401" s="83"/>
      <c r="C401" s="62"/>
      <c r="D401" s="62"/>
      <c r="E401" s="63"/>
      <c r="F401" s="61"/>
      <c r="G401" s="151"/>
      <c r="H401" s="65"/>
      <c r="I401" s="151"/>
      <c r="J401" s="153"/>
      <c r="K401" s="66"/>
      <c r="M401"/>
      <c r="O401" s="2"/>
    </row>
    <row r="402" spans="1:15">
      <c r="A402" s="61"/>
      <c r="B402" s="83"/>
      <c r="C402" s="62"/>
      <c r="D402" s="62"/>
      <c r="E402" s="63"/>
      <c r="F402" s="61"/>
      <c r="G402" s="151"/>
      <c r="H402" s="65"/>
      <c r="I402" s="151"/>
      <c r="J402" s="153"/>
      <c r="K402" s="66"/>
      <c r="M402"/>
      <c r="O402" s="2"/>
    </row>
    <row r="403" spans="1:15">
      <c r="A403" s="61"/>
      <c r="B403" s="83"/>
      <c r="C403" s="62"/>
      <c r="D403" s="62"/>
      <c r="E403" s="63"/>
      <c r="F403" s="61"/>
      <c r="G403" s="151"/>
      <c r="H403" s="65"/>
      <c r="I403" s="151"/>
      <c r="J403" s="153"/>
      <c r="K403" s="66"/>
      <c r="M403"/>
      <c r="O403" s="2"/>
    </row>
    <row r="404" spans="1:15">
      <c r="A404" s="61"/>
      <c r="B404" s="83"/>
      <c r="C404" s="62"/>
      <c r="D404" s="62"/>
      <c r="E404" s="63"/>
      <c r="F404" s="61"/>
      <c r="G404" s="151"/>
      <c r="H404" s="65"/>
      <c r="I404" s="151"/>
      <c r="J404" s="153"/>
      <c r="K404" s="66"/>
      <c r="M404"/>
      <c r="O404" s="2"/>
    </row>
    <row r="405" spans="1:15">
      <c r="A405" s="61"/>
      <c r="B405" s="83"/>
      <c r="C405" s="62"/>
      <c r="D405" s="62"/>
      <c r="E405" s="63"/>
      <c r="F405" s="61"/>
      <c r="G405" s="151"/>
      <c r="H405" s="65"/>
      <c r="I405" s="151"/>
      <c r="J405" s="153"/>
      <c r="K405" s="66"/>
      <c r="M405"/>
      <c r="O405" s="2"/>
    </row>
    <row r="406" spans="1:15">
      <c r="A406" s="61"/>
      <c r="B406" s="83"/>
      <c r="C406" s="62"/>
      <c r="D406" s="62"/>
      <c r="E406" s="63"/>
      <c r="F406" s="61"/>
      <c r="G406" s="151"/>
      <c r="H406" s="65"/>
      <c r="I406" s="151"/>
      <c r="J406" s="153"/>
      <c r="K406" s="66"/>
      <c r="M406"/>
      <c r="O406" s="2"/>
    </row>
    <row r="407" spans="1:15">
      <c r="A407" s="61"/>
      <c r="B407" s="83"/>
      <c r="C407" s="62"/>
      <c r="D407" s="62"/>
      <c r="E407" s="63"/>
      <c r="F407" s="61"/>
      <c r="G407" s="151"/>
      <c r="H407" s="65"/>
      <c r="I407" s="151"/>
      <c r="J407" s="153"/>
      <c r="K407" s="66"/>
      <c r="M407"/>
      <c r="O407" s="2"/>
    </row>
    <row r="408" spans="1:15">
      <c r="A408" s="61"/>
      <c r="B408" s="83"/>
      <c r="C408" s="62"/>
      <c r="D408" s="62"/>
      <c r="E408" s="63"/>
      <c r="F408" s="61"/>
      <c r="G408" s="151"/>
      <c r="H408" s="65"/>
      <c r="I408" s="151"/>
      <c r="J408" s="153"/>
      <c r="K408" s="66"/>
      <c r="M408"/>
      <c r="O408" s="2"/>
    </row>
    <row r="409" spans="1:15">
      <c r="A409" s="61"/>
      <c r="B409" s="83"/>
      <c r="C409" s="62"/>
      <c r="D409" s="62"/>
      <c r="E409" s="63"/>
      <c r="F409" s="61"/>
      <c r="G409" s="151"/>
      <c r="H409" s="65"/>
      <c r="I409" s="151"/>
      <c r="J409" s="153"/>
      <c r="K409" s="66"/>
      <c r="M409"/>
      <c r="O409" s="2"/>
    </row>
    <row r="410" spans="1:15">
      <c r="A410" s="61"/>
      <c r="B410" s="83"/>
      <c r="C410" s="62"/>
      <c r="D410" s="62"/>
      <c r="E410" s="63"/>
      <c r="F410" s="61"/>
      <c r="G410" s="151"/>
      <c r="H410" s="65"/>
      <c r="I410" s="151"/>
      <c r="J410" s="153"/>
      <c r="K410" s="66"/>
      <c r="M410"/>
      <c r="O410" s="2"/>
    </row>
    <row r="411" spans="1:15">
      <c r="A411" s="61"/>
      <c r="B411" s="83"/>
      <c r="C411" s="62"/>
      <c r="D411" s="62"/>
      <c r="E411" s="63"/>
      <c r="F411" s="61"/>
      <c r="G411" s="151"/>
      <c r="H411" s="65"/>
      <c r="I411" s="151"/>
      <c r="J411" s="153"/>
      <c r="K411" s="66"/>
      <c r="M411"/>
      <c r="O411" s="2"/>
    </row>
    <row r="412" spans="1:15">
      <c r="A412" s="61"/>
      <c r="B412" s="83"/>
      <c r="C412" s="62"/>
      <c r="D412" s="62"/>
      <c r="E412" s="63"/>
      <c r="F412" s="61"/>
      <c r="G412" s="151"/>
      <c r="H412" s="65"/>
      <c r="I412" s="151"/>
      <c r="J412" s="153"/>
      <c r="K412" s="66"/>
      <c r="M412"/>
      <c r="O412" s="2"/>
    </row>
    <row r="413" spans="1:15">
      <c r="A413" s="61"/>
      <c r="B413" s="83"/>
      <c r="C413" s="62"/>
      <c r="D413" s="62"/>
      <c r="E413" s="63"/>
      <c r="F413" s="61"/>
      <c r="G413" s="151"/>
      <c r="H413" s="65"/>
      <c r="I413" s="151"/>
      <c r="J413" s="153"/>
      <c r="K413" s="66"/>
      <c r="M413"/>
      <c r="O413" s="2"/>
    </row>
    <row r="414" spans="1:15">
      <c r="A414" s="61"/>
      <c r="B414" s="83"/>
      <c r="C414" s="62"/>
      <c r="D414" s="62"/>
      <c r="E414" s="63"/>
      <c r="F414" s="61"/>
      <c r="G414" s="151"/>
      <c r="H414" s="65"/>
      <c r="I414" s="151"/>
      <c r="J414" s="153"/>
      <c r="K414" s="66"/>
      <c r="M414"/>
      <c r="O414" s="2"/>
    </row>
    <row r="415" spans="1:15">
      <c r="A415" s="61"/>
      <c r="B415" s="83"/>
      <c r="C415" s="62"/>
      <c r="D415" s="62"/>
      <c r="E415" s="63"/>
      <c r="F415" s="61"/>
      <c r="G415" s="151"/>
      <c r="H415" s="65"/>
      <c r="I415" s="151"/>
      <c r="J415" s="153"/>
      <c r="K415" s="66"/>
      <c r="M415"/>
      <c r="O415" s="2"/>
    </row>
    <row r="416" spans="1:15">
      <c r="A416" s="61"/>
      <c r="B416" s="83"/>
      <c r="C416" s="62"/>
      <c r="D416" s="62"/>
      <c r="E416" s="63"/>
      <c r="F416" s="61"/>
      <c r="G416" s="151"/>
      <c r="H416" s="65"/>
      <c r="I416" s="151"/>
      <c r="J416" s="153"/>
      <c r="K416" s="66"/>
      <c r="M416"/>
      <c r="O416" s="2"/>
    </row>
    <row r="417" spans="1:15">
      <c r="A417" s="61"/>
      <c r="B417" s="83"/>
      <c r="C417" s="62"/>
      <c r="D417" s="62"/>
      <c r="E417" s="63"/>
      <c r="F417" s="61"/>
      <c r="G417" s="151"/>
      <c r="H417" s="65"/>
      <c r="I417" s="151"/>
      <c r="J417" s="153"/>
      <c r="K417" s="66"/>
      <c r="M417"/>
      <c r="O417" s="2"/>
    </row>
    <row r="418" spans="1:15">
      <c r="A418" s="61"/>
      <c r="B418" s="83"/>
      <c r="C418" s="62"/>
      <c r="D418" s="62"/>
      <c r="E418" s="63"/>
      <c r="F418" s="61"/>
      <c r="G418" s="151"/>
      <c r="H418" s="65"/>
      <c r="I418" s="151"/>
      <c r="J418" s="153"/>
      <c r="K418" s="66"/>
      <c r="M418"/>
      <c r="O418" s="2"/>
    </row>
    <row r="419" spans="1:15">
      <c r="A419" s="61"/>
      <c r="B419" s="83"/>
      <c r="C419" s="62"/>
      <c r="D419" s="62"/>
      <c r="E419" s="63"/>
      <c r="F419" s="61"/>
      <c r="G419" s="151"/>
      <c r="H419" s="65"/>
      <c r="I419" s="151"/>
      <c r="J419" s="153"/>
      <c r="K419" s="66"/>
      <c r="M419"/>
      <c r="O419" s="2"/>
    </row>
    <row r="420" spans="1:15">
      <c r="A420" s="61"/>
      <c r="B420" s="83"/>
      <c r="C420" s="62"/>
      <c r="D420" s="62"/>
      <c r="E420" s="63"/>
      <c r="F420" s="61"/>
      <c r="G420" s="151"/>
      <c r="H420" s="65"/>
      <c r="I420" s="151"/>
      <c r="J420" s="153"/>
      <c r="K420" s="66"/>
      <c r="M420"/>
      <c r="O420" s="2"/>
    </row>
    <row r="421" spans="1:15">
      <c r="A421" s="61"/>
      <c r="B421" s="83"/>
      <c r="C421" s="62"/>
      <c r="D421" s="62"/>
      <c r="E421" s="63"/>
      <c r="F421" s="61"/>
      <c r="G421" s="151"/>
      <c r="H421" s="65"/>
      <c r="I421" s="151"/>
      <c r="J421" s="153"/>
      <c r="K421" s="66"/>
      <c r="M421"/>
      <c r="O421" s="2"/>
    </row>
    <row r="422" spans="1:15">
      <c r="A422" s="61"/>
      <c r="B422" s="83"/>
      <c r="C422" s="62"/>
      <c r="D422" s="62"/>
      <c r="E422" s="63"/>
      <c r="F422" s="61"/>
      <c r="G422" s="151"/>
      <c r="H422" s="65"/>
      <c r="I422" s="151"/>
      <c r="J422" s="153"/>
      <c r="K422" s="66"/>
      <c r="M422"/>
      <c r="O422" s="2"/>
    </row>
    <row r="423" spans="1:15">
      <c r="A423" s="61"/>
      <c r="B423" s="83"/>
      <c r="C423" s="62"/>
      <c r="D423" s="62"/>
      <c r="E423" s="63"/>
      <c r="F423" s="61"/>
      <c r="G423" s="151"/>
      <c r="H423" s="65"/>
      <c r="I423" s="151"/>
      <c r="J423" s="153"/>
      <c r="K423" s="66"/>
      <c r="M423"/>
      <c r="O423" s="2"/>
    </row>
    <row r="424" spans="1:15">
      <c r="A424" s="61"/>
      <c r="B424" s="83"/>
      <c r="C424" s="62"/>
      <c r="D424" s="62"/>
      <c r="E424" s="63"/>
      <c r="F424" s="61"/>
      <c r="G424" s="151"/>
      <c r="H424" s="65"/>
      <c r="I424" s="151"/>
      <c r="J424" s="153"/>
      <c r="K424" s="66"/>
      <c r="M424"/>
      <c r="O424" s="2"/>
    </row>
    <row r="425" spans="1:15">
      <c r="A425" s="61"/>
      <c r="B425" s="83"/>
      <c r="C425" s="62"/>
      <c r="D425" s="62"/>
      <c r="E425" s="63"/>
      <c r="F425" s="61"/>
      <c r="G425" s="151"/>
      <c r="H425" s="65"/>
      <c r="I425" s="151"/>
      <c r="J425" s="153"/>
      <c r="K425" s="66"/>
      <c r="M425"/>
      <c r="O425" s="2"/>
    </row>
    <row r="426" spans="1:15">
      <c r="A426" s="61"/>
      <c r="B426" s="83"/>
      <c r="C426" s="62"/>
      <c r="D426" s="62"/>
      <c r="E426" s="63"/>
      <c r="F426" s="61"/>
      <c r="G426" s="151"/>
      <c r="H426" s="65"/>
      <c r="I426" s="151"/>
      <c r="J426" s="153"/>
      <c r="K426" s="66"/>
      <c r="M426"/>
      <c r="O426" s="2"/>
    </row>
    <row r="427" spans="1:15">
      <c r="A427" s="61"/>
      <c r="B427" s="83"/>
      <c r="C427" s="62"/>
      <c r="D427" s="62"/>
      <c r="E427" s="63"/>
      <c r="F427" s="61"/>
      <c r="G427" s="151"/>
      <c r="H427" s="65"/>
      <c r="I427" s="151"/>
      <c r="J427" s="153"/>
      <c r="K427" s="66"/>
      <c r="M427"/>
      <c r="O427" s="2"/>
    </row>
    <row r="428" spans="1:15">
      <c r="A428" s="61"/>
      <c r="B428" s="83"/>
      <c r="C428" s="62"/>
      <c r="D428" s="62"/>
      <c r="E428" s="63"/>
      <c r="F428" s="61"/>
      <c r="G428" s="151"/>
      <c r="H428" s="65"/>
      <c r="I428" s="151"/>
      <c r="J428" s="153"/>
      <c r="K428" s="66"/>
      <c r="M428"/>
      <c r="O428" s="2"/>
    </row>
    <row r="429" spans="1:15">
      <c r="A429" s="61"/>
      <c r="B429" s="83"/>
      <c r="C429" s="62"/>
      <c r="D429" s="62"/>
      <c r="E429" s="63"/>
      <c r="F429" s="61"/>
      <c r="G429" s="151"/>
      <c r="H429" s="65"/>
      <c r="I429" s="151"/>
      <c r="J429" s="153"/>
      <c r="K429" s="66"/>
      <c r="M429"/>
      <c r="O429" s="2"/>
    </row>
    <row r="430" spans="1:15">
      <c r="A430" s="61"/>
      <c r="B430" s="83"/>
      <c r="C430" s="62"/>
      <c r="D430" s="62"/>
      <c r="E430" s="63"/>
      <c r="F430" s="61"/>
      <c r="G430" s="151"/>
      <c r="H430" s="65"/>
      <c r="I430" s="151"/>
      <c r="J430" s="153"/>
      <c r="K430" s="66"/>
      <c r="M430"/>
      <c r="O430" s="2"/>
    </row>
    <row r="431" spans="1:15">
      <c r="A431" s="61"/>
      <c r="B431" s="83"/>
      <c r="C431" s="62"/>
      <c r="D431" s="62"/>
      <c r="E431" s="63"/>
      <c r="F431" s="61"/>
      <c r="G431" s="151"/>
      <c r="H431" s="65"/>
      <c r="I431" s="151"/>
      <c r="J431" s="153"/>
      <c r="K431" s="66"/>
      <c r="M431"/>
      <c r="O431" s="2"/>
    </row>
    <row r="432" spans="1:15">
      <c r="A432" s="61"/>
      <c r="B432" s="83"/>
      <c r="C432" s="62"/>
      <c r="D432" s="62"/>
      <c r="E432" s="63"/>
      <c r="F432" s="61"/>
      <c r="G432" s="151"/>
      <c r="H432" s="65"/>
      <c r="I432" s="151"/>
      <c r="J432" s="153"/>
      <c r="K432" s="66"/>
      <c r="M432"/>
      <c r="O432" s="2"/>
    </row>
    <row r="433" spans="1:15">
      <c r="A433" s="61"/>
      <c r="B433" s="83"/>
      <c r="C433" s="62"/>
      <c r="D433" s="62"/>
      <c r="E433" s="63"/>
      <c r="F433" s="61"/>
      <c r="G433" s="151"/>
      <c r="H433" s="65"/>
      <c r="I433" s="151"/>
      <c r="J433" s="153"/>
      <c r="K433" s="66"/>
      <c r="M433"/>
      <c r="O433" s="2"/>
    </row>
    <row r="434" spans="1:15">
      <c r="A434" s="61"/>
      <c r="B434" s="83"/>
      <c r="C434" s="62"/>
      <c r="D434" s="62"/>
      <c r="E434" s="63"/>
      <c r="F434" s="61"/>
      <c r="G434" s="151"/>
      <c r="H434" s="65"/>
      <c r="I434" s="151"/>
      <c r="J434" s="153"/>
      <c r="K434" s="66"/>
      <c r="M434"/>
      <c r="O434" s="2"/>
    </row>
    <row r="435" spans="1:15">
      <c r="A435" s="61"/>
      <c r="B435" s="83"/>
      <c r="C435" s="62"/>
      <c r="D435" s="62"/>
      <c r="E435" s="63"/>
      <c r="F435" s="61"/>
      <c r="G435" s="151"/>
      <c r="H435" s="65"/>
      <c r="I435" s="151"/>
      <c r="J435" s="153"/>
      <c r="K435" s="66"/>
      <c r="M435"/>
      <c r="O435" s="2"/>
    </row>
    <row r="436" spans="1:15">
      <c r="A436" s="61"/>
      <c r="B436" s="83"/>
      <c r="C436" s="62"/>
      <c r="D436" s="62"/>
      <c r="E436" s="63"/>
      <c r="F436" s="61"/>
      <c r="G436" s="151"/>
      <c r="H436" s="65"/>
      <c r="I436" s="151"/>
      <c r="J436" s="153"/>
      <c r="K436" s="66"/>
      <c r="M436"/>
      <c r="O436" s="2"/>
    </row>
    <row r="437" spans="1:15">
      <c r="A437" s="61"/>
      <c r="B437" s="83"/>
      <c r="C437" s="62"/>
      <c r="D437" s="62"/>
      <c r="E437" s="63"/>
      <c r="F437" s="61"/>
      <c r="G437" s="151"/>
      <c r="H437" s="65"/>
      <c r="I437" s="151"/>
      <c r="J437" s="153"/>
      <c r="K437" s="66"/>
      <c r="M437"/>
      <c r="O437" s="2"/>
    </row>
    <row r="438" spans="1:15">
      <c r="A438" s="61"/>
      <c r="B438" s="83"/>
      <c r="C438" s="62"/>
      <c r="D438" s="62"/>
      <c r="E438" s="63"/>
      <c r="F438" s="61"/>
      <c r="G438" s="151"/>
      <c r="H438" s="65"/>
      <c r="I438" s="151"/>
      <c r="J438" s="153"/>
      <c r="K438" s="66"/>
      <c r="M438"/>
      <c r="O438" s="2"/>
    </row>
    <row r="439" spans="1:15">
      <c r="A439" s="61"/>
      <c r="B439" s="83"/>
      <c r="C439" s="62"/>
      <c r="D439" s="62"/>
      <c r="E439" s="63"/>
      <c r="F439" s="61"/>
      <c r="G439" s="151"/>
      <c r="H439" s="65"/>
      <c r="I439" s="151"/>
      <c r="J439" s="153"/>
      <c r="K439" s="66"/>
      <c r="M439"/>
      <c r="O439" s="2"/>
    </row>
    <row r="440" spans="1:15">
      <c r="A440" s="61"/>
      <c r="B440" s="83"/>
      <c r="C440" s="62"/>
      <c r="D440" s="62"/>
      <c r="E440" s="63"/>
      <c r="F440" s="61"/>
      <c r="G440" s="151"/>
      <c r="H440" s="65"/>
      <c r="I440" s="151"/>
      <c r="J440" s="153"/>
      <c r="K440" s="66"/>
      <c r="M440"/>
      <c r="O440" s="2"/>
    </row>
    <row r="441" spans="1:15">
      <c r="A441" s="61"/>
      <c r="B441" s="83"/>
      <c r="C441" s="62"/>
      <c r="D441" s="62"/>
      <c r="E441" s="63"/>
      <c r="F441" s="61"/>
      <c r="G441" s="151"/>
      <c r="H441" s="65"/>
      <c r="I441" s="151"/>
      <c r="J441" s="153"/>
      <c r="K441" s="66"/>
      <c r="M441"/>
      <c r="O441" s="2"/>
    </row>
    <row r="442" spans="1:15">
      <c r="A442" s="61"/>
      <c r="B442" s="83"/>
      <c r="C442" s="62"/>
      <c r="D442" s="62"/>
      <c r="E442" s="63"/>
      <c r="F442" s="61"/>
      <c r="G442" s="151"/>
      <c r="H442" s="65"/>
      <c r="I442" s="151"/>
      <c r="J442" s="153"/>
      <c r="K442" s="66"/>
      <c r="M442"/>
      <c r="O442" s="2"/>
    </row>
    <row r="443" spans="1:15">
      <c r="A443" s="61"/>
      <c r="B443" s="83"/>
      <c r="C443" s="62"/>
      <c r="D443" s="62"/>
      <c r="E443" s="63"/>
      <c r="F443" s="61"/>
      <c r="G443" s="151"/>
      <c r="H443" s="65"/>
      <c r="I443" s="151"/>
      <c r="J443" s="153"/>
      <c r="K443" s="66"/>
      <c r="M443"/>
      <c r="O443" s="2"/>
    </row>
    <row r="444" spans="1:15">
      <c r="A444" s="61"/>
      <c r="B444" s="83"/>
      <c r="C444" s="62"/>
      <c r="D444" s="62"/>
      <c r="E444" s="63"/>
      <c r="F444" s="61"/>
      <c r="G444" s="151"/>
      <c r="H444" s="65"/>
      <c r="I444" s="151"/>
      <c r="J444" s="153"/>
      <c r="K444" s="66"/>
      <c r="M444"/>
      <c r="O444" s="2"/>
    </row>
    <row r="445" spans="1:15">
      <c r="A445" s="61"/>
      <c r="B445" s="83"/>
      <c r="C445" s="62"/>
      <c r="D445" s="62"/>
      <c r="E445" s="63"/>
      <c r="F445" s="61"/>
      <c r="G445" s="151"/>
      <c r="H445" s="65"/>
      <c r="I445" s="151"/>
      <c r="J445" s="153"/>
      <c r="K445" s="66"/>
      <c r="M445"/>
      <c r="O445" s="2"/>
    </row>
    <row r="446" spans="1:15">
      <c r="A446" s="61"/>
      <c r="B446" s="83"/>
      <c r="C446" s="62"/>
      <c r="D446" s="62"/>
      <c r="E446" s="63"/>
      <c r="F446" s="61"/>
      <c r="G446" s="151"/>
      <c r="H446" s="65"/>
      <c r="I446" s="151"/>
      <c r="J446" s="153"/>
      <c r="K446" s="66"/>
      <c r="M446"/>
      <c r="O446" s="2"/>
    </row>
    <row r="447" spans="1:15">
      <c r="A447" s="61"/>
      <c r="B447" s="83"/>
      <c r="C447" s="62"/>
      <c r="D447" s="62"/>
      <c r="E447" s="63"/>
      <c r="F447" s="61"/>
      <c r="G447" s="151"/>
      <c r="H447" s="65"/>
      <c r="I447" s="151"/>
      <c r="J447" s="153"/>
      <c r="K447" s="66"/>
      <c r="M447"/>
      <c r="O447" s="2"/>
    </row>
    <row r="448" spans="1:15">
      <c r="A448" s="61"/>
      <c r="B448" s="83"/>
      <c r="C448" s="62"/>
      <c r="D448" s="62"/>
      <c r="E448" s="63"/>
      <c r="F448" s="61"/>
      <c r="G448" s="151"/>
      <c r="H448" s="65"/>
      <c r="I448" s="151"/>
      <c r="J448" s="153"/>
      <c r="K448" s="66"/>
      <c r="M448"/>
      <c r="O448" s="2"/>
    </row>
    <row r="449" spans="1:15">
      <c r="A449" s="61"/>
      <c r="B449" s="83"/>
      <c r="C449" s="62"/>
      <c r="D449" s="62"/>
      <c r="E449" s="63"/>
      <c r="F449" s="61"/>
      <c r="G449" s="151"/>
      <c r="H449" s="65"/>
      <c r="I449" s="151"/>
      <c r="J449" s="153"/>
      <c r="K449" s="66"/>
      <c r="M449"/>
      <c r="O449" s="2"/>
    </row>
    <row r="450" spans="1:15">
      <c r="A450" s="61"/>
      <c r="B450" s="83"/>
      <c r="C450" s="62"/>
      <c r="D450" s="62"/>
      <c r="E450" s="63"/>
      <c r="F450" s="61"/>
      <c r="G450" s="151"/>
      <c r="H450" s="65"/>
      <c r="I450" s="151"/>
      <c r="J450" s="153"/>
      <c r="K450" s="66"/>
      <c r="M450"/>
      <c r="O450" s="2"/>
    </row>
    <row r="451" spans="1:15">
      <c r="A451" s="61"/>
      <c r="B451" s="83"/>
      <c r="C451" s="62"/>
      <c r="D451" s="62"/>
      <c r="E451" s="63"/>
      <c r="F451" s="61"/>
      <c r="G451" s="151"/>
      <c r="H451" s="65"/>
      <c r="I451" s="151"/>
      <c r="J451" s="153"/>
      <c r="K451" s="66"/>
      <c r="M451"/>
      <c r="O451" s="2"/>
    </row>
    <row r="452" spans="1:15">
      <c r="A452" s="61"/>
      <c r="B452" s="83"/>
      <c r="C452" s="62"/>
      <c r="D452" s="62"/>
      <c r="E452" s="63"/>
      <c r="F452" s="61"/>
      <c r="G452" s="151"/>
      <c r="H452" s="65"/>
      <c r="I452" s="151"/>
      <c r="J452" s="153"/>
      <c r="K452" s="66"/>
      <c r="M452"/>
      <c r="O452" s="2"/>
    </row>
    <row r="453" spans="1:15">
      <c r="A453" s="61"/>
      <c r="B453" s="83"/>
      <c r="C453" s="62"/>
      <c r="D453" s="62"/>
      <c r="E453" s="63"/>
      <c r="F453" s="61"/>
      <c r="G453" s="151"/>
      <c r="H453" s="65"/>
      <c r="I453" s="151"/>
      <c r="J453" s="153"/>
      <c r="K453" s="66"/>
      <c r="M453"/>
      <c r="O453" s="2"/>
    </row>
    <row r="454" spans="1:15">
      <c r="A454" s="61"/>
      <c r="B454" s="83"/>
      <c r="C454" s="62"/>
      <c r="D454" s="62"/>
      <c r="E454" s="63"/>
      <c r="F454" s="61"/>
      <c r="G454" s="151"/>
      <c r="H454" s="65"/>
      <c r="I454" s="151"/>
      <c r="J454" s="153"/>
      <c r="K454" s="66"/>
      <c r="M454"/>
      <c r="O454" s="2"/>
    </row>
    <row r="455" spans="1:15">
      <c r="A455" s="61"/>
      <c r="B455" s="83"/>
      <c r="C455" s="62"/>
      <c r="D455" s="62"/>
      <c r="E455" s="63"/>
      <c r="F455" s="61"/>
      <c r="G455" s="151"/>
      <c r="H455" s="65"/>
      <c r="I455" s="151"/>
      <c r="J455" s="153"/>
      <c r="K455" s="66"/>
      <c r="M455"/>
      <c r="O455" s="2"/>
    </row>
    <row r="456" spans="1:15">
      <c r="A456" s="61"/>
      <c r="B456" s="83"/>
      <c r="C456" s="62"/>
      <c r="D456" s="62"/>
      <c r="E456" s="63"/>
      <c r="F456" s="61"/>
      <c r="G456" s="151"/>
      <c r="H456" s="65"/>
      <c r="I456" s="151"/>
      <c r="J456" s="153"/>
      <c r="K456" s="66"/>
      <c r="M456"/>
      <c r="O456" s="2"/>
    </row>
    <row r="457" spans="1:15">
      <c r="A457" s="61"/>
      <c r="B457" s="83"/>
      <c r="C457" s="62"/>
      <c r="D457" s="62"/>
      <c r="E457" s="63"/>
      <c r="F457" s="61"/>
      <c r="G457" s="151"/>
      <c r="H457" s="65"/>
      <c r="I457" s="151"/>
      <c r="J457" s="153"/>
      <c r="K457" s="66"/>
      <c r="M457"/>
      <c r="O457" s="2"/>
    </row>
    <row r="458" spans="1:15">
      <c r="A458" s="61"/>
      <c r="B458" s="83"/>
      <c r="C458" s="62"/>
      <c r="D458" s="62"/>
      <c r="E458" s="63"/>
      <c r="F458" s="61"/>
      <c r="G458" s="151"/>
      <c r="H458" s="65"/>
      <c r="I458" s="151"/>
      <c r="J458" s="153"/>
      <c r="K458" s="66"/>
      <c r="M458"/>
      <c r="O458" s="2"/>
    </row>
    <row r="459" spans="1:15">
      <c r="A459" s="61"/>
      <c r="B459" s="83"/>
      <c r="C459" s="62"/>
      <c r="D459" s="62"/>
      <c r="E459" s="63"/>
      <c r="F459" s="61"/>
      <c r="G459" s="151"/>
      <c r="H459" s="65"/>
      <c r="I459" s="151"/>
      <c r="J459" s="153"/>
      <c r="K459" s="66"/>
      <c r="M459"/>
      <c r="O459" s="2"/>
    </row>
    <row r="460" spans="1:15">
      <c r="A460" s="61"/>
      <c r="B460" s="83"/>
      <c r="C460" s="62"/>
      <c r="D460" s="62"/>
      <c r="E460" s="63"/>
      <c r="F460" s="61"/>
      <c r="G460" s="151"/>
      <c r="H460" s="65"/>
      <c r="I460" s="151"/>
      <c r="J460" s="153"/>
      <c r="K460" s="66"/>
      <c r="M460"/>
      <c r="O460" s="2"/>
    </row>
    <row r="461" spans="1:15">
      <c r="A461" s="61"/>
      <c r="B461" s="83"/>
      <c r="C461" s="62"/>
      <c r="D461" s="62"/>
      <c r="E461" s="63"/>
      <c r="F461" s="61"/>
      <c r="G461" s="151"/>
      <c r="H461" s="65"/>
      <c r="I461" s="151"/>
      <c r="J461" s="153"/>
      <c r="K461" s="66"/>
      <c r="M461"/>
      <c r="O461" s="2"/>
    </row>
    <row r="462" spans="1:15">
      <c r="A462" s="61"/>
      <c r="B462" s="83"/>
      <c r="C462" s="62"/>
      <c r="D462" s="62"/>
      <c r="E462" s="63"/>
      <c r="F462" s="61"/>
      <c r="G462" s="151"/>
      <c r="H462" s="65"/>
      <c r="I462" s="151"/>
      <c r="J462" s="153"/>
      <c r="K462" s="66"/>
      <c r="M462"/>
      <c r="O462" s="2"/>
    </row>
    <row r="463" spans="1:15">
      <c r="A463" s="61"/>
      <c r="B463" s="83"/>
      <c r="C463" s="62"/>
      <c r="D463" s="62"/>
      <c r="E463" s="63"/>
      <c r="F463" s="61"/>
      <c r="G463" s="151"/>
      <c r="H463" s="65"/>
      <c r="I463" s="151"/>
      <c r="J463" s="153"/>
      <c r="K463" s="66"/>
      <c r="M463"/>
      <c r="O463" s="2"/>
    </row>
    <row r="464" spans="1:15">
      <c r="A464" s="61"/>
      <c r="B464" s="83"/>
      <c r="C464" s="62"/>
      <c r="D464" s="62"/>
      <c r="E464" s="63"/>
      <c r="F464" s="61"/>
      <c r="G464" s="151"/>
      <c r="H464" s="65"/>
      <c r="I464" s="151"/>
      <c r="J464" s="153"/>
      <c r="K464" s="66"/>
      <c r="M464"/>
      <c r="O464" s="2"/>
    </row>
    <row r="465" spans="1:15">
      <c r="A465" s="61"/>
      <c r="B465" s="83"/>
      <c r="C465" s="62"/>
      <c r="D465" s="62"/>
      <c r="E465" s="63"/>
      <c r="F465" s="61"/>
      <c r="G465" s="151"/>
      <c r="H465" s="65"/>
      <c r="I465" s="151"/>
      <c r="J465" s="153"/>
      <c r="K465" s="66"/>
      <c r="M465"/>
      <c r="O465" s="2"/>
    </row>
    <row r="466" spans="1:15">
      <c r="A466" s="61"/>
      <c r="B466" s="83"/>
      <c r="C466" s="62"/>
      <c r="D466" s="62"/>
      <c r="E466" s="63"/>
      <c r="F466" s="61"/>
      <c r="G466" s="151"/>
      <c r="H466" s="65"/>
      <c r="I466" s="151"/>
      <c r="J466" s="153"/>
      <c r="K466" s="66"/>
      <c r="M466"/>
      <c r="O466" s="2"/>
    </row>
    <row r="467" spans="1:15">
      <c r="A467" s="61"/>
      <c r="B467" s="83"/>
      <c r="C467" s="62"/>
      <c r="D467" s="62"/>
      <c r="E467" s="63"/>
      <c r="F467" s="61"/>
      <c r="G467" s="151"/>
      <c r="H467" s="65"/>
      <c r="I467" s="151"/>
      <c r="J467" s="153"/>
      <c r="K467" s="66"/>
      <c r="M467"/>
      <c r="O467" s="2"/>
    </row>
    <row r="468" spans="1:15">
      <c r="A468" s="61"/>
      <c r="B468" s="83"/>
      <c r="C468" s="62"/>
      <c r="D468" s="62"/>
      <c r="E468" s="63"/>
      <c r="F468" s="61"/>
      <c r="G468" s="151"/>
      <c r="H468" s="65"/>
      <c r="I468" s="151"/>
      <c r="J468" s="153"/>
      <c r="K468" s="66"/>
      <c r="M468"/>
      <c r="O468" s="2"/>
    </row>
    <row r="469" spans="1:15">
      <c r="A469" s="61"/>
      <c r="B469" s="83"/>
      <c r="C469" s="62"/>
      <c r="D469" s="62"/>
      <c r="E469" s="63"/>
      <c r="F469" s="61"/>
      <c r="G469" s="151"/>
      <c r="H469" s="65"/>
      <c r="I469" s="151"/>
      <c r="J469" s="153"/>
      <c r="K469" s="66"/>
      <c r="M469"/>
      <c r="O469" s="2"/>
    </row>
    <row r="470" spans="1:15">
      <c r="A470" s="61"/>
      <c r="B470" s="83"/>
      <c r="C470" s="62"/>
      <c r="D470" s="62"/>
      <c r="E470" s="63"/>
      <c r="F470" s="61"/>
      <c r="G470" s="151"/>
      <c r="H470" s="65"/>
      <c r="I470" s="151"/>
      <c r="J470" s="153"/>
      <c r="K470" s="66"/>
      <c r="M470"/>
      <c r="O470" s="2"/>
    </row>
    <row r="471" spans="1:15">
      <c r="A471" s="61"/>
      <c r="B471" s="83"/>
      <c r="C471" s="62"/>
      <c r="D471" s="62"/>
      <c r="E471" s="63"/>
      <c r="F471" s="61"/>
      <c r="G471" s="151"/>
      <c r="H471" s="65"/>
      <c r="I471" s="151"/>
      <c r="J471" s="153"/>
      <c r="K471" s="66"/>
      <c r="M471"/>
      <c r="O471" s="2"/>
    </row>
    <row r="472" spans="1:15">
      <c r="A472" s="61"/>
      <c r="B472" s="83"/>
      <c r="C472" s="62"/>
      <c r="D472" s="62"/>
      <c r="E472" s="63"/>
      <c r="F472" s="61"/>
      <c r="G472" s="151"/>
      <c r="H472" s="65"/>
      <c r="I472" s="151"/>
      <c r="J472" s="153"/>
      <c r="K472" s="66"/>
      <c r="M472"/>
      <c r="O472" s="2"/>
    </row>
    <row r="473" spans="1:15">
      <c r="A473" s="61"/>
      <c r="B473" s="83"/>
      <c r="C473" s="62"/>
      <c r="D473" s="62"/>
      <c r="E473" s="63"/>
      <c r="F473" s="61"/>
      <c r="G473" s="151"/>
      <c r="H473" s="65"/>
      <c r="I473" s="151"/>
      <c r="J473" s="153"/>
      <c r="K473" s="66"/>
      <c r="M473"/>
      <c r="O473" s="2"/>
    </row>
    <row r="474" spans="1:15">
      <c r="A474" s="61"/>
      <c r="B474" s="83"/>
      <c r="C474" s="62"/>
      <c r="D474" s="62"/>
      <c r="E474" s="63"/>
      <c r="F474" s="61"/>
      <c r="G474" s="151"/>
      <c r="H474" s="65"/>
      <c r="I474" s="151"/>
      <c r="J474" s="153"/>
      <c r="K474" s="66"/>
      <c r="M474"/>
      <c r="O474" s="2"/>
    </row>
    <row r="475" spans="1:15">
      <c r="A475" s="61"/>
      <c r="B475" s="83"/>
      <c r="C475" s="62"/>
      <c r="D475" s="62"/>
      <c r="E475" s="63"/>
      <c r="F475" s="61"/>
      <c r="G475" s="151"/>
      <c r="H475" s="65"/>
      <c r="I475" s="151"/>
      <c r="J475" s="153"/>
      <c r="K475" s="66"/>
      <c r="M475"/>
      <c r="O475" s="2"/>
    </row>
    <row r="476" spans="1:15">
      <c r="A476" s="61"/>
      <c r="B476" s="83"/>
      <c r="C476" s="62"/>
      <c r="D476" s="62"/>
      <c r="E476" s="63"/>
      <c r="F476" s="61"/>
      <c r="G476" s="151"/>
      <c r="H476" s="65"/>
      <c r="I476" s="151"/>
      <c r="J476" s="153"/>
      <c r="K476" s="66"/>
      <c r="M476"/>
      <c r="O476" s="2"/>
    </row>
    <row r="477" spans="1:15">
      <c r="A477" s="61"/>
      <c r="B477" s="83"/>
      <c r="C477" s="62"/>
      <c r="D477" s="62"/>
      <c r="E477" s="63"/>
      <c r="F477" s="61"/>
      <c r="G477" s="151"/>
      <c r="H477" s="65"/>
      <c r="I477" s="151"/>
      <c r="J477" s="153"/>
      <c r="K477" s="66"/>
      <c r="M477"/>
      <c r="O477" s="2"/>
    </row>
    <row r="478" spans="1:15">
      <c r="A478" s="61"/>
      <c r="B478" s="83"/>
      <c r="C478" s="62"/>
      <c r="D478" s="62"/>
      <c r="E478" s="63"/>
      <c r="F478" s="61"/>
      <c r="G478" s="151"/>
      <c r="H478" s="65"/>
      <c r="I478" s="151"/>
      <c r="J478" s="153"/>
      <c r="K478" s="66"/>
      <c r="M478"/>
      <c r="O478" s="2"/>
    </row>
    <row r="479" spans="1:15">
      <c r="A479" s="61"/>
      <c r="B479" s="83"/>
      <c r="C479" s="62"/>
      <c r="D479" s="62"/>
      <c r="E479" s="63"/>
      <c r="F479" s="61"/>
      <c r="G479" s="151"/>
      <c r="H479" s="65"/>
      <c r="I479" s="151"/>
      <c r="J479" s="153"/>
      <c r="K479" s="66"/>
      <c r="M479"/>
      <c r="O479" s="2"/>
    </row>
    <row r="480" spans="1:15">
      <c r="A480" s="61"/>
      <c r="B480" s="83"/>
      <c r="C480" s="62"/>
      <c r="D480" s="62"/>
      <c r="E480" s="63"/>
      <c r="F480" s="61"/>
      <c r="G480" s="151"/>
      <c r="H480" s="65"/>
      <c r="I480" s="151"/>
      <c r="J480" s="153"/>
      <c r="K480" s="66"/>
      <c r="M480"/>
      <c r="O480" s="2"/>
    </row>
    <row r="481" spans="1:15">
      <c r="A481" s="61"/>
      <c r="B481" s="83"/>
      <c r="C481" s="62"/>
      <c r="D481" s="62"/>
      <c r="E481" s="63"/>
      <c r="F481" s="61"/>
      <c r="G481" s="151"/>
      <c r="H481" s="65"/>
      <c r="I481" s="151"/>
      <c r="J481" s="153"/>
      <c r="K481" s="66"/>
      <c r="M481"/>
      <c r="O481" s="2"/>
    </row>
    <row r="482" spans="1:15">
      <c r="A482" s="61"/>
      <c r="B482" s="83"/>
      <c r="C482" s="62"/>
      <c r="D482" s="62"/>
      <c r="E482" s="63"/>
      <c r="F482" s="61"/>
      <c r="G482" s="151"/>
      <c r="H482" s="65"/>
      <c r="I482" s="151"/>
      <c r="J482" s="153"/>
      <c r="K482" s="66"/>
      <c r="M482"/>
      <c r="O482" s="2"/>
    </row>
    <row r="483" spans="1:15">
      <c r="A483" s="61"/>
      <c r="B483" s="83"/>
      <c r="C483" s="62"/>
      <c r="D483" s="62"/>
      <c r="E483" s="63"/>
      <c r="F483" s="61"/>
      <c r="G483" s="151"/>
      <c r="H483" s="65"/>
      <c r="I483" s="151"/>
      <c r="J483" s="153"/>
      <c r="K483" s="66"/>
      <c r="M483"/>
      <c r="O483" s="2"/>
    </row>
    <row r="484" spans="1:15">
      <c r="A484" s="61"/>
      <c r="B484" s="83"/>
      <c r="C484" s="62"/>
      <c r="D484" s="62"/>
      <c r="E484" s="63"/>
      <c r="F484" s="61"/>
      <c r="G484" s="151"/>
      <c r="H484" s="65"/>
      <c r="I484" s="151"/>
      <c r="J484" s="153"/>
      <c r="K484" s="66"/>
      <c r="M484"/>
      <c r="O484" s="2"/>
    </row>
    <row r="485" spans="1:15">
      <c r="A485" s="61"/>
      <c r="B485" s="83"/>
      <c r="C485" s="62"/>
      <c r="D485" s="62"/>
      <c r="E485" s="63"/>
      <c r="F485" s="61"/>
      <c r="G485" s="151"/>
      <c r="H485" s="65"/>
      <c r="I485" s="151"/>
      <c r="J485" s="153"/>
      <c r="K485" s="66"/>
      <c r="M485"/>
      <c r="O485" s="2"/>
    </row>
    <row r="486" spans="1:15">
      <c r="A486" s="61"/>
      <c r="B486" s="83"/>
      <c r="C486" s="62"/>
      <c r="D486" s="62"/>
      <c r="E486" s="63"/>
      <c r="F486" s="61"/>
      <c r="G486" s="151"/>
      <c r="H486" s="65"/>
      <c r="I486" s="151"/>
      <c r="J486" s="153"/>
      <c r="K486" s="66"/>
      <c r="M486"/>
      <c r="O486" s="2"/>
    </row>
    <row r="487" spans="1:15">
      <c r="A487" s="61"/>
      <c r="B487" s="83"/>
      <c r="C487" s="62"/>
      <c r="D487" s="62"/>
      <c r="E487" s="63"/>
      <c r="F487" s="61"/>
      <c r="G487" s="151"/>
      <c r="H487" s="65"/>
      <c r="I487" s="151"/>
      <c r="J487" s="153"/>
      <c r="K487" s="66"/>
      <c r="M487"/>
      <c r="O487" s="2"/>
    </row>
    <row r="488" spans="1:15">
      <c r="A488" s="61"/>
      <c r="B488" s="83"/>
      <c r="C488" s="62"/>
      <c r="D488" s="62"/>
      <c r="E488" s="63"/>
      <c r="F488" s="61"/>
      <c r="G488" s="151"/>
      <c r="H488" s="65"/>
      <c r="I488" s="151"/>
      <c r="J488" s="153"/>
      <c r="K488" s="66"/>
      <c r="M488"/>
      <c r="O488" s="2"/>
    </row>
    <row r="489" spans="1:15">
      <c r="A489" s="61"/>
      <c r="B489" s="83"/>
      <c r="C489" s="62"/>
      <c r="D489" s="62"/>
      <c r="E489" s="63"/>
      <c r="F489" s="61"/>
      <c r="G489" s="151"/>
      <c r="H489" s="65"/>
      <c r="I489" s="151"/>
      <c r="J489" s="153"/>
      <c r="K489" s="66"/>
      <c r="M489"/>
      <c r="O489" s="2"/>
    </row>
    <row r="490" spans="1:15">
      <c r="A490" s="61"/>
      <c r="B490" s="83"/>
      <c r="C490" s="62"/>
      <c r="D490" s="62"/>
      <c r="E490" s="63"/>
      <c r="F490" s="61"/>
      <c r="G490" s="151"/>
      <c r="H490" s="65"/>
      <c r="I490" s="151"/>
      <c r="J490" s="153"/>
      <c r="K490" s="66"/>
      <c r="M490"/>
      <c r="O490" s="2"/>
    </row>
    <row r="491" spans="1:15">
      <c r="A491" s="61"/>
      <c r="B491" s="83"/>
      <c r="C491" s="62"/>
      <c r="D491" s="62"/>
      <c r="E491" s="63"/>
      <c r="F491" s="61"/>
      <c r="G491" s="151"/>
      <c r="H491" s="65"/>
      <c r="I491" s="151"/>
      <c r="J491" s="153"/>
      <c r="K491" s="66"/>
      <c r="M491"/>
      <c r="O491" s="2"/>
    </row>
    <row r="492" spans="1:15">
      <c r="A492" s="61"/>
      <c r="B492" s="83"/>
      <c r="C492" s="62"/>
      <c r="D492" s="62"/>
      <c r="E492" s="63"/>
      <c r="F492" s="61"/>
      <c r="G492" s="151"/>
      <c r="H492" s="65"/>
      <c r="I492" s="151"/>
      <c r="J492" s="153"/>
      <c r="K492" s="66"/>
      <c r="M492"/>
      <c r="O492" s="2"/>
    </row>
    <row r="493" spans="1:15">
      <c r="A493" s="61"/>
      <c r="B493" s="83"/>
      <c r="C493" s="62"/>
      <c r="D493" s="62"/>
      <c r="E493" s="63"/>
      <c r="F493" s="61"/>
      <c r="G493" s="151"/>
      <c r="H493" s="65"/>
      <c r="I493" s="151"/>
      <c r="J493" s="153"/>
      <c r="K493" s="66"/>
      <c r="M493"/>
      <c r="O493" s="2"/>
    </row>
    <row r="494" spans="1:15">
      <c r="A494" s="61"/>
      <c r="B494" s="83"/>
      <c r="C494" s="62"/>
      <c r="D494" s="62"/>
      <c r="E494" s="63"/>
      <c r="F494" s="61"/>
      <c r="G494" s="151"/>
      <c r="H494" s="65"/>
      <c r="I494" s="151"/>
      <c r="J494" s="153"/>
      <c r="K494" s="66"/>
      <c r="M494"/>
      <c r="O494" s="2"/>
    </row>
    <row r="495" spans="1:15">
      <c r="A495" s="61"/>
      <c r="B495" s="83"/>
      <c r="C495" s="62"/>
      <c r="D495" s="62"/>
      <c r="E495" s="63"/>
      <c r="F495" s="61"/>
      <c r="G495" s="151"/>
      <c r="H495" s="65"/>
      <c r="I495" s="151"/>
      <c r="J495" s="153"/>
      <c r="K495" s="66"/>
      <c r="M495"/>
      <c r="O495" s="2"/>
    </row>
    <row r="496" spans="1:15">
      <c r="A496" s="61"/>
      <c r="B496" s="83"/>
      <c r="C496" s="62"/>
      <c r="D496" s="62"/>
      <c r="E496" s="63"/>
      <c r="F496" s="61"/>
      <c r="G496" s="151"/>
      <c r="H496" s="65"/>
      <c r="I496" s="151"/>
      <c r="J496" s="153"/>
      <c r="K496" s="66"/>
      <c r="M496"/>
      <c r="O496" s="2"/>
    </row>
    <row r="497" spans="1:15">
      <c r="A497" s="61"/>
      <c r="B497" s="83"/>
      <c r="C497" s="62"/>
      <c r="D497" s="62"/>
      <c r="E497" s="63"/>
      <c r="F497" s="61"/>
      <c r="G497" s="151"/>
      <c r="H497" s="65"/>
      <c r="I497" s="151"/>
      <c r="J497" s="153"/>
      <c r="K497" s="66"/>
      <c r="M497"/>
      <c r="O497" s="2"/>
    </row>
    <row r="498" spans="1:15">
      <c r="A498" s="61"/>
      <c r="B498" s="83"/>
      <c r="C498" s="62"/>
      <c r="D498" s="62"/>
      <c r="E498" s="63"/>
      <c r="F498" s="61"/>
      <c r="G498" s="151"/>
      <c r="H498" s="65"/>
      <c r="I498" s="151"/>
      <c r="J498" s="153"/>
      <c r="K498" s="66"/>
      <c r="M498"/>
      <c r="O498" s="2"/>
    </row>
    <row r="499" spans="1:15">
      <c r="A499" s="61"/>
      <c r="B499" s="83"/>
      <c r="C499" s="62"/>
      <c r="D499" s="62"/>
      <c r="E499" s="63"/>
      <c r="F499" s="61"/>
      <c r="G499" s="151"/>
      <c r="H499" s="65"/>
      <c r="I499" s="151"/>
      <c r="J499" s="153"/>
      <c r="K499" s="66"/>
      <c r="M499"/>
      <c r="O499" s="2"/>
    </row>
    <row r="500" spans="1:15">
      <c r="A500" s="61"/>
      <c r="B500" s="83"/>
      <c r="C500" s="62"/>
      <c r="D500" s="62"/>
      <c r="E500" s="63"/>
      <c r="F500" s="61"/>
      <c r="G500" s="151"/>
      <c r="H500" s="65"/>
      <c r="I500" s="151"/>
      <c r="J500" s="153"/>
      <c r="K500" s="66"/>
      <c r="M500"/>
      <c r="O500" s="2"/>
    </row>
    <row r="501" spans="1:15">
      <c r="A501" s="61"/>
      <c r="B501" s="83"/>
      <c r="C501" s="62"/>
      <c r="D501" s="62"/>
      <c r="E501" s="63"/>
      <c r="F501" s="61"/>
      <c r="G501" s="151"/>
      <c r="H501" s="65"/>
      <c r="I501" s="151"/>
      <c r="J501" s="153"/>
      <c r="K501" s="66"/>
      <c r="M501"/>
      <c r="O501" s="2"/>
    </row>
    <row r="502" spans="1:15">
      <c r="A502" s="61"/>
      <c r="B502" s="83"/>
      <c r="C502" s="62"/>
      <c r="D502" s="62"/>
      <c r="E502" s="63"/>
      <c r="F502" s="61"/>
      <c r="G502" s="151"/>
      <c r="H502" s="65"/>
      <c r="I502" s="151"/>
      <c r="J502" s="153"/>
      <c r="K502" s="66"/>
      <c r="M502"/>
      <c r="O502" s="2"/>
    </row>
    <row r="503" spans="1:15">
      <c r="A503" s="61"/>
      <c r="B503" s="83"/>
      <c r="C503" s="62"/>
      <c r="D503" s="62"/>
      <c r="E503" s="63"/>
      <c r="F503" s="61"/>
      <c r="G503" s="151"/>
      <c r="H503" s="65"/>
      <c r="I503" s="151"/>
      <c r="J503" s="153"/>
      <c r="K503" s="66"/>
      <c r="M503"/>
      <c r="O503" s="2"/>
    </row>
    <row r="504" spans="1:15">
      <c r="A504" s="61"/>
      <c r="B504" s="83"/>
      <c r="C504" s="62"/>
      <c r="D504" s="62"/>
      <c r="E504" s="63"/>
      <c r="F504" s="61"/>
      <c r="G504" s="151"/>
      <c r="H504" s="65"/>
      <c r="I504" s="151"/>
      <c r="J504" s="153"/>
      <c r="K504" s="66"/>
      <c r="M504"/>
      <c r="O504" s="2"/>
    </row>
    <row r="505" spans="1:15">
      <c r="A505" s="61"/>
      <c r="B505" s="83"/>
      <c r="C505" s="62"/>
      <c r="D505" s="62"/>
      <c r="E505" s="63"/>
      <c r="F505" s="61"/>
      <c r="G505" s="151"/>
      <c r="H505" s="65"/>
      <c r="I505" s="151"/>
      <c r="J505" s="153"/>
      <c r="K505" s="66"/>
      <c r="M505"/>
      <c r="O505" s="2"/>
    </row>
    <row r="506" spans="1:15">
      <c r="A506" s="61"/>
      <c r="B506" s="83"/>
      <c r="C506" s="62"/>
      <c r="D506" s="62"/>
      <c r="E506" s="63"/>
      <c r="F506" s="61"/>
      <c r="G506" s="151"/>
      <c r="H506" s="65"/>
      <c r="I506" s="151"/>
      <c r="J506" s="153"/>
      <c r="K506" s="66"/>
      <c r="M506"/>
      <c r="O506" s="2"/>
    </row>
    <row r="507" spans="1:15">
      <c r="A507" s="61"/>
      <c r="B507" s="83"/>
      <c r="C507" s="62"/>
      <c r="D507" s="62"/>
      <c r="E507" s="63"/>
      <c r="F507" s="61"/>
      <c r="G507" s="151"/>
      <c r="H507" s="65"/>
      <c r="I507" s="151"/>
      <c r="J507" s="153"/>
      <c r="K507" s="66"/>
      <c r="M507"/>
      <c r="O507" s="2"/>
    </row>
    <row r="508" spans="1:15">
      <c r="A508" s="61"/>
      <c r="B508" s="83"/>
      <c r="C508" s="62"/>
      <c r="D508" s="62"/>
      <c r="E508" s="63"/>
      <c r="F508" s="61"/>
      <c r="G508" s="151"/>
      <c r="H508" s="65"/>
      <c r="I508" s="151"/>
      <c r="J508" s="153"/>
      <c r="K508" s="66"/>
      <c r="M508"/>
      <c r="O508" s="2"/>
    </row>
    <row r="509" spans="1:15">
      <c r="A509" s="61"/>
      <c r="B509" s="83"/>
      <c r="C509" s="62"/>
      <c r="D509" s="62"/>
      <c r="E509" s="63"/>
      <c r="F509" s="61"/>
      <c r="G509" s="151"/>
      <c r="H509" s="65"/>
      <c r="I509" s="151"/>
      <c r="J509" s="153"/>
      <c r="K509" s="66"/>
      <c r="M509"/>
      <c r="O509" s="2"/>
    </row>
    <row r="510" spans="1:15">
      <c r="A510" s="61"/>
      <c r="B510" s="83"/>
      <c r="C510" s="62"/>
      <c r="D510" s="62"/>
      <c r="E510" s="63"/>
      <c r="F510" s="61"/>
      <c r="G510" s="151"/>
      <c r="H510" s="65"/>
      <c r="I510" s="151"/>
      <c r="J510" s="153"/>
      <c r="K510" s="66"/>
      <c r="M510"/>
      <c r="O510" s="2"/>
    </row>
    <row r="511" spans="1:15">
      <c r="A511" s="61"/>
      <c r="B511" s="83"/>
      <c r="C511" s="62"/>
      <c r="D511" s="62"/>
      <c r="E511" s="63"/>
      <c r="F511" s="61"/>
      <c r="G511" s="151"/>
      <c r="H511" s="65"/>
      <c r="I511" s="151"/>
      <c r="J511" s="153"/>
      <c r="K511" s="66"/>
      <c r="M511"/>
      <c r="O511" s="2"/>
    </row>
    <row r="512" spans="1:15">
      <c r="A512" s="61"/>
      <c r="B512" s="83"/>
      <c r="C512" s="62"/>
      <c r="D512" s="62"/>
      <c r="E512" s="63"/>
      <c r="F512" s="61"/>
      <c r="G512" s="151"/>
      <c r="H512" s="65"/>
      <c r="I512" s="151"/>
      <c r="J512" s="153"/>
      <c r="K512" s="66"/>
      <c r="M512"/>
      <c r="O512" s="2"/>
    </row>
    <row r="513" spans="1:15">
      <c r="A513" s="61"/>
      <c r="B513" s="83"/>
      <c r="C513" s="62"/>
      <c r="D513" s="62"/>
      <c r="E513" s="63"/>
      <c r="F513" s="61"/>
      <c r="G513" s="151"/>
      <c r="H513" s="65"/>
      <c r="I513" s="151"/>
      <c r="J513" s="153"/>
      <c r="K513" s="66"/>
      <c r="M513"/>
      <c r="O513" s="2"/>
    </row>
    <row r="514" spans="1:15">
      <c r="A514" s="61"/>
      <c r="B514" s="83"/>
      <c r="C514" s="62"/>
      <c r="D514" s="62"/>
      <c r="E514" s="63"/>
      <c r="F514" s="61"/>
      <c r="G514" s="151"/>
      <c r="H514" s="65"/>
      <c r="I514" s="151"/>
      <c r="J514" s="153"/>
      <c r="K514" s="66"/>
      <c r="M514"/>
      <c r="O514" s="2"/>
    </row>
    <row r="515" spans="1:15">
      <c r="A515" s="61"/>
      <c r="B515" s="83"/>
      <c r="C515" s="62"/>
      <c r="D515" s="62"/>
      <c r="E515" s="63"/>
      <c r="F515" s="61"/>
      <c r="G515" s="151"/>
      <c r="H515" s="65"/>
      <c r="I515" s="151"/>
      <c r="J515" s="153"/>
      <c r="K515" s="66"/>
      <c r="M515"/>
      <c r="O515" s="2"/>
    </row>
    <row r="516" spans="1:15">
      <c r="A516" s="61"/>
      <c r="B516" s="83"/>
      <c r="C516" s="62"/>
      <c r="D516" s="62"/>
      <c r="E516" s="63"/>
      <c r="F516" s="61"/>
      <c r="G516" s="151"/>
      <c r="H516" s="65"/>
      <c r="I516" s="151"/>
      <c r="J516" s="153"/>
      <c r="K516" s="66"/>
      <c r="M516"/>
      <c r="O516" s="2"/>
    </row>
    <row r="517" spans="1:15">
      <c r="A517" s="61"/>
      <c r="B517" s="83"/>
      <c r="C517" s="62"/>
      <c r="D517" s="62"/>
      <c r="E517" s="63"/>
      <c r="F517" s="61"/>
      <c r="G517" s="151"/>
      <c r="H517" s="65"/>
      <c r="I517" s="151"/>
      <c r="J517" s="153"/>
      <c r="K517" s="66"/>
      <c r="M517"/>
      <c r="O517" s="2"/>
    </row>
    <row r="518" spans="1:15">
      <c r="A518" s="61"/>
      <c r="B518" s="83"/>
      <c r="C518" s="62"/>
      <c r="D518" s="62"/>
      <c r="E518" s="63"/>
      <c r="F518" s="61"/>
      <c r="G518" s="151"/>
      <c r="H518" s="65"/>
      <c r="I518" s="151"/>
      <c r="J518" s="153"/>
      <c r="K518" s="66"/>
      <c r="M518"/>
      <c r="O518" s="2"/>
    </row>
    <row r="519" spans="1:15">
      <c r="A519" s="61"/>
      <c r="B519" s="83"/>
      <c r="C519" s="62"/>
      <c r="D519" s="62"/>
      <c r="E519" s="63"/>
      <c r="F519" s="61"/>
      <c r="G519" s="151"/>
      <c r="H519" s="65"/>
      <c r="I519" s="151"/>
      <c r="J519" s="153"/>
      <c r="K519" s="66"/>
      <c r="M519"/>
      <c r="O519" s="2"/>
    </row>
    <row r="520" spans="1:15">
      <c r="A520" s="61"/>
      <c r="B520" s="83"/>
      <c r="C520" s="62"/>
      <c r="D520" s="62"/>
      <c r="E520" s="63"/>
      <c r="F520" s="61"/>
      <c r="G520" s="151"/>
      <c r="H520" s="65"/>
      <c r="I520" s="151"/>
      <c r="J520" s="153"/>
      <c r="K520" s="66"/>
      <c r="M520"/>
      <c r="O520" s="2"/>
    </row>
    <row r="521" spans="1:15">
      <c r="A521" s="61"/>
      <c r="B521" s="83"/>
      <c r="C521" s="62"/>
      <c r="D521" s="62"/>
      <c r="E521" s="63"/>
      <c r="F521" s="61"/>
      <c r="G521" s="151"/>
      <c r="H521" s="65"/>
      <c r="I521" s="151"/>
      <c r="J521" s="153"/>
      <c r="K521" s="66"/>
      <c r="M521"/>
      <c r="O521" s="2"/>
    </row>
    <row r="522" spans="1:15">
      <c r="A522" s="61"/>
      <c r="B522" s="83"/>
      <c r="C522" s="62"/>
      <c r="D522" s="62"/>
      <c r="E522" s="63"/>
      <c r="F522" s="61"/>
      <c r="G522" s="151"/>
      <c r="H522" s="65"/>
      <c r="I522" s="151"/>
      <c r="J522" s="153"/>
      <c r="K522" s="66"/>
      <c r="M522"/>
      <c r="O522" s="2"/>
    </row>
    <row r="523" spans="1:15">
      <c r="A523" s="61"/>
      <c r="B523" s="83"/>
      <c r="C523" s="62"/>
      <c r="D523" s="62"/>
      <c r="E523" s="63"/>
      <c r="F523" s="61"/>
      <c r="G523" s="151"/>
      <c r="H523" s="65"/>
      <c r="I523" s="151"/>
      <c r="J523" s="153"/>
      <c r="K523" s="66"/>
      <c r="M523"/>
      <c r="O523" s="2"/>
    </row>
    <row r="524" spans="1:15">
      <c r="A524" s="61"/>
      <c r="B524" s="83"/>
      <c r="C524" s="62"/>
      <c r="D524" s="62"/>
      <c r="E524" s="63"/>
      <c r="F524" s="61"/>
      <c r="G524" s="151"/>
      <c r="H524" s="65"/>
      <c r="I524" s="151"/>
      <c r="J524" s="153"/>
      <c r="K524" s="66"/>
      <c r="M524"/>
      <c r="O524" s="2"/>
    </row>
    <row r="525" spans="1:15">
      <c r="A525" s="61"/>
      <c r="B525" s="83"/>
      <c r="C525" s="62"/>
      <c r="D525" s="62"/>
      <c r="E525" s="63"/>
      <c r="F525" s="61"/>
      <c r="G525" s="151"/>
      <c r="H525" s="65"/>
      <c r="I525" s="151"/>
      <c r="J525" s="153"/>
      <c r="K525" s="66"/>
      <c r="M525"/>
      <c r="O525" s="2"/>
    </row>
    <row r="526" spans="1:15">
      <c r="A526" s="61"/>
      <c r="B526" s="83"/>
      <c r="C526" s="62"/>
      <c r="D526" s="62"/>
      <c r="E526" s="63"/>
      <c r="F526" s="61"/>
      <c r="G526" s="151"/>
      <c r="H526" s="65"/>
      <c r="I526" s="151"/>
      <c r="J526" s="153"/>
      <c r="K526" s="66"/>
      <c r="M526"/>
      <c r="O526" s="2"/>
    </row>
    <row r="527" spans="1:15">
      <c r="A527" s="61"/>
      <c r="B527" s="83"/>
      <c r="C527" s="62"/>
      <c r="D527" s="62"/>
      <c r="E527" s="63"/>
      <c r="F527" s="61"/>
      <c r="G527" s="151"/>
      <c r="H527" s="65"/>
      <c r="I527" s="151"/>
      <c r="J527" s="153"/>
      <c r="K527" s="66"/>
      <c r="M527"/>
      <c r="O527" s="2"/>
    </row>
    <row r="528" spans="1:15">
      <c r="A528" s="61"/>
      <c r="B528" s="83"/>
      <c r="C528" s="62"/>
      <c r="D528" s="62"/>
      <c r="E528" s="63"/>
      <c r="F528" s="61"/>
      <c r="G528" s="151"/>
      <c r="H528" s="65"/>
      <c r="I528" s="151"/>
      <c r="J528" s="153"/>
      <c r="K528" s="66"/>
      <c r="M528"/>
      <c r="O528" s="2"/>
    </row>
    <row r="529" spans="1:15">
      <c r="A529" s="61"/>
      <c r="B529" s="83"/>
      <c r="C529" s="62"/>
      <c r="D529" s="62"/>
      <c r="E529" s="63"/>
      <c r="F529" s="61"/>
      <c r="G529" s="151"/>
      <c r="H529" s="65"/>
      <c r="I529" s="151"/>
      <c r="J529" s="153"/>
      <c r="K529" s="66"/>
      <c r="M529"/>
      <c r="O529" s="2"/>
    </row>
    <row r="530" spans="1:15">
      <c r="A530" s="61"/>
      <c r="B530" s="83"/>
      <c r="C530" s="62"/>
      <c r="D530" s="62"/>
      <c r="E530" s="63"/>
      <c r="F530" s="61"/>
      <c r="G530" s="151"/>
      <c r="H530" s="65"/>
      <c r="I530" s="151"/>
      <c r="J530" s="153"/>
      <c r="K530" s="66"/>
      <c r="M530"/>
      <c r="O530" s="2"/>
    </row>
    <row r="531" spans="1:15">
      <c r="A531" s="61"/>
      <c r="B531" s="83"/>
      <c r="C531" s="62"/>
      <c r="D531" s="62"/>
      <c r="E531" s="63"/>
      <c r="F531" s="61"/>
      <c r="G531" s="151"/>
      <c r="H531" s="65"/>
      <c r="I531" s="151"/>
      <c r="J531" s="153"/>
      <c r="K531" s="66"/>
      <c r="M531"/>
      <c r="O531" s="2"/>
    </row>
    <row r="532" spans="1:15">
      <c r="A532" s="61"/>
      <c r="B532" s="83"/>
      <c r="C532" s="62"/>
      <c r="D532" s="62"/>
      <c r="E532" s="63"/>
      <c r="F532" s="61"/>
      <c r="G532" s="151"/>
      <c r="H532" s="65"/>
      <c r="I532" s="151"/>
      <c r="J532" s="153"/>
      <c r="K532" s="66"/>
      <c r="M532"/>
      <c r="O532" s="2"/>
    </row>
    <row r="533" spans="1:15">
      <c r="A533" s="61"/>
      <c r="B533" s="83"/>
      <c r="C533" s="62"/>
      <c r="D533" s="62"/>
      <c r="E533" s="63"/>
      <c r="F533" s="61"/>
      <c r="G533" s="151"/>
      <c r="H533" s="65"/>
      <c r="I533" s="151"/>
      <c r="J533" s="153"/>
      <c r="K533" s="66"/>
      <c r="M533"/>
      <c r="O533" s="2"/>
    </row>
    <row r="534" spans="1:15">
      <c r="A534" s="61"/>
      <c r="B534" s="83"/>
      <c r="C534" s="62"/>
      <c r="D534" s="62"/>
      <c r="E534" s="63"/>
      <c r="F534" s="61"/>
      <c r="G534" s="151"/>
      <c r="H534" s="65"/>
      <c r="I534" s="151"/>
      <c r="J534" s="153"/>
      <c r="K534" s="66"/>
      <c r="M534"/>
      <c r="O534" s="2"/>
    </row>
    <row r="535" spans="1:15">
      <c r="A535" s="61"/>
      <c r="B535" s="83"/>
      <c r="C535" s="62"/>
      <c r="D535" s="62"/>
      <c r="E535" s="63"/>
      <c r="F535" s="61"/>
      <c r="G535" s="151"/>
      <c r="H535" s="65"/>
      <c r="I535" s="151"/>
      <c r="J535" s="153"/>
      <c r="K535" s="66"/>
      <c r="M535"/>
      <c r="O535" s="2"/>
    </row>
    <row r="536" spans="1:15">
      <c r="A536" s="61"/>
      <c r="B536" s="83"/>
      <c r="C536" s="62"/>
      <c r="D536" s="62"/>
      <c r="E536" s="63"/>
      <c r="F536" s="61"/>
      <c r="G536" s="151"/>
      <c r="H536" s="65"/>
      <c r="I536" s="151"/>
      <c r="J536" s="153"/>
      <c r="K536" s="66"/>
      <c r="M536"/>
      <c r="O536" s="2"/>
    </row>
    <row r="537" spans="1:15">
      <c r="A537" s="61"/>
      <c r="B537" s="83"/>
      <c r="C537" s="62"/>
      <c r="D537" s="62"/>
      <c r="E537" s="63"/>
      <c r="F537" s="61"/>
      <c r="G537" s="151"/>
      <c r="H537" s="65"/>
      <c r="I537" s="151"/>
      <c r="J537" s="153"/>
      <c r="K537" s="66"/>
      <c r="L537" s="57"/>
      <c r="M537"/>
      <c r="N537"/>
      <c r="O537" s="2"/>
    </row>
    <row r="538" spans="1:15">
      <c r="A538" s="61"/>
      <c r="B538" s="83"/>
      <c r="C538" s="62"/>
      <c r="D538" s="62"/>
      <c r="E538" s="63"/>
      <c r="F538" s="61"/>
      <c r="G538" s="151"/>
      <c r="H538" s="65"/>
      <c r="I538" s="151"/>
      <c r="J538" s="153"/>
      <c r="K538" s="66"/>
      <c r="L538" s="57"/>
      <c r="M538"/>
      <c r="N538"/>
      <c r="O538" s="2"/>
    </row>
    <row r="539" spans="1:15">
      <c r="A539" s="61"/>
      <c r="B539" s="83"/>
      <c r="C539" s="62"/>
      <c r="D539" s="62"/>
      <c r="E539" s="63"/>
      <c r="F539" s="61"/>
      <c r="G539" s="151"/>
      <c r="H539" s="65"/>
      <c r="I539" s="151"/>
      <c r="J539" s="153"/>
      <c r="K539" s="66"/>
      <c r="L539" s="57"/>
      <c r="M539"/>
      <c r="N539"/>
      <c r="O539" s="2"/>
    </row>
    <row r="540" spans="1:15">
      <c r="A540" s="61"/>
      <c r="B540" s="83"/>
      <c r="C540" s="62"/>
      <c r="D540" s="62"/>
      <c r="E540" s="63"/>
      <c r="F540" s="61"/>
      <c r="G540" s="151"/>
      <c r="H540" s="65"/>
      <c r="I540" s="151"/>
      <c r="J540" s="153"/>
      <c r="K540" s="66"/>
      <c r="L540" s="57"/>
      <c r="M540"/>
      <c r="N540"/>
      <c r="O540" s="2"/>
    </row>
    <row r="541" spans="1:15">
      <c r="A541" s="61"/>
      <c r="B541" s="83"/>
      <c r="C541" s="62"/>
      <c r="D541" s="62"/>
      <c r="E541" s="63"/>
      <c r="F541" s="61"/>
      <c r="G541" s="151"/>
      <c r="H541" s="65"/>
      <c r="I541" s="151"/>
      <c r="J541" s="153"/>
      <c r="K541" s="66"/>
      <c r="L541" s="57"/>
      <c r="M541"/>
      <c r="N541"/>
      <c r="O541" s="2"/>
    </row>
    <row r="542" spans="1:15">
      <c r="A542" s="61"/>
      <c r="B542" s="83"/>
      <c r="C542" s="62"/>
      <c r="D542" s="62"/>
      <c r="E542" s="63"/>
      <c r="F542" s="61"/>
      <c r="G542" s="151"/>
      <c r="H542" s="65"/>
      <c r="I542" s="151"/>
      <c r="J542" s="153"/>
      <c r="K542" s="66"/>
      <c r="L542" s="57"/>
      <c r="M542"/>
      <c r="N542"/>
      <c r="O542" s="2"/>
    </row>
    <row r="543" spans="1:15">
      <c r="A543" s="61"/>
      <c r="B543" s="83"/>
      <c r="C543" s="62"/>
      <c r="D543" s="62"/>
      <c r="E543" s="63"/>
      <c r="F543" s="61"/>
      <c r="G543" s="151"/>
      <c r="H543" s="65"/>
      <c r="I543" s="151"/>
      <c r="J543" s="153"/>
      <c r="K543" s="66"/>
      <c r="L543"/>
      <c r="M543"/>
      <c r="N543"/>
      <c r="O543" s="2"/>
    </row>
    <row r="544" spans="1:15">
      <c r="A544" s="61"/>
      <c r="B544" s="83"/>
      <c r="C544" s="62"/>
      <c r="D544" s="62"/>
      <c r="E544" s="63"/>
      <c r="F544" s="61"/>
      <c r="G544" s="151"/>
      <c r="H544" s="65"/>
      <c r="I544" s="151"/>
      <c r="J544" s="153"/>
      <c r="K544" s="66"/>
      <c r="L544"/>
      <c r="M544"/>
      <c r="N544"/>
      <c r="O544" s="2"/>
    </row>
    <row r="545" spans="1:15">
      <c r="A545" s="61"/>
      <c r="B545" s="83"/>
      <c r="C545" s="62"/>
      <c r="D545" s="62"/>
      <c r="E545" s="63"/>
      <c r="F545" s="61"/>
      <c r="G545" s="151"/>
      <c r="H545" s="65"/>
      <c r="I545" s="151"/>
      <c r="J545" s="153"/>
      <c r="K545" s="66"/>
      <c r="L545"/>
      <c r="M545"/>
      <c r="N545"/>
      <c r="O545" s="2"/>
    </row>
    <row r="546" spans="1:15">
      <c r="A546" s="61"/>
      <c r="B546" s="83"/>
      <c r="C546" s="62"/>
      <c r="D546" s="62"/>
      <c r="E546" s="63"/>
      <c r="F546" s="61"/>
      <c r="G546" s="151"/>
      <c r="H546" s="65"/>
      <c r="I546" s="151"/>
      <c r="J546" s="153"/>
      <c r="K546" s="66"/>
      <c r="L546"/>
      <c r="M546"/>
      <c r="N546"/>
      <c r="O546" s="2"/>
    </row>
    <row r="547" spans="1:15">
      <c r="A547" s="61"/>
      <c r="B547" s="83"/>
      <c r="C547" s="62"/>
      <c r="D547" s="62"/>
      <c r="E547" s="63"/>
      <c r="F547" s="61"/>
      <c r="G547" s="151"/>
      <c r="H547" s="65"/>
      <c r="I547" s="151"/>
      <c r="J547" s="153"/>
      <c r="K547" s="66"/>
      <c r="M547"/>
      <c r="O547" s="2"/>
    </row>
    <row r="548" spans="1:15">
      <c r="A548" s="61"/>
      <c r="B548" s="83"/>
      <c r="C548" s="62"/>
      <c r="D548" s="62"/>
      <c r="E548" s="63"/>
      <c r="F548" s="61"/>
      <c r="G548" s="151"/>
      <c r="H548" s="65"/>
      <c r="I548" s="151"/>
      <c r="J548" s="153"/>
      <c r="K548" s="66"/>
      <c r="M548"/>
      <c r="O548" s="2"/>
    </row>
    <row r="549" spans="1:15">
      <c r="A549" s="61"/>
      <c r="B549" s="83"/>
      <c r="C549" s="62"/>
      <c r="D549" s="62"/>
      <c r="E549" s="63"/>
      <c r="F549" s="61"/>
      <c r="G549" s="151"/>
      <c r="H549" s="65"/>
      <c r="I549" s="151"/>
      <c r="J549" s="153"/>
      <c r="K549" s="66"/>
      <c r="M549"/>
      <c r="O549" s="2"/>
    </row>
    <row r="550" spans="1:15">
      <c r="A550" s="61"/>
      <c r="B550" s="83"/>
      <c r="C550" s="62"/>
      <c r="D550" s="62"/>
      <c r="E550" s="63"/>
      <c r="F550" s="61"/>
      <c r="G550" s="151"/>
      <c r="H550" s="65"/>
      <c r="I550" s="151"/>
      <c r="J550" s="153"/>
      <c r="K550" s="66"/>
      <c r="M550"/>
      <c r="O550" s="2"/>
    </row>
    <row r="551" spans="1:15">
      <c r="A551" s="61"/>
      <c r="B551" s="83"/>
      <c r="C551" s="62"/>
      <c r="D551" s="62"/>
      <c r="E551" s="63"/>
      <c r="F551" s="61"/>
      <c r="G551" s="151"/>
      <c r="H551" s="65"/>
      <c r="I551" s="151"/>
      <c r="J551" s="153"/>
      <c r="K551" s="66"/>
      <c r="M551"/>
      <c r="O551" s="2"/>
    </row>
    <row r="552" spans="1:15">
      <c r="A552" s="61"/>
      <c r="B552" s="83"/>
      <c r="C552" s="62"/>
      <c r="D552" s="62"/>
      <c r="E552" s="63"/>
      <c r="F552" s="61"/>
      <c r="G552" s="151"/>
      <c r="H552" s="65"/>
      <c r="I552" s="151"/>
      <c r="J552" s="153"/>
      <c r="K552" s="66"/>
      <c r="M552"/>
      <c r="O552" s="2"/>
    </row>
    <row r="553" spans="1:15">
      <c r="A553" s="61"/>
      <c r="B553" s="83"/>
      <c r="C553" s="62"/>
      <c r="D553" s="62"/>
      <c r="E553" s="63"/>
      <c r="F553" s="61"/>
      <c r="G553" s="151"/>
      <c r="H553" s="65"/>
      <c r="I553" s="151"/>
      <c r="J553" s="153"/>
      <c r="K553" s="66"/>
      <c r="M553"/>
      <c r="O553" s="2"/>
    </row>
    <row r="554" spans="1:15">
      <c r="A554" s="61"/>
      <c r="B554" s="83"/>
      <c r="C554" s="62"/>
      <c r="D554" s="62"/>
      <c r="E554" s="63"/>
      <c r="F554" s="61"/>
      <c r="G554" s="151"/>
      <c r="H554" s="65"/>
      <c r="I554" s="151"/>
      <c r="J554" s="153"/>
      <c r="K554" s="66"/>
      <c r="M554"/>
      <c r="O554" s="2"/>
    </row>
    <row r="555" spans="1:15">
      <c r="A555" s="61"/>
      <c r="B555" s="83"/>
      <c r="C555" s="62"/>
      <c r="D555" s="62"/>
      <c r="E555" s="63"/>
      <c r="F555" s="61"/>
      <c r="G555" s="151"/>
      <c r="H555" s="65"/>
      <c r="I555" s="151"/>
      <c r="J555" s="153"/>
      <c r="K555" s="66"/>
      <c r="M555"/>
      <c r="O555" s="2"/>
    </row>
    <row r="556" spans="1:15">
      <c r="A556" s="61"/>
      <c r="B556" s="83"/>
      <c r="C556" s="62"/>
      <c r="D556" s="62"/>
      <c r="E556" s="63"/>
      <c r="F556" s="61"/>
      <c r="G556" s="151"/>
      <c r="H556" s="65"/>
      <c r="I556" s="151"/>
      <c r="J556" s="153"/>
      <c r="K556" s="66"/>
      <c r="M556"/>
      <c r="O556" s="2"/>
    </row>
    <row r="557" spans="1:15">
      <c r="A557" s="61"/>
      <c r="B557" s="83"/>
      <c r="C557" s="62"/>
      <c r="D557" s="62"/>
      <c r="E557" s="63"/>
      <c r="F557" s="61"/>
      <c r="G557" s="151"/>
      <c r="H557" s="65"/>
      <c r="I557" s="151"/>
      <c r="J557" s="153"/>
      <c r="K557" s="66"/>
      <c r="M557"/>
      <c r="O557" s="2"/>
    </row>
    <row r="558" spans="1:15">
      <c r="A558" s="61"/>
      <c r="B558" s="83"/>
      <c r="C558" s="62"/>
      <c r="D558" s="62"/>
      <c r="E558" s="63"/>
      <c r="F558" s="61"/>
      <c r="G558" s="151"/>
      <c r="H558" s="65"/>
      <c r="I558" s="151"/>
      <c r="J558" s="153"/>
      <c r="K558" s="66"/>
      <c r="M558"/>
      <c r="O558" s="2"/>
    </row>
    <row r="559" spans="1:15">
      <c r="A559" s="61"/>
      <c r="B559" s="83"/>
      <c r="C559" s="62"/>
      <c r="D559" s="62"/>
      <c r="E559" s="63"/>
      <c r="F559" s="61"/>
      <c r="G559" s="151"/>
      <c r="H559" s="65"/>
      <c r="I559" s="151"/>
      <c r="J559" s="153"/>
      <c r="K559" s="66"/>
      <c r="M559"/>
      <c r="O559" s="2"/>
    </row>
    <row r="560" spans="1:15">
      <c r="A560" s="61"/>
      <c r="B560" s="83"/>
      <c r="C560" s="62"/>
      <c r="D560" s="62"/>
      <c r="E560" s="63"/>
      <c r="F560" s="61"/>
      <c r="G560" s="151"/>
      <c r="H560" s="65"/>
      <c r="I560" s="151"/>
      <c r="J560" s="153"/>
      <c r="K560" s="66"/>
      <c r="M560"/>
      <c r="O560" s="2"/>
    </row>
    <row r="561" spans="1:15">
      <c r="A561" s="61"/>
      <c r="B561" s="83"/>
      <c r="C561" s="62"/>
      <c r="D561" s="62"/>
      <c r="E561" s="63"/>
      <c r="F561" s="61"/>
      <c r="G561" s="151"/>
      <c r="H561" s="65"/>
      <c r="I561" s="151"/>
      <c r="J561" s="153"/>
      <c r="K561" s="66"/>
      <c r="M561"/>
      <c r="O561" s="2"/>
    </row>
    <row r="562" spans="1:15">
      <c r="A562" s="61"/>
      <c r="B562" s="83"/>
      <c r="C562" s="62"/>
      <c r="D562" s="62"/>
      <c r="E562" s="63"/>
      <c r="F562" s="61"/>
      <c r="G562" s="151"/>
      <c r="H562" s="65"/>
      <c r="I562" s="151"/>
      <c r="J562" s="153"/>
      <c r="K562" s="66"/>
      <c r="M562"/>
      <c r="O562" s="2"/>
    </row>
    <row r="563" spans="1:15">
      <c r="A563" s="61"/>
      <c r="B563" s="83"/>
      <c r="C563" s="62"/>
      <c r="D563" s="62"/>
      <c r="E563" s="63"/>
      <c r="F563" s="61"/>
      <c r="G563" s="151"/>
      <c r="H563" s="65"/>
      <c r="I563" s="151"/>
      <c r="J563" s="153"/>
      <c r="K563" s="66"/>
      <c r="M563"/>
      <c r="O563" s="2"/>
    </row>
    <row r="564" spans="1:15">
      <c r="A564" s="61"/>
      <c r="B564" s="83"/>
      <c r="C564" s="62"/>
      <c r="D564" s="62"/>
      <c r="E564" s="63"/>
      <c r="F564" s="61"/>
      <c r="G564" s="151"/>
      <c r="H564" s="65"/>
      <c r="I564" s="151"/>
      <c r="J564" s="153"/>
      <c r="K564" s="66"/>
      <c r="M564"/>
      <c r="O564" s="2"/>
    </row>
    <row r="565" spans="1:15">
      <c r="A565" s="61"/>
      <c r="B565" s="83"/>
      <c r="C565" s="62"/>
      <c r="D565" s="62"/>
      <c r="E565" s="63"/>
      <c r="F565" s="61"/>
      <c r="G565" s="151"/>
      <c r="H565" s="65"/>
      <c r="I565" s="151"/>
      <c r="J565" s="153"/>
      <c r="K565" s="66"/>
      <c r="M565"/>
      <c r="O565" s="2"/>
    </row>
    <row r="566" spans="1:15">
      <c r="A566" s="61"/>
      <c r="B566" s="83"/>
      <c r="C566" s="62"/>
      <c r="D566" s="62"/>
      <c r="E566" s="63"/>
      <c r="F566" s="61"/>
      <c r="G566" s="151"/>
      <c r="H566" s="65"/>
      <c r="I566" s="151"/>
      <c r="J566" s="153"/>
      <c r="K566" s="66"/>
      <c r="M566"/>
      <c r="O566" s="2"/>
    </row>
    <row r="567" spans="1:15">
      <c r="A567" s="61"/>
      <c r="B567" s="83"/>
      <c r="C567" s="62"/>
      <c r="D567" s="62"/>
      <c r="E567" s="63"/>
      <c r="F567" s="61"/>
      <c r="G567" s="151"/>
      <c r="H567" s="65"/>
      <c r="I567" s="151"/>
      <c r="J567" s="153"/>
      <c r="K567" s="66"/>
      <c r="M567"/>
      <c r="O567" s="2"/>
    </row>
    <row r="568" spans="1:15">
      <c r="A568" s="61"/>
      <c r="B568" s="83"/>
      <c r="C568" s="62"/>
      <c r="D568" s="62"/>
      <c r="E568" s="63"/>
      <c r="F568" s="61"/>
      <c r="G568" s="151"/>
      <c r="H568" s="65"/>
      <c r="I568" s="151"/>
      <c r="J568" s="153"/>
      <c r="K568" s="66"/>
      <c r="M568"/>
      <c r="O568" s="2"/>
    </row>
    <row r="569" spans="1:15">
      <c r="A569" s="61"/>
      <c r="B569" s="83"/>
      <c r="C569" s="62"/>
      <c r="D569" s="62"/>
      <c r="E569" s="63"/>
      <c r="F569" s="61"/>
      <c r="G569" s="151"/>
      <c r="H569" s="65"/>
      <c r="I569" s="151"/>
      <c r="J569" s="153"/>
      <c r="K569" s="66"/>
      <c r="M569"/>
      <c r="O569" s="2"/>
    </row>
    <row r="570" spans="1:15">
      <c r="A570" s="61"/>
      <c r="B570" s="83"/>
      <c r="C570" s="62"/>
      <c r="D570" s="62"/>
      <c r="E570" s="63"/>
      <c r="F570" s="61"/>
      <c r="G570" s="151"/>
      <c r="H570" s="65"/>
      <c r="I570" s="151"/>
      <c r="J570" s="153"/>
      <c r="K570" s="66"/>
      <c r="M570"/>
      <c r="O570" s="2"/>
    </row>
    <row r="571" spans="1:15">
      <c r="A571" s="61"/>
      <c r="B571" s="83"/>
      <c r="C571" s="62"/>
      <c r="D571" s="62"/>
      <c r="E571" s="63"/>
      <c r="F571" s="61"/>
      <c r="G571" s="151"/>
      <c r="H571" s="65"/>
      <c r="I571" s="151"/>
      <c r="J571" s="153"/>
      <c r="K571" s="66"/>
      <c r="M571"/>
      <c r="O571" s="2"/>
    </row>
    <row r="572" spans="1:15">
      <c r="A572" s="61"/>
      <c r="B572" s="83"/>
      <c r="C572" s="62"/>
      <c r="D572" s="62"/>
      <c r="E572" s="63"/>
      <c r="F572" s="61"/>
      <c r="G572" s="151"/>
      <c r="H572" s="65"/>
      <c r="I572" s="151"/>
      <c r="J572" s="153"/>
      <c r="K572" s="66"/>
      <c r="M572"/>
      <c r="O572" s="2"/>
    </row>
    <row r="573" spans="1:15">
      <c r="A573" s="61"/>
      <c r="B573" s="83"/>
      <c r="C573" s="62"/>
      <c r="D573" s="62"/>
      <c r="E573" s="63"/>
      <c r="F573" s="61"/>
      <c r="G573" s="151"/>
      <c r="H573" s="65"/>
      <c r="I573" s="151"/>
      <c r="J573" s="153"/>
      <c r="K573" s="66"/>
      <c r="M573"/>
      <c r="O573" s="2"/>
    </row>
    <row r="574" spans="1:15">
      <c r="A574" s="61"/>
      <c r="B574" s="83"/>
      <c r="C574" s="62"/>
      <c r="D574" s="62"/>
      <c r="E574" s="63"/>
      <c r="F574" s="61"/>
      <c r="G574" s="151"/>
      <c r="H574" s="65"/>
      <c r="I574" s="151"/>
      <c r="J574" s="153"/>
      <c r="K574" s="66"/>
      <c r="M574"/>
      <c r="O574" s="2"/>
    </row>
    <row r="575" spans="1:15">
      <c r="A575" s="61"/>
      <c r="B575" s="83"/>
      <c r="C575" s="62"/>
      <c r="D575" s="62"/>
      <c r="E575" s="63"/>
      <c r="F575" s="61"/>
      <c r="G575" s="151"/>
      <c r="H575" s="65"/>
      <c r="I575" s="151"/>
      <c r="J575" s="153"/>
      <c r="K575" s="66"/>
      <c r="M575"/>
      <c r="O575" s="2"/>
    </row>
    <row r="576" spans="1:15">
      <c r="A576" s="61"/>
      <c r="B576" s="83"/>
      <c r="C576" s="62"/>
      <c r="D576" s="62"/>
      <c r="E576" s="63"/>
      <c r="F576" s="61"/>
      <c r="G576" s="151"/>
      <c r="H576" s="65"/>
      <c r="I576" s="151"/>
      <c r="J576" s="153"/>
      <c r="K576" s="66"/>
      <c r="M576"/>
      <c r="O576" s="2"/>
    </row>
    <row r="577" spans="1:15">
      <c r="A577" s="61"/>
      <c r="B577" s="83"/>
      <c r="C577" s="62"/>
      <c r="D577" s="62"/>
      <c r="E577" s="63"/>
      <c r="F577" s="61"/>
      <c r="G577" s="151"/>
      <c r="H577" s="65"/>
      <c r="I577" s="151"/>
      <c r="J577" s="153"/>
      <c r="K577" s="66"/>
      <c r="M577"/>
      <c r="O577" s="2"/>
    </row>
    <row r="578" spans="1:15">
      <c r="A578" s="61"/>
      <c r="B578" s="83"/>
      <c r="C578" s="62"/>
      <c r="D578" s="62"/>
      <c r="E578" s="63"/>
      <c r="F578" s="61"/>
      <c r="G578" s="151"/>
      <c r="H578" s="65"/>
      <c r="I578" s="151"/>
      <c r="J578" s="153"/>
      <c r="K578" s="66"/>
      <c r="M578"/>
      <c r="O578" s="2"/>
    </row>
    <row r="579" spans="1:15">
      <c r="A579" s="61"/>
      <c r="B579" s="83"/>
      <c r="C579" s="62"/>
      <c r="D579" s="62"/>
      <c r="E579" s="63"/>
      <c r="F579" s="61"/>
      <c r="G579" s="151"/>
      <c r="H579" s="65"/>
      <c r="I579" s="151"/>
      <c r="J579" s="153"/>
      <c r="K579" s="66"/>
      <c r="M579"/>
      <c r="O579" s="2"/>
    </row>
    <row r="580" spans="1:15">
      <c r="A580" s="61"/>
      <c r="B580" s="83"/>
      <c r="C580" s="62"/>
      <c r="D580" s="62"/>
      <c r="E580" s="63"/>
      <c r="F580" s="61"/>
      <c r="G580" s="151"/>
      <c r="H580" s="65"/>
      <c r="I580" s="151"/>
      <c r="J580" s="153"/>
      <c r="K580" s="66"/>
      <c r="M580"/>
      <c r="O580" s="2"/>
    </row>
    <row r="581" spans="1:15">
      <c r="A581" s="61"/>
      <c r="B581" s="83"/>
      <c r="C581" s="62"/>
      <c r="D581" s="62"/>
      <c r="E581" s="63"/>
      <c r="F581" s="61"/>
      <c r="G581" s="151"/>
      <c r="H581" s="65"/>
      <c r="I581" s="151"/>
      <c r="J581" s="153"/>
      <c r="K581" s="66"/>
      <c r="M581"/>
      <c r="O581" s="2"/>
    </row>
    <row r="582" spans="1:15">
      <c r="A582" s="61"/>
      <c r="B582" s="83"/>
      <c r="C582" s="62"/>
      <c r="D582" s="62"/>
      <c r="E582" s="63"/>
      <c r="F582" s="61"/>
      <c r="G582" s="151"/>
      <c r="H582" s="65"/>
      <c r="I582" s="151"/>
      <c r="J582" s="153"/>
      <c r="K582" s="66"/>
      <c r="M582"/>
      <c r="O582" s="2"/>
    </row>
    <row r="583" spans="1:15">
      <c r="A583" s="61"/>
      <c r="B583" s="83"/>
      <c r="C583" s="62"/>
      <c r="D583" s="62"/>
      <c r="E583" s="63"/>
      <c r="F583" s="61"/>
      <c r="G583" s="151"/>
      <c r="H583" s="65"/>
      <c r="I583" s="151"/>
      <c r="J583" s="153"/>
      <c r="K583" s="66"/>
      <c r="M583"/>
      <c r="O583" s="2"/>
    </row>
    <row r="584" spans="1:15">
      <c r="A584" s="61"/>
      <c r="B584" s="83"/>
      <c r="C584" s="62"/>
      <c r="D584" s="62"/>
      <c r="E584" s="63"/>
      <c r="F584" s="61"/>
      <c r="G584" s="151"/>
      <c r="H584" s="65"/>
      <c r="I584" s="151"/>
      <c r="J584" s="153"/>
      <c r="K584" s="66"/>
      <c r="M584"/>
      <c r="O584" s="2"/>
    </row>
    <row r="585" spans="1:15">
      <c r="A585" s="61"/>
      <c r="B585" s="83"/>
      <c r="C585" s="62"/>
      <c r="D585" s="62"/>
      <c r="E585" s="63"/>
      <c r="F585" s="61"/>
      <c r="G585" s="151"/>
      <c r="H585" s="65"/>
      <c r="I585" s="151"/>
      <c r="J585" s="153"/>
      <c r="K585" s="66"/>
      <c r="M585"/>
      <c r="O585" s="2"/>
    </row>
    <row r="586" spans="1:15">
      <c r="A586" s="61"/>
      <c r="B586" s="83"/>
      <c r="C586" s="62"/>
      <c r="D586" s="62"/>
      <c r="E586" s="63"/>
      <c r="F586" s="61"/>
      <c r="G586" s="151"/>
      <c r="H586" s="65"/>
      <c r="I586" s="151"/>
      <c r="J586" s="153"/>
      <c r="K586" s="66"/>
      <c r="M586"/>
      <c r="O586" s="2"/>
    </row>
    <row r="587" spans="1:15">
      <c r="A587" s="61"/>
      <c r="B587" s="83"/>
      <c r="C587" s="62"/>
      <c r="D587" s="62"/>
      <c r="E587" s="63"/>
      <c r="F587" s="61"/>
      <c r="G587" s="151"/>
      <c r="H587" s="65"/>
      <c r="I587" s="151"/>
      <c r="J587" s="153"/>
      <c r="K587" s="66"/>
      <c r="M587"/>
      <c r="O587" s="2"/>
    </row>
    <row r="588" spans="1:15">
      <c r="A588" s="61"/>
      <c r="B588" s="83"/>
      <c r="C588" s="62"/>
      <c r="D588" s="62"/>
      <c r="E588" s="63"/>
      <c r="F588" s="61"/>
      <c r="G588" s="151"/>
      <c r="H588" s="65"/>
      <c r="I588" s="151"/>
      <c r="J588" s="153"/>
      <c r="K588" s="66"/>
      <c r="M588"/>
      <c r="O588" s="2"/>
    </row>
    <row r="589" spans="1:15">
      <c r="A589" s="61"/>
      <c r="B589" s="83"/>
      <c r="C589" s="62"/>
      <c r="D589" s="62"/>
      <c r="E589" s="63"/>
      <c r="F589" s="61"/>
      <c r="G589" s="151"/>
      <c r="H589" s="65"/>
      <c r="I589" s="151"/>
      <c r="J589" s="153"/>
      <c r="K589" s="66"/>
      <c r="M589"/>
      <c r="O589" s="2"/>
    </row>
    <row r="590" spans="1:15">
      <c r="A590" s="61"/>
      <c r="B590" s="83"/>
      <c r="C590" s="62"/>
      <c r="D590" s="62"/>
      <c r="E590" s="63"/>
      <c r="F590" s="61"/>
      <c r="G590" s="151"/>
      <c r="H590" s="65"/>
      <c r="I590" s="151"/>
      <c r="J590" s="153"/>
      <c r="K590" s="66"/>
      <c r="M590"/>
      <c r="O590" s="2"/>
    </row>
    <row r="591" spans="1:15">
      <c r="A591" s="61"/>
      <c r="B591" s="83"/>
      <c r="C591" s="62"/>
      <c r="D591" s="62"/>
      <c r="E591" s="63"/>
      <c r="F591" s="61"/>
      <c r="G591" s="151"/>
      <c r="H591" s="65"/>
      <c r="I591" s="151"/>
      <c r="J591" s="153"/>
      <c r="K591" s="66"/>
      <c r="M591"/>
      <c r="O591" s="2"/>
    </row>
    <row r="592" spans="1:15">
      <c r="A592" s="61"/>
      <c r="B592" s="83"/>
      <c r="C592" s="62"/>
      <c r="D592" s="62"/>
      <c r="E592" s="63"/>
      <c r="F592" s="61"/>
      <c r="G592" s="151"/>
      <c r="H592" s="65"/>
      <c r="I592" s="151"/>
      <c r="J592" s="153"/>
      <c r="K592" s="66"/>
      <c r="M592"/>
      <c r="O592" s="2"/>
    </row>
    <row r="593" spans="1:15">
      <c r="A593" s="61"/>
      <c r="B593" s="83"/>
      <c r="C593" s="62"/>
      <c r="D593" s="62"/>
      <c r="E593" s="63"/>
      <c r="F593" s="61"/>
      <c r="G593" s="151"/>
      <c r="H593" s="65"/>
      <c r="I593" s="151"/>
      <c r="J593" s="153"/>
      <c r="K593" s="66"/>
      <c r="M593"/>
      <c r="O593" s="2"/>
    </row>
    <row r="594" spans="1:15">
      <c r="A594" s="61"/>
      <c r="B594" s="83"/>
      <c r="C594" s="62"/>
      <c r="D594" s="62"/>
      <c r="E594" s="63"/>
      <c r="F594" s="61"/>
      <c r="G594" s="151"/>
      <c r="H594" s="65"/>
      <c r="I594" s="151"/>
      <c r="J594" s="153"/>
      <c r="K594" s="66"/>
      <c r="M594"/>
      <c r="O594" s="2"/>
    </row>
    <row r="595" spans="1:15">
      <c r="A595" s="61"/>
      <c r="B595" s="83"/>
      <c r="C595" s="62"/>
      <c r="D595" s="62"/>
      <c r="E595" s="63"/>
      <c r="F595" s="61"/>
      <c r="G595" s="151"/>
      <c r="H595" s="65"/>
      <c r="I595" s="151"/>
      <c r="J595" s="153"/>
      <c r="K595" s="66"/>
      <c r="M595"/>
      <c r="O595" s="2"/>
    </row>
    <row r="596" spans="1:15">
      <c r="A596" s="61"/>
      <c r="B596" s="83"/>
      <c r="C596" s="62"/>
      <c r="D596" s="62"/>
      <c r="E596" s="63"/>
      <c r="F596" s="61"/>
      <c r="G596" s="151"/>
      <c r="H596" s="65"/>
      <c r="I596" s="151"/>
      <c r="J596" s="153"/>
      <c r="K596" s="66"/>
      <c r="M596"/>
      <c r="O596" s="2"/>
    </row>
    <row r="597" spans="1:15">
      <c r="A597" s="61"/>
      <c r="B597" s="83"/>
      <c r="C597" s="62"/>
      <c r="D597" s="62"/>
      <c r="E597" s="63"/>
      <c r="F597" s="61"/>
      <c r="G597" s="151"/>
      <c r="H597" s="65"/>
      <c r="I597" s="151"/>
      <c r="J597" s="153"/>
      <c r="K597" s="66"/>
      <c r="M597"/>
      <c r="O597" s="2"/>
    </row>
    <row r="598" spans="1:15">
      <c r="A598" s="61"/>
      <c r="B598" s="83"/>
      <c r="C598" s="62"/>
      <c r="D598" s="62"/>
      <c r="E598" s="63"/>
      <c r="F598" s="61"/>
      <c r="G598" s="151"/>
      <c r="H598" s="65"/>
      <c r="I598" s="151"/>
      <c r="J598" s="153"/>
      <c r="K598" s="66"/>
      <c r="M598"/>
      <c r="O598" s="2"/>
    </row>
    <row r="599" spans="1:15">
      <c r="A599" s="61"/>
      <c r="B599" s="83"/>
      <c r="C599" s="62"/>
      <c r="D599" s="62"/>
      <c r="E599" s="63"/>
      <c r="F599" s="61"/>
      <c r="G599" s="151"/>
      <c r="H599" s="65"/>
      <c r="I599" s="151"/>
      <c r="J599" s="153"/>
      <c r="K599" s="66"/>
      <c r="M599"/>
      <c r="O599" s="2"/>
    </row>
    <row r="600" spans="1:15">
      <c r="A600" s="61"/>
      <c r="B600" s="83"/>
      <c r="C600" s="62"/>
      <c r="D600" s="62"/>
      <c r="E600" s="63"/>
      <c r="F600" s="61"/>
      <c r="G600" s="151"/>
      <c r="H600" s="65"/>
      <c r="I600" s="151"/>
      <c r="J600" s="153"/>
      <c r="K600" s="66"/>
      <c r="M600"/>
      <c r="O600" s="2"/>
    </row>
    <row r="601" spans="1:15">
      <c r="A601" s="61"/>
      <c r="B601" s="83"/>
      <c r="C601" s="62"/>
      <c r="D601" s="62"/>
      <c r="E601" s="63"/>
      <c r="F601" s="61"/>
      <c r="G601" s="151"/>
      <c r="H601" s="65"/>
      <c r="I601" s="151"/>
      <c r="J601" s="153"/>
      <c r="K601" s="66"/>
      <c r="M601"/>
      <c r="O601" s="2"/>
    </row>
    <row r="602" spans="1:15">
      <c r="A602" s="61"/>
      <c r="B602" s="83"/>
      <c r="C602" s="62"/>
      <c r="D602" s="62"/>
      <c r="E602" s="63"/>
      <c r="F602" s="61"/>
      <c r="G602" s="151"/>
      <c r="H602" s="65"/>
      <c r="I602" s="151"/>
      <c r="J602" s="153"/>
      <c r="K602" s="66"/>
      <c r="M602"/>
      <c r="O602" s="2"/>
    </row>
    <row r="603" spans="1:15">
      <c r="A603" s="61"/>
      <c r="B603" s="83"/>
      <c r="C603" s="62"/>
      <c r="D603" s="62"/>
      <c r="E603" s="63"/>
      <c r="F603" s="61"/>
      <c r="G603" s="151"/>
      <c r="H603" s="65"/>
      <c r="I603" s="151"/>
      <c r="J603" s="153"/>
      <c r="K603" s="66"/>
      <c r="M603"/>
      <c r="O603" s="2"/>
    </row>
    <row r="604" spans="1:15">
      <c r="A604" s="61"/>
      <c r="B604" s="83"/>
      <c r="C604" s="62"/>
      <c r="D604" s="62"/>
      <c r="E604" s="63"/>
      <c r="F604" s="61"/>
      <c r="G604" s="151"/>
      <c r="H604" s="65"/>
      <c r="I604" s="151"/>
      <c r="J604" s="153"/>
      <c r="K604" s="66"/>
      <c r="M604"/>
      <c r="O604" s="2"/>
    </row>
    <row r="605" spans="1:15">
      <c r="A605" s="61"/>
      <c r="B605" s="83"/>
      <c r="C605" s="62"/>
      <c r="D605" s="62"/>
      <c r="E605" s="63"/>
      <c r="F605" s="61"/>
      <c r="G605" s="151"/>
      <c r="H605" s="65"/>
      <c r="I605" s="151"/>
      <c r="J605" s="153"/>
      <c r="K605" s="66"/>
      <c r="M605"/>
      <c r="O605" s="2"/>
    </row>
    <row r="606" spans="1:15">
      <c r="A606" s="61"/>
      <c r="B606" s="83"/>
      <c r="C606" s="62"/>
      <c r="D606" s="62"/>
      <c r="E606" s="63"/>
      <c r="F606" s="61"/>
      <c r="G606" s="151"/>
      <c r="H606" s="65"/>
      <c r="I606" s="151"/>
      <c r="J606" s="153"/>
      <c r="K606" s="66"/>
      <c r="M606"/>
      <c r="O606" s="2"/>
    </row>
    <row r="607" spans="1:15">
      <c r="A607" s="61"/>
      <c r="B607" s="83"/>
      <c r="C607" s="62"/>
      <c r="D607" s="62"/>
      <c r="E607" s="63"/>
      <c r="F607" s="61"/>
      <c r="G607" s="151"/>
      <c r="H607" s="65"/>
      <c r="I607" s="151"/>
      <c r="J607" s="153"/>
      <c r="K607" s="66"/>
      <c r="M607"/>
      <c r="O607" s="2"/>
    </row>
    <row r="608" spans="1:15">
      <c r="A608" s="61"/>
      <c r="B608" s="83"/>
      <c r="C608" s="62"/>
      <c r="D608" s="62"/>
      <c r="E608" s="63"/>
      <c r="F608" s="61"/>
      <c r="G608" s="151"/>
      <c r="H608" s="65"/>
      <c r="I608" s="151"/>
      <c r="J608" s="153"/>
      <c r="K608" s="66"/>
      <c r="M608"/>
      <c r="O608" s="2"/>
    </row>
    <row r="609" spans="1:15">
      <c r="A609" s="61"/>
      <c r="B609" s="83"/>
      <c r="C609" s="62"/>
      <c r="D609" s="62"/>
      <c r="E609" s="63"/>
      <c r="F609" s="61"/>
      <c r="G609" s="151"/>
      <c r="H609" s="65"/>
      <c r="I609" s="151"/>
      <c r="J609" s="153"/>
      <c r="K609" s="66"/>
      <c r="M609"/>
      <c r="O609" s="2"/>
    </row>
    <row r="610" spans="1:15">
      <c r="A610" s="61"/>
      <c r="B610" s="83"/>
      <c r="C610" s="62"/>
      <c r="D610" s="62"/>
      <c r="E610" s="63"/>
      <c r="F610" s="61"/>
      <c r="G610" s="151"/>
      <c r="H610" s="65"/>
      <c r="I610" s="151"/>
      <c r="J610" s="153"/>
      <c r="K610" s="66"/>
      <c r="M610"/>
      <c r="O610" s="2"/>
    </row>
    <row r="611" spans="1:15">
      <c r="A611" s="61"/>
      <c r="B611" s="83"/>
      <c r="C611" s="62"/>
      <c r="D611" s="62"/>
      <c r="E611" s="63"/>
      <c r="F611" s="61"/>
      <c r="G611" s="151"/>
      <c r="H611" s="65"/>
      <c r="I611" s="151"/>
      <c r="J611" s="153"/>
      <c r="K611" s="66"/>
      <c r="M611"/>
      <c r="O611" s="2"/>
    </row>
    <row r="612" spans="1:15">
      <c r="A612" s="61"/>
      <c r="B612" s="83"/>
      <c r="C612" s="62"/>
      <c r="D612" s="62"/>
      <c r="E612" s="63"/>
      <c r="F612" s="61"/>
      <c r="G612" s="151"/>
      <c r="H612" s="65"/>
      <c r="I612" s="151"/>
      <c r="J612" s="153"/>
      <c r="K612" s="66"/>
      <c r="M612"/>
      <c r="O612" s="2"/>
    </row>
    <row r="613" spans="1:15">
      <c r="A613" s="61"/>
      <c r="B613" s="83"/>
      <c r="C613" s="62"/>
      <c r="D613" s="62"/>
      <c r="E613" s="63"/>
      <c r="F613" s="61"/>
      <c r="G613" s="151"/>
      <c r="H613" s="65"/>
      <c r="I613" s="151"/>
      <c r="J613" s="153"/>
      <c r="K613" s="66"/>
      <c r="M613"/>
      <c r="O613" s="2"/>
    </row>
    <row r="614" spans="1:15">
      <c r="A614" s="61"/>
      <c r="B614" s="83"/>
      <c r="C614" s="62"/>
      <c r="D614" s="62"/>
      <c r="E614" s="63"/>
      <c r="F614" s="61"/>
      <c r="G614" s="151"/>
      <c r="H614" s="65"/>
      <c r="I614" s="151"/>
      <c r="J614" s="153"/>
      <c r="K614" s="66"/>
      <c r="M614"/>
      <c r="O614" s="2"/>
    </row>
    <row r="615" spans="1:15">
      <c r="A615" s="61"/>
      <c r="B615" s="83"/>
      <c r="C615" s="62"/>
      <c r="D615" s="62"/>
      <c r="E615" s="63"/>
      <c r="F615" s="61"/>
      <c r="G615" s="151"/>
      <c r="H615" s="65"/>
      <c r="I615" s="151"/>
      <c r="J615" s="153"/>
      <c r="K615" s="66"/>
      <c r="M615"/>
      <c r="O615" s="2"/>
    </row>
    <row r="616" spans="1:15">
      <c r="A616" s="61"/>
      <c r="B616" s="83"/>
      <c r="C616" s="62"/>
      <c r="D616" s="62"/>
      <c r="E616" s="63"/>
      <c r="F616" s="61"/>
      <c r="G616" s="151"/>
      <c r="H616" s="65"/>
      <c r="I616" s="151"/>
      <c r="J616" s="153"/>
      <c r="K616" s="66"/>
      <c r="M616"/>
      <c r="O616" s="2"/>
    </row>
    <row r="617" spans="1:15">
      <c r="A617" s="61"/>
      <c r="B617" s="83"/>
      <c r="C617" s="62"/>
      <c r="D617" s="62"/>
      <c r="E617" s="63"/>
      <c r="F617" s="61"/>
      <c r="G617" s="151"/>
      <c r="H617" s="65"/>
      <c r="I617" s="151"/>
      <c r="J617" s="153"/>
      <c r="K617" s="66"/>
      <c r="M617"/>
      <c r="O617" s="2"/>
    </row>
    <row r="618" spans="1:15">
      <c r="A618" s="61"/>
      <c r="B618" s="83"/>
      <c r="C618" s="62"/>
      <c r="D618" s="62"/>
      <c r="E618" s="63"/>
      <c r="F618" s="61"/>
      <c r="G618" s="151"/>
      <c r="H618" s="65"/>
      <c r="I618" s="151"/>
      <c r="J618" s="153"/>
      <c r="K618" s="66"/>
      <c r="M618"/>
      <c r="O618" s="2"/>
    </row>
    <row r="619" spans="1:15">
      <c r="A619" s="61"/>
      <c r="B619" s="83"/>
      <c r="C619" s="62"/>
      <c r="D619" s="62"/>
      <c r="E619" s="63"/>
      <c r="F619" s="61"/>
      <c r="G619" s="151"/>
      <c r="H619" s="65"/>
      <c r="I619" s="151"/>
      <c r="J619" s="153"/>
      <c r="K619" s="66"/>
      <c r="M619"/>
      <c r="O619" s="2"/>
    </row>
    <row r="620" spans="1:15">
      <c r="A620" s="61"/>
      <c r="B620" s="83"/>
      <c r="C620" s="62"/>
      <c r="D620" s="62"/>
      <c r="E620" s="63"/>
      <c r="F620" s="61"/>
      <c r="G620" s="151"/>
      <c r="H620" s="65"/>
      <c r="I620" s="151"/>
      <c r="J620" s="153"/>
      <c r="K620" s="66"/>
      <c r="M620"/>
      <c r="O620" s="2"/>
    </row>
    <row r="621" spans="1:15">
      <c r="A621" s="61"/>
      <c r="B621" s="83"/>
      <c r="C621" s="62"/>
      <c r="D621" s="62"/>
      <c r="E621" s="63"/>
      <c r="F621" s="61"/>
      <c r="G621" s="151"/>
      <c r="H621" s="65"/>
      <c r="I621" s="151"/>
      <c r="J621" s="153"/>
      <c r="K621" s="66"/>
      <c r="M621"/>
      <c r="O621" s="2"/>
    </row>
    <row r="622" spans="1:15">
      <c r="A622" s="61"/>
      <c r="B622" s="83"/>
      <c r="C622" s="62"/>
      <c r="D622" s="62"/>
      <c r="E622" s="63"/>
      <c r="F622" s="61"/>
      <c r="G622" s="151"/>
      <c r="H622" s="65"/>
      <c r="I622" s="151"/>
      <c r="J622" s="153"/>
      <c r="K622" s="66"/>
      <c r="M622"/>
      <c r="O622" s="2"/>
    </row>
    <row r="623" spans="1:15">
      <c r="A623" s="61"/>
      <c r="B623" s="83"/>
      <c r="C623" s="62"/>
      <c r="D623" s="62"/>
      <c r="E623" s="63"/>
      <c r="F623" s="61"/>
      <c r="G623" s="151"/>
      <c r="H623" s="65"/>
      <c r="I623" s="151"/>
      <c r="J623" s="153"/>
      <c r="K623" s="66"/>
      <c r="M623"/>
      <c r="O623" s="2"/>
    </row>
    <row r="624" spans="1:15">
      <c r="A624" s="61"/>
      <c r="B624" s="83"/>
      <c r="C624" s="62"/>
      <c r="D624" s="62"/>
      <c r="E624" s="63"/>
      <c r="F624" s="61"/>
      <c r="G624" s="151"/>
      <c r="H624" s="65"/>
      <c r="I624" s="151"/>
      <c r="J624" s="153"/>
      <c r="K624" s="66"/>
      <c r="M624"/>
      <c r="O624" s="2"/>
    </row>
    <row r="625" spans="1:15">
      <c r="A625" s="61"/>
      <c r="B625" s="83"/>
      <c r="C625" s="62"/>
      <c r="D625" s="62"/>
      <c r="E625" s="63"/>
      <c r="F625" s="61"/>
      <c r="G625" s="151"/>
      <c r="H625" s="65"/>
      <c r="I625" s="151"/>
      <c r="J625" s="153"/>
      <c r="K625" s="66"/>
      <c r="M625"/>
      <c r="O625" s="2"/>
    </row>
    <row r="626" spans="1:15">
      <c r="A626" s="61"/>
      <c r="B626" s="83"/>
      <c r="C626" s="62"/>
      <c r="D626" s="62"/>
      <c r="E626" s="63"/>
      <c r="F626" s="61"/>
      <c r="G626" s="151"/>
      <c r="H626" s="65"/>
      <c r="I626" s="151"/>
      <c r="J626" s="153"/>
      <c r="K626" s="66"/>
      <c r="M626"/>
      <c r="O626" s="2"/>
    </row>
    <row r="627" spans="1:15">
      <c r="A627" s="61"/>
      <c r="B627" s="83"/>
      <c r="C627" s="62"/>
      <c r="D627" s="62"/>
      <c r="E627" s="63"/>
      <c r="F627" s="61"/>
      <c r="G627" s="151"/>
      <c r="H627" s="65"/>
      <c r="I627" s="151"/>
      <c r="J627" s="153"/>
      <c r="K627" s="66"/>
      <c r="M627"/>
      <c r="O627" s="2"/>
    </row>
    <row r="628" spans="1:15">
      <c r="A628" s="61"/>
      <c r="B628" s="83"/>
      <c r="C628" s="62"/>
      <c r="D628" s="62"/>
      <c r="E628" s="63"/>
      <c r="F628" s="61"/>
      <c r="G628" s="151"/>
      <c r="H628" s="65"/>
      <c r="I628" s="151"/>
      <c r="J628" s="153"/>
      <c r="K628" s="66"/>
      <c r="M628"/>
      <c r="O628" s="2"/>
    </row>
    <row r="629" spans="1:15">
      <c r="A629" s="61"/>
      <c r="B629" s="83"/>
      <c r="C629" s="62"/>
      <c r="D629" s="62"/>
      <c r="E629" s="63"/>
      <c r="F629" s="61"/>
      <c r="G629" s="151"/>
      <c r="H629" s="65"/>
      <c r="I629" s="151"/>
      <c r="J629" s="153"/>
      <c r="K629" s="66"/>
      <c r="M629"/>
      <c r="O629" s="2"/>
    </row>
    <row r="630" spans="1:15">
      <c r="A630" s="61"/>
      <c r="B630" s="83"/>
      <c r="C630" s="62"/>
      <c r="D630" s="62"/>
      <c r="E630" s="63"/>
      <c r="F630" s="61"/>
      <c r="G630" s="151"/>
      <c r="H630" s="65"/>
      <c r="I630" s="151"/>
      <c r="J630" s="153"/>
      <c r="K630" s="66"/>
      <c r="M630"/>
      <c r="O630" s="2"/>
    </row>
    <row r="631" spans="1:15">
      <c r="A631" s="61"/>
      <c r="B631" s="83"/>
      <c r="C631" s="62"/>
      <c r="D631" s="62"/>
      <c r="E631" s="63"/>
      <c r="F631" s="61"/>
      <c r="G631" s="151"/>
      <c r="H631" s="65"/>
      <c r="I631" s="151"/>
      <c r="J631" s="153"/>
      <c r="K631" s="66"/>
      <c r="M631"/>
      <c r="O631" s="2"/>
    </row>
    <row r="632" spans="1:15">
      <c r="A632" s="61"/>
      <c r="B632" s="83"/>
      <c r="C632" s="62"/>
      <c r="D632" s="62"/>
      <c r="E632" s="63"/>
      <c r="F632" s="61"/>
      <c r="G632" s="151"/>
      <c r="H632" s="65"/>
      <c r="I632" s="151"/>
      <c r="J632" s="153"/>
      <c r="K632" s="66"/>
      <c r="M632"/>
      <c r="O632" s="2"/>
    </row>
    <row r="633" spans="1:15">
      <c r="A633" s="61"/>
      <c r="B633" s="83"/>
      <c r="C633" s="62"/>
      <c r="D633" s="62"/>
      <c r="E633" s="63"/>
      <c r="F633" s="61"/>
      <c r="G633" s="151"/>
      <c r="H633" s="65"/>
      <c r="I633" s="151"/>
      <c r="J633" s="153"/>
      <c r="K633" s="66"/>
      <c r="M633"/>
      <c r="O633" s="2"/>
    </row>
    <row r="634" spans="1:15">
      <c r="A634" s="61"/>
      <c r="B634" s="83"/>
      <c r="C634" s="62"/>
      <c r="D634" s="62"/>
      <c r="E634" s="63"/>
      <c r="F634" s="61"/>
      <c r="G634" s="151"/>
      <c r="H634" s="65"/>
      <c r="I634" s="151"/>
      <c r="J634" s="153"/>
      <c r="K634" s="66"/>
      <c r="M634"/>
      <c r="O634" s="2"/>
    </row>
    <row r="635" spans="1:15">
      <c r="A635" s="61"/>
      <c r="B635" s="83"/>
      <c r="C635" s="62"/>
      <c r="D635" s="62"/>
      <c r="E635" s="63"/>
      <c r="F635" s="61"/>
      <c r="G635" s="151"/>
      <c r="H635" s="65"/>
      <c r="I635" s="151"/>
      <c r="J635" s="153"/>
      <c r="K635" s="66"/>
      <c r="M635"/>
      <c r="O635" s="2"/>
    </row>
    <row r="636" spans="1:15">
      <c r="A636" s="61"/>
      <c r="B636" s="83"/>
      <c r="C636" s="62"/>
      <c r="D636" s="62"/>
      <c r="E636" s="63"/>
      <c r="F636" s="61"/>
      <c r="G636" s="151"/>
      <c r="H636" s="65"/>
      <c r="I636" s="151"/>
      <c r="J636" s="153"/>
      <c r="K636" s="66"/>
      <c r="M636"/>
      <c r="O636" s="2"/>
    </row>
    <row r="637" spans="1:15">
      <c r="A637" s="61"/>
      <c r="B637" s="83"/>
      <c r="C637" s="62"/>
      <c r="D637" s="62"/>
      <c r="E637" s="63"/>
      <c r="F637" s="61"/>
      <c r="G637" s="151"/>
      <c r="H637" s="65"/>
      <c r="I637" s="151"/>
      <c r="J637" s="153"/>
      <c r="K637" s="66"/>
      <c r="M637"/>
      <c r="O637" s="2"/>
    </row>
    <row r="638" spans="1:15">
      <c r="A638" s="61"/>
      <c r="B638" s="83"/>
      <c r="C638" s="62"/>
      <c r="D638" s="62"/>
      <c r="E638" s="63"/>
      <c r="F638" s="61"/>
      <c r="G638" s="151"/>
      <c r="H638" s="65"/>
      <c r="I638" s="151"/>
      <c r="J638" s="153"/>
      <c r="K638" s="66"/>
      <c r="M638"/>
      <c r="O638" s="2"/>
    </row>
    <row r="639" spans="1:15">
      <c r="A639" s="61"/>
      <c r="B639" s="83"/>
      <c r="C639" s="62"/>
      <c r="D639" s="62"/>
      <c r="E639" s="63"/>
      <c r="F639" s="61"/>
      <c r="G639" s="151"/>
      <c r="H639" s="65"/>
      <c r="I639" s="151"/>
      <c r="J639" s="153"/>
      <c r="K639" s="66"/>
      <c r="M639"/>
      <c r="O639" s="2"/>
    </row>
    <row r="640" spans="1:15">
      <c r="A640" s="61"/>
      <c r="B640" s="83"/>
      <c r="C640" s="62"/>
      <c r="D640" s="62"/>
      <c r="E640" s="63"/>
      <c r="F640" s="61"/>
      <c r="G640" s="151"/>
      <c r="H640" s="65"/>
      <c r="I640" s="151"/>
      <c r="J640" s="153"/>
      <c r="K640" s="66"/>
      <c r="M640"/>
      <c r="O640" s="2"/>
    </row>
    <row r="641" spans="1:15">
      <c r="A641" s="61"/>
      <c r="B641" s="83"/>
      <c r="C641" s="62"/>
      <c r="D641" s="62"/>
      <c r="E641" s="63"/>
      <c r="F641" s="61"/>
      <c r="G641" s="151"/>
      <c r="H641" s="65"/>
      <c r="I641" s="151"/>
      <c r="J641" s="153"/>
      <c r="K641" s="66"/>
      <c r="M641"/>
      <c r="O641" s="2"/>
    </row>
    <row r="642" spans="1:15">
      <c r="A642" s="61"/>
      <c r="B642" s="83"/>
      <c r="C642" s="62"/>
      <c r="D642" s="62"/>
      <c r="E642" s="63"/>
      <c r="F642" s="61"/>
      <c r="G642" s="151"/>
      <c r="H642" s="65"/>
      <c r="I642" s="151"/>
      <c r="J642" s="153"/>
      <c r="K642" s="66"/>
      <c r="M642"/>
      <c r="O642" s="2"/>
    </row>
    <row r="643" spans="1:15">
      <c r="A643" s="61"/>
      <c r="B643" s="83"/>
      <c r="C643" s="62"/>
      <c r="D643" s="62"/>
      <c r="E643" s="63"/>
      <c r="F643" s="61"/>
      <c r="G643" s="151"/>
      <c r="H643" s="65"/>
      <c r="I643" s="151"/>
      <c r="J643" s="153"/>
      <c r="K643" s="66"/>
      <c r="M643"/>
      <c r="O643" s="2"/>
    </row>
    <row r="644" spans="1:15">
      <c r="A644" s="61"/>
      <c r="B644" s="83"/>
      <c r="C644" s="62"/>
      <c r="D644" s="62"/>
      <c r="E644" s="63"/>
      <c r="F644" s="61"/>
      <c r="G644" s="151"/>
      <c r="H644" s="65"/>
      <c r="I644" s="151"/>
      <c r="J644" s="153"/>
      <c r="K644" s="66"/>
      <c r="M644"/>
      <c r="O644" s="2"/>
    </row>
    <row r="645" spans="1:15">
      <c r="A645" s="61"/>
      <c r="B645" s="83"/>
      <c r="C645" s="62"/>
      <c r="D645" s="62"/>
      <c r="E645" s="63"/>
      <c r="F645" s="61"/>
      <c r="G645" s="151"/>
      <c r="H645" s="65"/>
      <c r="I645" s="151"/>
      <c r="J645" s="153"/>
      <c r="K645" s="66"/>
      <c r="M645"/>
      <c r="O645" s="2"/>
    </row>
    <row r="646" spans="1:15">
      <c r="A646" s="61"/>
      <c r="B646" s="83"/>
      <c r="C646" s="62"/>
      <c r="D646" s="62"/>
      <c r="E646" s="63"/>
      <c r="F646" s="61"/>
      <c r="G646" s="151"/>
      <c r="H646" s="65"/>
      <c r="I646" s="151"/>
      <c r="J646" s="153"/>
      <c r="K646" s="66"/>
      <c r="M646"/>
      <c r="O646" s="2"/>
    </row>
    <row r="647" spans="1:15">
      <c r="A647" s="61"/>
      <c r="B647" s="83"/>
      <c r="C647" s="62"/>
      <c r="D647" s="62"/>
      <c r="E647" s="63"/>
      <c r="F647" s="61"/>
      <c r="G647" s="151"/>
      <c r="H647" s="65"/>
      <c r="I647" s="151"/>
      <c r="J647" s="153"/>
      <c r="K647" s="66"/>
      <c r="M647"/>
      <c r="O647" s="2"/>
    </row>
    <row r="648" spans="1:15">
      <c r="A648" s="61"/>
      <c r="B648" s="83"/>
      <c r="C648" s="62"/>
      <c r="D648" s="62"/>
      <c r="E648" s="63"/>
      <c r="F648" s="61"/>
      <c r="G648" s="151"/>
      <c r="H648" s="65"/>
      <c r="I648" s="151"/>
      <c r="J648" s="153"/>
      <c r="K648" s="66"/>
      <c r="M648"/>
      <c r="O648" s="2"/>
    </row>
    <row r="649" spans="1:15">
      <c r="A649" s="61"/>
      <c r="B649" s="83"/>
      <c r="C649" s="62"/>
      <c r="D649" s="62"/>
      <c r="E649" s="63"/>
      <c r="F649" s="61"/>
      <c r="G649" s="151"/>
      <c r="H649" s="65"/>
      <c r="I649" s="151"/>
      <c r="J649" s="153"/>
      <c r="K649" s="66"/>
      <c r="M649"/>
      <c r="O649" s="2"/>
    </row>
    <row r="650" spans="1:15">
      <c r="A650" s="61"/>
      <c r="B650" s="83"/>
      <c r="C650" s="62"/>
      <c r="D650" s="62"/>
      <c r="E650" s="63"/>
      <c r="F650" s="61"/>
      <c r="G650" s="151"/>
      <c r="H650" s="65"/>
      <c r="I650" s="151"/>
      <c r="J650" s="153"/>
      <c r="K650" s="66"/>
      <c r="M650"/>
      <c r="O650" s="2"/>
    </row>
    <row r="651" spans="1:15">
      <c r="A651" s="61"/>
      <c r="B651" s="83"/>
      <c r="C651" s="62"/>
      <c r="D651" s="62"/>
      <c r="E651" s="63"/>
      <c r="F651" s="61"/>
      <c r="G651" s="151"/>
      <c r="H651" s="65"/>
      <c r="I651" s="151"/>
      <c r="J651" s="153"/>
      <c r="K651" s="66"/>
      <c r="M651"/>
      <c r="O651" s="2"/>
    </row>
    <row r="652" spans="1:15">
      <c r="A652" s="61"/>
      <c r="B652" s="83"/>
      <c r="C652" s="62"/>
      <c r="D652" s="62"/>
      <c r="E652" s="63"/>
      <c r="F652" s="61"/>
      <c r="G652" s="151"/>
      <c r="H652" s="65"/>
      <c r="I652" s="151"/>
      <c r="J652" s="153"/>
      <c r="K652" s="66"/>
      <c r="M652"/>
      <c r="O652" s="2"/>
    </row>
    <row r="653" spans="1:15">
      <c r="A653" s="61"/>
      <c r="B653" s="83"/>
      <c r="C653" s="62"/>
      <c r="D653" s="62"/>
      <c r="E653" s="63"/>
      <c r="F653" s="61"/>
      <c r="G653" s="151"/>
      <c r="H653" s="65"/>
      <c r="I653" s="151"/>
      <c r="J653" s="153"/>
      <c r="K653" s="66"/>
      <c r="M653"/>
      <c r="O653" s="2"/>
    </row>
    <row r="654" spans="1:15">
      <c r="A654" s="61"/>
      <c r="B654" s="83"/>
      <c r="C654" s="62"/>
      <c r="D654" s="62"/>
      <c r="E654" s="63"/>
      <c r="F654" s="61"/>
      <c r="G654" s="151"/>
      <c r="H654" s="65"/>
      <c r="I654" s="151"/>
      <c r="J654" s="153"/>
      <c r="K654" s="66"/>
      <c r="M654"/>
      <c r="O654" s="2"/>
    </row>
    <row r="655" spans="1:15">
      <c r="A655" s="61"/>
      <c r="B655" s="83"/>
      <c r="C655" s="62"/>
      <c r="D655" s="62"/>
      <c r="E655" s="63"/>
      <c r="F655" s="61"/>
      <c r="G655" s="151"/>
      <c r="H655" s="65"/>
      <c r="I655" s="151"/>
      <c r="J655" s="153"/>
      <c r="K655" s="66"/>
      <c r="M655"/>
      <c r="O655" s="2"/>
    </row>
    <row r="656" spans="1:15">
      <c r="A656" s="61"/>
      <c r="B656" s="83"/>
      <c r="C656" s="62"/>
      <c r="D656" s="62"/>
      <c r="E656" s="63"/>
      <c r="F656" s="61"/>
      <c r="G656" s="151"/>
      <c r="H656" s="65"/>
      <c r="I656" s="151"/>
      <c r="J656" s="153"/>
      <c r="K656" s="66"/>
      <c r="M656"/>
      <c r="O656" s="2"/>
    </row>
    <row r="657" spans="1:15">
      <c r="A657" s="61"/>
      <c r="B657" s="83"/>
      <c r="C657" s="62"/>
      <c r="D657" s="62"/>
      <c r="E657" s="63"/>
      <c r="F657" s="61"/>
      <c r="G657" s="151"/>
      <c r="H657" s="65"/>
      <c r="I657" s="151"/>
      <c r="J657" s="153"/>
      <c r="K657" s="66"/>
      <c r="M657"/>
      <c r="O657" s="2"/>
    </row>
    <row r="658" spans="1:15">
      <c r="A658" s="61"/>
      <c r="B658" s="83"/>
      <c r="C658" s="62"/>
      <c r="D658" s="62"/>
      <c r="E658" s="63"/>
      <c r="F658" s="61"/>
      <c r="G658" s="151"/>
      <c r="H658" s="65"/>
      <c r="I658" s="151"/>
      <c r="J658" s="153"/>
      <c r="K658" s="66"/>
      <c r="M658"/>
      <c r="O658" s="2"/>
    </row>
    <row r="659" spans="1:15">
      <c r="A659" s="61"/>
      <c r="B659" s="83"/>
      <c r="C659" s="62"/>
      <c r="D659" s="62"/>
      <c r="E659" s="63"/>
      <c r="F659" s="61"/>
      <c r="G659" s="151"/>
      <c r="H659" s="65"/>
      <c r="I659" s="151"/>
      <c r="J659" s="153"/>
      <c r="K659" s="66"/>
      <c r="M659"/>
      <c r="O659" s="2"/>
    </row>
    <row r="660" spans="1:15">
      <c r="A660" s="61"/>
      <c r="B660" s="83"/>
      <c r="C660" s="62"/>
      <c r="D660" s="62"/>
      <c r="E660" s="63"/>
      <c r="F660" s="61"/>
      <c r="G660" s="151"/>
      <c r="H660" s="65"/>
      <c r="I660" s="151"/>
      <c r="J660" s="153"/>
      <c r="K660" s="66"/>
      <c r="M660"/>
      <c r="O660" s="2"/>
    </row>
    <row r="661" spans="1:15">
      <c r="A661" s="61"/>
      <c r="B661" s="83"/>
      <c r="C661" s="62"/>
      <c r="D661" s="62"/>
      <c r="E661" s="63"/>
      <c r="F661" s="61"/>
      <c r="G661" s="151"/>
      <c r="H661" s="65"/>
      <c r="I661" s="151"/>
      <c r="J661" s="153"/>
      <c r="K661" s="66"/>
      <c r="M661"/>
      <c r="O661" s="2"/>
    </row>
    <row r="662" spans="1:15">
      <c r="A662" s="61"/>
      <c r="B662" s="83"/>
      <c r="C662" s="62"/>
      <c r="D662" s="62"/>
      <c r="E662" s="63"/>
      <c r="F662" s="61"/>
      <c r="G662" s="151"/>
      <c r="H662" s="65"/>
      <c r="I662" s="151"/>
      <c r="J662" s="153"/>
      <c r="K662" s="66"/>
      <c r="M662"/>
      <c r="O662" s="2"/>
    </row>
    <row r="663" spans="1:15">
      <c r="A663" s="61"/>
      <c r="B663" s="83"/>
      <c r="C663" s="62"/>
      <c r="D663" s="62"/>
      <c r="E663" s="63"/>
      <c r="F663" s="61"/>
      <c r="G663" s="151"/>
      <c r="H663" s="65"/>
      <c r="I663" s="151"/>
      <c r="J663" s="153"/>
      <c r="K663" s="66"/>
      <c r="M663"/>
      <c r="O663" s="2"/>
    </row>
    <row r="664" spans="1:15">
      <c r="A664" s="61"/>
      <c r="B664" s="83"/>
      <c r="C664" s="62"/>
      <c r="D664" s="62"/>
      <c r="E664" s="63"/>
      <c r="F664" s="61"/>
      <c r="G664" s="151"/>
      <c r="H664" s="65"/>
      <c r="I664" s="151"/>
      <c r="J664" s="153"/>
      <c r="K664" s="66"/>
      <c r="M664"/>
      <c r="O664" s="2"/>
    </row>
    <row r="665" spans="1:15">
      <c r="A665" s="61"/>
      <c r="B665" s="83"/>
      <c r="C665" s="62"/>
      <c r="D665" s="62"/>
      <c r="E665" s="63"/>
      <c r="F665" s="61"/>
      <c r="G665" s="151"/>
      <c r="H665" s="65"/>
      <c r="I665" s="151"/>
      <c r="J665" s="153"/>
      <c r="K665" s="66"/>
      <c r="M665"/>
      <c r="O665" s="2"/>
    </row>
    <row r="666" spans="1:15">
      <c r="A666" s="61"/>
      <c r="B666" s="83"/>
      <c r="C666" s="62"/>
      <c r="D666" s="62"/>
      <c r="E666" s="63"/>
      <c r="F666" s="61"/>
      <c r="G666" s="151"/>
      <c r="H666" s="65"/>
      <c r="I666" s="151"/>
      <c r="J666" s="153"/>
      <c r="K666" s="66"/>
      <c r="M666"/>
      <c r="O666" s="2"/>
    </row>
    <row r="667" spans="1:15">
      <c r="A667" s="61"/>
      <c r="B667" s="83"/>
      <c r="C667" s="62"/>
      <c r="D667" s="62"/>
      <c r="E667" s="63"/>
      <c r="F667" s="61"/>
      <c r="G667" s="151"/>
      <c r="H667" s="65"/>
      <c r="I667" s="151"/>
      <c r="J667" s="153"/>
      <c r="K667" s="66"/>
      <c r="M667"/>
      <c r="O667" s="2"/>
    </row>
    <row r="668" spans="1:15">
      <c r="A668" s="61"/>
      <c r="B668" s="83"/>
      <c r="C668" s="62"/>
      <c r="D668" s="62"/>
      <c r="E668" s="63"/>
      <c r="F668" s="61"/>
      <c r="G668" s="151"/>
      <c r="H668" s="65"/>
      <c r="I668" s="151"/>
      <c r="J668" s="153"/>
      <c r="K668" s="66"/>
      <c r="M668"/>
      <c r="O668" s="2"/>
    </row>
    <row r="669" spans="1:15">
      <c r="A669" s="61"/>
      <c r="B669" s="83"/>
      <c r="C669" s="62"/>
      <c r="D669" s="62"/>
      <c r="E669" s="63"/>
      <c r="F669" s="61"/>
      <c r="G669" s="151"/>
      <c r="H669" s="65"/>
      <c r="I669" s="151"/>
      <c r="J669" s="153"/>
      <c r="K669" s="66"/>
      <c r="M669"/>
      <c r="O669" s="2"/>
    </row>
    <row r="670" spans="1:15">
      <c r="A670" s="61"/>
      <c r="B670" s="83"/>
      <c r="C670" s="62"/>
      <c r="D670" s="62"/>
      <c r="E670" s="63"/>
      <c r="F670" s="61"/>
      <c r="G670" s="151"/>
      <c r="H670" s="65"/>
      <c r="I670" s="151"/>
      <c r="J670" s="153"/>
      <c r="K670" s="66"/>
      <c r="M670"/>
      <c r="O670" s="2"/>
    </row>
    <row r="671" spans="1:15">
      <c r="A671" s="61"/>
      <c r="B671" s="83"/>
      <c r="C671" s="62"/>
      <c r="D671" s="62"/>
      <c r="E671" s="63"/>
      <c r="F671" s="61"/>
      <c r="G671" s="151"/>
      <c r="H671" s="65"/>
      <c r="I671" s="151"/>
      <c r="J671" s="153"/>
      <c r="K671" s="66"/>
      <c r="M671"/>
      <c r="O671" s="2"/>
    </row>
    <row r="672" spans="1:15">
      <c r="A672" s="61"/>
      <c r="B672" s="83"/>
      <c r="C672" s="62"/>
      <c r="D672" s="62"/>
      <c r="E672" s="63"/>
      <c r="F672" s="61"/>
      <c r="G672" s="151"/>
      <c r="H672" s="65"/>
      <c r="I672" s="151"/>
      <c r="J672" s="153"/>
      <c r="K672" s="66"/>
      <c r="M672"/>
      <c r="O672" s="2"/>
    </row>
    <row r="673" spans="1:15">
      <c r="A673" s="61"/>
      <c r="B673" s="83"/>
      <c r="C673" s="62"/>
      <c r="D673" s="62"/>
      <c r="E673" s="63"/>
      <c r="F673" s="61"/>
      <c r="G673" s="151"/>
      <c r="H673" s="65"/>
      <c r="I673" s="151"/>
      <c r="J673" s="153"/>
      <c r="K673" s="66"/>
      <c r="M673"/>
      <c r="O673" s="2"/>
    </row>
    <row r="674" spans="1:15">
      <c r="A674" s="61"/>
      <c r="B674" s="83"/>
      <c r="C674" s="62"/>
      <c r="D674" s="62"/>
      <c r="E674" s="63"/>
      <c r="F674" s="61"/>
      <c r="G674" s="151"/>
      <c r="H674" s="65"/>
      <c r="I674" s="151"/>
      <c r="J674" s="153"/>
      <c r="K674" s="66"/>
      <c r="M674"/>
      <c r="O674" s="2"/>
    </row>
    <row r="675" spans="1:15">
      <c r="A675" s="61"/>
      <c r="B675" s="83"/>
      <c r="C675" s="62"/>
      <c r="D675" s="62"/>
      <c r="E675" s="63"/>
      <c r="F675" s="61"/>
      <c r="G675" s="151"/>
      <c r="H675" s="65"/>
      <c r="I675" s="151"/>
      <c r="J675" s="153"/>
      <c r="K675" s="66"/>
      <c r="M675"/>
      <c r="O675" s="2"/>
    </row>
    <row r="676" spans="1:15">
      <c r="A676" s="61"/>
      <c r="B676" s="83"/>
      <c r="C676" s="62"/>
      <c r="D676" s="62"/>
      <c r="E676" s="63"/>
      <c r="F676" s="61"/>
      <c r="G676" s="151"/>
      <c r="H676" s="65"/>
      <c r="I676" s="151"/>
      <c r="J676" s="153"/>
      <c r="K676" s="66"/>
      <c r="M676"/>
      <c r="O676" s="2"/>
    </row>
    <row r="677" spans="1:15">
      <c r="A677" s="61"/>
      <c r="B677" s="83"/>
      <c r="C677" s="62"/>
      <c r="D677" s="62"/>
      <c r="E677" s="63"/>
      <c r="F677" s="61"/>
      <c r="G677" s="151"/>
      <c r="H677" s="65"/>
      <c r="I677" s="151"/>
      <c r="J677" s="153"/>
      <c r="K677" s="66"/>
      <c r="M677"/>
      <c r="O677" s="2"/>
    </row>
    <row r="678" spans="1:15">
      <c r="A678" s="61"/>
      <c r="B678" s="83"/>
      <c r="C678" s="62"/>
      <c r="D678" s="62"/>
      <c r="E678" s="63"/>
      <c r="F678" s="61"/>
      <c r="G678" s="151"/>
      <c r="H678" s="65"/>
      <c r="I678" s="151"/>
      <c r="J678" s="153"/>
      <c r="K678" s="66"/>
      <c r="M678"/>
      <c r="O678" s="2"/>
    </row>
    <row r="679" spans="1:15">
      <c r="A679" s="61"/>
      <c r="B679" s="83"/>
      <c r="C679" s="62"/>
      <c r="D679" s="62"/>
      <c r="E679" s="63"/>
      <c r="F679" s="61"/>
      <c r="G679" s="151"/>
      <c r="H679" s="65"/>
      <c r="I679" s="151"/>
      <c r="J679" s="153"/>
      <c r="K679" s="66"/>
      <c r="M679"/>
      <c r="O679" s="2"/>
    </row>
    <row r="680" spans="1:15">
      <c r="A680" s="61"/>
      <c r="B680" s="83"/>
      <c r="C680" s="62"/>
      <c r="D680" s="62"/>
      <c r="E680" s="63"/>
      <c r="F680" s="61"/>
      <c r="G680" s="151"/>
      <c r="H680" s="65"/>
      <c r="I680" s="151"/>
      <c r="J680" s="153"/>
      <c r="K680" s="66"/>
      <c r="M680"/>
      <c r="O680" s="2"/>
    </row>
    <row r="681" spans="1:15">
      <c r="A681" s="61"/>
      <c r="B681" s="83"/>
      <c r="C681" s="62"/>
      <c r="D681" s="62"/>
      <c r="E681" s="63"/>
      <c r="F681" s="61"/>
      <c r="G681" s="151"/>
      <c r="H681" s="65"/>
      <c r="I681" s="151"/>
      <c r="J681" s="153"/>
      <c r="K681" s="66"/>
      <c r="M681"/>
      <c r="O681" s="2"/>
    </row>
    <row r="682" spans="1:15">
      <c r="A682" s="61"/>
      <c r="B682" s="83"/>
      <c r="C682" s="62"/>
      <c r="D682" s="62"/>
      <c r="E682" s="63"/>
      <c r="F682" s="61"/>
      <c r="G682" s="151"/>
      <c r="H682" s="65"/>
      <c r="I682" s="151"/>
      <c r="J682" s="153"/>
      <c r="K682" s="66"/>
      <c r="M682"/>
      <c r="O682" s="2"/>
    </row>
    <row r="683" spans="1:15">
      <c r="A683" s="61"/>
      <c r="B683" s="83"/>
      <c r="C683" s="62"/>
      <c r="D683" s="62"/>
      <c r="E683" s="63"/>
      <c r="F683" s="61"/>
      <c r="G683" s="151"/>
      <c r="H683" s="65"/>
      <c r="I683" s="151"/>
      <c r="J683" s="153"/>
      <c r="K683" s="66"/>
      <c r="M683"/>
      <c r="O683" s="2"/>
    </row>
    <row r="684" spans="1:15">
      <c r="A684" s="61"/>
      <c r="B684" s="83"/>
      <c r="C684" s="62"/>
      <c r="D684" s="62"/>
      <c r="E684" s="63"/>
      <c r="F684" s="61"/>
      <c r="G684" s="151"/>
      <c r="H684" s="65"/>
      <c r="I684" s="151"/>
      <c r="J684" s="153"/>
      <c r="K684" s="66"/>
      <c r="M684"/>
      <c r="O684" s="2"/>
    </row>
    <row r="685" spans="1:15">
      <c r="A685" s="61"/>
      <c r="B685" s="83"/>
      <c r="C685" s="62"/>
      <c r="D685" s="62"/>
      <c r="E685" s="63"/>
      <c r="F685" s="61"/>
      <c r="G685" s="151"/>
      <c r="H685" s="65"/>
      <c r="I685" s="151"/>
      <c r="J685" s="153"/>
      <c r="K685" s="66"/>
      <c r="M685"/>
      <c r="O685" s="2"/>
    </row>
    <row r="686" spans="1:15">
      <c r="A686" s="61"/>
      <c r="B686" s="83"/>
      <c r="C686" s="62"/>
      <c r="D686" s="62"/>
      <c r="E686" s="63"/>
      <c r="F686" s="61"/>
      <c r="G686" s="151"/>
      <c r="H686" s="65"/>
      <c r="I686" s="151"/>
      <c r="J686" s="153"/>
      <c r="K686" s="66"/>
      <c r="M686"/>
      <c r="O686" s="2"/>
    </row>
    <row r="687" spans="1:15">
      <c r="A687" s="61"/>
      <c r="B687" s="83"/>
      <c r="C687" s="62"/>
      <c r="D687" s="62"/>
      <c r="E687" s="63"/>
      <c r="F687" s="61"/>
      <c r="G687" s="151"/>
      <c r="H687" s="65"/>
      <c r="I687" s="151"/>
      <c r="J687" s="153"/>
      <c r="K687" s="66"/>
      <c r="M687"/>
      <c r="O687" s="2"/>
    </row>
    <row r="688" spans="1:15">
      <c r="A688" s="61"/>
      <c r="B688" s="83"/>
      <c r="C688" s="62"/>
      <c r="D688" s="62"/>
      <c r="E688" s="63"/>
      <c r="F688" s="61"/>
      <c r="G688" s="151"/>
      <c r="H688" s="65"/>
      <c r="I688" s="151"/>
      <c r="J688" s="153"/>
      <c r="K688" s="66"/>
      <c r="M688"/>
      <c r="O688" s="2"/>
    </row>
    <row r="689" spans="1:15">
      <c r="A689" s="61"/>
      <c r="B689" s="83"/>
      <c r="C689" s="62"/>
      <c r="D689" s="62"/>
      <c r="E689" s="63"/>
      <c r="F689" s="61"/>
      <c r="G689" s="151"/>
      <c r="H689" s="65"/>
      <c r="I689" s="151"/>
      <c r="J689" s="153"/>
      <c r="K689" s="66"/>
      <c r="M689"/>
      <c r="O689" s="2"/>
    </row>
    <row r="690" spans="1:15">
      <c r="A690" s="61"/>
      <c r="B690" s="83"/>
      <c r="C690" s="62"/>
      <c r="D690" s="62"/>
      <c r="E690" s="63"/>
      <c r="F690" s="61"/>
      <c r="G690" s="151"/>
      <c r="H690" s="65"/>
      <c r="I690" s="151"/>
      <c r="J690" s="153"/>
      <c r="K690" s="66"/>
      <c r="M690"/>
      <c r="O690" s="2"/>
    </row>
    <row r="691" spans="1:15">
      <c r="A691" s="61"/>
      <c r="B691" s="83"/>
      <c r="C691" s="62"/>
      <c r="D691" s="62"/>
      <c r="E691" s="63"/>
      <c r="F691" s="61"/>
      <c r="G691" s="151"/>
      <c r="H691" s="65"/>
      <c r="I691" s="151"/>
      <c r="J691" s="153"/>
      <c r="K691" s="66"/>
      <c r="M691"/>
      <c r="O691" s="2"/>
    </row>
    <row r="692" spans="1:15">
      <c r="A692" s="61"/>
      <c r="B692" s="83"/>
      <c r="C692" s="62"/>
      <c r="D692" s="62"/>
      <c r="E692" s="63"/>
      <c r="F692" s="61"/>
      <c r="G692" s="151"/>
      <c r="H692" s="65"/>
      <c r="I692" s="151"/>
      <c r="J692" s="153"/>
      <c r="K692" s="66"/>
      <c r="M692"/>
      <c r="O692" s="2"/>
    </row>
    <row r="693" spans="1:15">
      <c r="A693" s="61"/>
      <c r="B693" s="83"/>
      <c r="C693" s="62"/>
      <c r="D693" s="62"/>
      <c r="E693" s="63"/>
      <c r="F693" s="61"/>
      <c r="G693" s="151"/>
      <c r="H693" s="65"/>
      <c r="I693" s="151"/>
      <c r="J693" s="153"/>
      <c r="K693" s="66"/>
      <c r="M693"/>
      <c r="O693" s="2"/>
    </row>
    <row r="694" spans="1:15">
      <c r="A694" s="61"/>
      <c r="B694" s="83"/>
      <c r="C694" s="62"/>
      <c r="D694" s="62"/>
      <c r="E694" s="63"/>
      <c r="F694" s="61"/>
      <c r="G694" s="151"/>
      <c r="H694" s="65"/>
      <c r="I694" s="151"/>
      <c r="J694" s="153"/>
      <c r="K694" s="66"/>
      <c r="M694"/>
      <c r="O694" s="2"/>
    </row>
    <row r="695" spans="1:15">
      <c r="A695" s="61"/>
      <c r="B695" s="83"/>
      <c r="C695" s="62"/>
      <c r="D695" s="62"/>
      <c r="E695" s="63"/>
      <c r="F695" s="61"/>
      <c r="G695" s="151"/>
      <c r="H695" s="65"/>
      <c r="I695" s="151"/>
      <c r="J695" s="153"/>
      <c r="K695" s="66"/>
      <c r="M695"/>
      <c r="O695" s="2"/>
    </row>
    <row r="696" spans="1:15">
      <c r="A696" s="61"/>
      <c r="B696" s="83"/>
      <c r="C696" s="62"/>
      <c r="D696" s="62"/>
      <c r="E696" s="63"/>
      <c r="F696" s="61"/>
      <c r="G696" s="151"/>
      <c r="H696" s="65"/>
      <c r="I696" s="151"/>
      <c r="J696" s="153"/>
      <c r="K696" s="66"/>
      <c r="M696"/>
      <c r="O696" s="2"/>
    </row>
    <row r="697" spans="1:15">
      <c r="A697" s="61"/>
      <c r="B697" s="83"/>
      <c r="C697" s="62"/>
      <c r="D697" s="62"/>
      <c r="E697" s="63"/>
      <c r="F697" s="61"/>
      <c r="G697" s="151"/>
      <c r="H697" s="65"/>
      <c r="I697" s="151"/>
      <c r="J697" s="153"/>
      <c r="K697" s="66"/>
      <c r="M697"/>
      <c r="O697" s="2"/>
    </row>
    <row r="698" spans="1:15">
      <c r="A698" s="61"/>
      <c r="B698" s="83"/>
      <c r="C698" s="62"/>
      <c r="D698" s="62"/>
      <c r="E698" s="63"/>
      <c r="F698" s="61"/>
      <c r="G698" s="151"/>
      <c r="H698" s="65"/>
      <c r="I698" s="151"/>
      <c r="J698" s="153"/>
      <c r="K698" s="66"/>
      <c r="M698"/>
      <c r="O698" s="2"/>
    </row>
    <row r="699" spans="1:15">
      <c r="A699" s="61"/>
      <c r="B699" s="83"/>
      <c r="C699" s="62"/>
      <c r="D699" s="62"/>
      <c r="E699" s="63"/>
      <c r="F699" s="61"/>
      <c r="G699" s="151"/>
      <c r="H699" s="65"/>
      <c r="I699" s="151"/>
      <c r="J699" s="153"/>
      <c r="K699" s="66"/>
      <c r="M699"/>
      <c r="O699" s="2"/>
    </row>
    <row r="700" spans="1:15">
      <c r="A700" s="61"/>
      <c r="B700" s="83"/>
      <c r="C700" s="62"/>
      <c r="D700" s="62"/>
      <c r="E700" s="63"/>
      <c r="F700" s="61"/>
      <c r="G700" s="151"/>
      <c r="H700" s="65"/>
      <c r="I700" s="151"/>
      <c r="J700" s="153"/>
      <c r="K700" s="66"/>
      <c r="M700"/>
      <c r="O700" s="2"/>
    </row>
    <row r="701" spans="1:15">
      <c r="A701" s="61"/>
      <c r="B701" s="83"/>
      <c r="C701" s="62"/>
      <c r="D701" s="62"/>
      <c r="E701" s="63"/>
      <c r="F701" s="61"/>
      <c r="G701" s="151"/>
      <c r="H701" s="65"/>
      <c r="I701" s="151"/>
      <c r="J701" s="153"/>
      <c r="K701" s="66"/>
      <c r="M701"/>
      <c r="O701" s="2"/>
    </row>
    <row r="702" spans="1:15">
      <c r="A702" s="61"/>
      <c r="B702" s="83"/>
      <c r="C702" s="62"/>
      <c r="D702" s="62"/>
      <c r="E702" s="63"/>
      <c r="F702" s="61"/>
      <c r="G702" s="151"/>
      <c r="H702" s="65"/>
      <c r="I702" s="151"/>
      <c r="J702" s="153"/>
      <c r="K702" s="66"/>
      <c r="M702"/>
      <c r="O702" s="2"/>
    </row>
    <row r="703" spans="1:15">
      <c r="A703" s="61"/>
      <c r="B703" s="83"/>
      <c r="C703" s="62"/>
      <c r="D703" s="62"/>
      <c r="E703" s="63"/>
      <c r="F703" s="61"/>
      <c r="G703" s="151"/>
      <c r="H703" s="65"/>
      <c r="I703" s="151"/>
      <c r="J703" s="153"/>
      <c r="K703" s="66"/>
      <c r="M703"/>
      <c r="O703" s="2"/>
    </row>
    <row r="704" spans="1:15">
      <c r="A704" s="61"/>
      <c r="B704" s="83"/>
      <c r="C704" s="62"/>
      <c r="D704" s="62"/>
      <c r="E704" s="63"/>
      <c r="F704" s="61"/>
      <c r="G704" s="151"/>
      <c r="H704" s="65"/>
      <c r="I704" s="151"/>
      <c r="J704" s="153"/>
      <c r="K704" s="66"/>
      <c r="M704"/>
      <c r="O704" s="2"/>
    </row>
    <row r="705" spans="1:15">
      <c r="A705" s="61"/>
      <c r="B705" s="83"/>
      <c r="C705" s="62"/>
      <c r="D705" s="62"/>
      <c r="E705" s="63"/>
      <c r="F705" s="61"/>
      <c r="G705" s="151"/>
      <c r="H705" s="65"/>
      <c r="I705" s="151"/>
      <c r="J705" s="153"/>
      <c r="K705" s="66"/>
      <c r="M705"/>
      <c r="O705" s="2"/>
    </row>
    <row r="706" spans="1:15">
      <c r="A706" s="61"/>
      <c r="B706" s="83"/>
      <c r="C706" s="62"/>
      <c r="D706" s="62"/>
      <c r="E706" s="63"/>
      <c r="F706" s="61"/>
      <c r="G706" s="151"/>
      <c r="H706" s="65"/>
      <c r="I706" s="151"/>
      <c r="J706" s="153"/>
      <c r="K706" s="66"/>
      <c r="M706"/>
      <c r="O706" s="2"/>
    </row>
    <row r="707" spans="1:15">
      <c r="A707" s="61"/>
      <c r="B707" s="83"/>
      <c r="C707" s="62"/>
      <c r="D707" s="62"/>
      <c r="E707" s="63"/>
      <c r="F707" s="61"/>
      <c r="G707" s="151"/>
      <c r="H707" s="65"/>
      <c r="I707" s="151"/>
      <c r="J707" s="153"/>
      <c r="K707" s="66"/>
      <c r="M707"/>
      <c r="O707" s="2"/>
    </row>
    <row r="708" spans="1:15">
      <c r="A708" s="61"/>
      <c r="B708" s="83"/>
      <c r="C708" s="62"/>
      <c r="D708" s="62"/>
      <c r="E708" s="63"/>
      <c r="F708" s="61"/>
      <c r="G708" s="151"/>
      <c r="H708" s="65"/>
      <c r="I708" s="151"/>
      <c r="J708" s="153"/>
      <c r="K708" s="66"/>
      <c r="M708"/>
      <c r="O708" s="2"/>
    </row>
    <row r="709" spans="1:15">
      <c r="A709" s="61"/>
      <c r="B709" s="83"/>
      <c r="C709" s="62"/>
      <c r="D709" s="62"/>
      <c r="E709" s="63"/>
      <c r="F709" s="61"/>
      <c r="G709" s="151"/>
      <c r="H709" s="65"/>
      <c r="I709" s="151"/>
      <c r="J709" s="153"/>
      <c r="K709" s="66"/>
      <c r="M709"/>
      <c r="O709" s="2"/>
    </row>
    <row r="710" spans="1:15">
      <c r="A710" s="61"/>
      <c r="B710" s="83"/>
      <c r="C710" s="62"/>
      <c r="D710" s="62"/>
      <c r="E710" s="63"/>
      <c r="F710" s="61"/>
      <c r="G710" s="151"/>
      <c r="H710" s="65"/>
      <c r="I710" s="151"/>
      <c r="J710" s="153"/>
      <c r="K710" s="66"/>
      <c r="M710"/>
      <c r="O710" s="2"/>
    </row>
    <row r="711" spans="1:15">
      <c r="A711" s="61"/>
      <c r="B711" s="83"/>
      <c r="C711" s="62"/>
      <c r="D711" s="62"/>
      <c r="E711" s="63"/>
      <c r="F711" s="61"/>
      <c r="G711" s="151"/>
      <c r="H711" s="65"/>
      <c r="I711" s="151"/>
      <c r="J711" s="153"/>
      <c r="K711" s="66"/>
      <c r="M711"/>
      <c r="O711" s="2"/>
    </row>
    <row r="712" spans="1:15">
      <c r="A712" s="61"/>
      <c r="B712" s="83"/>
      <c r="C712" s="62"/>
      <c r="D712" s="62"/>
      <c r="E712" s="63"/>
      <c r="F712" s="61"/>
      <c r="G712" s="151"/>
      <c r="H712" s="65"/>
      <c r="I712" s="151"/>
      <c r="J712" s="153"/>
      <c r="K712" s="66"/>
      <c r="M712"/>
      <c r="O712" s="2"/>
    </row>
    <row r="713" spans="1:15">
      <c r="A713" s="61"/>
      <c r="B713" s="83"/>
      <c r="C713" s="62"/>
      <c r="D713" s="62"/>
      <c r="E713" s="63"/>
      <c r="F713" s="61"/>
      <c r="G713" s="151"/>
      <c r="H713" s="65"/>
      <c r="I713" s="151"/>
      <c r="J713" s="153"/>
      <c r="K713" s="66"/>
      <c r="M713"/>
      <c r="O713" s="2"/>
    </row>
    <row r="714" spans="1:15">
      <c r="A714" s="61"/>
      <c r="B714" s="83"/>
      <c r="C714" s="62"/>
      <c r="D714" s="62"/>
      <c r="E714" s="63"/>
      <c r="F714" s="61"/>
      <c r="G714" s="151"/>
      <c r="H714" s="65"/>
      <c r="I714" s="151"/>
      <c r="J714" s="153"/>
      <c r="K714" s="66"/>
      <c r="M714"/>
      <c r="O714" s="2"/>
    </row>
    <row r="715" spans="1:15">
      <c r="A715" s="61"/>
      <c r="B715" s="83"/>
      <c r="C715" s="62"/>
      <c r="D715" s="62"/>
      <c r="E715" s="63"/>
      <c r="F715" s="61"/>
      <c r="G715" s="151"/>
      <c r="H715" s="65"/>
      <c r="I715" s="151"/>
      <c r="J715" s="153"/>
      <c r="K715" s="66"/>
      <c r="M715"/>
      <c r="O715" s="2"/>
    </row>
    <row r="716" spans="1:15">
      <c r="A716" s="61"/>
      <c r="B716" s="83"/>
      <c r="C716" s="62"/>
      <c r="D716" s="62"/>
      <c r="E716" s="63"/>
      <c r="F716" s="61"/>
      <c r="G716" s="151"/>
      <c r="H716" s="65"/>
      <c r="I716" s="151"/>
      <c r="J716" s="153"/>
      <c r="K716" s="66"/>
      <c r="M716"/>
      <c r="O716" s="2"/>
    </row>
    <row r="717" spans="1:15">
      <c r="A717" s="61"/>
      <c r="B717" s="83"/>
      <c r="C717" s="62"/>
      <c r="D717" s="62"/>
      <c r="E717" s="63"/>
      <c r="F717" s="61"/>
      <c r="G717" s="151"/>
      <c r="H717" s="65"/>
      <c r="I717" s="151"/>
      <c r="J717" s="153"/>
      <c r="K717" s="66"/>
      <c r="M717"/>
      <c r="O717" s="2"/>
    </row>
    <row r="718" spans="1:15">
      <c r="A718" s="61"/>
      <c r="B718" s="83"/>
      <c r="C718" s="62"/>
      <c r="D718" s="62"/>
      <c r="E718" s="63"/>
      <c r="F718" s="61"/>
      <c r="G718" s="151"/>
      <c r="H718" s="65"/>
      <c r="I718" s="151"/>
      <c r="J718" s="153"/>
      <c r="K718" s="66"/>
      <c r="M718"/>
      <c r="O718" s="2"/>
    </row>
    <row r="719" spans="1:15">
      <c r="A719" s="61"/>
      <c r="B719" s="83"/>
      <c r="C719" s="62"/>
      <c r="D719" s="62"/>
      <c r="E719" s="63"/>
      <c r="F719" s="61"/>
      <c r="G719" s="151"/>
      <c r="H719" s="65"/>
      <c r="I719" s="151"/>
      <c r="J719" s="153"/>
      <c r="K719" s="66"/>
      <c r="M719"/>
      <c r="O719" s="2"/>
    </row>
    <row r="720" spans="1:15">
      <c r="A720" s="61"/>
      <c r="B720" s="83"/>
      <c r="C720" s="62"/>
      <c r="D720" s="62"/>
      <c r="E720" s="63"/>
      <c r="F720" s="61"/>
      <c r="G720" s="151"/>
      <c r="H720" s="65"/>
      <c r="I720" s="151"/>
      <c r="J720" s="153"/>
      <c r="K720" s="66"/>
      <c r="M720"/>
      <c r="O720" s="2"/>
    </row>
    <row r="721" spans="1:15">
      <c r="A721" s="61"/>
      <c r="B721" s="83"/>
      <c r="C721" s="62"/>
      <c r="D721" s="62"/>
      <c r="E721" s="63"/>
      <c r="F721" s="61"/>
      <c r="G721" s="151"/>
      <c r="H721" s="65"/>
      <c r="I721" s="151"/>
      <c r="J721" s="153"/>
      <c r="K721" s="66"/>
      <c r="M721"/>
      <c r="O721" s="2"/>
    </row>
    <row r="722" spans="1:15">
      <c r="A722" s="61"/>
      <c r="B722" s="83"/>
      <c r="C722" s="62"/>
      <c r="D722" s="62"/>
      <c r="E722" s="63"/>
      <c r="F722" s="61"/>
      <c r="G722" s="151"/>
      <c r="H722" s="65"/>
      <c r="I722" s="151"/>
      <c r="J722" s="153"/>
      <c r="K722" s="66"/>
      <c r="M722"/>
      <c r="O722" s="2"/>
    </row>
    <row r="723" spans="1:15">
      <c r="A723" s="61"/>
      <c r="B723" s="83"/>
      <c r="C723" s="62"/>
      <c r="D723" s="62"/>
      <c r="E723" s="63"/>
      <c r="F723" s="61"/>
      <c r="G723" s="151"/>
      <c r="H723" s="65"/>
      <c r="I723" s="151"/>
      <c r="J723" s="153"/>
      <c r="K723" s="66"/>
      <c r="M723"/>
      <c r="O723" s="2"/>
    </row>
    <row r="724" spans="1:15">
      <c r="A724" s="61"/>
      <c r="B724" s="83"/>
      <c r="C724" s="62"/>
      <c r="D724" s="62"/>
      <c r="E724" s="63"/>
      <c r="F724" s="61"/>
      <c r="G724" s="151"/>
      <c r="H724" s="65"/>
      <c r="I724" s="151"/>
      <c r="J724" s="153"/>
      <c r="K724" s="66"/>
      <c r="M724"/>
      <c r="O724" s="2"/>
    </row>
    <row r="725" spans="1:15">
      <c r="A725" s="61"/>
      <c r="B725" s="83"/>
      <c r="C725" s="62"/>
      <c r="D725" s="62"/>
      <c r="E725" s="63"/>
      <c r="F725" s="61"/>
      <c r="G725" s="151"/>
      <c r="H725" s="65"/>
      <c r="I725" s="151"/>
      <c r="J725" s="153"/>
      <c r="K725" s="66"/>
      <c r="M725"/>
      <c r="O725" s="2"/>
    </row>
    <row r="726" spans="1:15">
      <c r="A726" s="61"/>
      <c r="B726" s="83"/>
      <c r="C726" s="62"/>
      <c r="D726" s="62"/>
      <c r="E726" s="63"/>
      <c r="F726" s="61"/>
      <c r="G726" s="151"/>
      <c r="H726" s="65"/>
      <c r="I726" s="151"/>
      <c r="J726" s="153"/>
      <c r="K726" s="66"/>
      <c r="M726"/>
      <c r="O726" s="2"/>
    </row>
    <row r="727" spans="1:15">
      <c r="A727" s="61"/>
      <c r="B727" s="83"/>
      <c r="C727" s="62"/>
      <c r="D727" s="62"/>
      <c r="E727" s="63"/>
      <c r="F727" s="61"/>
      <c r="G727" s="151"/>
      <c r="H727" s="65"/>
      <c r="I727" s="151"/>
      <c r="J727" s="153"/>
      <c r="K727" s="66"/>
      <c r="M727"/>
      <c r="O727" s="2"/>
    </row>
    <row r="728" spans="1:15">
      <c r="A728" s="61"/>
      <c r="B728" s="83"/>
      <c r="C728" s="62"/>
      <c r="D728" s="62"/>
      <c r="E728" s="63"/>
      <c r="F728" s="61"/>
      <c r="G728" s="151"/>
      <c r="H728" s="65"/>
      <c r="I728" s="151"/>
      <c r="J728" s="153"/>
      <c r="K728" s="66"/>
      <c r="M728"/>
      <c r="O728" s="2"/>
    </row>
    <row r="729" spans="1:15">
      <c r="A729" s="61"/>
      <c r="B729" s="83"/>
      <c r="C729" s="62"/>
      <c r="D729" s="62"/>
      <c r="E729" s="63"/>
      <c r="F729" s="61"/>
      <c r="G729" s="151"/>
      <c r="H729" s="65"/>
      <c r="I729" s="151"/>
      <c r="J729" s="153"/>
      <c r="K729" s="66"/>
      <c r="M729"/>
      <c r="O729" s="2"/>
    </row>
    <row r="730" spans="1:15">
      <c r="A730" s="61"/>
      <c r="B730" s="83"/>
      <c r="C730" s="62"/>
      <c r="D730" s="62"/>
      <c r="E730" s="63"/>
      <c r="F730" s="61"/>
      <c r="G730" s="151"/>
      <c r="H730" s="65"/>
      <c r="I730" s="151"/>
      <c r="J730" s="153"/>
      <c r="K730" s="66"/>
      <c r="M730"/>
      <c r="O730" s="2"/>
    </row>
    <row r="731" spans="1:15">
      <c r="A731" s="61"/>
      <c r="B731" s="83"/>
      <c r="C731" s="62"/>
      <c r="D731" s="62"/>
      <c r="E731" s="63"/>
      <c r="F731" s="61"/>
      <c r="G731" s="151"/>
      <c r="H731" s="65"/>
      <c r="I731" s="151"/>
      <c r="J731" s="153"/>
      <c r="K731" s="66"/>
      <c r="M731"/>
      <c r="O731" s="2"/>
    </row>
    <row r="732" spans="1:15">
      <c r="A732" s="61"/>
      <c r="B732" s="83"/>
      <c r="C732" s="62"/>
      <c r="D732" s="62"/>
      <c r="E732" s="63"/>
      <c r="F732" s="61"/>
      <c r="G732" s="151"/>
      <c r="H732" s="65"/>
      <c r="I732" s="151"/>
      <c r="J732" s="153"/>
      <c r="K732" s="66"/>
      <c r="M732"/>
      <c r="O732" s="2"/>
    </row>
    <row r="733" spans="1:15">
      <c r="A733" s="61"/>
      <c r="B733" s="83"/>
      <c r="C733" s="62"/>
      <c r="D733" s="62"/>
      <c r="E733" s="63"/>
      <c r="F733" s="61"/>
      <c r="G733" s="151"/>
      <c r="H733" s="65"/>
      <c r="I733" s="151"/>
      <c r="J733" s="153"/>
      <c r="K733" s="66"/>
      <c r="M733"/>
      <c r="O733" s="2"/>
    </row>
    <row r="734" spans="1:15">
      <c r="A734" s="61"/>
      <c r="B734" s="83"/>
      <c r="C734" s="62"/>
      <c r="D734" s="62"/>
      <c r="E734" s="63"/>
      <c r="F734" s="61"/>
      <c r="G734" s="151"/>
      <c r="H734" s="65"/>
      <c r="I734" s="151"/>
      <c r="J734" s="153"/>
      <c r="K734" s="66"/>
      <c r="M734"/>
      <c r="O734" s="2"/>
    </row>
    <row r="735" spans="1:15">
      <c r="A735" s="61"/>
      <c r="B735" s="83"/>
      <c r="C735" s="62"/>
      <c r="D735" s="62"/>
      <c r="E735" s="63"/>
      <c r="F735" s="61"/>
      <c r="G735" s="151"/>
      <c r="H735" s="65"/>
      <c r="I735" s="151"/>
      <c r="J735" s="153"/>
      <c r="K735" s="66"/>
      <c r="M735"/>
      <c r="O735" s="2"/>
    </row>
    <row r="736" spans="1:15">
      <c r="A736" s="61"/>
      <c r="B736" s="83"/>
      <c r="C736" s="62"/>
      <c r="D736" s="62"/>
      <c r="E736" s="63"/>
      <c r="F736" s="61"/>
      <c r="G736" s="151"/>
      <c r="H736" s="65"/>
      <c r="I736" s="151"/>
      <c r="J736" s="153"/>
      <c r="K736" s="66"/>
      <c r="M736"/>
      <c r="O736" s="2"/>
    </row>
    <row r="737" spans="1:15">
      <c r="A737" s="61"/>
      <c r="B737" s="83"/>
      <c r="C737" s="62"/>
      <c r="D737" s="62"/>
      <c r="E737" s="63"/>
      <c r="F737" s="61"/>
      <c r="G737" s="151"/>
      <c r="H737" s="65"/>
      <c r="I737" s="151"/>
      <c r="J737" s="153"/>
      <c r="K737" s="66"/>
      <c r="M737"/>
      <c r="O737" s="2"/>
    </row>
    <row r="738" spans="1:15">
      <c r="A738" s="61"/>
      <c r="B738" s="83"/>
      <c r="C738" s="62"/>
      <c r="D738" s="62"/>
      <c r="E738" s="63"/>
      <c r="F738" s="61"/>
      <c r="G738" s="151"/>
      <c r="H738" s="65"/>
      <c r="I738" s="151"/>
      <c r="J738" s="153"/>
      <c r="K738" s="66"/>
      <c r="M738"/>
      <c r="O738" s="2"/>
    </row>
    <row r="739" spans="1:15">
      <c r="A739" s="61"/>
      <c r="B739" s="83"/>
      <c r="C739" s="62"/>
      <c r="D739" s="62"/>
      <c r="E739" s="63"/>
      <c r="F739" s="61"/>
      <c r="G739" s="151"/>
      <c r="H739" s="65"/>
      <c r="I739" s="151"/>
      <c r="J739" s="153"/>
      <c r="K739" s="66"/>
      <c r="M739"/>
      <c r="O739" s="2"/>
    </row>
    <row r="740" spans="1:15">
      <c r="A740" s="61"/>
      <c r="B740" s="83"/>
      <c r="C740" s="62"/>
      <c r="D740" s="62"/>
      <c r="E740" s="63"/>
      <c r="F740" s="61"/>
      <c r="G740" s="151"/>
      <c r="H740" s="65"/>
      <c r="I740" s="151"/>
      <c r="J740" s="153"/>
      <c r="K740" s="66"/>
      <c r="M740"/>
      <c r="O740" s="2"/>
    </row>
    <row r="741" spans="1:15">
      <c r="A741" s="61"/>
      <c r="B741" s="83"/>
      <c r="C741" s="62"/>
      <c r="D741" s="62"/>
      <c r="E741" s="63"/>
      <c r="F741" s="61"/>
      <c r="G741" s="151"/>
      <c r="H741" s="65"/>
      <c r="I741" s="151"/>
      <c r="J741" s="153"/>
      <c r="K741" s="66"/>
      <c r="M741"/>
      <c r="O741" s="2"/>
    </row>
    <row r="742" spans="1:15">
      <c r="A742" s="61"/>
      <c r="B742" s="83"/>
      <c r="C742" s="62"/>
      <c r="D742" s="62"/>
      <c r="E742" s="63"/>
      <c r="F742" s="61"/>
      <c r="G742" s="151"/>
      <c r="H742" s="65"/>
      <c r="I742" s="151"/>
      <c r="J742" s="153"/>
      <c r="K742" s="66"/>
      <c r="M742"/>
      <c r="O742" s="2"/>
    </row>
    <row r="743" spans="1:15">
      <c r="A743" s="61"/>
      <c r="B743" s="83"/>
      <c r="C743" s="62"/>
      <c r="D743" s="62"/>
      <c r="E743" s="63"/>
      <c r="F743" s="61"/>
      <c r="G743" s="151"/>
      <c r="H743" s="65"/>
      <c r="I743" s="151"/>
      <c r="J743" s="153"/>
      <c r="K743" s="66"/>
      <c r="M743"/>
      <c r="O743" s="2"/>
    </row>
    <row r="744" spans="1:15">
      <c r="A744" s="61"/>
      <c r="B744" s="83"/>
      <c r="C744" s="62"/>
      <c r="D744" s="62"/>
      <c r="E744" s="63"/>
      <c r="F744" s="61"/>
      <c r="G744" s="151"/>
      <c r="H744" s="65"/>
      <c r="I744" s="151"/>
      <c r="J744" s="153"/>
      <c r="K744" s="66"/>
      <c r="M744"/>
      <c r="O744" s="2"/>
    </row>
    <row r="745" spans="1:15">
      <c r="A745" s="61"/>
      <c r="B745" s="83"/>
      <c r="C745" s="62"/>
      <c r="D745" s="62"/>
      <c r="E745" s="63"/>
      <c r="F745" s="61"/>
      <c r="G745" s="151"/>
      <c r="H745" s="65"/>
      <c r="I745" s="151"/>
      <c r="J745" s="153"/>
      <c r="K745" s="66"/>
      <c r="M745"/>
      <c r="O745" s="2"/>
    </row>
    <row r="746" spans="1:15">
      <c r="A746" s="61"/>
      <c r="B746" s="83"/>
      <c r="C746" s="62"/>
      <c r="D746" s="62"/>
      <c r="E746" s="63"/>
      <c r="F746" s="61"/>
      <c r="G746" s="151"/>
      <c r="H746" s="65"/>
      <c r="I746" s="151"/>
      <c r="J746" s="153"/>
      <c r="K746" s="66"/>
      <c r="M746"/>
      <c r="O746" s="2"/>
    </row>
    <row r="747" spans="1:15">
      <c r="A747" s="61"/>
      <c r="B747" s="83"/>
      <c r="C747" s="62"/>
      <c r="D747" s="62"/>
      <c r="E747" s="63"/>
      <c r="F747" s="61"/>
      <c r="G747" s="151"/>
      <c r="H747" s="65"/>
      <c r="I747" s="151"/>
      <c r="J747" s="153"/>
      <c r="K747" s="66"/>
      <c r="M747"/>
      <c r="O747" s="2"/>
    </row>
    <row r="748" spans="1:15">
      <c r="A748" s="61"/>
      <c r="B748" s="83"/>
      <c r="C748" s="62"/>
      <c r="D748" s="62"/>
      <c r="E748" s="63"/>
      <c r="F748" s="61"/>
      <c r="G748" s="151"/>
      <c r="H748" s="65"/>
      <c r="I748" s="151"/>
      <c r="J748" s="153"/>
      <c r="K748" s="66"/>
      <c r="M748"/>
      <c r="O748" s="2"/>
    </row>
    <row r="749" spans="1:15">
      <c r="A749" s="61"/>
      <c r="B749" s="83"/>
      <c r="C749" s="62"/>
      <c r="D749" s="62"/>
      <c r="E749" s="63"/>
      <c r="F749" s="61"/>
      <c r="G749" s="151"/>
      <c r="H749" s="65"/>
      <c r="I749" s="151"/>
      <c r="J749" s="153"/>
      <c r="K749" s="66"/>
      <c r="M749"/>
      <c r="O749" s="2"/>
    </row>
    <row r="750" spans="1:15">
      <c r="A750" s="61"/>
      <c r="B750" s="83"/>
      <c r="C750" s="62"/>
      <c r="D750" s="62"/>
      <c r="E750" s="63"/>
      <c r="F750" s="61"/>
      <c r="G750" s="151"/>
      <c r="H750" s="65"/>
      <c r="I750" s="151"/>
      <c r="J750" s="153"/>
      <c r="K750" s="66"/>
      <c r="M750"/>
      <c r="O750" s="2"/>
    </row>
    <row r="751" spans="1:15">
      <c r="A751" s="61"/>
      <c r="B751" s="83"/>
      <c r="C751" s="62"/>
      <c r="D751" s="62"/>
      <c r="E751" s="63"/>
      <c r="F751" s="61"/>
      <c r="G751" s="151"/>
      <c r="H751" s="65"/>
      <c r="I751" s="151"/>
      <c r="J751" s="153"/>
      <c r="K751" s="66"/>
      <c r="M751"/>
      <c r="O751" s="2"/>
    </row>
    <row r="752" spans="1:15">
      <c r="A752" s="61"/>
      <c r="B752" s="83"/>
      <c r="C752" s="62"/>
      <c r="D752" s="62"/>
      <c r="E752" s="63"/>
      <c r="F752" s="61"/>
      <c r="G752" s="151"/>
      <c r="H752" s="65"/>
      <c r="I752" s="151"/>
      <c r="J752" s="153"/>
      <c r="K752" s="66"/>
      <c r="M752"/>
      <c r="O752" s="2"/>
    </row>
    <row r="753" spans="1:15">
      <c r="A753" s="61"/>
      <c r="B753" s="83"/>
      <c r="C753" s="62"/>
      <c r="D753" s="62"/>
      <c r="E753" s="63"/>
      <c r="F753" s="61"/>
      <c r="G753" s="151"/>
      <c r="H753" s="65"/>
      <c r="I753" s="151"/>
      <c r="J753" s="153"/>
      <c r="K753" s="66"/>
      <c r="M753"/>
      <c r="O753" s="2"/>
    </row>
    <row r="754" spans="1:15">
      <c r="A754" s="61"/>
      <c r="B754" s="83"/>
      <c r="C754" s="62"/>
      <c r="D754" s="62"/>
      <c r="E754" s="63"/>
      <c r="F754" s="61"/>
      <c r="G754" s="151"/>
      <c r="H754" s="65"/>
      <c r="I754" s="151"/>
      <c r="J754" s="153"/>
      <c r="K754" s="66"/>
      <c r="M754"/>
      <c r="O754" s="2"/>
    </row>
    <row r="755" spans="1:15">
      <c r="A755" s="61"/>
      <c r="B755" s="83"/>
      <c r="C755" s="62"/>
      <c r="D755" s="62"/>
      <c r="E755" s="63"/>
      <c r="F755" s="61"/>
      <c r="G755" s="151"/>
      <c r="H755" s="65"/>
      <c r="I755" s="151"/>
      <c r="J755" s="153"/>
      <c r="K755" s="66"/>
      <c r="M755"/>
      <c r="O755" s="2"/>
    </row>
    <row r="756" spans="1:15">
      <c r="A756" s="61"/>
      <c r="B756" s="83"/>
      <c r="C756" s="62"/>
      <c r="D756" s="62"/>
      <c r="E756" s="63"/>
      <c r="F756" s="61"/>
      <c r="G756" s="151"/>
      <c r="H756" s="65"/>
      <c r="I756" s="151"/>
      <c r="J756" s="153"/>
      <c r="K756" s="66"/>
      <c r="M756"/>
      <c r="O756" s="2"/>
    </row>
    <row r="757" spans="1:15">
      <c r="A757" s="61"/>
      <c r="B757" s="83"/>
      <c r="C757" s="62"/>
      <c r="D757" s="62"/>
      <c r="E757" s="63"/>
      <c r="F757" s="61"/>
      <c r="G757" s="151"/>
      <c r="H757" s="65"/>
      <c r="I757" s="151"/>
      <c r="J757" s="153"/>
      <c r="K757" s="66"/>
      <c r="M757"/>
      <c r="O757" s="2"/>
    </row>
    <row r="758" spans="1:15">
      <c r="A758" s="61"/>
      <c r="B758" s="83"/>
      <c r="C758" s="62"/>
      <c r="D758" s="62"/>
      <c r="E758" s="63"/>
      <c r="F758" s="61"/>
      <c r="G758" s="151"/>
      <c r="H758" s="65"/>
      <c r="I758" s="151"/>
      <c r="J758" s="153"/>
      <c r="K758" s="66"/>
      <c r="M758"/>
      <c r="O758" s="2"/>
    </row>
    <row r="759" spans="1:15">
      <c r="A759" s="61"/>
      <c r="B759" s="83"/>
      <c r="C759" s="62"/>
      <c r="D759" s="62"/>
      <c r="E759" s="63"/>
      <c r="F759" s="61"/>
      <c r="G759" s="151"/>
      <c r="H759" s="65"/>
      <c r="I759" s="151"/>
      <c r="J759" s="153"/>
      <c r="K759" s="66"/>
      <c r="M759"/>
      <c r="O759" s="2"/>
    </row>
    <row r="760" spans="1:15">
      <c r="A760" s="61"/>
      <c r="B760" s="83"/>
      <c r="C760" s="62"/>
      <c r="D760" s="62"/>
      <c r="E760" s="63"/>
      <c r="F760" s="61"/>
      <c r="G760" s="151"/>
      <c r="H760" s="65"/>
      <c r="I760" s="151"/>
      <c r="J760" s="153"/>
      <c r="K760" s="66"/>
      <c r="M760"/>
      <c r="O760" s="2"/>
    </row>
    <row r="761" spans="1:15">
      <c r="A761" s="61"/>
      <c r="B761" s="83"/>
      <c r="C761" s="62"/>
      <c r="D761" s="62"/>
      <c r="E761" s="63"/>
      <c r="F761" s="61"/>
      <c r="G761" s="151"/>
      <c r="H761" s="65"/>
      <c r="I761" s="151"/>
      <c r="J761" s="153"/>
      <c r="K761" s="66"/>
      <c r="M761"/>
      <c r="O761" s="2"/>
    </row>
    <row r="762" spans="1:15">
      <c r="A762" s="61"/>
      <c r="B762" s="83"/>
      <c r="C762" s="62"/>
      <c r="D762" s="62"/>
      <c r="E762" s="63"/>
      <c r="F762" s="61"/>
      <c r="G762" s="151"/>
      <c r="H762" s="65"/>
      <c r="I762" s="151"/>
      <c r="J762" s="153"/>
      <c r="K762" s="66"/>
      <c r="M762"/>
      <c r="O762" s="2"/>
    </row>
    <row r="763" spans="1:15">
      <c r="A763" s="61"/>
      <c r="B763" s="83"/>
      <c r="C763" s="62"/>
      <c r="D763" s="62"/>
      <c r="E763" s="63"/>
      <c r="F763" s="61"/>
      <c r="G763" s="151"/>
      <c r="H763" s="65"/>
      <c r="I763" s="151"/>
      <c r="J763" s="153"/>
      <c r="K763" s="66"/>
      <c r="M763"/>
      <c r="O763" s="2"/>
    </row>
    <row r="764" spans="1:15">
      <c r="A764" s="61"/>
      <c r="B764" s="83"/>
      <c r="C764" s="62"/>
      <c r="D764" s="62"/>
      <c r="E764" s="63"/>
      <c r="F764" s="61"/>
      <c r="G764" s="151"/>
      <c r="H764" s="65"/>
      <c r="I764" s="151"/>
      <c r="J764" s="153"/>
      <c r="K764" s="66"/>
      <c r="M764"/>
      <c r="O764" s="2"/>
    </row>
    <row r="765" spans="1:15">
      <c r="A765" s="61"/>
      <c r="B765" s="83"/>
      <c r="C765" s="62"/>
      <c r="D765" s="62"/>
      <c r="E765" s="63"/>
      <c r="F765" s="61"/>
      <c r="G765" s="151"/>
      <c r="H765" s="65"/>
      <c r="I765" s="151"/>
      <c r="J765" s="153"/>
      <c r="K765" s="66"/>
      <c r="M765"/>
      <c r="O765" s="2"/>
    </row>
    <row r="766" spans="1:15">
      <c r="A766" s="61"/>
      <c r="B766" s="83"/>
      <c r="C766" s="62"/>
      <c r="D766" s="62"/>
      <c r="E766" s="63"/>
      <c r="F766" s="61"/>
      <c r="G766" s="151"/>
      <c r="H766" s="65"/>
      <c r="I766" s="151"/>
      <c r="J766" s="153"/>
      <c r="K766" s="66"/>
      <c r="M766"/>
      <c r="O766" s="2"/>
    </row>
    <row r="767" spans="1:15">
      <c r="A767" s="61"/>
      <c r="B767" s="83"/>
      <c r="C767" s="62"/>
      <c r="D767" s="62"/>
      <c r="E767" s="63"/>
      <c r="F767" s="61"/>
      <c r="G767" s="151"/>
      <c r="H767" s="65"/>
      <c r="I767" s="151"/>
      <c r="J767" s="153"/>
      <c r="K767" s="66"/>
      <c r="M767"/>
      <c r="O767" s="2"/>
    </row>
    <row r="768" spans="1:15">
      <c r="A768" s="61"/>
      <c r="B768" s="83"/>
      <c r="C768" s="62"/>
      <c r="D768" s="62"/>
      <c r="E768" s="63"/>
      <c r="F768" s="61"/>
      <c r="G768" s="151"/>
      <c r="H768" s="65"/>
      <c r="I768" s="151"/>
      <c r="J768" s="153"/>
      <c r="K768" s="66"/>
      <c r="M768"/>
      <c r="O768" s="2"/>
    </row>
    <row r="769" spans="1:15">
      <c r="A769" s="61"/>
      <c r="B769" s="83"/>
      <c r="C769" s="62"/>
      <c r="D769" s="62"/>
      <c r="E769" s="63"/>
      <c r="F769" s="61"/>
      <c r="G769" s="151"/>
      <c r="H769" s="65"/>
      <c r="I769" s="151"/>
      <c r="J769" s="153"/>
      <c r="K769" s="66"/>
      <c r="M769"/>
      <c r="O769" s="2"/>
    </row>
    <row r="770" spans="1:15">
      <c r="A770" s="61"/>
      <c r="B770" s="83"/>
      <c r="C770" s="62"/>
      <c r="D770" s="62"/>
      <c r="E770" s="63"/>
      <c r="F770" s="61"/>
      <c r="G770" s="151"/>
      <c r="H770" s="65"/>
      <c r="I770" s="151"/>
      <c r="J770" s="153"/>
      <c r="K770" s="66"/>
      <c r="M770"/>
      <c r="O770" s="2"/>
    </row>
    <row r="771" spans="1:15">
      <c r="A771" s="61"/>
      <c r="B771" s="83"/>
      <c r="C771" s="62"/>
      <c r="D771" s="62"/>
      <c r="E771" s="63"/>
      <c r="F771" s="61"/>
      <c r="G771" s="151"/>
      <c r="H771" s="65"/>
      <c r="I771" s="151"/>
      <c r="J771" s="153"/>
      <c r="K771" s="66"/>
      <c r="M771"/>
      <c r="O771" s="2"/>
    </row>
    <row r="772" spans="1:15">
      <c r="A772" s="61"/>
      <c r="B772" s="83"/>
      <c r="C772" s="62"/>
      <c r="D772" s="62"/>
      <c r="E772" s="63"/>
      <c r="F772" s="61"/>
      <c r="G772" s="151"/>
      <c r="H772" s="65"/>
      <c r="I772" s="151"/>
      <c r="J772" s="153"/>
      <c r="K772" s="66"/>
      <c r="M772"/>
      <c r="O772" s="2"/>
    </row>
    <row r="773" spans="1:15">
      <c r="A773" s="61"/>
      <c r="B773" s="83"/>
      <c r="C773" s="62"/>
      <c r="D773" s="62"/>
      <c r="E773" s="63"/>
      <c r="F773" s="61"/>
      <c r="G773" s="151"/>
      <c r="H773" s="65"/>
      <c r="I773" s="151"/>
      <c r="J773" s="153"/>
      <c r="K773" s="66"/>
      <c r="M773"/>
      <c r="O773" s="2"/>
    </row>
    <row r="774" spans="1:15">
      <c r="A774" s="61"/>
      <c r="B774" s="83"/>
      <c r="C774" s="62"/>
      <c r="D774" s="62"/>
      <c r="E774" s="63"/>
      <c r="F774" s="61"/>
      <c r="G774" s="151"/>
      <c r="H774" s="65"/>
      <c r="I774" s="151"/>
      <c r="J774" s="153"/>
      <c r="K774" s="66"/>
      <c r="M774"/>
      <c r="O774" s="2"/>
    </row>
    <row r="775" spans="1:15">
      <c r="A775" s="61"/>
      <c r="B775" s="83"/>
      <c r="C775" s="62"/>
      <c r="D775" s="62"/>
      <c r="E775" s="63"/>
      <c r="F775" s="61"/>
      <c r="G775" s="151"/>
      <c r="H775" s="65"/>
      <c r="I775" s="151"/>
      <c r="J775" s="153"/>
      <c r="K775" s="66"/>
      <c r="M775"/>
      <c r="O775" s="2"/>
    </row>
    <row r="776" spans="1:15">
      <c r="A776" s="61"/>
      <c r="B776" s="83"/>
      <c r="C776" s="62"/>
      <c r="D776" s="62"/>
      <c r="E776" s="63"/>
      <c r="F776" s="61"/>
      <c r="G776" s="151"/>
      <c r="H776" s="65"/>
      <c r="I776" s="151"/>
      <c r="J776" s="153"/>
      <c r="K776" s="66"/>
      <c r="M776"/>
      <c r="O776" s="2"/>
    </row>
    <row r="777" spans="1:15">
      <c r="A777" s="61"/>
      <c r="B777" s="83"/>
      <c r="C777" s="62"/>
      <c r="D777" s="62"/>
      <c r="E777" s="63"/>
      <c r="F777" s="61"/>
      <c r="G777" s="151"/>
      <c r="H777" s="65"/>
      <c r="I777" s="151"/>
      <c r="J777" s="153"/>
      <c r="K777" s="66"/>
      <c r="M777"/>
      <c r="O777" s="2"/>
    </row>
    <row r="778" spans="1:15">
      <c r="A778" s="61"/>
      <c r="B778" s="83"/>
      <c r="C778" s="62"/>
      <c r="D778" s="62"/>
      <c r="E778" s="63"/>
      <c r="F778" s="61"/>
      <c r="G778" s="151"/>
      <c r="H778" s="65"/>
      <c r="I778" s="151"/>
      <c r="J778" s="153"/>
      <c r="K778" s="66"/>
      <c r="M778"/>
      <c r="O778" s="2"/>
    </row>
    <row r="779" spans="1:15">
      <c r="A779" s="61"/>
      <c r="B779" s="83"/>
      <c r="C779" s="62"/>
      <c r="D779" s="62"/>
      <c r="E779" s="63"/>
      <c r="F779" s="61"/>
      <c r="G779" s="151"/>
      <c r="H779" s="65"/>
      <c r="I779" s="151"/>
      <c r="J779" s="153"/>
      <c r="K779" s="66"/>
      <c r="M779"/>
      <c r="O779" s="2"/>
    </row>
    <row r="780" spans="1:15">
      <c r="A780" s="61"/>
      <c r="B780" s="83"/>
      <c r="C780" s="62"/>
      <c r="D780" s="62"/>
      <c r="E780" s="63"/>
      <c r="F780" s="61"/>
      <c r="G780" s="151"/>
      <c r="H780" s="65"/>
      <c r="I780" s="151"/>
      <c r="J780" s="153"/>
      <c r="K780" s="66"/>
      <c r="M780"/>
      <c r="O780" s="2"/>
    </row>
    <row r="781" spans="1:15">
      <c r="A781" s="61"/>
      <c r="B781" s="83"/>
      <c r="C781" s="62"/>
      <c r="D781" s="62"/>
      <c r="E781" s="63"/>
      <c r="F781" s="61"/>
      <c r="G781" s="151"/>
      <c r="H781" s="65"/>
      <c r="I781" s="151"/>
      <c r="J781" s="153"/>
      <c r="K781" s="66"/>
      <c r="M781"/>
      <c r="O781" s="2"/>
    </row>
    <row r="782" spans="1:15">
      <c r="A782" s="61"/>
      <c r="B782" s="83"/>
      <c r="C782" s="62"/>
      <c r="D782" s="62"/>
      <c r="E782" s="63"/>
      <c r="F782" s="61"/>
      <c r="G782" s="151"/>
      <c r="H782" s="65"/>
      <c r="I782" s="151"/>
      <c r="J782" s="153"/>
      <c r="K782" s="66"/>
      <c r="M782"/>
      <c r="O782" s="2"/>
    </row>
    <row r="783" spans="1:15">
      <c r="A783" s="61"/>
      <c r="B783" s="83"/>
      <c r="C783" s="62"/>
      <c r="D783" s="62"/>
      <c r="E783" s="63"/>
      <c r="F783" s="61"/>
      <c r="G783" s="151"/>
      <c r="H783" s="65"/>
      <c r="I783" s="151"/>
      <c r="J783" s="153"/>
      <c r="K783" s="66"/>
      <c r="M783"/>
      <c r="O783" s="2"/>
    </row>
    <row r="784" spans="1:15">
      <c r="A784" s="61"/>
      <c r="B784" s="83"/>
      <c r="C784" s="62"/>
      <c r="D784" s="62"/>
      <c r="E784" s="63"/>
      <c r="F784" s="61"/>
      <c r="G784" s="151"/>
      <c r="H784" s="65"/>
      <c r="I784" s="151"/>
      <c r="J784" s="153"/>
      <c r="K784" s="66"/>
      <c r="M784"/>
      <c r="O784" s="2"/>
    </row>
    <row r="785" spans="1:15">
      <c r="A785" s="61"/>
      <c r="B785" s="83"/>
      <c r="C785" s="62"/>
      <c r="D785" s="62"/>
      <c r="E785" s="63"/>
      <c r="F785" s="61"/>
      <c r="G785" s="151"/>
      <c r="H785" s="65"/>
      <c r="I785" s="151"/>
      <c r="J785" s="153"/>
      <c r="K785" s="66"/>
      <c r="M785"/>
      <c r="O785" s="2"/>
    </row>
    <row r="786" spans="1:15">
      <c r="A786" s="61"/>
      <c r="B786" s="83"/>
      <c r="C786" s="62"/>
      <c r="D786" s="62"/>
      <c r="E786" s="63"/>
      <c r="F786" s="61"/>
      <c r="G786" s="151"/>
      <c r="H786" s="65"/>
      <c r="I786" s="151"/>
      <c r="J786" s="153"/>
      <c r="K786" s="66"/>
      <c r="M786"/>
      <c r="O786" s="2"/>
    </row>
    <row r="787" spans="1:15">
      <c r="A787" s="61"/>
      <c r="B787" s="83"/>
      <c r="C787" s="62"/>
      <c r="D787" s="62"/>
      <c r="E787" s="63"/>
      <c r="F787" s="61"/>
      <c r="G787" s="151"/>
      <c r="H787" s="65"/>
      <c r="I787" s="151"/>
      <c r="J787" s="153"/>
      <c r="K787" s="66"/>
      <c r="M787"/>
      <c r="O787" s="2"/>
    </row>
    <row r="788" spans="1:15">
      <c r="A788" s="61"/>
      <c r="B788" s="83"/>
      <c r="C788" s="62"/>
      <c r="D788" s="62"/>
      <c r="E788" s="63"/>
      <c r="F788" s="61"/>
      <c r="G788" s="151"/>
      <c r="H788" s="65"/>
      <c r="I788" s="151"/>
      <c r="J788" s="153"/>
      <c r="K788" s="66"/>
      <c r="M788"/>
      <c r="O788" s="2"/>
    </row>
    <row r="789" spans="1:15">
      <c r="A789" s="61"/>
      <c r="B789" s="83"/>
      <c r="C789" s="62"/>
      <c r="D789" s="62"/>
      <c r="E789" s="63"/>
      <c r="F789" s="61"/>
      <c r="G789" s="151"/>
      <c r="H789" s="65"/>
      <c r="I789" s="151"/>
      <c r="J789" s="153"/>
      <c r="K789" s="66"/>
      <c r="M789"/>
      <c r="O789" s="2"/>
    </row>
    <row r="790" spans="1:15">
      <c r="A790" s="61"/>
      <c r="B790" s="83"/>
      <c r="C790" s="62"/>
      <c r="D790" s="62"/>
      <c r="E790" s="63"/>
      <c r="F790" s="61"/>
      <c r="G790" s="151"/>
      <c r="H790" s="65"/>
      <c r="I790" s="151"/>
      <c r="J790" s="153"/>
      <c r="K790" s="66"/>
      <c r="M790"/>
      <c r="O790" s="2"/>
    </row>
    <row r="791" spans="1:15">
      <c r="A791" s="61"/>
      <c r="B791" s="83"/>
      <c r="C791" s="62"/>
      <c r="D791" s="62"/>
      <c r="E791" s="63"/>
      <c r="F791" s="61"/>
      <c r="G791" s="151"/>
      <c r="H791" s="65"/>
      <c r="I791" s="151"/>
      <c r="J791" s="153"/>
      <c r="K791" s="66"/>
      <c r="M791"/>
      <c r="O791" s="2"/>
    </row>
    <row r="792" spans="1:15">
      <c r="A792" s="61"/>
      <c r="B792" s="83"/>
      <c r="C792" s="62"/>
      <c r="D792" s="62"/>
      <c r="E792" s="63"/>
      <c r="F792" s="61"/>
      <c r="G792" s="151"/>
      <c r="H792" s="65"/>
      <c r="I792" s="151"/>
      <c r="J792" s="153"/>
      <c r="K792" s="66"/>
      <c r="M792"/>
      <c r="O792" s="2"/>
    </row>
    <row r="793" spans="1:15">
      <c r="A793" s="61"/>
      <c r="B793" s="83"/>
      <c r="C793" s="62"/>
      <c r="D793" s="62"/>
      <c r="E793" s="63"/>
      <c r="F793" s="61"/>
      <c r="G793" s="151"/>
      <c r="H793" s="65"/>
      <c r="I793" s="151"/>
      <c r="J793" s="153"/>
      <c r="K793" s="66"/>
      <c r="M793"/>
      <c r="O793" s="2"/>
    </row>
    <row r="794" spans="1:15">
      <c r="A794" s="61"/>
      <c r="B794" s="83"/>
      <c r="C794" s="62"/>
      <c r="D794" s="62"/>
      <c r="E794" s="63"/>
      <c r="F794" s="61"/>
      <c r="G794" s="151"/>
      <c r="H794" s="65"/>
      <c r="I794" s="151"/>
      <c r="J794" s="153"/>
      <c r="K794" s="66"/>
      <c r="M794"/>
      <c r="O794" s="2"/>
    </row>
    <row r="795" spans="1:15">
      <c r="A795" s="61"/>
      <c r="B795" s="83"/>
      <c r="C795" s="62"/>
      <c r="D795" s="62"/>
      <c r="E795" s="63"/>
      <c r="F795" s="61"/>
      <c r="G795" s="151"/>
      <c r="H795" s="65"/>
      <c r="I795" s="151"/>
      <c r="J795" s="153"/>
      <c r="K795" s="66"/>
      <c r="M795"/>
      <c r="O795" s="2"/>
    </row>
    <row r="796" spans="1:15">
      <c r="A796" s="61"/>
      <c r="B796" s="83"/>
      <c r="C796" s="62"/>
      <c r="D796" s="62"/>
      <c r="E796" s="63"/>
      <c r="F796" s="61"/>
      <c r="G796" s="151"/>
      <c r="H796" s="65"/>
      <c r="I796" s="151"/>
      <c r="J796" s="153"/>
      <c r="K796" s="66"/>
      <c r="M796"/>
      <c r="O796" s="2"/>
    </row>
    <row r="797" spans="1:15">
      <c r="A797" s="61"/>
      <c r="B797" s="83"/>
      <c r="C797" s="62"/>
      <c r="D797" s="62"/>
      <c r="E797" s="63"/>
      <c r="F797" s="61"/>
      <c r="G797" s="151"/>
      <c r="H797" s="65"/>
      <c r="I797" s="151"/>
      <c r="J797" s="153"/>
      <c r="K797" s="66"/>
      <c r="M797"/>
      <c r="O797" s="2"/>
    </row>
    <row r="798" spans="1:15">
      <c r="A798" s="61"/>
      <c r="B798" s="83"/>
      <c r="C798" s="62"/>
      <c r="D798" s="62"/>
      <c r="E798" s="63"/>
      <c r="F798" s="61"/>
      <c r="G798" s="151"/>
      <c r="H798" s="65"/>
      <c r="I798" s="151"/>
      <c r="J798" s="153"/>
      <c r="K798" s="66"/>
      <c r="M798"/>
      <c r="O798" s="2"/>
    </row>
    <row r="799" spans="1:15">
      <c r="A799" s="61"/>
      <c r="B799" s="83"/>
      <c r="C799" s="62"/>
      <c r="D799" s="62"/>
      <c r="E799" s="63"/>
      <c r="F799" s="61"/>
      <c r="G799" s="151"/>
      <c r="H799" s="65"/>
      <c r="I799" s="151"/>
      <c r="J799" s="153"/>
      <c r="K799" s="66"/>
      <c r="M799"/>
      <c r="O799" s="2"/>
    </row>
    <row r="800" spans="1:15">
      <c r="A800" s="61"/>
      <c r="B800" s="83"/>
      <c r="C800" s="62"/>
      <c r="D800" s="62"/>
      <c r="E800" s="63"/>
      <c r="F800" s="61"/>
      <c r="G800" s="151"/>
      <c r="H800" s="65"/>
      <c r="I800" s="151"/>
      <c r="J800" s="153"/>
      <c r="K800" s="66"/>
      <c r="M800"/>
      <c r="O800" s="2"/>
    </row>
    <row r="801" spans="1:15">
      <c r="A801" s="61"/>
      <c r="B801" s="83"/>
      <c r="C801" s="62"/>
      <c r="D801" s="62"/>
      <c r="E801" s="63"/>
      <c r="F801" s="61"/>
      <c r="G801" s="151"/>
      <c r="H801" s="65"/>
      <c r="I801" s="151"/>
      <c r="J801" s="153"/>
      <c r="K801" s="66"/>
      <c r="M801"/>
      <c r="O801" s="2"/>
    </row>
    <row r="802" spans="1:15">
      <c r="A802" s="61"/>
      <c r="B802" s="83"/>
      <c r="C802" s="62"/>
      <c r="D802" s="62"/>
      <c r="E802" s="63"/>
      <c r="F802" s="61"/>
      <c r="G802" s="151"/>
      <c r="H802" s="65"/>
      <c r="I802" s="151"/>
      <c r="J802" s="153"/>
      <c r="K802" s="66"/>
      <c r="M802"/>
      <c r="O802" s="2"/>
    </row>
    <row r="803" spans="1:15">
      <c r="A803" s="61"/>
      <c r="B803" s="83"/>
      <c r="C803" s="62"/>
      <c r="D803" s="62"/>
      <c r="E803" s="63"/>
      <c r="F803" s="61"/>
      <c r="G803" s="151"/>
      <c r="H803" s="65"/>
      <c r="I803" s="151"/>
      <c r="J803" s="153"/>
      <c r="K803" s="66"/>
      <c r="M803"/>
      <c r="O803" s="2"/>
    </row>
    <row r="804" spans="1:15">
      <c r="A804" s="61"/>
      <c r="B804" s="83"/>
      <c r="C804" s="62"/>
      <c r="D804" s="62"/>
      <c r="E804" s="63"/>
      <c r="F804" s="61"/>
      <c r="G804" s="151"/>
      <c r="H804" s="65"/>
      <c r="I804" s="151"/>
      <c r="J804" s="153"/>
      <c r="K804" s="66"/>
      <c r="M804"/>
      <c r="O804" s="2"/>
    </row>
    <row r="805" spans="1:15">
      <c r="A805" s="61"/>
      <c r="B805" s="83"/>
      <c r="C805" s="62"/>
      <c r="D805" s="62"/>
      <c r="E805" s="63"/>
      <c r="F805" s="61"/>
      <c r="G805" s="151"/>
      <c r="H805" s="65"/>
      <c r="I805" s="151"/>
      <c r="J805" s="153"/>
      <c r="K805" s="66"/>
      <c r="M805"/>
      <c r="O805" s="2"/>
    </row>
    <row r="806" spans="1:15">
      <c r="A806" s="61"/>
      <c r="B806" s="83"/>
      <c r="C806" s="62"/>
      <c r="D806" s="62"/>
      <c r="E806" s="63"/>
      <c r="F806" s="61"/>
      <c r="G806" s="151"/>
      <c r="H806" s="65"/>
      <c r="I806" s="151"/>
      <c r="J806" s="153"/>
      <c r="K806" s="66"/>
      <c r="M806"/>
      <c r="O806" s="2"/>
    </row>
    <row r="807" spans="1:15">
      <c r="A807" s="61"/>
      <c r="B807" s="83"/>
      <c r="C807" s="62"/>
      <c r="D807" s="62"/>
      <c r="E807" s="63"/>
      <c r="F807" s="61"/>
      <c r="G807" s="151"/>
      <c r="H807" s="65"/>
      <c r="I807" s="151"/>
      <c r="J807" s="153"/>
      <c r="K807" s="66"/>
      <c r="M807"/>
      <c r="O807" s="2"/>
    </row>
    <row r="808" spans="1:15">
      <c r="A808" s="61"/>
      <c r="B808" s="83"/>
      <c r="C808" s="62"/>
      <c r="D808" s="62"/>
      <c r="E808" s="63"/>
      <c r="F808" s="61"/>
      <c r="G808" s="151"/>
      <c r="H808" s="65"/>
      <c r="I808" s="151"/>
      <c r="J808" s="153"/>
      <c r="K808" s="66"/>
      <c r="M808"/>
      <c r="O808" s="2"/>
    </row>
    <row r="809" spans="1:15">
      <c r="A809" s="61"/>
      <c r="B809" s="83"/>
      <c r="C809" s="62"/>
      <c r="D809" s="62"/>
      <c r="E809" s="63"/>
      <c r="F809" s="61"/>
      <c r="G809" s="151"/>
      <c r="H809" s="65"/>
      <c r="I809" s="151"/>
      <c r="J809" s="153"/>
      <c r="K809" s="66"/>
      <c r="M809"/>
      <c r="O809" s="2"/>
    </row>
    <row r="810" spans="1:15">
      <c r="A810" s="61"/>
      <c r="B810" s="83"/>
      <c r="C810" s="62"/>
      <c r="D810" s="62"/>
      <c r="E810" s="63"/>
      <c r="F810" s="61"/>
      <c r="G810" s="151"/>
      <c r="H810" s="65"/>
      <c r="I810" s="151"/>
      <c r="J810" s="153"/>
      <c r="K810" s="66"/>
      <c r="M810"/>
      <c r="O810" s="2"/>
    </row>
    <row r="811" spans="1:15">
      <c r="A811" s="61"/>
      <c r="B811" s="83"/>
      <c r="C811" s="62"/>
      <c r="D811" s="62"/>
      <c r="E811" s="63"/>
      <c r="F811" s="61"/>
      <c r="G811" s="151"/>
      <c r="H811" s="65"/>
      <c r="I811" s="151"/>
      <c r="J811" s="153"/>
      <c r="K811" s="66"/>
      <c r="M811"/>
      <c r="O811" s="2"/>
    </row>
    <row r="812" spans="1:15">
      <c r="A812" s="61"/>
      <c r="B812" s="83"/>
      <c r="C812" s="62"/>
      <c r="D812" s="62"/>
      <c r="E812" s="63"/>
      <c r="F812" s="61"/>
      <c r="G812" s="151"/>
      <c r="H812" s="65"/>
      <c r="I812" s="151"/>
      <c r="J812" s="153"/>
      <c r="K812" s="66"/>
      <c r="M812"/>
      <c r="O812" s="2"/>
    </row>
    <row r="813" spans="1:15">
      <c r="A813" s="61"/>
      <c r="B813" s="83"/>
      <c r="C813" s="62"/>
      <c r="D813" s="62"/>
      <c r="E813" s="63"/>
      <c r="F813" s="61"/>
      <c r="G813" s="151"/>
      <c r="H813" s="65"/>
      <c r="I813" s="151"/>
      <c r="J813" s="153"/>
      <c r="K813" s="66"/>
      <c r="M813"/>
      <c r="O813" s="2"/>
    </row>
    <row r="814" spans="1:15">
      <c r="A814" s="61"/>
      <c r="B814" s="83"/>
      <c r="C814" s="62"/>
      <c r="D814" s="62"/>
      <c r="E814" s="63"/>
      <c r="F814" s="61"/>
      <c r="G814" s="151"/>
      <c r="H814" s="65"/>
      <c r="I814" s="151"/>
      <c r="J814" s="153"/>
      <c r="K814" s="66"/>
      <c r="M814"/>
      <c r="O814" s="2"/>
    </row>
    <row r="815" spans="1:15">
      <c r="A815" s="61"/>
      <c r="B815" s="83"/>
      <c r="C815" s="62"/>
      <c r="D815" s="62"/>
      <c r="E815" s="63"/>
      <c r="F815" s="61"/>
      <c r="G815" s="151"/>
      <c r="H815" s="65"/>
      <c r="I815" s="151"/>
      <c r="J815" s="153"/>
      <c r="K815" s="66"/>
      <c r="M815"/>
      <c r="O815" s="2"/>
    </row>
    <row r="816" spans="1:15">
      <c r="A816" s="61"/>
      <c r="B816" s="83"/>
      <c r="C816" s="62"/>
      <c r="D816" s="62"/>
      <c r="E816" s="63"/>
      <c r="F816" s="61"/>
      <c r="G816" s="151"/>
      <c r="H816" s="65"/>
      <c r="I816" s="151"/>
      <c r="J816" s="153"/>
      <c r="K816" s="66"/>
      <c r="M816"/>
      <c r="O816" s="2"/>
    </row>
    <row r="817" spans="1:15">
      <c r="A817" s="61"/>
      <c r="B817" s="83"/>
      <c r="C817" s="62"/>
      <c r="D817" s="62"/>
      <c r="E817" s="63"/>
      <c r="F817" s="61"/>
      <c r="G817" s="151"/>
      <c r="H817" s="65"/>
      <c r="I817" s="151"/>
      <c r="J817" s="153"/>
      <c r="K817" s="66"/>
      <c r="M817"/>
      <c r="O817" s="2"/>
    </row>
    <row r="818" spans="1:15">
      <c r="A818" s="61"/>
      <c r="B818" s="83"/>
      <c r="C818" s="62"/>
      <c r="D818" s="62"/>
      <c r="E818" s="63"/>
      <c r="F818" s="61"/>
      <c r="G818" s="151"/>
      <c r="H818" s="65"/>
      <c r="I818" s="151"/>
      <c r="J818" s="153"/>
      <c r="K818" s="66"/>
      <c r="M818"/>
      <c r="O818" s="2"/>
    </row>
    <row r="819" spans="1:15">
      <c r="A819" s="61"/>
      <c r="B819" s="83"/>
      <c r="C819" s="62"/>
      <c r="D819" s="62"/>
      <c r="E819" s="63"/>
      <c r="F819" s="61"/>
      <c r="G819" s="151"/>
      <c r="H819" s="65"/>
      <c r="I819" s="151"/>
      <c r="J819" s="153"/>
      <c r="K819" s="66"/>
      <c r="M819"/>
      <c r="O819" s="2"/>
    </row>
    <row r="820" spans="1:15">
      <c r="A820" s="61"/>
      <c r="B820" s="83"/>
      <c r="C820" s="62"/>
      <c r="D820" s="62"/>
      <c r="E820" s="63"/>
      <c r="F820" s="61"/>
      <c r="G820" s="151"/>
      <c r="H820" s="65"/>
      <c r="I820" s="151"/>
      <c r="J820" s="153"/>
      <c r="K820" s="66"/>
      <c r="M820"/>
      <c r="O820" s="2"/>
    </row>
    <row r="821" spans="1:15">
      <c r="A821" s="61"/>
      <c r="B821" s="83"/>
      <c r="C821" s="62"/>
      <c r="D821" s="62"/>
      <c r="E821" s="63"/>
      <c r="F821" s="61"/>
      <c r="G821" s="151"/>
      <c r="H821" s="65"/>
      <c r="I821" s="151"/>
      <c r="J821" s="153"/>
      <c r="K821" s="66"/>
      <c r="M821"/>
      <c r="O821" s="2"/>
    </row>
    <row r="822" spans="1:15">
      <c r="A822" s="61"/>
      <c r="B822" s="83"/>
      <c r="C822" s="62"/>
      <c r="D822" s="62"/>
      <c r="E822" s="63"/>
      <c r="F822" s="61"/>
      <c r="G822" s="151"/>
      <c r="H822" s="65"/>
      <c r="I822" s="151"/>
      <c r="J822" s="153"/>
      <c r="K822" s="66"/>
      <c r="M822"/>
      <c r="O822" s="2"/>
    </row>
    <row r="823" spans="1:15">
      <c r="A823" s="61"/>
      <c r="B823" s="83"/>
      <c r="C823" s="62"/>
      <c r="D823" s="62"/>
      <c r="E823" s="63"/>
      <c r="F823" s="61"/>
      <c r="G823" s="151"/>
      <c r="H823" s="65"/>
      <c r="I823" s="151"/>
      <c r="J823" s="153"/>
      <c r="K823" s="66"/>
      <c r="M823"/>
      <c r="O823" s="2"/>
    </row>
    <row r="824" spans="1:15">
      <c r="A824" s="61"/>
      <c r="B824" s="83"/>
      <c r="C824" s="62"/>
      <c r="D824" s="62"/>
      <c r="E824" s="63"/>
      <c r="F824" s="61"/>
      <c r="G824" s="151"/>
      <c r="H824" s="65"/>
      <c r="I824" s="151"/>
      <c r="J824" s="153"/>
      <c r="K824" s="66"/>
      <c r="M824"/>
      <c r="O824" s="2"/>
    </row>
    <row r="825" spans="1:15">
      <c r="A825" s="61"/>
      <c r="B825" s="83"/>
      <c r="C825" s="62"/>
      <c r="D825" s="62"/>
      <c r="E825" s="63"/>
      <c r="F825" s="61"/>
      <c r="G825" s="151"/>
      <c r="H825" s="65"/>
      <c r="I825" s="151"/>
      <c r="J825" s="153"/>
      <c r="K825" s="66"/>
      <c r="M825"/>
      <c r="O825" s="2"/>
    </row>
    <row r="826" spans="1:15">
      <c r="A826" s="61"/>
      <c r="B826" s="83"/>
      <c r="C826" s="62"/>
      <c r="D826" s="62"/>
      <c r="E826" s="63"/>
      <c r="F826" s="61"/>
      <c r="G826" s="151"/>
      <c r="H826" s="65"/>
      <c r="I826" s="151"/>
      <c r="J826" s="153"/>
      <c r="K826" s="66"/>
      <c r="M826"/>
      <c r="O826" s="2"/>
    </row>
    <row r="827" spans="1:15">
      <c r="A827" s="61"/>
      <c r="B827" s="83"/>
      <c r="C827" s="62"/>
      <c r="D827" s="62"/>
      <c r="E827" s="63"/>
      <c r="F827" s="61"/>
      <c r="G827" s="151"/>
      <c r="H827" s="65"/>
      <c r="I827" s="151"/>
      <c r="J827" s="153"/>
      <c r="K827" s="66"/>
      <c r="M827"/>
      <c r="O827" s="2"/>
    </row>
    <row r="828" spans="1:15">
      <c r="A828" s="61"/>
      <c r="B828" s="83"/>
      <c r="C828" s="62"/>
      <c r="D828" s="62"/>
      <c r="E828" s="63"/>
      <c r="F828" s="61"/>
      <c r="G828" s="151"/>
      <c r="H828" s="65"/>
      <c r="I828" s="151"/>
      <c r="J828" s="153"/>
      <c r="K828" s="66"/>
      <c r="M828"/>
      <c r="O828" s="2"/>
    </row>
    <row r="829" spans="1:15">
      <c r="A829" s="61"/>
      <c r="B829" s="83"/>
      <c r="C829" s="62"/>
      <c r="D829" s="62"/>
      <c r="E829" s="63"/>
      <c r="F829" s="61"/>
      <c r="G829" s="151"/>
      <c r="H829" s="65"/>
      <c r="I829" s="151"/>
      <c r="J829" s="153"/>
      <c r="K829" s="66"/>
      <c r="M829"/>
      <c r="O829" s="2"/>
    </row>
    <row r="830" spans="1:15">
      <c r="A830" s="61"/>
      <c r="B830" s="83"/>
      <c r="C830" s="62"/>
      <c r="D830" s="62"/>
      <c r="E830" s="63"/>
      <c r="F830" s="61"/>
      <c r="G830" s="151"/>
      <c r="H830" s="65"/>
      <c r="I830" s="151"/>
      <c r="J830" s="153"/>
      <c r="K830" s="66"/>
      <c r="M830"/>
      <c r="O830" s="2"/>
    </row>
    <row r="831" spans="1:15">
      <c r="A831" s="61"/>
      <c r="B831" s="83"/>
      <c r="C831" s="62"/>
      <c r="D831" s="62"/>
      <c r="E831" s="63"/>
      <c r="F831" s="61"/>
      <c r="G831" s="151"/>
      <c r="H831" s="65"/>
      <c r="I831" s="151"/>
      <c r="J831" s="153"/>
      <c r="K831" s="66"/>
      <c r="M831"/>
      <c r="O831" s="2"/>
    </row>
    <row r="832" spans="1:15">
      <c r="A832" s="61"/>
      <c r="B832" s="83"/>
      <c r="C832" s="62"/>
      <c r="D832" s="62"/>
      <c r="E832" s="63"/>
      <c r="F832" s="61"/>
      <c r="G832" s="151"/>
      <c r="H832" s="65"/>
      <c r="I832" s="151"/>
      <c r="J832" s="153"/>
      <c r="K832" s="66"/>
      <c r="M832"/>
      <c r="O832" s="2"/>
    </row>
    <row r="833" spans="1:15">
      <c r="A833" s="61"/>
      <c r="B833" s="83"/>
      <c r="C833" s="62"/>
      <c r="D833" s="62"/>
      <c r="E833" s="63"/>
      <c r="F833" s="61"/>
      <c r="G833" s="151"/>
      <c r="H833" s="65"/>
      <c r="I833" s="151"/>
      <c r="J833" s="153"/>
      <c r="K833" s="66"/>
      <c r="M833"/>
      <c r="O833" s="2"/>
    </row>
    <row r="834" spans="1:15">
      <c r="A834" s="61"/>
      <c r="B834" s="83"/>
      <c r="C834" s="62"/>
      <c r="D834" s="62"/>
      <c r="E834" s="63"/>
      <c r="F834" s="61"/>
      <c r="G834" s="151"/>
      <c r="H834" s="65"/>
      <c r="I834" s="151"/>
      <c r="J834" s="153"/>
      <c r="K834" s="66"/>
      <c r="M834"/>
      <c r="O834" s="2"/>
    </row>
    <row r="835" spans="1:15">
      <c r="A835" s="61"/>
      <c r="B835" s="83"/>
      <c r="C835" s="62"/>
      <c r="D835" s="62"/>
      <c r="E835" s="63"/>
      <c r="F835" s="61"/>
      <c r="G835" s="151"/>
      <c r="H835" s="65"/>
      <c r="I835" s="151"/>
      <c r="J835" s="153"/>
      <c r="K835" s="66"/>
      <c r="M835"/>
      <c r="O835" s="2"/>
    </row>
    <row r="836" spans="1:15">
      <c r="A836" s="61"/>
      <c r="B836" s="83"/>
      <c r="C836" s="62"/>
      <c r="D836" s="62"/>
      <c r="E836" s="63"/>
      <c r="F836" s="61"/>
      <c r="G836" s="151"/>
      <c r="H836" s="65"/>
      <c r="I836" s="151"/>
      <c r="J836" s="153"/>
      <c r="K836" s="66"/>
      <c r="M836"/>
      <c r="O836" s="2"/>
    </row>
    <row r="837" spans="1:15">
      <c r="A837" s="61"/>
      <c r="B837" s="83"/>
      <c r="C837" s="62"/>
      <c r="D837" s="62"/>
      <c r="E837" s="63"/>
      <c r="F837" s="61"/>
      <c r="G837" s="151"/>
      <c r="H837" s="65"/>
      <c r="I837" s="151"/>
      <c r="J837" s="153"/>
      <c r="K837" s="66"/>
      <c r="M837"/>
      <c r="O837" s="2"/>
    </row>
    <row r="838" spans="1:15">
      <c r="A838" s="61"/>
      <c r="B838" s="83"/>
      <c r="C838" s="62"/>
      <c r="D838" s="62"/>
      <c r="E838" s="63"/>
      <c r="F838" s="61"/>
      <c r="G838" s="151"/>
      <c r="H838" s="65"/>
      <c r="I838" s="151"/>
      <c r="J838" s="153"/>
      <c r="K838" s="66"/>
      <c r="M838"/>
      <c r="O838" s="2"/>
    </row>
    <row r="839" spans="1:15">
      <c r="A839" s="61"/>
      <c r="B839" s="83"/>
      <c r="C839" s="62"/>
      <c r="D839" s="62"/>
      <c r="E839" s="63"/>
      <c r="F839" s="61"/>
      <c r="G839" s="151"/>
      <c r="H839" s="65"/>
      <c r="I839" s="151"/>
      <c r="J839" s="153"/>
      <c r="K839" s="66"/>
      <c r="M839"/>
      <c r="O839" s="2"/>
    </row>
    <row r="840" spans="1:15">
      <c r="A840" s="61"/>
      <c r="B840" s="83"/>
      <c r="C840" s="62"/>
      <c r="D840" s="62"/>
      <c r="E840" s="63"/>
      <c r="F840" s="61"/>
      <c r="G840" s="151"/>
      <c r="H840" s="65"/>
      <c r="I840" s="151"/>
      <c r="J840" s="153"/>
      <c r="K840" s="66"/>
      <c r="M840"/>
      <c r="O840" s="2"/>
    </row>
    <row r="841" spans="1:15">
      <c r="A841" s="61"/>
      <c r="B841" s="83"/>
      <c r="C841" s="62"/>
      <c r="D841" s="62"/>
      <c r="E841" s="63"/>
      <c r="F841" s="61"/>
      <c r="G841" s="151"/>
      <c r="H841" s="65"/>
      <c r="I841" s="151"/>
      <c r="J841" s="153"/>
      <c r="K841" s="66"/>
      <c r="M841"/>
      <c r="O841" s="2"/>
    </row>
    <row r="842" spans="1:15">
      <c r="A842" s="61"/>
      <c r="B842" s="83"/>
      <c r="C842" s="62"/>
      <c r="D842" s="62"/>
      <c r="E842" s="63"/>
      <c r="F842" s="61"/>
      <c r="G842" s="151"/>
      <c r="H842" s="65"/>
      <c r="I842" s="151"/>
      <c r="J842" s="153"/>
      <c r="K842" s="66"/>
      <c r="M842"/>
      <c r="O842" s="2"/>
    </row>
    <row r="843" spans="1:15">
      <c r="A843" s="61"/>
      <c r="B843" s="83"/>
      <c r="C843" s="62"/>
      <c r="D843" s="62"/>
      <c r="E843" s="63"/>
      <c r="F843" s="61"/>
      <c r="G843" s="151"/>
      <c r="H843" s="65"/>
      <c r="I843" s="151"/>
      <c r="J843" s="153"/>
      <c r="K843" s="66"/>
      <c r="M843"/>
      <c r="O843" s="2"/>
    </row>
    <row r="844" spans="1:15">
      <c r="A844" s="61"/>
      <c r="B844" s="83"/>
      <c r="C844" s="62"/>
      <c r="D844" s="62"/>
      <c r="E844" s="63"/>
      <c r="F844" s="61"/>
      <c r="G844" s="151"/>
      <c r="H844" s="65"/>
      <c r="I844" s="151"/>
      <c r="J844" s="153"/>
      <c r="K844" s="66"/>
      <c r="M844"/>
      <c r="O844" s="2"/>
    </row>
    <row r="845" spans="1:15">
      <c r="A845" s="61"/>
      <c r="B845" s="83"/>
      <c r="C845" s="62"/>
      <c r="D845" s="62"/>
      <c r="E845" s="63"/>
      <c r="F845" s="61"/>
      <c r="G845" s="151"/>
      <c r="H845" s="65"/>
      <c r="I845" s="151"/>
      <c r="J845" s="153"/>
      <c r="K845" s="66"/>
      <c r="M845"/>
      <c r="O845" s="2"/>
    </row>
    <row r="846" spans="1:15">
      <c r="A846" s="61"/>
      <c r="B846" s="83"/>
      <c r="C846" s="62"/>
      <c r="D846" s="62"/>
      <c r="E846" s="63"/>
      <c r="F846" s="61"/>
      <c r="G846" s="151"/>
      <c r="H846" s="65"/>
      <c r="I846" s="151"/>
      <c r="J846" s="153"/>
      <c r="K846" s="66"/>
      <c r="M846"/>
      <c r="O846" s="2"/>
    </row>
    <row r="847" spans="1:15">
      <c r="A847" s="61"/>
      <c r="B847" s="83"/>
      <c r="C847" s="62"/>
      <c r="D847" s="62"/>
      <c r="E847" s="63"/>
      <c r="F847" s="61"/>
      <c r="G847" s="151"/>
      <c r="H847" s="65"/>
      <c r="I847" s="151"/>
      <c r="J847" s="153"/>
      <c r="K847" s="66"/>
      <c r="M847"/>
      <c r="O847" s="2"/>
    </row>
    <row r="848" spans="1:15">
      <c r="A848" s="61"/>
      <c r="B848" s="83"/>
      <c r="C848" s="62"/>
      <c r="D848" s="62"/>
      <c r="E848" s="63"/>
      <c r="F848" s="61"/>
      <c r="G848" s="151"/>
      <c r="H848" s="65"/>
      <c r="I848" s="151"/>
      <c r="J848" s="153"/>
      <c r="K848" s="66"/>
      <c r="M848"/>
      <c r="O848" s="2"/>
    </row>
    <row r="849" spans="1:15">
      <c r="A849" s="61"/>
      <c r="B849" s="83"/>
      <c r="C849" s="62"/>
      <c r="D849" s="62"/>
      <c r="E849" s="63"/>
      <c r="F849" s="61"/>
      <c r="G849" s="151"/>
      <c r="H849" s="65"/>
      <c r="I849" s="151"/>
      <c r="J849" s="153"/>
      <c r="K849" s="66"/>
      <c r="M849"/>
      <c r="O849" s="2"/>
    </row>
    <row r="850" spans="1:15">
      <c r="A850" s="61"/>
      <c r="B850" s="83"/>
      <c r="C850" s="62"/>
      <c r="D850" s="62"/>
      <c r="E850" s="63"/>
      <c r="F850" s="61"/>
      <c r="G850" s="151"/>
      <c r="H850" s="65"/>
      <c r="I850" s="151"/>
      <c r="J850" s="153"/>
      <c r="K850" s="66"/>
      <c r="M850"/>
      <c r="O850" s="2"/>
    </row>
    <row r="851" spans="1:15">
      <c r="A851" s="61"/>
      <c r="B851" s="83"/>
      <c r="C851" s="62"/>
      <c r="D851" s="62"/>
      <c r="E851" s="63"/>
      <c r="F851" s="61"/>
      <c r="G851" s="151"/>
      <c r="H851" s="65"/>
      <c r="I851" s="151"/>
      <c r="J851" s="153"/>
      <c r="K851" s="66"/>
      <c r="M851"/>
      <c r="O851" s="2"/>
    </row>
    <row r="852" spans="1:15">
      <c r="A852" s="61"/>
      <c r="B852" s="83"/>
      <c r="C852" s="62"/>
      <c r="D852" s="62"/>
      <c r="E852" s="63"/>
      <c r="F852" s="61"/>
      <c r="G852" s="151"/>
      <c r="H852" s="65"/>
      <c r="I852" s="151"/>
      <c r="J852" s="153"/>
      <c r="K852" s="66"/>
      <c r="M852"/>
      <c r="O852" s="2"/>
    </row>
    <row r="853" spans="1:15">
      <c r="A853" s="61"/>
      <c r="B853" s="83"/>
      <c r="C853" s="62"/>
      <c r="D853" s="62"/>
      <c r="E853" s="63"/>
      <c r="F853" s="61"/>
      <c r="G853" s="151"/>
      <c r="H853" s="65"/>
      <c r="I853" s="151"/>
      <c r="J853" s="153"/>
      <c r="K853" s="66"/>
      <c r="M853"/>
      <c r="O853" s="2"/>
    </row>
    <row r="854" spans="1:15">
      <c r="A854" s="61"/>
      <c r="B854" s="83"/>
      <c r="C854" s="62"/>
      <c r="D854" s="62"/>
      <c r="E854" s="63"/>
      <c r="F854" s="61"/>
      <c r="G854" s="151"/>
      <c r="H854" s="65"/>
      <c r="I854" s="151"/>
      <c r="J854" s="153"/>
      <c r="K854" s="66"/>
      <c r="M854"/>
      <c r="O854" s="2"/>
    </row>
    <row r="855" spans="1:15">
      <c r="A855" s="61"/>
      <c r="B855" s="83"/>
      <c r="C855" s="62"/>
      <c r="D855" s="62"/>
      <c r="E855" s="63"/>
      <c r="F855" s="61"/>
      <c r="G855" s="151"/>
      <c r="H855" s="65"/>
      <c r="I855" s="151"/>
      <c r="J855" s="153"/>
      <c r="K855" s="66"/>
      <c r="M855"/>
      <c r="O855" s="2"/>
    </row>
    <row r="856" spans="1:15">
      <c r="A856" s="61"/>
      <c r="B856" s="83"/>
      <c r="C856" s="62"/>
      <c r="D856" s="62"/>
      <c r="E856" s="63"/>
      <c r="F856" s="61"/>
      <c r="G856" s="151"/>
      <c r="H856" s="65"/>
      <c r="I856" s="151"/>
      <c r="J856" s="153"/>
      <c r="K856" s="66"/>
      <c r="M856"/>
      <c r="O856" s="2"/>
    </row>
    <row r="857" spans="1:15">
      <c r="A857" s="61"/>
      <c r="B857" s="83"/>
      <c r="C857" s="62"/>
      <c r="D857" s="62"/>
      <c r="E857" s="63"/>
      <c r="F857" s="61"/>
      <c r="G857" s="151"/>
      <c r="H857" s="65"/>
      <c r="I857" s="151"/>
      <c r="J857" s="153"/>
      <c r="K857" s="66"/>
      <c r="M857"/>
      <c r="O857" s="2"/>
    </row>
    <row r="858" spans="1:15">
      <c r="A858" s="61"/>
      <c r="B858" s="83"/>
      <c r="C858" s="62"/>
      <c r="D858" s="62"/>
      <c r="E858" s="63"/>
      <c r="F858" s="61"/>
      <c r="G858" s="151"/>
      <c r="H858" s="65"/>
      <c r="I858" s="151"/>
      <c r="J858" s="153"/>
      <c r="K858" s="66"/>
      <c r="M858"/>
      <c r="O858" s="2"/>
    </row>
    <row r="859" spans="1:15">
      <c r="A859" s="61"/>
      <c r="B859" s="83"/>
      <c r="C859" s="62"/>
      <c r="D859" s="62"/>
      <c r="E859" s="63"/>
      <c r="F859" s="61"/>
      <c r="G859" s="151"/>
      <c r="H859" s="65"/>
      <c r="I859" s="151"/>
      <c r="J859" s="153"/>
      <c r="K859" s="66"/>
      <c r="M859"/>
      <c r="O859" s="2"/>
    </row>
    <row r="860" spans="1:15">
      <c r="A860" s="61"/>
      <c r="B860" s="83"/>
      <c r="C860" s="62"/>
      <c r="D860" s="62"/>
      <c r="E860" s="63"/>
      <c r="F860" s="61"/>
      <c r="G860" s="151"/>
      <c r="H860" s="65"/>
      <c r="I860" s="151"/>
      <c r="J860" s="153"/>
      <c r="K860" s="66"/>
      <c r="M860"/>
      <c r="O860" s="2"/>
    </row>
    <row r="861" spans="1:15">
      <c r="A861" s="61"/>
      <c r="B861" s="83"/>
      <c r="C861" s="62"/>
      <c r="D861" s="62"/>
      <c r="E861" s="63"/>
      <c r="F861" s="61"/>
      <c r="G861" s="151"/>
      <c r="H861" s="65"/>
      <c r="I861" s="151"/>
      <c r="J861" s="153"/>
      <c r="K861" s="66"/>
      <c r="M861"/>
      <c r="O861" s="2"/>
    </row>
    <row r="862" spans="1:15">
      <c r="A862" s="61"/>
      <c r="B862" s="83"/>
      <c r="C862" s="62"/>
      <c r="D862" s="62"/>
      <c r="E862" s="63"/>
      <c r="F862" s="61"/>
      <c r="G862" s="151"/>
      <c r="H862" s="65"/>
      <c r="I862" s="151"/>
      <c r="J862" s="153"/>
      <c r="K862" s="66"/>
      <c r="M862"/>
      <c r="O862" s="2"/>
    </row>
    <row r="863" spans="1:15">
      <c r="A863" s="61"/>
      <c r="B863" s="83"/>
      <c r="C863" s="62"/>
      <c r="D863" s="62"/>
      <c r="E863" s="63"/>
      <c r="F863" s="61"/>
      <c r="G863" s="151"/>
      <c r="H863" s="65"/>
      <c r="I863" s="151"/>
      <c r="J863" s="153"/>
      <c r="K863" s="66"/>
      <c r="M863"/>
      <c r="O863" s="2"/>
    </row>
    <row r="864" spans="1:15">
      <c r="A864" s="61"/>
      <c r="B864" s="83"/>
      <c r="C864" s="62"/>
      <c r="D864" s="62"/>
      <c r="E864" s="63"/>
      <c r="F864" s="61"/>
      <c r="G864" s="151"/>
      <c r="H864" s="65"/>
      <c r="I864" s="151"/>
      <c r="J864" s="153"/>
      <c r="K864" s="66"/>
      <c r="M864"/>
      <c r="O864" s="2"/>
    </row>
    <row r="865" spans="1:15">
      <c r="A865" s="61"/>
      <c r="B865" s="83"/>
      <c r="C865" s="62"/>
      <c r="D865" s="62"/>
      <c r="E865" s="63"/>
      <c r="F865" s="61"/>
      <c r="G865" s="151"/>
      <c r="H865" s="65"/>
      <c r="I865" s="151"/>
      <c r="J865" s="153"/>
      <c r="K865" s="66"/>
      <c r="M865"/>
      <c r="O865" s="2"/>
    </row>
    <row r="866" spans="1:15">
      <c r="A866" s="61"/>
      <c r="B866" s="83"/>
      <c r="C866" s="62"/>
      <c r="D866" s="62"/>
      <c r="E866" s="63"/>
      <c r="F866" s="61"/>
      <c r="G866" s="151"/>
      <c r="H866" s="65"/>
      <c r="I866" s="151"/>
      <c r="J866" s="153"/>
      <c r="K866" s="66"/>
      <c r="M866"/>
      <c r="O866" s="2"/>
    </row>
    <row r="867" spans="1:15">
      <c r="A867" s="61"/>
      <c r="B867" s="83"/>
      <c r="C867" s="62"/>
      <c r="D867" s="62"/>
      <c r="E867" s="63"/>
      <c r="F867" s="61"/>
      <c r="G867" s="151"/>
      <c r="H867" s="65"/>
      <c r="I867" s="151"/>
      <c r="J867" s="153"/>
      <c r="K867" s="66"/>
      <c r="M867"/>
      <c r="O867" s="2"/>
    </row>
    <row r="868" spans="1:15">
      <c r="A868" s="61"/>
      <c r="B868" s="83"/>
      <c r="C868" s="62"/>
      <c r="D868" s="62"/>
      <c r="E868" s="63"/>
      <c r="F868" s="61"/>
      <c r="G868" s="151"/>
      <c r="H868" s="65"/>
      <c r="I868" s="151"/>
      <c r="J868" s="153"/>
      <c r="K868" s="66"/>
      <c r="M868"/>
      <c r="O868" s="2"/>
    </row>
    <row r="869" spans="1:15">
      <c r="A869" s="61"/>
      <c r="B869" s="83"/>
      <c r="C869" s="62"/>
      <c r="D869" s="62"/>
      <c r="E869" s="63"/>
      <c r="F869" s="61"/>
      <c r="G869" s="151"/>
      <c r="H869" s="65"/>
      <c r="I869" s="151"/>
      <c r="J869" s="153"/>
      <c r="K869" s="66"/>
      <c r="M869"/>
      <c r="O869" s="2"/>
    </row>
    <row r="870" spans="1:15">
      <c r="A870" s="61"/>
      <c r="B870" s="83"/>
      <c r="C870" s="62"/>
      <c r="D870" s="62"/>
      <c r="E870" s="63"/>
      <c r="F870" s="61"/>
      <c r="G870" s="151"/>
      <c r="H870" s="65"/>
      <c r="I870" s="151"/>
      <c r="J870" s="153"/>
      <c r="K870" s="66"/>
      <c r="M870"/>
      <c r="O870" s="2"/>
    </row>
    <row r="871" spans="1:15">
      <c r="A871" s="61"/>
      <c r="B871" s="83"/>
      <c r="C871" s="62"/>
      <c r="D871" s="62"/>
      <c r="E871" s="63"/>
      <c r="F871" s="61"/>
      <c r="G871" s="151"/>
      <c r="H871" s="65"/>
      <c r="I871" s="151"/>
      <c r="J871" s="153"/>
      <c r="K871" s="66"/>
      <c r="M871"/>
      <c r="O871" s="2"/>
    </row>
    <row r="872" spans="1:15">
      <c r="A872" s="61"/>
      <c r="B872" s="83"/>
      <c r="C872" s="62"/>
      <c r="D872" s="62"/>
      <c r="E872" s="63"/>
      <c r="F872" s="61"/>
      <c r="G872" s="151"/>
      <c r="H872" s="65"/>
      <c r="I872" s="151"/>
      <c r="J872" s="153"/>
      <c r="K872" s="66"/>
      <c r="M872"/>
      <c r="O872" s="2"/>
    </row>
    <row r="873" spans="1:15">
      <c r="A873" s="61"/>
      <c r="B873" s="83"/>
      <c r="C873" s="62"/>
      <c r="D873" s="62"/>
      <c r="E873" s="63"/>
      <c r="F873" s="61"/>
      <c r="G873" s="151"/>
      <c r="H873" s="65"/>
      <c r="I873" s="151"/>
      <c r="J873" s="153"/>
      <c r="K873" s="66"/>
      <c r="M873"/>
      <c r="O873" s="2"/>
    </row>
    <row r="874" spans="1:15">
      <c r="A874" s="61"/>
      <c r="B874" s="83"/>
      <c r="C874" s="62"/>
      <c r="D874" s="62"/>
      <c r="E874" s="63"/>
      <c r="F874" s="61"/>
      <c r="G874" s="151"/>
      <c r="H874" s="65"/>
      <c r="I874" s="151"/>
      <c r="J874" s="153"/>
      <c r="K874" s="66"/>
      <c r="M874"/>
      <c r="O874" s="2"/>
    </row>
    <row r="875" spans="1:15">
      <c r="A875" s="61"/>
      <c r="B875" s="83"/>
      <c r="C875" s="62"/>
      <c r="D875" s="62"/>
      <c r="E875" s="63"/>
      <c r="F875" s="61"/>
      <c r="G875" s="151"/>
      <c r="H875" s="65"/>
      <c r="I875" s="151"/>
      <c r="J875" s="153"/>
      <c r="K875" s="66"/>
      <c r="M875"/>
      <c r="O875" s="2"/>
    </row>
    <row r="876" spans="1:15">
      <c r="A876" s="61"/>
      <c r="B876" s="83"/>
      <c r="C876" s="62"/>
      <c r="D876" s="62"/>
      <c r="E876" s="63"/>
      <c r="F876" s="61"/>
      <c r="G876" s="151"/>
      <c r="H876" s="65"/>
      <c r="I876" s="151"/>
      <c r="J876" s="153"/>
      <c r="K876" s="66"/>
      <c r="M876"/>
      <c r="O876" s="2"/>
    </row>
    <row r="877" spans="1:15">
      <c r="A877" s="61"/>
      <c r="B877" s="83"/>
      <c r="C877" s="62"/>
      <c r="D877" s="62"/>
      <c r="E877" s="63"/>
      <c r="F877" s="61"/>
      <c r="G877" s="151"/>
      <c r="H877" s="65"/>
      <c r="I877" s="151"/>
      <c r="J877" s="153"/>
      <c r="K877" s="66"/>
      <c r="M877"/>
      <c r="O877" s="2"/>
    </row>
    <row r="878" spans="1:15">
      <c r="A878" s="61"/>
      <c r="B878" s="83"/>
      <c r="C878" s="62"/>
      <c r="D878" s="62"/>
      <c r="E878" s="63"/>
      <c r="F878" s="61"/>
      <c r="G878" s="151"/>
      <c r="H878" s="65"/>
      <c r="I878" s="151"/>
      <c r="J878" s="153"/>
      <c r="K878" s="66"/>
      <c r="M878"/>
      <c r="O878" s="2"/>
    </row>
    <row r="879" spans="1:15">
      <c r="A879" s="61"/>
      <c r="B879" s="83"/>
      <c r="C879" s="62"/>
      <c r="D879" s="62"/>
      <c r="E879" s="63"/>
      <c r="F879" s="61"/>
      <c r="G879" s="151"/>
      <c r="H879" s="65"/>
      <c r="I879" s="151"/>
      <c r="J879" s="153"/>
      <c r="K879" s="66"/>
      <c r="M879"/>
      <c r="O879" s="2"/>
    </row>
    <row r="880" spans="1:15">
      <c r="A880" s="61"/>
      <c r="B880" s="83"/>
      <c r="C880" s="62"/>
      <c r="D880" s="62"/>
      <c r="E880" s="63"/>
      <c r="F880" s="61"/>
      <c r="G880" s="151"/>
      <c r="H880" s="65"/>
      <c r="I880" s="151"/>
      <c r="J880" s="153"/>
      <c r="K880" s="66"/>
      <c r="M880"/>
      <c r="O880" s="2"/>
    </row>
    <row r="881" spans="1:15">
      <c r="A881" s="61"/>
      <c r="B881" s="83"/>
      <c r="C881" s="62"/>
      <c r="D881" s="62"/>
      <c r="E881" s="63"/>
      <c r="F881" s="61"/>
      <c r="G881" s="151"/>
      <c r="H881" s="65"/>
      <c r="I881" s="151"/>
      <c r="J881" s="153"/>
      <c r="K881" s="66"/>
      <c r="M881"/>
      <c r="O881" s="2"/>
    </row>
    <row r="882" spans="1:15">
      <c r="A882" s="61"/>
      <c r="B882" s="83"/>
      <c r="C882" s="62"/>
      <c r="D882" s="62"/>
      <c r="E882" s="63"/>
      <c r="F882" s="61"/>
      <c r="G882" s="151"/>
      <c r="H882" s="65"/>
      <c r="I882" s="151"/>
      <c r="J882" s="153"/>
      <c r="K882" s="66"/>
      <c r="M882"/>
      <c r="O882" s="2"/>
    </row>
    <row r="883" spans="1:15">
      <c r="A883" s="61"/>
      <c r="B883" s="83"/>
      <c r="C883" s="62"/>
      <c r="D883" s="62"/>
      <c r="E883" s="63"/>
      <c r="F883" s="61"/>
      <c r="G883" s="151"/>
      <c r="H883" s="65"/>
      <c r="I883" s="151"/>
      <c r="J883" s="153"/>
      <c r="K883" s="66"/>
      <c r="M883"/>
      <c r="O883" s="2"/>
    </row>
    <row r="884" spans="1:15">
      <c r="A884" s="61"/>
      <c r="B884" s="83"/>
      <c r="C884" s="62"/>
      <c r="D884" s="62"/>
      <c r="E884" s="63"/>
      <c r="F884" s="61"/>
      <c r="G884" s="151"/>
      <c r="H884" s="65"/>
      <c r="I884" s="151"/>
      <c r="J884" s="153"/>
      <c r="K884" s="66"/>
      <c r="M884"/>
      <c r="O884" s="2"/>
    </row>
    <row r="885" spans="1:15">
      <c r="A885" s="61"/>
      <c r="B885" s="83"/>
      <c r="C885" s="62"/>
      <c r="D885" s="62"/>
      <c r="E885" s="63"/>
      <c r="F885" s="61"/>
      <c r="G885" s="151"/>
      <c r="H885" s="65"/>
      <c r="I885" s="151"/>
      <c r="J885" s="153"/>
      <c r="K885" s="66"/>
      <c r="M885"/>
      <c r="O885" s="2"/>
    </row>
    <row r="886" spans="1:15">
      <c r="A886" s="61"/>
      <c r="B886" s="83"/>
      <c r="C886" s="62"/>
      <c r="D886" s="62"/>
      <c r="E886" s="63"/>
      <c r="F886" s="61"/>
      <c r="G886" s="151"/>
      <c r="H886" s="65"/>
      <c r="I886" s="151"/>
      <c r="J886" s="153"/>
      <c r="K886" s="66"/>
      <c r="M886"/>
      <c r="O886" s="2"/>
    </row>
    <row r="887" spans="1:15">
      <c r="A887" s="61"/>
      <c r="B887" s="83"/>
      <c r="C887" s="62"/>
      <c r="D887" s="62"/>
      <c r="E887" s="63"/>
      <c r="F887" s="61"/>
      <c r="G887" s="151"/>
      <c r="H887" s="65"/>
      <c r="I887" s="151"/>
      <c r="J887" s="153"/>
      <c r="K887" s="66"/>
      <c r="M887"/>
      <c r="O887" s="2"/>
    </row>
    <row r="888" spans="1:15">
      <c r="A888" s="61"/>
      <c r="B888" s="83"/>
      <c r="C888" s="62"/>
      <c r="D888" s="62"/>
      <c r="E888" s="63"/>
      <c r="F888" s="61"/>
      <c r="G888" s="151"/>
      <c r="H888" s="65"/>
      <c r="I888" s="151"/>
      <c r="J888" s="153"/>
      <c r="K888" s="66"/>
      <c r="M888"/>
      <c r="O888" s="2"/>
    </row>
    <row r="889" spans="1:15">
      <c r="A889" s="61"/>
      <c r="B889" s="83"/>
      <c r="C889" s="62"/>
      <c r="D889" s="62"/>
      <c r="E889" s="63"/>
      <c r="F889" s="61"/>
      <c r="G889" s="151"/>
      <c r="H889" s="65"/>
      <c r="I889" s="151"/>
      <c r="J889" s="153"/>
      <c r="K889" s="66"/>
      <c r="M889"/>
      <c r="O889" s="2"/>
    </row>
    <row r="890" spans="1:15">
      <c r="A890" s="61"/>
      <c r="B890" s="83"/>
      <c r="C890" s="62"/>
      <c r="D890" s="62"/>
      <c r="E890" s="63"/>
      <c r="F890" s="61"/>
      <c r="G890" s="151"/>
      <c r="H890" s="65"/>
      <c r="I890" s="151"/>
      <c r="J890" s="153"/>
      <c r="K890" s="66"/>
      <c r="M890"/>
      <c r="O890" s="2"/>
    </row>
    <row r="891" spans="1:15">
      <c r="A891" s="61"/>
      <c r="B891" s="83"/>
      <c r="C891" s="62"/>
      <c r="D891" s="62"/>
      <c r="E891" s="63"/>
      <c r="F891" s="61"/>
      <c r="G891" s="151"/>
      <c r="H891" s="65"/>
      <c r="I891" s="151"/>
      <c r="J891" s="153"/>
      <c r="K891" s="66"/>
      <c r="M891"/>
      <c r="O891" s="2"/>
    </row>
    <row r="892" spans="1:15">
      <c r="A892" s="61"/>
      <c r="B892" s="83"/>
      <c r="C892" s="62"/>
      <c r="D892" s="62"/>
      <c r="E892" s="63"/>
      <c r="F892" s="61"/>
      <c r="G892" s="151"/>
      <c r="H892" s="65"/>
      <c r="I892" s="151"/>
      <c r="J892" s="153"/>
      <c r="K892" s="66"/>
      <c r="M892"/>
      <c r="O892" s="2"/>
    </row>
    <row r="893" spans="1:15">
      <c r="A893" s="61"/>
      <c r="B893" s="83"/>
      <c r="C893" s="62"/>
      <c r="D893" s="62"/>
      <c r="E893" s="63"/>
      <c r="F893" s="61"/>
      <c r="G893" s="151"/>
      <c r="H893" s="65"/>
      <c r="I893" s="151"/>
      <c r="J893" s="153"/>
      <c r="K893" s="66"/>
      <c r="M893"/>
      <c r="O893" s="2"/>
    </row>
    <row r="894" spans="1:15">
      <c r="A894" s="61"/>
      <c r="B894" s="83"/>
      <c r="C894" s="62"/>
      <c r="D894" s="62"/>
      <c r="E894" s="63"/>
      <c r="F894" s="61"/>
      <c r="G894" s="151"/>
      <c r="H894" s="65"/>
      <c r="I894" s="151"/>
      <c r="J894" s="153"/>
      <c r="K894" s="66"/>
      <c r="M894"/>
      <c r="O894" s="2"/>
    </row>
    <row r="895" spans="1:15">
      <c r="A895" s="61"/>
      <c r="B895" s="83"/>
      <c r="C895" s="62"/>
      <c r="D895" s="62"/>
      <c r="E895" s="63"/>
      <c r="F895" s="61"/>
      <c r="G895" s="151"/>
      <c r="H895" s="65"/>
      <c r="I895" s="151"/>
      <c r="J895" s="153"/>
      <c r="K895" s="66"/>
      <c r="M895"/>
      <c r="O895" s="2"/>
    </row>
    <row r="896" spans="1:15">
      <c r="A896" s="61"/>
      <c r="B896" s="83"/>
      <c r="C896" s="62"/>
      <c r="D896" s="62"/>
      <c r="E896" s="63"/>
      <c r="F896" s="61"/>
      <c r="G896" s="151"/>
      <c r="H896" s="65"/>
      <c r="I896" s="151"/>
      <c r="J896" s="153"/>
      <c r="K896" s="66"/>
      <c r="M896"/>
      <c r="O896" s="2"/>
    </row>
    <row r="897" spans="1:15">
      <c r="A897" s="61"/>
      <c r="B897" s="83"/>
      <c r="C897" s="62"/>
      <c r="D897" s="62"/>
      <c r="E897" s="63"/>
      <c r="F897" s="61"/>
      <c r="G897" s="151"/>
      <c r="H897" s="65"/>
      <c r="I897" s="151"/>
      <c r="J897" s="153"/>
      <c r="K897" s="66"/>
      <c r="M897"/>
      <c r="O897" s="2"/>
    </row>
    <row r="898" spans="1:15">
      <c r="A898" s="61"/>
      <c r="B898" s="83"/>
      <c r="C898" s="62"/>
      <c r="D898" s="62"/>
      <c r="E898" s="63"/>
      <c r="F898" s="61"/>
      <c r="G898" s="151"/>
      <c r="H898" s="65"/>
      <c r="I898" s="151"/>
      <c r="J898" s="153"/>
      <c r="K898" s="66"/>
      <c r="M898"/>
      <c r="O898" s="2"/>
    </row>
    <row r="899" spans="1:15">
      <c r="A899" s="61"/>
      <c r="B899" s="83"/>
      <c r="C899" s="62"/>
      <c r="D899" s="62"/>
      <c r="E899" s="63"/>
      <c r="F899" s="61"/>
      <c r="G899" s="151"/>
      <c r="H899" s="65"/>
      <c r="I899" s="151"/>
      <c r="J899" s="153"/>
      <c r="K899" s="66"/>
      <c r="M899"/>
      <c r="O899" s="2"/>
    </row>
    <row r="900" spans="1:15">
      <c r="A900" s="61"/>
      <c r="B900" s="83"/>
      <c r="C900" s="62"/>
      <c r="D900" s="62"/>
      <c r="E900" s="63"/>
      <c r="F900" s="61"/>
      <c r="G900" s="151"/>
      <c r="H900" s="65"/>
      <c r="I900" s="151"/>
      <c r="J900" s="153"/>
      <c r="K900" s="66"/>
      <c r="M900"/>
      <c r="O900" s="2"/>
    </row>
    <row r="901" spans="1:15">
      <c r="A901" s="61"/>
      <c r="B901" s="83"/>
      <c r="C901" s="62"/>
      <c r="D901" s="62"/>
      <c r="E901" s="63"/>
      <c r="F901" s="61"/>
      <c r="G901" s="151"/>
      <c r="H901" s="65"/>
      <c r="I901" s="151"/>
      <c r="J901" s="153"/>
      <c r="K901" s="66"/>
      <c r="M901"/>
      <c r="O901" s="2"/>
    </row>
    <row r="902" spans="1:15">
      <c r="A902" s="61"/>
      <c r="B902" s="83"/>
      <c r="C902" s="62"/>
      <c r="D902" s="62"/>
      <c r="E902" s="63"/>
      <c r="F902" s="61"/>
      <c r="G902" s="151"/>
      <c r="H902" s="65"/>
      <c r="I902" s="151"/>
      <c r="J902" s="153"/>
      <c r="K902" s="66"/>
      <c r="M902"/>
      <c r="O902" s="2"/>
    </row>
    <row r="903" spans="1:15">
      <c r="A903" s="61"/>
      <c r="B903" s="83"/>
      <c r="C903" s="62"/>
      <c r="D903" s="62"/>
      <c r="E903" s="63"/>
      <c r="F903" s="61"/>
      <c r="G903" s="151"/>
      <c r="H903" s="65"/>
      <c r="I903" s="151"/>
      <c r="J903" s="153"/>
      <c r="K903" s="66"/>
      <c r="M903"/>
      <c r="O903" s="2"/>
    </row>
    <row r="904" spans="1:15">
      <c r="A904" s="61"/>
      <c r="B904" s="83"/>
      <c r="C904" s="62"/>
      <c r="D904" s="62"/>
      <c r="E904" s="63"/>
      <c r="F904" s="61"/>
      <c r="G904" s="151"/>
      <c r="H904" s="65"/>
      <c r="I904" s="151"/>
      <c r="J904" s="153"/>
      <c r="K904" s="66"/>
      <c r="M904"/>
      <c r="O904" s="2"/>
    </row>
    <row r="905" spans="1:15">
      <c r="A905" s="61"/>
      <c r="B905" s="83"/>
      <c r="C905" s="62"/>
      <c r="D905" s="62"/>
      <c r="E905" s="63"/>
      <c r="F905" s="61"/>
      <c r="G905" s="151"/>
      <c r="H905" s="65"/>
      <c r="I905" s="151"/>
      <c r="J905" s="153"/>
      <c r="K905" s="66"/>
      <c r="M905"/>
      <c r="O905" s="2"/>
    </row>
    <row r="906" spans="1:15">
      <c r="A906" s="61"/>
      <c r="B906" s="83"/>
      <c r="C906" s="62"/>
      <c r="D906" s="62"/>
      <c r="E906" s="63"/>
      <c r="F906" s="61"/>
      <c r="G906" s="151"/>
      <c r="H906" s="65"/>
      <c r="I906" s="151"/>
      <c r="J906" s="153"/>
      <c r="K906" s="66"/>
      <c r="M906"/>
      <c r="O906" s="2"/>
    </row>
    <row r="907" spans="1:15">
      <c r="A907" s="61"/>
      <c r="B907" s="83"/>
      <c r="C907" s="62"/>
      <c r="D907" s="62"/>
      <c r="E907" s="63"/>
      <c r="F907" s="61"/>
      <c r="G907" s="151"/>
      <c r="H907" s="65"/>
      <c r="I907" s="151"/>
      <c r="J907" s="153"/>
      <c r="K907" s="66"/>
      <c r="M907"/>
      <c r="O907" s="2"/>
    </row>
    <row r="908" spans="1:15">
      <c r="A908" s="61"/>
      <c r="B908" s="83"/>
      <c r="C908" s="62"/>
      <c r="D908" s="62"/>
      <c r="E908" s="63"/>
      <c r="F908" s="61"/>
      <c r="G908" s="151"/>
      <c r="H908" s="65"/>
      <c r="I908" s="151"/>
      <c r="J908" s="153"/>
      <c r="K908" s="66"/>
      <c r="M908"/>
      <c r="O908" s="2"/>
    </row>
    <row r="909" spans="1:15">
      <c r="A909" s="61"/>
      <c r="B909" s="83"/>
      <c r="C909" s="62"/>
      <c r="D909" s="62"/>
      <c r="E909" s="63"/>
      <c r="F909" s="61"/>
      <c r="G909" s="151"/>
      <c r="H909" s="65"/>
      <c r="I909" s="151"/>
      <c r="J909" s="153"/>
      <c r="K909" s="66"/>
      <c r="M909"/>
      <c r="O909" s="2"/>
    </row>
    <row r="910" spans="1:15">
      <c r="A910" s="61"/>
      <c r="B910" s="83"/>
      <c r="C910" s="62"/>
      <c r="D910" s="62"/>
      <c r="E910" s="63"/>
      <c r="F910" s="61"/>
      <c r="G910" s="151"/>
      <c r="H910" s="65"/>
      <c r="I910" s="151"/>
      <c r="J910" s="153"/>
      <c r="K910" s="66"/>
      <c r="M910"/>
      <c r="O910" s="2"/>
    </row>
    <row r="911" spans="1:15">
      <c r="A911" s="61"/>
      <c r="B911" s="83"/>
      <c r="C911" s="62"/>
      <c r="D911" s="62"/>
      <c r="E911" s="63"/>
      <c r="F911" s="61"/>
      <c r="G911" s="151"/>
      <c r="H911" s="65"/>
      <c r="I911" s="151"/>
      <c r="J911" s="153"/>
      <c r="K911" s="66"/>
      <c r="M911"/>
      <c r="O911" s="2"/>
    </row>
    <row r="912" spans="1:15">
      <c r="A912" s="61"/>
      <c r="B912" s="83"/>
      <c r="C912" s="62"/>
      <c r="D912" s="62"/>
      <c r="E912" s="63"/>
      <c r="F912" s="61"/>
      <c r="G912" s="151"/>
      <c r="H912" s="65"/>
      <c r="I912" s="151"/>
      <c r="J912" s="153"/>
      <c r="K912" s="66"/>
      <c r="M912"/>
      <c r="O912" s="2"/>
    </row>
    <row r="913" spans="1:15">
      <c r="A913" s="61"/>
      <c r="B913" s="83"/>
      <c r="C913" s="62"/>
      <c r="D913" s="62"/>
      <c r="E913" s="63"/>
      <c r="F913" s="61"/>
      <c r="G913" s="151"/>
      <c r="H913" s="65"/>
      <c r="I913" s="151"/>
      <c r="J913" s="153"/>
      <c r="K913" s="66"/>
      <c r="M913"/>
      <c r="O913" s="2"/>
    </row>
    <row r="914" spans="1:15">
      <c r="A914" s="61"/>
      <c r="B914" s="83"/>
      <c r="C914" s="62"/>
      <c r="D914" s="62"/>
      <c r="E914" s="63"/>
      <c r="F914" s="61"/>
      <c r="G914" s="151"/>
      <c r="H914" s="65"/>
      <c r="I914" s="151"/>
      <c r="J914" s="153"/>
      <c r="K914" s="66"/>
      <c r="M914"/>
      <c r="O914" s="2"/>
    </row>
    <row r="915" spans="1:15">
      <c r="A915" s="61"/>
      <c r="B915" s="83"/>
      <c r="C915" s="62"/>
      <c r="D915" s="62"/>
      <c r="E915" s="63"/>
      <c r="F915" s="61"/>
      <c r="G915" s="151"/>
      <c r="H915" s="65"/>
      <c r="I915" s="151"/>
      <c r="J915" s="153"/>
      <c r="K915" s="66"/>
      <c r="M915"/>
      <c r="O915" s="2"/>
    </row>
    <row r="916" spans="1:15">
      <c r="A916" s="61"/>
      <c r="B916" s="83"/>
      <c r="C916" s="62"/>
      <c r="D916" s="62"/>
      <c r="E916" s="63"/>
      <c r="F916" s="61"/>
      <c r="G916" s="151"/>
      <c r="H916" s="65"/>
      <c r="I916" s="151"/>
      <c r="J916" s="153"/>
      <c r="K916" s="66"/>
      <c r="M916"/>
      <c r="O916" s="2"/>
    </row>
    <row r="917" spans="1:15">
      <c r="A917" s="61"/>
      <c r="B917" s="83"/>
      <c r="C917" s="62"/>
      <c r="D917" s="62"/>
      <c r="E917" s="63"/>
      <c r="F917" s="61"/>
      <c r="G917" s="151"/>
      <c r="H917" s="65"/>
      <c r="I917" s="151"/>
      <c r="J917" s="153"/>
      <c r="K917" s="66"/>
      <c r="M917"/>
      <c r="O917" s="2"/>
    </row>
    <row r="918" spans="1:15">
      <c r="A918" s="61"/>
      <c r="B918" s="83"/>
      <c r="C918" s="62"/>
      <c r="D918" s="62"/>
      <c r="E918" s="63"/>
      <c r="F918" s="61"/>
      <c r="G918" s="151"/>
      <c r="H918" s="65"/>
      <c r="I918" s="151"/>
      <c r="J918" s="153"/>
      <c r="K918" s="66"/>
      <c r="M918"/>
      <c r="O918" s="2"/>
    </row>
    <row r="919" spans="1:15">
      <c r="A919" s="61"/>
      <c r="B919" s="83"/>
      <c r="C919" s="62"/>
      <c r="D919" s="62"/>
      <c r="E919" s="63"/>
      <c r="F919" s="61"/>
      <c r="G919" s="151"/>
      <c r="H919" s="65"/>
      <c r="I919" s="151"/>
      <c r="J919" s="153"/>
      <c r="K919" s="66"/>
      <c r="M919"/>
      <c r="O919" s="2"/>
    </row>
    <row r="920" spans="1:15">
      <c r="A920" s="61"/>
      <c r="B920" s="83"/>
      <c r="C920" s="62"/>
      <c r="D920" s="62"/>
      <c r="E920" s="63"/>
      <c r="F920" s="61"/>
      <c r="G920" s="151"/>
      <c r="H920" s="65"/>
      <c r="I920" s="151"/>
      <c r="J920" s="153"/>
      <c r="K920" s="66"/>
      <c r="M920"/>
      <c r="O920" s="2"/>
    </row>
    <row r="921" spans="1:15">
      <c r="A921" s="61"/>
      <c r="B921" s="83"/>
      <c r="C921" s="62"/>
      <c r="D921" s="62"/>
      <c r="E921" s="63"/>
      <c r="F921" s="61"/>
      <c r="G921" s="151"/>
      <c r="H921" s="65"/>
      <c r="I921" s="151"/>
      <c r="J921" s="153"/>
      <c r="K921" s="66"/>
      <c r="M921"/>
      <c r="O921" s="2"/>
    </row>
    <row r="922" spans="1:15">
      <c r="A922" s="61"/>
      <c r="B922" s="83"/>
      <c r="C922" s="62"/>
      <c r="D922" s="62"/>
      <c r="E922" s="63"/>
      <c r="F922" s="61"/>
      <c r="G922" s="151"/>
      <c r="H922" s="65"/>
      <c r="I922" s="151"/>
      <c r="J922" s="153"/>
      <c r="K922" s="66"/>
      <c r="M922"/>
      <c r="O922" s="2"/>
    </row>
    <row r="923" spans="1:15">
      <c r="A923" s="61"/>
      <c r="B923" s="83"/>
      <c r="C923" s="62"/>
      <c r="D923" s="62"/>
      <c r="E923" s="63"/>
      <c r="F923" s="61"/>
      <c r="G923" s="151"/>
      <c r="H923" s="65"/>
      <c r="I923" s="151"/>
      <c r="J923" s="153"/>
      <c r="K923" s="66"/>
      <c r="M923"/>
      <c r="O923" s="2"/>
    </row>
    <row r="924" spans="1:15">
      <c r="A924" s="61"/>
      <c r="B924" s="83"/>
      <c r="C924" s="62"/>
      <c r="D924" s="62"/>
      <c r="E924" s="63"/>
      <c r="F924" s="61"/>
      <c r="G924" s="151"/>
      <c r="H924" s="65"/>
      <c r="I924" s="151"/>
      <c r="J924" s="153"/>
      <c r="K924" s="66"/>
      <c r="M924"/>
      <c r="O924" s="2"/>
    </row>
    <row r="925" spans="1:15">
      <c r="A925" s="61"/>
      <c r="B925" s="83"/>
      <c r="C925" s="62"/>
      <c r="D925" s="62"/>
      <c r="E925" s="63"/>
      <c r="F925" s="61"/>
      <c r="G925" s="151"/>
      <c r="H925" s="65"/>
      <c r="I925" s="151"/>
      <c r="J925" s="153"/>
      <c r="K925" s="66"/>
      <c r="M925"/>
      <c r="O925" s="2"/>
    </row>
    <row r="926" spans="1:15">
      <c r="A926" s="61"/>
      <c r="B926" s="83"/>
      <c r="C926" s="62"/>
      <c r="D926" s="62"/>
      <c r="E926" s="63"/>
      <c r="F926" s="61"/>
      <c r="G926" s="151"/>
      <c r="H926" s="65"/>
      <c r="I926" s="151"/>
      <c r="J926" s="153"/>
      <c r="K926" s="66"/>
      <c r="M926"/>
      <c r="O926" s="2"/>
    </row>
    <row r="927" spans="1:15">
      <c r="A927" s="61"/>
      <c r="B927" s="83"/>
      <c r="C927" s="62"/>
      <c r="D927" s="62"/>
      <c r="E927" s="63"/>
      <c r="F927" s="61"/>
      <c r="G927" s="151"/>
      <c r="H927" s="65"/>
      <c r="I927" s="151"/>
      <c r="J927" s="153"/>
      <c r="K927" s="66"/>
      <c r="M927"/>
      <c r="O927" s="2"/>
    </row>
    <row r="928" spans="1:15">
      <c r="A928" s="61"/>
      <c r="B928" s="83"/>
      <c r="C928" s="62"/>
      <c r="D928" s="62"/>
      <c r="E928" s="63"/>
      <c r="F928" s="61"/>
      <c r="G928" s="151"/>
      <c r="H928" s="65"/>
      <c r="I928" s="151"/>
      <c r="J928" s="153"/>
      <c r="K928" s="66"/>
      <c r="M928"/>
      <c r="O928" s="2"/>
    </row>
    <row r="929" spans="1:15">
      <c r="A929" s="61"/>
      <c r="B929" s="83"/>
      <c r="C929" s="62"/>
      <c r="D929" s="62"/>
      <c r="E929" s="63"/>
      <c r="F929" s="61"/>
      <c r="G929" s="151"/>
      <c r="H929" s="65"/>
      <c r="I929" s="151"/>
      <c r="J929" s="153"/>
      <c r="K929" s="66"/>
      <c r="M929"/>
      <c r="O929" s="2"/>
    </row>
    <row r="930" spans="1:15">
      <c r="A930" s="61"/>
      <c r="B930" s="83"/>
      <c r="C930" s="62"/>
      <c r="D930" s="62"/>
      <c r="E930" s="63"/>
      <c r="F930" s="61"/>
      <c r="G930" s="151"/>
      <c r="H930" s="65"/>
      <c r="I930" s="151"/>
      <c r="J930" s="153"/>
      <c r="K930" s="66"/>
      <c r="M930"/>
      <c r="O930" s="2"/>
    </row>
    <row r="931" spans="1:15">
      <c r="A931" s="61"/>
      <c r="B931" s="83"/>
      <c r="C931" s="62"/>
      <c r="D931" s="62"/>
      <c r="E931" s="63"/>
      <c r="F931" s="61"/>
      <c r="G931" s="151"/>
      <c r="H931" s="65"/>
      <c r="I931" s="151"/>
      <c r="J931" s="153"/>
      <c r="K931" s="66"/>
      <c r="M931"/>
      <c r="O931" s="2"/>
    </row>
    <row r="932" spans="1:15">
      <c r="A932" s="61"/>
      <c r="B932" s="83"/>
      <c r="C932" s="62"/>
      <c r="D932" s="62"/>
      <c r="E932" s="63"/>
      <c r="F932" s="61"/>
      <c r="G932" s="151"/>
      <c r="H932" s="65"/>
      <c r="I932" s="151"/>
      <c r="J932" s="153"/>
      <c r="K932" s="66"/>
      <c r="M932"/>
      <c r="O932" s="2"/>
    </row>
    <row r="933" spans="1:15">
      <c r="A933" s="61"/>
      <c r="B933" s="83"/>
      <c r="C933" s="62"/>
      <c r="D933" s="62"/>
      <c r="E933" s="63"/>
      <c r="F933" s="61"/>
      <c r="G933" s="151"/>
      <c r="H933" s="65"/>
      <c r="I933" s="151"/>
      <c r="J933" s="153"/>
      <c r="K933" s="66"/>
      <c r="M933"/>
      <c r="O933" s="2"/>
    </row>
    <row r="934" spans="1:15">
      <c r="A934" s="61"/>
      <c r="B934" s="83"/>
      <c r="C934" s="62"/>
      <c r="D934" s="62"/>
      <c r="E934" s="63"/>
      <c r="F934" s="61"/>
      <c r="G934" s="151"/>
      <c r="H934" s="65"/>
      <c r="I934" s="151"/>
      <c r="J934" s="153"/>
      <c r="K934" s="66"/>
      <c r="M934"/>
      <c r="O934" s="2"/>
    </row>
    <row r="935" spans="1:15">
      <c r="A935" s="61"/>
      <c r="B935" s="83"/>
      <c r="C935" s="62"/>
      <c r="D935" s="62"/>
      <c r="E935" s="63"/>
      <c r="F935" s="61"/>
      <c r="G935" s="151"/>
      <c r="H935" s="65"/>
      <c r="I935" s="151"/>
      <c r="J935" s="153"/>
      <c r="K935" s="66"/>
      <c r="M935"/>
      <c r="O935" s="2"/>
    </row>
    <row r="936" spans="1:15">
      <c r="A936" s="61"/>
      <c r="B936" s="83"/>
      <c r="C936" s="62"/>
      <c r="D936" s="62"/>
      <c r="E936" s="63"/>
      <c r="F936" s="61"/>
      <c r="G936" s="151"/>
      <c r="H936" s="65"/>
      <c r="I936" s="151"/>
      <c r="J936" s="153"/>
      <c r="K936" s="66"/>
      <c r="M936"/>
      <c r="O936" s="2"/>
    </row>
    <row r="937" spans="1:15">
      <c r="A937" s="61"/>
      <c r="B937" s="83"/>
      <c r="C937" s="62"/>
      <c r="D937" s="62"/>
      <c r="E937" s="63"/>
      <c r="F937" s="61"/>
      <c r="G937" s="151"/>
      <c r="H937" s="65"/>
      <c r="I937" s="151"/>
      <c r="J937" s="153"/>
      <c r="K937" s="66"/>
      <c r="M937"/>
      <c r="O937" s="2"/>
    </row>
    <row r="938" spans="1:15">
      <c r="A938" s="61"/>
      <c r="B938" s="83"/>
      <c r="C938" s="62"/>
      <c r="D938" s="62"/>
      <c r="E938" s="63"/>
      <c r="F938" s="61"/>
      <c r="G938" s="151"/>
      <c r="H938" s="65"/>
      <c r="I938" s="151"/>
      <c r="J938" s="153"/>
      <c r="K938" s="66"/>
      <c r="M938"/>
      <c r="O938" s="2"/>
    </row>
    <row r="939" spans="1:15">
      <c r="A939" s="61"/>
      <c r="B939" s="83"/>
      <c r="C939" s="62"/>
      <c r="D939" s="62"/>
      <c r="E939" s="63"/>
      <c r="F939" s="61"/>
      <c r="G939" s="151"/>
      <c r="H939" s="65"/>
      <c r="I939" s="151"/>
      <c r="J939" s="153"/>
      <c r="K939" s="66"/>
      <c r="M939"/>
      <c r="O939" s="2"/>
    </row>
    <row r="940" spans="1:15">
      <c r="A940" s="61"/>
      <c r="B940" s="83"/>
      <c r="C940" s="62"/>
      <c r="D940" s="62"/>
      <c r="E940" s="63"/>
      <c r="F940" s="61"/>
      <c r="G940" s="151"/>
      <c r="H940" s="65"/>
      <c r="I940" s="151"/>
      <c r="J940" s="153"/>
      <c r="K940" s="66"/>
      <c r="M940"/>
      <c r="O940" s="2"/>
    </row>
    <row r="941" spans="1:15">
      <c r="A941" s="61"/>
      <c r="B941" s="83"/>
      <c r="C941" s="62"/>
      <c r="D941" s="62"/>
      <c r="E941" s="63"/>
      <c r="F941" s="61"/>
      <c r="G941" s="151"/>
      <c r="H941" s="65"/>
      <c r="I941" s="151"/>
      <c r="J941" s="153"/>
      <c r="K941" s="66"/>
      <c r="M941"/>
      <c r="O941" s="2"/>
    </row>
    <row r="942" spans="1:15">
      <c r="A942" s="61"/>
      <c r="B942" s="83"/>
      <c r="C942" s="62"/>
      <c r="D942" s="62"/>
      <c r="E942" s="63"/>
      <c r="F942" s="61"/>
      <c r="G942" s="151"/>
      <c r="H942" s="65"/>
      <c r="I942" s="151"/>
      <c r="J942" s="153"/>
      <c r="K942" s="66"/>
      <c r="M942"/>
      <c r="O942" s="2"/>
    </row>
    <row r="943" spans="1:15">
      <c r="A943" s="61"/>
      <c r="B943" s="83"/>
      <c r="C943" s="62"/>
      <c r="D943" s="62"/>
      <c r="E943" s="63"/>
      <c r="F943" s="61"/>
      <c r="G943" s="151"/>
      <c r="H943" s="65"/>
      <c r="I943" s="151"/>
      <c r="J943" s="153"/>
      <c r="K943" s="66"/>
      <c r="M943"/>
      <c r="O943" s="2"/>
    </row>
    <row r="944" spans="1:15">
      <c r="A944" s="61"/>
      <c r="B944" s="83"/>
      <c r="C944" s="62"/>
      <c r="D944" s="62"/>
      <c r="E944" s="63"/>
      <c r="F944" s="61"/>
      <c r="G944" s="151"/>
      <c r="H944" s="65"/>
      <c r="I944" s="151"/>
      <c r="J944" s="153"/>
      <c r="K944" s="66"/>
      <c r="M944"/>
      <c r="O944" s="2"/>
    </row>
    <row r="945" spans="1:15">
      <c r="A945" s="61"/>
      <c r="B945" s="83"/>
      <c r="C945" s="62"/>
      <c r="D945" s="62"/>
      <c r="E945" s="63"/>
      <c r="F945" s="61"/>
      <c r="G945" s="151"/>
      <c r="H945" s="65"/>
      <c r="I945" s="151"/>
      <c r="J945" s="153"/>
      <c r="K945" s="66"/>
      <c r="M945"/>
      <c r="O945" s="2"/>
    </row>
    <row r="946" spans="1:15">
      <c r="A946" s="61"/>
      <c r="B946" s="83"/>
      <c r="C946" s="62"/>
      <c r="D946" s="62"/>
      <c r="E946" s="63"/>
      <c r="F946" s="61"/>
      <c r="G946" s="151"/>
      <c r="H946" s="65"/>
      <c r="I946" s="151"/>
      <c r="J946" s="153"/>
      <c r="K946" s="66"/>
      <c r="M946"/>
      <c r="O946" s="2"/>
    </row>
    <row r="947" spans="1:15">
      <c r="A947" s="61"/>
      <c r="B947" s="83"/>
      <c r="C947" s="62"/>
      <c r="D947" s="62"/>
      <c r="E947" s="63"/>
      <c r="F947" s="61"/>
      <c r="G947" s="151"/>
      <c r="H947" s="65"/>
      <c r="I947" s="151"/>
      <c r="J947" s="153"/>
      <c r="K947" s="66"/>
      <c r="M947"/>
      <c r="O947" s="2"/>
    </row>
    <row r="948" spans="1:15">
      <c r="A948" s="61"/>
      <c r="B948" s="83"/>
      <c r="C948" s="62"/>
      <c r="D948" s="62"/>
      <c r="E948" s="63"/>
      <c r="F948" s="61"/>
      <c r="G948" s="151"/>
      <c r="H948" s="65"/>
      <c r="I948" s="151"/>
      <c r="J948" s="153"/>
      <c r="K948" s="66"/>
      <c r="M948"/>
      <c r="O948" s="2"/>
    </row>
    <row r="949" spans="1:15">
      <c r="A949" s="61"/>
      <c r="B949" s="83"/>
      <c r="C949" s="62"/>
      <c r="D949" s="62"/>
      <c r="E949" s="63"/>
      <c r="F949" s="61"/>
      <c r="G949" s="151"/>
      <c r="H949" s="65"/>
      <c r="I949" s="151"/>
      <c r="J949" s="153"/>
      <c r="K949" s="66"/>
      <c r="M949"/>
      <c r="O949" s="2"/>
    </row>
    <row r="950" spans="1:15">
      <c r="A950" s="61"/>
      <c r="B950" s="83"/>
      <c r="C950" s="62"/>
      <c r="D950" s="62"/>
      <c r="E950" s="63"/>
      <c r="F950" s="61"/>
      <c r="G950" s="151"/>
      <c r="H950" s="65"/>
      <c r="I950" s="151"/>
      <c r="J950" s="153"/>
      <c r="K950" s="66"/>
      <c r="M950"/>
      <c r="O950" s="2"/>
    </row>
    <row r="951" spans="1:15">
      <c r="A951" s="61"/>
      <c r="B951" s="83"/>
      <c r="C951" s="62"/>
      <c r="D951" s="62"/>
      <c r="E951" s="63"/>
      <c r="F951" s="61"/>
      <c r="G951" s="151"/>
      <c r="H951" s="65"/>
      <c r="I951" s="151"/>
      <c r="J951" s="153"/>
      <c r="K951" s="66"/>
      <c r="M951"/>
      <c r="O951" s="2"/>
    </row>
    <row r="952" spans="1:15">
      <c r="A952" s="61"/>
      <c r="B952" s="83"/>
      <c r="C952" s="62"/>
      <c r="D952" s="62"/>
      <c r="E952" s="63"/>
      <c r="F952" s="61"/>
      <c r="G952" s="151"/>
      <c r="H952" s="65"/>
      <c r="I952" s="151"/>
      <c r="J952" s="153"/>
      <c r="K952" s="66"/>
      <c r="M952"/>
      <c r="O952" s="2"/>
    </row>
    <row r="953" spans="1:15">
      <c r="A953" s="61"/>
      <c r="B953" s="83"/>
      <c r="C953" s="62"/>
      <c r="D953" s="62"/>
      <c r="E953" s="63"/>
      <c r="F953" s="61"/>
      <c r="G953" s="151"/>
      <c r="H953" s="65"/>
      <c r="I953" s="151"/>
      <c r="J953" s="153"/>
      <c r="K953" s="66"/>
      <c r="M953"/>
      <c r="O953" s="2"/>
    </row>
    <row r="954" spans="1:15">
      <c r="A954" s="61"/>
      <c r="B954" s="83"/>
      <c r="C954" s="62"/>
      <c r="D954" s="62"/>
      <c r="E954" s="63"/>
      <c r="F954" s="61"/>
      <c r="G954" s="151"/>
      <c r="H954" s="65"/>
      <c r="I954" s="151"/>
      <c r="J954" s="153"/>
      <c r="K954" s="66"/>
      <c r="M954"/>
      <c r="O954" s="2"/>
    </row>
    <row r="955" spans="1:15">
      <c r="A955" s="61"/>
      <c r="B955" s="83"/>
      <c r="C955" s="62"/>
      <c r="D955" s="62"/>
      <c r="E955" s="63"/>
      <c r="F955" s="61"/>
      <c r="G955" s="151"/>
      <c r="H955" s="65"/>
      <c r="I955" s="151"/>
      <c r="J955" s="153"/>
      <c r="K955" s="66"/>
      <c r="M955"/>
      <c r="O955" s="2"/>
    </row>
    <row r="956" spans="1:15">
      <c r="A956" s="61"/>
      <c r="B956" s="83"/>
      <c r="C956" s="62"/>
      <c r="D956" s="62"/>
      <c r="E956" s="63"/>
      <c r="F956" s="61"/>
      <c r="G956" s="151"/>
      <c r="H956" s="65"/>
      <c r="I956" s="151"/>
      <c r="J956" s="153"/>
      <c r="K956" s="66"/>
      <c r="M956"/>
      <c r="O956" s="2"/>
    </row>
    <row r="957" spans="1:15">
      <c r="A957" s="61"/>
      <c r="B957" s="83"/>
      <c r="C957" s="62"/>
      <c r="D957" s="62"/>
      <c r="E957" s="63"/>
      <c r="F957" s="61"/>
      <c r="G957" s="151"/>
      <c r="H957" s="65"/>
      <c r="I957" s="151"/>
      <c r="J957" s="153"/>
      <c r="K957" s="66"/>
      <c r="M957"/>
      <c r="O957" s="2"/>
    </row>
    <row r="958" spans="1:15">
      <c r="A958" s="61"/>
      <c r="B958" s="83"/>
      <c r="C958" s="62"/>
      <c r="D958" s="62"/>
      <c r="E958" s="63"/>
      <c r="F958" s="61"/>
      <c r="G958" s="151"/>
      <c r="H958" s="65"/>
      <c r="I958" s="151"/>
      <c r="J958" s="153"/>
      <c r="K958" s="66"/>
      <c r="M958"/>
      <c r="O958" s="2"/>
    </row>
    <row r="959" spans="1:15">
      <c r="A959" s="61"/>
      <c r="B959" s="83"/>
      <c r="C959" s="62"/>
      <c r="D959" s="62"/>
      <c r="E959" s="63"/>
      <c r="F959" s="61"/>
      <c r="G959" s="151"/>
      <c r="H959" s="65"/>
      <c r="I959" s="151"/>
      <c r="J959" s="153"/>
      <c r="K959" s="66"/>
      <c r="M959"/>
      <c r="O959" s="2"/>
    </row>
    <row r="960" spans="1:15">
      <c r="A960" s="61"/>
      <c r="B960" s="83"/>
      <c r="C960" s="62"/>
      <c r="D960" s="62"/>
      <c r="E960" s="63"/>
      <c r="F960" s="61"/>
      <c r="G960" s="151"/>
      <c r="H960" s="65"/>
      <c r="I960" s="151"/>
      <c r="J960" s="153"/>
      <c r="K960" s="66"/>
      <c r="M960"/>
      <c r="O960" s="2"/>
    </row>
    <row r="961" spans="1:15">
      <c r="A961" s="61"/>
      <c r="B961" s="83"/>
      <c r="C961" s="62"/>
      <c r="D961" s="62"/>
      <c r="E961" s="63"/>
      <c r="F961" s="61"/>
      <c r="G961" s="151"/>
      <c r="H961" s="65"/>
      <c r="I961" s="151"/>
      <c r="J961" s="153"/>
      <c r="K961" s="66"/>
      <c r="M961"/>
      <c r="O961" s="2"/>
    </row>
    <row r="962" spans="1:15">
      <c r="A962" s="61"/>
      <c r="B962" s="83"/>
      <c r="C962" s="62"/>
      <c r="D962" s="62"/>
      <c r="E962" s="63"/>
      <c r="F962" s="61"/>
      <c r="G962" s="151"/>
      <c r="H962" s="65"/>
      <c r="I962" s="151"/>
      <c r="J962" s="153"/>
      <c r="K962" s="66"/>
      <c r="M962"/>
      <c r="O962" s="2"/>
    </row>
    <row r="963" spans="1:15">
      <c r="A963" s="61"/>
      <c r="B963" s="83"/>
      <c r="C963" s="62"/>
      <c r="D963" s="62"/>
      <c r="E963" s="63"/>
      <c r="F963" s="61"/>
      <c r="G963" s="151"/>
      <c r="H963" s="65"/>
      <c r="I963" s="151"/>
      <c r="J963" s="153"/>
      <c r="K963" s="66"/>
      <c r="M963"/>
      <c r="O963" s="2"/>
    </row>
    <row r="964" spans="1:15">
      <c r="A964" s="61"/>
      <c r="B964" s="83"/>
      <c r="C964" s="62"/>
      <c r="D964" s="62"/>
      <c r="E964" s="63"/>
      <c r="F964" s="61"/>
      <c r="G964" s="151"/>
      <c r="H964" s="65"/>
      <c r="I964" s="151"/>
      <c r="J964" s="153"/>
      <c r="K964" s="66"/>
      <c r="M964"/>
      <c r="O964" s="2"/>
    </row>
    <row r="965" spans="1:15">
      <c r="A965" s="61"/>
      <c r="B965" s="83"/>
      <c r="C965" s="62"/>
      <c r="D965" s="62"/>
      <c r="E965" s="63"/>
      <c r="F965" s="61"/>
      <c r="G965" s="151"/>
      <c r="H965" s="65"/>
      <c r="I965" s="151"/>
      <c r="J965" s="153"/>
      <c r="K965" s="66"/>
      <c r="M965"/>
      <c r="O965" s="2"/>
    </row>
    <row r="966" spans="1:15">
      <c r="A966" s="61"/>
      <c r="B966" s="83"/>
      <c r="C966" s="62"/>
      <c r="D966" s="62"/>
      <c r="E966" s="63"/>
      <c r="F966" s="61"/>
      <c r="G966" s="151"/>
      <c r="H966" s="65"/>
      <c r="I966" s="151"/>
      <c r="J966" s="153"/>
      <c r="K966" s="66"/>
      <c r="M966"/>
      <c r="O966" s="2"/>
    </row>
    <row r="967" spans="1:15">
      <c r="A967" s="61"/>
      <c r="B967" s="83"/>
      <c r="C967" s="62"/>
      <c r="D967" s="62"/>
      <c r="E967" s="63"/>
      <c r="F967" s="61"/>
      <c r="G967" s="151"/>
      <c r="H967" s="65"/>
      <c r="I967" s="151"/>
      <c r="J967" s="153"/>
      <c r="K967" s="66"/>
      <c r="M967"/>
      <c r="O967" s="2"/>
    </row>
    <row r="968" spans="1:15">
      <c r="A968" s="61"/>
      <c r="B968" s="83"/>
      <c r="C968" s="62"/>
      <c r="D968" s="62"/>
      <c r="E968" s="63"/>
      <c r="F968" s="61"/>
      <c r="G968" s="151"/>
      <c r="H968" s="65"/>
      <c r="I968" s="151"/>
      <c r="J968" s="153"/>
      <c r="K968" s="66"/>
      <c r="M968"/>
      <c r="O968" s="2"/>
    </row>
    <row r="969" spans="1:15">
      <c r="A969" s="61"/>
      <c r="B969" s="83"/>
      <c r="C969" s="62"/>
      <c r="D969" s="62"/>
      <c r="E969" s="63"/>
      <c r="F969" s="61"/>
      <c r="G969" s="151"/>
      <c r="H969" s="65"/>
      <c r="I969" s="151"/>
      <c r="J969" s="153"/>
      <c r="K969" s="66"/>
      <c r="M969"/>
      <c r="O969" s="2"/>
    </row>
    <row r="970" spans="1:15">
      <c r="A970" s="61"/>
      <c r="B970" s="83"/>
      <c r="C970" s="62"/>
      <c r="D970" s="62"/>
      <c r="E970" s="63"/>
      <c r="F970" s="61"/>
      <c r="G970" s="151"/>
      <c r="H970" s="65"/>
      <c r="I970" s="151"/>
      <c r="J970" s="153"/>
      <c r="K970" s="66"/>
      <c r="M970"/>
      <c r="O970" s="2"/>
    </row>
    <row r="971" spans="1:15">
      <c r="A971" s="61"/>
      <c r="B971" s="83"/>
      <c r="C971" s="62"/>
      <c r="D971" s="62"/>
      <c r="E971" s="63"/>
      <c r="F971" s="61"/>
      <c r="G971" s="151"/>
      <c r="H971" s="65"/>
      <c r="I971" s="151"/>
      <c r="J971" s="153"/>
      <c r="K971" s="66"/>
      <c r="M971"/>
      <c r="O971" s="2"/>
    </row>
    <row r="972" spans="1:15">
      <c r="A972" s="61"/>
      <c r="B972" s="83"/>
      <c r="C972" s="62"/>
      <c r="D972" s="62"/>
      <c r="E972" s="63"/>
      <c r="F972" s="61"/>
      <c r="G972" s="151"/>
      <c r="H972" s="65"/>
      <c r="I972" s="151"/>
      <c r="J972" s="153"/>
      <c r="K972" s="66"/>
      <c r="M972"/>
      <c r="O972" s="2"/>
    </row>
    <row r="973" spans="1:15">
      <c r="A973" s="61"/>
      <c r="B973" s="83"/>
      <c r="C973" s="62"/>
      <c r="D973" s="62"/>
      <c r="E973" s="63"/>
      <c r="F973" s="61"/>
      <c r="G973" s="151"/>
      <c r="H973" s="65"/>
      <c r="I973" s="151"/>
      <c r="J973" s="153"/>
      <c r="K973" s="66"/>
      <c r="L973" s="57"/>
      <c r="M973"/>
      <c r="N973"/>
      <c r="O973" s="2"/>
    </row>
    <row r="974" spans="1:15">
      <c r="A974" s="61"/>
      <c r="B974" s="83"/>
      <c r="C974" s="62"/>
      <c r="D974" s="62"/>
      <c r="E974" s="63"/>
      <c r="F974" s="61"/>
      <c r="G974" s="151"/>
      <c r="H974" s="65"/>
      <c r="I974" s="151"/>
      <c r="J974" s="153"/>
      <c r="K974" s="66"/>
      <c r="L974" s="57"/>
      <c r="M974"/>
      <c r="N974"/>
      <c r="O974" s="2"/>
    </row>
    <row r="975" spans="1:15">
      <c r="A975" s="61"/>
      <c r="B975" s="83"/>
      <c r="C975" s="62"/>
      <c r="D975" s="62"/>
      <c r="E975" s="63"/>
      <c r="F975" s="61"/>
      <c r="G975" s="151"/>
      <c r="H975" s="65"/>
      <c r="I975" s="151"/>
      <c r="J975" s="153"/>
      <c r="K975" s="66"/>
      <c r="L975" s="57"/>
      <c r="M975"/>
      <c r="N975"/>
      <c r="O975" s="2"/>
    </row>
    <row r="976" spans="1:15">
      <c r="A976" s="61"/>
      <c r="B976" s="83"/>
      <c r="C976" s="62"/>
      <c r="D976" s="62"/>
      <c r="E976" s="63"/>
      <c r="F976" s="61"/>
      <c r="G976" s="151"/>
      <c r="H976" s="65"/>
      <c r="I976" s="151"/>
      <c r="J976" s="153"/>
      <c r="K976" s="66"/>
      <c r="L976" s="57"/>
      <c r="M976"/>
      <c r="N976"/>
      <c r="O976" s="2"/>
    </row>
    <row r="977" spans="1:15">
      <c r="A977" s="61"/>
      <c r="B977" s="83"/>
      <c r="C977" s="62"/>
      <c r="D977" s="62"/>
      <c r="E977" s="63"/>
      <c r="F977" s="61"/>
      <c r="G977" s="151"/>
      <c r="H977" s="65"/>
      <c r="I977" s="151"/>
      <c r="J977" s="153"/>
      <c r="K977" s="66"/>
      <c r="M977"/>
      <c r="O977" s="2"/>
    </row>
    <row r="978" spans="1:15">
      <c r="A978" s="61"/>
      <c r="B978" s="83"/>
      <c r="C978" s="62"/>
      <c r="D978" s="62"/>
      <c r="E978" s="63"/>
      <c r="F978" s="61"/>
      <c r="G978" s="151"/>
      <c r="H978" s="65"/>
      <c r="I978" s="151"/>
      <c r="J978" s="153"/>
      <c r="K978" s="66"/>
      <c r="M978"/>
      <c r="O978" s="2"/>
    </row>
    <row r="979" spans="1:15">
      <c r="A979" s="61"/>
      <c r="B979" s="83"/>
      <c r="C979" s="62"/>
      <c r="D979" s="62"/>
      <c r="E979" s="63"/>
      <c r="F979" s="61"/>
      <c r="G979" s="151"/>
      <c r="H979" s="65"/>
      <c r="I979" s="151"/>
      <c r="J979" s="153"/>
      <c r="K979" s="66"/>
      <c r="M979"/>
      <c r="O979" s="2"/>
    </row>
    <row r="980" spans="1:15">
      <c r="A980" s="61"/>
      <c r="B980" s="83"/>
      <c r="C980" s="62"/>
      <c r="D980" s="62"/>
      <c r="E980" s="63"/>
      <c r="F980" s="61"/>
      <c r="G980" s="151"/>
      <c r="H980" s="65"/>
      <c r="I980" s="151"/>
      <c r="J980" s="153"/>
      <c r="K980" s="66"/>
      <c r="M980"/>
      <c r="O980" s="2"/>
    </row>
    <row r="981" spans="1:15">
      <c r="A981" s="61"/>
      <c r="B981" s="83"/>
      <c r="C981" s="62"/>
      <c r="D981" s="62"/>
      <c r="E981" s="63"/>
      <c r="F981" s="61"/>
      <c r="G981" s="151"/>
      <c r="H981" s="65"/>
      <c r="I981" s="151"/>
      <c r="J981" s="153"/>
      <c r="K981" s="66"/>
      <c r="M981"/>
      <c r="O981" s="2"/>
    </row>
    <row r="982" spans="1:15">
      <c r="A982" s="61"/>
      <c r="B982" s="83"/>
      <c r="C982" s="62"/>
      <c r="D982" s="62"/>
      <c r="E982" s="63"/>
      <c r="F982" s="61"/>
      <c r="G982" s="151"/>
      <c r="H982" s="65"/>
      <c r="I982" s="151"/>
      <c r="J982" s="153"/>
      <c r="K982" s="66"/>
      <c r="M982"/>
      <c r="O982" s="2"/>
    </row>
    <row r="983" spans="1:15">
      <c r="A983" s="61"/>
      <c r="B983" s="83"/>
      <c r="C983" s="62"/>
      <c r="D983" s="62"/>
      <c r="E983" s="63"/>
      <c r="F983" s="61"/>
      <c r="G983" s="151"/>
      <c r="H983" s="65"/>
      <c r="I983" s="151"/>
      <c r="J983" s="153"/>
      <c r="K983" s="66"/>
      <c r="M983"/>
      <c r="O983" s="2"/>
    </row>
    <row r="984" spans="1:15">
      <c r="A984" s="61"/>
      <c r="B984" s="83"/>
      <c r="C984" s="62"/>
      <c r="D984" s="62"/>
      <c r="E984" s="63"/>
      <c r="F984" s="61"/>
      <c r="G984" s="151"/>
      <c r="H984" s="65"/>
      <c r="I984" s="151"/>
      <c r="J984" s="153"/>
      <c r="K984" s="66"/>
      <c r="M984"/>
      <c r="O984" s="2"/>
    </row>
    <row r="985" spans="1:15">
      <c r="A985" s="61"/>
      <c r="B985" s="83"/>
      <c r="C985" s="62"/>
      <c r="D985" s="62"/>
      <c r="E985" s="63"/>
      <c r="F985" s="61"/>
      <c r="G985" s="151"/>
      <c r="H985" s="65"/>
      <c r="I985" s="151"/>
      <c r="J985" s="153"/>
      <c r="K985" s="66"/>
      <c r="M985"/>
      <c r="O985" s="2"/>
    </row>
    <row r="986" spans="1:15">
      <c r="A986" s="61"/>
      <c r="B986" s="83"/>
      <c r="C986" s="62"/>
      <c r="D986" s="62"/>
      <c r="E986" s="63"/>
      <c r="F986" s="61"/>
      <c r="G986" s="151"/>
      <c r="H986" s="65"/>
      <c r="I986" s="151"/>
      <c r="J986" s="153"/>
      <c r="K986" s="66"/>
      <c r="M986"/>
      <c r="O986" s="2"/>
    </row>
    <row r="987" spans="1:15">
      <c r="A987" s="61"/>
      <c r="B987" s="83"/>
      <c r="C987" s="62"/>
      <c r="D987" s="62"/>
      <c r="E987" s="63"/>
      <c r="F987" s="61"/>
      <c r="G987" s="151"/>
      <c r="H987" s="65"/>
      <c r="I987" s="151"/>
      <c r="J987" s="153"/>
      <c r="K987" s="66"/>
      <c r="M987"/>
      <c r="O987" s="2"/>
    </row>
    <row r="988" spans="1:15">
      <c r="A988" s="61"/>
      <c r="B988" s="83"/>
      <c r="C988" s="62"/>
      <c r="D988" s="62"/>
      <c r="E988" s="63"/>
      <c r="F988" s="61"/>
      <c r="G988" s="151"/>
      <c r="H988" s="65"/>
      <c r="I988" s="151"/>
      <c r="J988" s="153"/>
      <c r="K988" s="66"/>
      <c r="M988"/>
      <c r="O988" s="2"/>
    </row>
    <row r="989" spans="1:15">
      <c r="A989" s="61"/>
      <c r="B989" s="83"/>
      <c r="C989" s="62"/>
      <c r="D989" s="62"/>
      <c r="E989" s="63"/>
      <c r="F989" s="61"/>
      <c r="G989" s="151"/>
      <c r="H989" s="65"/>
      <c r="I989" s="151"/>
      <c r="J989" s="153"/>
      <c r="K989" s="66"/>
      <c r="M989"/>
      <c r="O989" s="2"/>
    </row>
    <row r="990" spans="1:15">
      <c r="A990" s="61"/>
      <c r="B990" s="83"/>
      <c r="C990" s="62"/>
      <c r="D990" s="62"/>
      <c r="E990" s="63"/>
      <c r="F990" s="61"/>
      <c r="G990" s="151"/>
      <c r="H990" s="65"/>
      <c r="I990" s="151"/>
      <c r="J990" s="153"/>
      <c r="K990" s="66"/>
      <c r="M990"/>
      <c r="O990" s="2"/>
    </row>
    <row r="991" spans="1:15">
      <c r="A991" s="61"/>
      <c r="B991" s="83"/>
      <c r="C991" s="62"/>
      <c r="D991" s="62"/>
      <c r="E991" s="63"/>
      <c r="F991" s="61"/>
      <c r="G991" s="151"/>
      <c r="H991" s="65"/>
      <c r="I991" s="151"/>
      <c r="J991" s="153"/>
      <c r="K991" s="66"/>
      <c r="M991"/>
      <c r="O991" s="2"/>
    </row>
    <row r="992" spans="1:15">
      <c r="A992" s="61"/>
      <c r="B992" s="83"/>
      <c r="C992" s="62"/>
      <c r="D992" s="62"/>
      <c r="E992" s="63"/>
      <c r="F992" s="61"/>
      <c r="G992" s="151"/>
      <c r="H992" s="65"/>
      <c r="I992" s="151"/>
      <c r="J992" s="153"/>
      <c r="K992" s="66"/>
      <c r="M992"/>
      <c r="O992" s="2"/>
    </row>
    <row r="993" spans="1:15">
      <c r="A993" s="61"/>
      <c r="B993" s="83"/>
      <c r="C993" s="62"/>
      <c r="D993" s="62"/>
      <c r="E993" s="63"/>
      <c r="F993" s="61"/>
      <c r="G993" s="151"/>
      <c r="H993" s="65"/>
      <c r="I993" s="151"/>
      <c r="J993" s="153"/>
      <c r="K993" s="66"/>
      <c r="M993"/>
      <c r="O993" s="2"/>
    </row>
    <row r="994" spans="1:15">
      <c r="A994" s="61"/>
      <c r="B994" s="83"/>
      <c r="C994" s="62"/>
      <c r="D994" s="62"/>
      <c r="E994" s="63"/>
      <c r="F994" s="61"/>
      <c r="G994" s="151"/>
      <c r="H994" s="65"/>
      <c r="I994" s="151"/>
      <c r="J994" s="153"/>
      <c r="K994" s="66"/>
      <c r="M994"/>
      <c r="O994" s="2"/>
    </row>
  </sheetData>
  <sheetProtection algorithmName="SHA-512" hashValue="8fRxQJpb0TneNoqnT8WG2g614IdyQdkakAb0DZhmNKu1pprVMcEZzESz/LNGGATKrn1LuE5ZyFqg6nGiA/N17g==" saltValue="CyWcTOQib8tEgU5cFDDojg==" spinCount="100000" sheet="1" objects="1" scenarios="1"/>
  <autoFilter ref="A1:O994" xr:uid="{00000000-0009-0000-0000-000004000000}"/>
  <sortState xmlns:xlrd2="http://schemas.microsoft.com/office/spreadsheetml/2017/richdata2" ref="A2:O994">
    <sortCondition ref="C2"/>
  </sortState>
  <phoneticPr fontId="0" type="noConversion"/>
  <pageMargins left="0.69" right="0.17" top="0.38" bottom="0.56999999999999995" header="0.17" footer="0.17"/>
  <pageSetup paperSize="9" scale="87" orientation="landscape" horizontalDpi="300" verticalDpi="300" r:id="rId1"/>
  <headerFooter alignWithMargins="0">
    <oddHeader>&amp;LARMARINHO TIA GILDA&amp;CCONTROLE DE ESTOQUE - POSIÇÃO ATUAL&amp;R&amp;D</oddHeader>
    <oddFooter>&amp;R&amp;N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2" filterMode="1"/>
  <dimension ref="A1:R69"/>
  <sheetViews>
    <sheetView showGridLines="0" showRowColHeaders="0" workbookViewId="0">
      <selection sqref="A1:N1048576"/>
    </sheetView>
  </sheetViews>
  <sheetFormatPr defaultRowHeight="12.75"/>
  <cols>
    <col min="1" max="1" width="11.140625" bestFit="1" customWidth="1"/>
    <col min="2" max="2" width="14.5703125" bestFit="1" customWidth="1"/>
    <col min="3" max="3" width="16" bestFit="1" customWidth="1"/>
    <col min="4" max="4" width="14.28515625" bestFit="1" customWidth="1"/>
    <col min="5" max="5" width="12.42578125" bestFit="1" customWidth="1"/>
    <col min="6" max="6" width="8" bestFit="1" customWidth="1"/>
    <col min="7" max="7" width="11.5703125" customWidth="1"/>
    <col min="8" max="8" width="8.5703125" bestFit="1" customWidth="1"/>
    <col min="9" max="9" width="21.7109375" bestFit="1" customWidth="1"/>
    <col min="10" max="10" width="9.7109375" bestFit="1" customWidth="1"/>
    <col min="11" max="11" width="14" bestFit="1" customWidth="1"/>
    <col min="12" max="12" width="9.42578125" bestFit="1" customWidth="1"/>
    <col min="13" max="13" width="7.140625" bestFit="1" customWidth="1"/>
  </cols>
  <sheetData>
    <row r="1" spans="1:18">
      <c r="A1" s="67" t="s">
        <v>54</v>
      </c>
      <c r="B1" s="67" t="s">
        <v>36</v>
      </c>
      <c r="C1" s="67" t="s">
        <v>48</v>
      </c>
      <c r="D1" s="67" t="s">
        <v>49</v>
      </c>
      <c r="E1" s="67" t="s">
        <v>51</v>
      </c>
      <c r="F1" s="67" t="s">
        <v>53</v>
      </c>
      <c r="G1" s="67" t="s">
        <v>50</v>
      </c>
      <c r="H1" s="67" t="s">
        <v>52</v>
      </c>
      <c r="I1" s="67" t="s">
        <v>55</v>
      </c>
      <c r="J1" s="67" t="s">
        <v>56</v>
      </c>
      <c r="K1" s="67" t="s">
        <v>57</v>
      </c>
      <c r="L1" s="67" t="s">
        <v>58</v>
      </c>
      <c r="M1" s="67" t="s">
        <v>59</v>
      </c>
      <c r="N1" s="67" t="s">
        <v>33</v>
      </c>
      <c r="Q1" s="105">
        <f>SUBTOTAL(3,A:A)</f>
        <v>1</v>
      </c>
      <c r="R1" s="105" t="str">
        <f>""&amp;"A1"&amp;":"&amp;"N"&amp;Q1&amp;""</f>
        <v>A1:N1</v>
      </c>
    </row>
    <row r="2" spans="1:18" hidden="1">
      <c r="A2" s="45" t="s">
        <v>202</v>
      </c>
      <c r="B2" s="61" t="s">
        <v>165</v>
      </c>
      <c r="C2" s="62" t="s">
        <v>166</v>
      </c>
      <c r="D2" s="61">
        <v>3</v>
      </c>
      <c r="E2" s="66" t="s">
        <v>175</v>
      </c>
      <c r="F2" s="82" t="s">
        <v>168</v>
      </c>
      <c r="G2" s="57" t="s">
        <v>169</v>
      </c>
      <c r="H2" s="82" t="s">
        <v>170</v>
      </c>
      <c r="I2" s="57"/>
      <c r="J2" s="82" t="s">
        <v>171</v>
      </c>
      <c r="K2" s="82" t="s">
        <v>172</v>
      </c>
      <c r="L2" s="82" t="s">
        <v>173</v>
      </c>
      <c r="M2" s="82" t="s">
        <v>163</v>
      </c>
      <c r="N2" s="66">
        <v>2</v>
      </c>
    </row>
    <row r="3" spans="1:18" hidden="1">
      <c r="A3" s="62" t="s">
        <v>161</v>
      </c>
      <c r="B3" s="61" t="s">
        <v>162</v>
      </c>
      <c r="C3" s="62" t="s">
        <v>174</v>
      </c>
      <c r="D3" s="61">
        <v>88</v>
      </c>
      <c r="E3" s="66" t="s">
        <v>175</v>
      </c>
      <c r="F3" s="82" t="s">
        <v>176</v>
      </c>
      <c r="G3" s="57" t="s">
        <v>169</v>
      </c>
      <c r="H3" s="82" t="s">
        <v>170</v>
      </c>
      <c r="I3" s="57"/>
      <c r="J3" s="82" t="s">
        <v>177</v>
      </c>
      <c r="K3" s="82" t="s">
        <v>172</v>
      </c>
      <c r="L3" s="82" t="s">
        <v>173</v>
      </c>
      <c r="M3" s="82" t="s">
        <v>163</v>
      </c>
      <c r="N3" s="66">
        <v>1</v>
      </c>
    </row>
    <row r="4" spans="1:18" hidden="1">
      <c r="A4" s="62"/>
      <c r="B4" s="61"/>
      <c r="C4" s="62"/>
      <c r="D4" s="61"/>
      <c r="E4" s="66"/>
      <c r="F4" s="82"/>
      <c r="G4" s="57"/>
      <c r="H4" s="82"/>
      <c r="I4" s="57"/>
      <c r="J4" s="82"/>
      <c r="K4" s="82"/>
      <c r="L4" s="82"/>
      <c r="M4" s="82"/>
      <c r="N4" s="66"/>
    </row>
    <row r="5" spans="1:18" hidden="1">
      <c r="A5" s="62"/>
      <c r="B5" s="61"/>
      <c r="C5" s="62"/>
      <c r="D5" s="61"/>
      <c r="E5" s="66"/>
      <c r="F5" s="82"/>
      <c r="G5" s="57"/>
      <c r="H5" s="82"/>
      <c r="I5" s="57"/>
      <c r="J5" s="82"/>
      <c r="K5" s="82"/>
      <c r="L5" s="82"/>
      <c r="M5" s="82"/>
      <c r="N5" s="66"/>
    </row>
    <row r="6" spans="1:18" hidden="1">
      <c r="A6" s="62"/>
      <c r="B6" s="61"/>
      <c r="C6" s="62"/>
      <c r="D6" s="61"/>
      <c r="E6" s="66"/>
      <c r="F6" s="82"/>
      <c r="G6" s="57"/>
      <c r="H6" s="82"/>
      <c r="I6" s="57"/>
      <c r="J6" s="82"/>
      <c r="K6" s="82"/>
      <c r="L6" s="82"/>
      <c r="M6" s="82"/>
      <c r="N6" s="66"/>
    </row>
    <row r="7" spans="1:18" hidden="1">
      <c r="A7" s="62"/>
      <c r="B7" s="61"/>
      <c r="C7" s="62"/>
      <c r="D7" s="61"/>
      <c r="E7" s="66"/>
      <c r="F7" s="82"/>
      <c r="G7" s="57"/>
      <c r="H7" s="82"/>
      <c r="I7" s="57"/>
      <c r="J7" s="82"/>
      <c r="K7" s="82"/>
      <c r="L7" s="82"/>
      <c r="M7" s="82"/>
      <c r="N7" s="66"/>
    </row>
    <row r="8" spans="1:18" hidden="1">
      <c r="A8" s="62"/>
      <c r="B8" s="61"/>
      <c r="C8" s="62"/>
      <c r="D8" s="61"/>
      <c r="E8" s="66"/>
      <c r="F8" s="82"/>
      <c r="G8" s="57"/>
      <c r="H8" s="82"/>
      <c r="I8" s="57"/>
      <c r="J8" s="82"/>
      <c r="K8" s="82"/>
      <c r="L8" s="82"/>
      <c r="M8" s="82"/>
      <c r="N8" s="66"/>
    </row>
    <row r="9" spans="1:18" hidden="1">
      <c r="A9" s="62"/>
      <c r="B9" s="61"/>
      <c r="C9" s="62"/>
      <c r="D9" s="61"/>
      <c r="E9" s="66"/>
      <c r="F9" s="82"/>
      <c r="G9" s="57"/>
      <c r="H9" s="82"/>
      <c r="I9" s="57"/>
      <c r="J9" s="82"/>
      <c r="K9" s="82"/>
      <c r="L9" s="82"/>
      <c r="M9" s="82"/>
      <c r="N9" s="66"/>
    </row>
    <row r="10" spans="1:18" hidden="1">
      <c r="A10" s="62"/>
      <c r="B10" s="61"/>
      <c r="C10" s="62"/>
      <c r="D10" s="61"/>
      <c r="E10" s="66"/>
      <c r="F10" s="82"/>
      <c r="G10" s="57"/>
      <c r="H10" s="82"/>
      <c r="I10" s="57"/>
      <c r="J10" s="82"/>
      <c r="K10" s="82"/>
      <c r="L10" s="82"/>
      <c r="M10" s="82"/>
      <c r="N10" s="66"/>
    </row>
    <row r="11" spans="1:18" hidden="1">
      <c r="A11" s="62"/>
      <c r="B11" s="61"/>
      <c r="C11" s="62"/>
      <c r="D11" s="61"/>
      <c r="E11" s="66"/>
      <c r="F11" s="82"/>
      <c r="G11" s="57"/>
      <c r="H11" s="82"/>
      <c r="I11" s="57"/>
      <c r="J11" s="82"/>
      <c r="K11" s="82"/>
      <c r="L11" s="82"/>
      <c r="M11" s="82"/>
      <c r="N11" s="66"/>
    </row>
    <row r="12" spans="1:18" hidden="1">
      <c r="A12" s="62"/>
      <c r="B12" s="61"/>
      <c r="C12" s="62"/>
      <c r="D12" s="61"/>
      <c r="E12" s="66"/>
      <c r="F12" s="82"/>
      <c r="G12" s="57"/>
      <c r="H12" s="82"/>
      <c r="I12" s="57"/>
      <c r="J12" s="82"/>
      <c r="K12" s="82"/>
      <c r="L12" s="82"/>
      <c r="M12" s="82"/>
      <c r="N12" s="66"/>
    </row>
    <row r="13" spans="1:18" hidden="1">
      <c r="A13" s="62"/>
      <c r="B13" s="61"/>
      <c r="C13" s="62"/>
      <c r="D13" s="61"/>
      <c r="E13" s="66"/>
      <c r="F13" s="82"/>
      <c r="G13" s="57"/>
      <c r="H13" s="82"/>
      <c r="I13" s="57"/>
      <c r="J13" s="82"/>
      <c r="K13" s="82"/>
      <c r="L13" s="82"/>
      <c r="M13" s="82"/>
      <c r="N13" s="66"/>
    </row>
    <row r="14" spans="1:18" hidden="1">
      <c r="A14" s="62"/>
      <c r="B14" s="61"/>
      <c r="C14" s="62"/>
      <c r="D14" s="61"/>
      <c r="E14" s="66"/>
      <c r="F14" s="82"/>
      <c r="G14" s="57"/>
      <c r="H14" s="82"/>
      <c r="I14" s="57"/>
      <c r="J14" s="82"/>
      <c r="K14" s="82"/>
      <c r="L14" s="82"/>
      <c r="M14" s="82"/>
      <c r="N14" s="66"/>
    </row>
    <row r="15" spans="1:18" hidden="1">
      <c r="A15" s="62"/>
      <c r="B15" s="61"/>
      <c r="C15" s="62"/>
      <c r="D15" s="61"/>
      <c r="E15" s="66"/>
      <c r="F15" s="82"/>
      <c r="G15" s="57"/>
      <c r="H15" s="82"/>
      <c r="I15" s="57"/>
      <c r="J15" s="82"/>
      <c r="K15" s="82"/>
      <c r="L15" s="82"/>
      <c r="M15" s="82"/>
      <c r="N15" s="66"/>
    </row>
    <row r="16" spans="1:18" hidden="1">
      <c r="A16" s="62"/>
      <c r="B16" s="61"/>
      <c r="C16" s="62"/>
      <c r="D16" s="61"/>
      <c r="E16" s="66"/>
      <c r="F16" s="82"/>
      <c r="G16" s="57"/>
      <c r="H16" s="82"/>
      <c r="I16" s="57"/>
      <c r="J16" s="82"/>
      <c r="K16" s="82"/>
      <c r="L16" s="82"/>
      <c r="M16" s="82"/>
      <c r="N16" s="66"/>
    </row>
    <row r="17" spans="1:14" hidden="1">
      <c r="A17" s="62"/>
      <c r="B17" s="61"/>
      <c r="C17" s="62"/>
      <c r="D17" s="61"/>
      <c r="E17" s="66"/>
      <c r="F17" s="82"/>
      <c r="G17" s="57"/>
      <c r="H17" s="82"/>
      <c r="I17" s="57"/>
      <c r="J17" s="82"/>
      <c r="K17" s="82"/>
      <c r="L17" s="82"/>
      <c r="M17" s="82"/>
      <c r="N17" s="66"/>
    </row>
    <row r="18" spans="1:14" hidden="1">
      <c r="A18" s="62"/>
      <c r="B18" s="61"/>
      <c r="C18" s="62"/>
      <c r="D18" s="61"/>
      <c r="E18" s="66"/>
      <c r="F18" s="82"/>
      <c r="G18" s="57"/>
      <c r="H18" s="82"/>
      <c r="I18" s="57"/>
      <c r="J18" s="82"/>
      <c r="K18" s="82"/>
      <c r="L18" s="82"/>
      <c r="M18" s="82"/>
      <c r="N18" s="66"/>
    </row>
    <row r="19" spans="1:14" hidden="1">
      <c r="A19" s="62"/>
      <c r="B19" s="61"/>
      <c r="C19" s="62"/>
      <c r="D19" s="61"/>
      <c r="E19" s="66"/>
      <c r="F19" s="82"/>
      <c r="G19" s="57"/>
      <c r="H19" s="82"/>
      <c r="I19" s="57"/>
      <c r="J19" s="82"/>
      <c r="K19" s="82"/>
      <c r="L19" s="82"/>
      <c r="M19" s="82"/>
      <c r="N19" s="66"/>
    </row>
    <row r="20" spans="1:14" hidden="1">
      <c r="A20" s="62"/>
      <c r="B20" s="61"/>
      <c r="C20" s="62"/>
      <c r="D20" s="61"/>
      <c r="E20" s="66"/>
      <c r="F20" s="82"/>
      <c r="G20" s="57"/>
      <c r="H20" s="82"/>
      <c r="I20" s="57"/>
      <c r="J20" s="82"/>
      <c r="K20" s="82"/>
      <c r="L20" s="82"/>
      <c r="M20" s="82"/>
      <c r="N20" s="66"/>
    </row>
    <row r="21" spans="1:14" hidden="1">
      <c r="A21" s="62"/>
      <c r="B21" s="61"/>
      <c r="C21" s="62"/>
      <c r="D21" s="61"/>
      <c r="E21" s="66"/>
      <c r="F21" s="82"/>
      <c r="G21" s="57"/>
      <c r="H21" s="82"/>
      <c r="I21" s="57"/>
      <c r="J21" s="82"/>
      <c r="K21" s="82"/>
      <c r="L21" s="82"/>
      <c r="M21" s="82"/>
      <c r="N21" s="66"/>
    </row>
    <row r="22" spans="1:14" hidden="1">
      <c r="A22" s="62"/>
      <c r="B22" s="61"/>
      <c r="C22" s="62"/>
      <c r="D22" s="61"/>
      <c r="E22" s="66"/>
      <c r="F22" s="82"/>
      <c r="G22" s="57"/>
      <c r="H22" s="82"/>
      <c r="I22" s="57"/>
      <c r="J22" s="82"/>
      <c r="K22" s="82"/>
      <c r="L22" s="82"/>
      <c r="M22" s="82"/>
      <c r="N22" s="66"/>
    </row>
    <row r="23" spans="1:14" hidden="1">
      <c r="A23" s="62"/>
      <c r="B23" s="61"/>
      <c r="C23" s="62"/>
      <c r="D23" s="61"/>
      <c r="E23" s="66"/>
      <c r="F23" s="82"/>
      <c r="G23" s="57"/>
      <c r="H23" s="82"/>
      <c r="I23" s="57"/>
      <c r="J23" s="82"/>
      <c r="K23" s="82"/>
      <c r="L23" s="82"/>
      <c r="M23" s="82"/>
      <c r="N23" s="66"/>
    </row>
    <row r="24" spans="1:14" hidden="1">
      <c r="A24" s="62"/>
      <c r="B24" s="61"/>
      <c r="C24" s="62"/>
      <c r="D24" s="61"/>
      <c r="E24" s="66"/>
      <c r="F24" s="82"/>
      <c r="G24" s="57"/>
      <c r="H24" s="82"/>
      <c r="I24" s="57"/>
      <c r="J24" s="82"/>
      <c r="K24" s="82"/>
      <c r="L24" s="82"/>
      <c r="M24" s="82"/>
      <c r="N24" s="66"/>
    </row>
    <row r="25" spans="1:14" hidden="1">
      <c r="A25" s="62"/>
      <c r="B25" s="61"/>
      <c r="C25" s="62"/>
      <c r="D25" s="61"/>
      <c r="E25" s="66"/>
      <c r="F25" s="82"/>
      <c r="G25" s="57"/>
      <c r="H25" s="82"/>
      <c r="I25" s="57"/>
      <c r="J25" s="82"/>
      <c r="K25" s="82"/>
      <c r="L25" s="82"/>
      <c r="M25" s="82"/>
      <c r="N25" s="66"/>
    </row>
    <row r="26" spans="1:14" hidden="1">
      <c r="A26" s="62"/>
      <c r="B26" s="61"/>
      <c r="C26" s="62"/>
      <c r="D26" s="61"/>
      <c r="E26" s="66"/>
      <c r="F26" s="82"/>
      <c r="G26" s="57"/>
      <c r="H26" s="82"/>
      <c r="I26" s="57"/>
      <c r="J26" s="82"/>
      <c r="K26" s="82"/>
      <c r="L26" s="82"/>
      <c r="M26" s="82"/>
      <c r="N26" s="66"/>
    </row>
    <row r="27" spans="1:14" hidden="1">
      <c r="A27" s="62"/>
      <c r="B27" s="61"/>
      <c r="C27" s="62"/>
      <c r="D27" s="61"/>
      <c r="E27" s="66"/>
      <c r="F27" s="82"/>
      <c r="G27" s="57"/>
      <c r="H27" s="82"/>
      <c r="I27" s="57"/>
      <c r="J27" s="82"/>
      <c r="K27" s="82"/>
      <c r="L27" s="82"/>
      <c r="M27" s="82"/>
      <c r="N27" s="66"/>
    </row>
    <row r="28" spans="1:14" hidden="1">
      <c r="A28" s="62"/>
      <c r="B28" s="61"/>
      <c r="C28" s="62"/>
      <c r="D28" s="61"/>
      <c r="E28" s="66"/>
      <c r="F28" s="82"/>
      <c r="G28" s="57"/>
      <c r="H28" s="82"/>
      <c r="I28" s="57"/>
      <c r="J28" s="82"/>
      <c r="K28" s="82"/>
      <c r="L28" s="82"/>
      <c r="M28" s="82"/>
      <c r="N28" s="66"/>
    </row>
    <row r="29" spans="1:14" hidden="1">
      <c r="A29" s="62"/>
      <c r="B29" s="61"/>
      <c r="C29" s="62"/>
      <c r="D29" s="61"/>
      <c r="E29" s="66"/>
      <c r="F29" s="82"/>
      <c r="G29" s="57"/>
      <c r="H29" s="82"/>
      <c r="I29" s="57"/>
      <c r="J29" s="82"/>
      <c r="K29" s="82"/>
      <c r="L29" s="82"/>
      <c r="M29" s="82"/>
      <c r="N29" s="66"/>
    </row>
    <row r="30" spans="1:14" hidden="1">
      <c r="A30" s="62"/>
      <c r="B30" s="61"/>
      <c r="C30" s="62"/>
      <c r="D30" s="61"/>
      <c r="E30" s="66"/>
      <c r="F30" s="82"/>
      <c r="G30" s="57"/>
      <c r="H30" s="82"/>
      <c r="I30" s="57"/>
      <c r="J30" s="82"/>
      <c r="K30" s="82"/>
      <c r="L30" s="82"/>
      <c r="M30" s="82"/>
      <c r="N30" s="66"/>
    </row>
    <row r="31" spans="1:14" hidden="1">
      <c r="A31" s="62"/>
      <c r="B31" s="61"/>
      <c r="C31" s="62"/>
      <c r="D31" s="61"/>
      <c r="E31" s="66"/>
      <c r="F31" s="82"/>
      <c r="G31" s="57"/>
      <c r="H31" s="82"/>
      <c r="I31" s="57"/>
      <c r="J31" s="82"/>
      <c r="K31" s="82"/>
      <c r="L31" s="82"/>
      <c r="M31" s="82"/>
      <c r="N31" s="66"/>
    </row>
    <row r="32" spans="1:14" hidden="1">
      <c r="A32" s="62"/>
      <c r="B32" s="61"/>
      <c r="C32" s="62"/>
      <c r="D32" s="61"/>
      <c r="E32" s="66"/>
      <c r="F32" s="82"/>
      <c r="G32" s="57"/>
      <c r="H32" s="82"/>
      <c r="I32" s="57"/>
      <c r="J32" s="82"/>
      <c r="K32" s="82"/>
      <c r="L32" s="82"/>
      <c r="M32" s="82"/>
      <c r="N32" s="66"/>
    </row>
    <row r="33" spans="1:14" hidden="1">
      <c r="A33" s="62"/>
      <c r="B33" s="61"/>
      <c r="C33" s="62"/>
      <c r="D33" s="61"/>
      <c r="E33" s="66"/>
      <c r="F33" s="82"/>
      <c r="G33" s="57"/>
      <c r="H33" s="82"/>
      <c r="I33" s="57"/>
      <c r="J33" s="82"/>
      <c r="K33" s="82"/>
      <c r="L33" s="82"/>
      <c r="M33" s="82"/>
      <c r="N33" s="66"/>
    </row>
    <row r="34" spans="1:14" hidden="1">
      <c r="A34" s="62"/>
      <c r="B34" s="61"/>
      <c r="C34" s="62"/>
      <c r="D34" s="61"/>
      <c r="E34" s="66"/>
      <c r="F34" s="82"/>
      <c r="G34" s="57"/>
      <c r="H34" s="82"/>
      <c r="I34" s="57"/>
      <c r="J34" s="82"/>
      <c r="K34" s="82"/>
      <c r="L34" s="82"/>
      <c r="M34" s="82"/>
      <c r="N34" s="66"/>
    </row>
    <row r="35" spans="1:14" hidden="1">
      <c r="A35" s="62"/>
      <c r="B35" s="61"/>
      <c r="C35" s="62"/>
      <c r="D35" s="61"/>
      <c r="E35" s="66"/>
      <c r="F35" s="82"/>
      <c r="G35" s="57"/>
      <c r="H35" s="82"/>
      <c r="I35" s="57"/>
      <c r="J35" s="82"/>
      <c r="K35" s="82"/>
      <c r="L35" s="82"/>
      <c r="M35" s="82"/>
      <c r="N35" s="66"/>
    </row>
    <row r="36" spans="1:14" hidden="1">
      <c r="A36" s="62"/>
      <c r="B36" s="61"/>
      <c r="C36" s="62"/>
      <c r="D36" s="61"/>
      <c r="E36" s="66"/>
      <c r="F36" s="82"/>
      <c r="G36" s="57"/>
      <c r="H36" s="82"/>
      <c r="I36" s="57"/>
      <c r="J36" s="82"/>
      <c r="K36" s="82"/>
      <c r="L36" s="82"/>
      <c r="M36" s="82"/>
      <c r="N36" s="66"/>
    </row>
    <row r="37" spans="1:14" hidden="1">
      <c r="A37" s="62"/>
      <c r="B37" s="61"/>
      <c r="C37" s="62"/>
      <c r="D37" s="61"/>
      <c r="E37" s="66"/>
      <c r="F37" s="82"/>
      <c r="G37" s="57"/>
      <c r="H37" s="82"/>
      <c r="I37" s="57"/>
      <c r="J37" s="82"/>
      <c r="K37" s="82"/>
      <c r="L37" s="82"/>
      <c r="M37" s="82"/>
      <c r="N37" s="66"/>
    </row>
    <row r="38" spans="1:14" hidden="1">
      <c r="A38" s="62"/>
      <c r="B38" s="61"/>
      <c r="C38" s="62"/>
      <c r="D38" s="61"/>
      <c r="E38" s="66"/>
      <c r="F38" s="82"/>
      <c r="G38" s="57"/>
      <c r="H38" s="82"/>
      <c r="I38" s="57"/>
      <c r="J38" s="82"/>
      <c r="K38" s="82"/>
      <c r="L38" s="82"/>
      <c r="M38" s="82"/>
      <c r="N38" s="66"/>
    </row>
    <row r="39" spans="1:14" hidden="1">
      <c r="A39" s="62"/>
      <c r="B39" s="61"/>
      <c r="C39" s="62"/>
      <c r="D39" s="61"/>
      <c r="E39" s="66"/>
      <c r="F39" s="82"/>
      <c r="G39" s="57"/>
      <c r="H39" s="82"/>
      <c r="I39" s="57"/>
      <c r="J39" s="82"/>
      <c r="K39" s="82"/>
      <c r="L39" s="82"/>
      <c r="M39" s="82"/>
      <c r="N39" s="66"/>
    </row>
    <row r="40" spans="1:14" hidden="1">
      <c r="A40" s="62"/>
      <c r="B40" s="61"/>
      <c r="C40" s="62"/>
      <c r="D40" s="61"/>
      <c r="E40" s="66"/>
      <c r="F40" s="82"/>
      <c r="G40" s="57"/>
      <c r="H40" s="82"/>
      <c r="I40" s="57"/>
      <c r="J40" s="82"/>
      <c r="K40" s="82"/>
      <c r="L40" s="82"/>
      <c r="M40" s="82"/>
      <c r="N40" s="66"/>
    </row>
    <row r="41" spans="1:14" hidden="1">
      <c r="A41" s="62"/>
      <c r="B41" s="61"/>
      <c r="C41" s="62"/>
      <c r="D41" s="61"/>
      <c r="E41" s="66"/>
      <c r="F41" s="82"/>
      <c r="G41" s="57"/>
      <c r="H41" s="82"/>
      <c r="I41" s="57"/>
      <c r="J41" s="82"/>
      <c r="K41" s="82"/>
      <c r="L41" s="82"/>
      <c r="M41" s="82"/>
      <c r="N41" s="66"/>
    </row>
    <row r="42" spans="1:14" hidden="1">
      <c r="A42" s="62"/>
      <c r="B42" s="61"/>
      <c r="C42" s="62"/>
      <c r="D42" s="61"/>
      <c r="E42" s="66"/>
      <c r="F42" s="82"/>
      <c r="G42" s="57"/>
      <c r="H42" s="82"/>
      <c r="I42" s="57"/>
      <c r="J42" s="82"/>
      <c r="K42" s="82"/>
      <c r="L42" s="82"/>
      <c r="M42" s="82"/>
      <c r="N42" s="66"/>
    </row>
    <row r="43" spans="1:14" hidden="1">
      <c r="A43" s="62"/>
      <c r="B43" s="61"/>
      <c r="C43" s="62"/>
      <c r="D43" s="61"/>
      <c r="E43" s="66"/>
      <c r="F43" s="82"/>
      <c r="G43" s="57"/>
      <c r="H43" s="82"/>
      <c r="I43" s="57"/>
      <c r="J43" s="82"/>
      <c r="K43" s="82"/>
      <c r="L43" s="82"/>
      <c r="M43" s="82"/>
      <c r="N43" s="66"/>
    </row>
    <row r="44" spans="1:14" hidden="1">
      <c r="A44" s="62"/>
      <c r="B44" s="61"/>
      <c r="C44" s="62"/>
      <c r="D44" s="61"/>
      <c r="E44" s="66"/>
      <c r="F44" s="82"/>
      <c r="G44" s="57"/>
      <c r="H44" s="82"/>
      <c r="I44" s="57"/>
      <c r="J44" s="82"/>
      <c r="K44" s="82"/>
      <c r="L44" s="82"/>
      <c r="M44" s="82"/>
      <c r="N44" s="66"/>
    </row>
    <row r="45" spans="1:14" hidden="1">
      <c r="A45" s="62"/>
      <c r="B45" s="61"/>
      <c r="C45" s="62"/>
      <c r="D45" s="61"/>
      <c r="E45" s="66"/>
      <c r="F45" s="82"/>
      <c r="G45" s="57"/>
      <c r="H45" s="82"/>
      <c r="I45" s="57"/>
      <c r="J45" s="82"/>
      <c r="K45" s="82"/>
      <c r="L45" s="82"/>
      <c r="M45" s="82"/>
      <c r="N45" s="66"/>
    </row>
    <row r="46" spans="1:14" hidden="1">
      <c r="A46" s="62"/>
      <c r="B46" s="61"/>
      <c r="C46" s="62"/>
      <c r="D46" s="61"/>
      <c r="E46" s="66"/>
      <c r="F46" s="82"/>
      <c r="G46" s="57"/>
      <c r="H46" s="82"/>
      <c r="I46" s="57"/>
      <c r="J46" s="82"/>
      <c r="K46" s="82"/>
      <c r="L46" s="82"/>
      <c r="M46" s="82"/>
      <c r="N46" s="66"/>
    </row>
    <row r="47" spans="1:14" hidden="1">
      <c r="A47" s="62"/>
      <c r="B47" s="61"/>
      <c r="C47" s="62"/>
      <c r="D47" s="61"/>
      <c r="E47" s="66"/>
      <c r="F47" s="82"/>
      <c r="G47" s="57"/>
      <c r="H47" s="82"/>
      <c r="I47" s="57"/>
      <c r="J47" s="82"/>
      <c r="K47" s="82"/>
      <c r="L47" s="82"/>
      <c r="M47" s="82"/>
      <c r="N47" s="66"/>
    </row>
    <row r="48" spans="1:14" hidden="1">
      <c r="A48" s="62"/>
      <c r="B48" s="61"/>
      <c r="C48" s="62"/>
      <c r="D48" s="61"/>
      <c r="E48" s="66"/>
      <c r="F48" s="82"/>
      <c r="G48" s="57"/>
      <c r="H48" s="82"/>
      <c r="I48" s="57"/>
      <c r="J48" s="82"/>
      <c r="K48" s="82"/>
      <c r="L48" s="82"/>
      <c r="M48" s="82"/>
      <c r="N48" s="66"/>
    </row>
    <row r="49" spans="1:14" hidden="1">
      <c r="A49" s="62"/>
      <c r="B49" s="61"/>
      <c r="C49" s="62"/>
      <c r="D49" s="61"/>
      <c r="E49" s="66"/>
      <c r="F49" s="82"/>
      <c r="G49" s="57"/>
      <c r="H49" s="82"/>
      <c r="I49" s="57"/>
      <c r="J49" s="82"/>
      <c r="K49" s="82"/>
      <c r="L49" s="82"/>
      <c r="M49" s="82"/>
      <c r="N49" s="66"/>
    </row>
    <row r="50" spans="1:14" hidden="1">
      <c r="A50" s="62"/>
      <c r="B50" s="61"/>
      <c r="C50" s="62"/>
      <c r="D50" s="61"/>
      <c r="E50" s="66"/>
      <c r="F50" s="82"/>
      <c r="G50" s="57"/>
      <c r="H50" s="82"/>
      <c r="I50" s="57"/>
      <c r="J50" s="82"/>
      <c r="K50" s="82"/>
      <c r="L50" s="82"/>
      <c r="M50" s="82"/>
      <c r="N50" s="66"/>
    </row>
    <row r="51" spans="1:14" hidden="1">
      <c r="A51" s="62"/>
      <c r="B51" s="61"/>
      <c r="C51" s="62"/>
      <c r="D51" s="61"/>
      <c r="E51" s="66"/>
      <c r="F51" s="82"/>
      <c r="G51" s="57"/>
      <c r="H51" s="82"/>
      <c r="I51" s="57"/>
      <c r="J51" s="82"/>
      <c r="K51" s="82"/>
      <c r="L51" s="82"/>
      <c r="M51" s="82"/>
      <c r="N51" s="66"/>
    </row>
    <row r="52" spans="1:14" hidden="1">
      <c r="A52" s="62"/>
      <c r="B52" s="61"/>
      <c r="C52" s="62"/>
      <c r="D52" s="61"/>
      <c r="E52" s="66"/>
      <c r="F52" s="82"/>
      <c r="G52" s="57"/>
      <c r="H52" s="82"/>
      <c r="I52" s="57"/>
      <c r="J52" s="82"/>
      <c r="K52" s="82"/>
      <c r="L52" s="82"/>
      <c r="M52" s="82"/>
      <c r="N52" s="66"/>
    </row>
    <row r="53" spans="1:14" hidden="1">
      <c r="A53" s="62"/>
      <c r="B53" s="61"/>
      <c r="C53" s="62"/>
      <c r="D53" s="61"/>
      <c r="E53" s="66"/>
      <c r="F53" s="82"/>
      <c r="G53" s="57"/>
      <c r="H53" s="82"/>
      <c r="I53" s="57"/>
      <c r="J53" s="82"/>
      <c r="K53" s="82"/>
      <c r="L53" s="82"/>
      <c r="M53" s="82"/>
      <c r="N53" s="66"/>
    </row>
    <row r="54" spans="1:14" hidden="1">
      <c r="A54" s="62"/>
      <c r="B54" s="61"/>
      <c r="C54" s="62"/>
      <c r="D54" s="61"/>
      <c r="E54" s="66"/>
      <c r="F54" s="82"/>
      <c r="G54" s="57"/>
      <c r="H54" s="82"/>
      <c r="I54" s="57"/>
      <c r="J54" s="82"/>
      <c r="K54" s="82"/>
      <c r="L54" s="82"/>
      <c r="M54" s="82"/>
      <c r="N54" s="66"/>
    </row>
    <row r="55" spans="1:14" hidden="1">
      <c r="A55" s="62"/>
      <c r="B55" s="61"/>
      <c r="C55" s="62"/>
      <c r="D55" s="61"/>
      <c r="E55" s="66"/>
      <c r="F55" s="82"/>
      <c r="G55" s="57"/>
      <c r="H55" s="82"/>
      <c r="I55" s="57"/>
      <c r="J55" s="82"/>
      <c r="K55" s="82"/>
      <c r="L55" s="82"/>
      <c r="M55" s="82"/>
      <c r="N55" s="66"/>
    </row>
    <row r="56" spans="1:14" hidden="1">
      <c r="A56" s="62"/>
      <c r="B56" s="61"/>
      <c r="C56" s="62"/>
      <c r="D56" s="61"/>
      <c r="E56" s="66"/>
      <c r="F56" s="82"/>
      <c r="G56" s="57"/>
      <c r="H56" s="82"/>
      <c r="I56" s="57"/>
      <c r="J56" s="82"/>
      <c r="K56" s="82"/>
      <c r="L56" s="82"/>
      <c r="M56" s="82"/>
      <c r="N56" s="66"/>
    </row>
    <row r="57" spans="1:14" hidden="1">
      <c r="A57" s="62"/>
      <c r="B57" s="61"/>
      <c r="C57" s="62"/>
      <c r="D57" s="61"/>
      <c r="E57" s="66"/>
      <c r="F57" s="82"/>
      <c r="G57" s="57"/>
      <c r="H57" s="82"/>
      <c r="I57" s="57"/>
      <c r="J57" s="82"/>
      <c r="K57" s="82"/>
      <c r="L57" s="82"/>
      <c r="M57" s="82"/>
      <c r="N57" s="66"/>
    </row>
    <row r="58" spans="1:14" hidden="1">
      <c r="A58" s="62"/>
      <c r="B58" s="61"/>
      <c r="C58" s="62"/>
      <c r="D58" s="61"/>
      <c r="E58" s="66"/>
      <c r="F58" s="82"/>
      <c r="G58" s="57"/>
      <c r="H58" s="82"/>
      <c r="I58" s="57"/>
      <c r="J58" s="82"/>
      <c r="K58" s="82"/>
      <c r="L58" s="82"/>
      <c r="M58" s="82"/>
      <c r="N58" s="66"/>
    </row>
    <row r="59" spans="1:14" hidden="1">
      <c r="A59" s="62"/>
      <c r="B59" s="61"/>
      <c r="C59" s="62"/>
      <c r="D59" s="61"/>
      <c r="E59" s="66"/>
      <c r="F59" s="82"/>
      <c r="G59" s="57"/>
      <c r="H59" s="82"/>
      <c r="I59" s="57"/>
      <c r="J59" s="82"/>
      <c r="K59" s="82"/>
      <c r="L59" s="82"/>
      <c r="M59" s="82"/>
      <c r="N59" s="66"/>
    </row>
    <row r="60" spans="1:14" hidden="1">
      <c r="A60" s="62"/>
      <c r="B60" s="61"/>
      <c r="C60" s="62"/>
      <c r="D60" s="61"/>
      <c r="E60" s="66"/>
      <c r="F60" s="82"/>
      <c r="G60" s="57"/>
      <c r="H60" s="82"/>
      <c r="I60" s="57"/>
      <c r="J60" s="82"/>
      <c r="K60" s="82"/>
      <c r="L60" s="82"/>
      <c r="M60" s="82"/>
      <c r="N60" s="66"/>
    </row>
    <row r="61" spans="1:14" hidden="1">
      <c r="A61" s="62"/>
      <c r="B61" s="61"/>
      <c r="C61" s="62"/>
      <c r="D61" s="61"/>
      <c r="E61" s="66"/>
      <c r="F61" s="82"/>
      <c r="G61" s="57"/>
      <c r="H61" s="82"/>
      <c r="I61" s="57"/>
      <c r="J61" s="82"/>
      <c r="K61" s="82"/>
      <c r="L61" s="82"/>
      <c r="M61" s="82"/>
      <c r="N61" s="66"/>
    </row>
    <row r="62" spans="1:14" hidden="1">
      <c r="A62" s="62"/>
      <c r="B62" s="61"/>
      <c r="C62" s="62"/>
      <c r="D62" s="61"/>
      <c r="E62" s="66"/>
      <c r="F62" s="82"/>
      <c r="G62" s="57"/>
      <c r="H62" s="82"/>
      <c r="I62" s="57"/>
      <c r="J62" s="82"/>
      <c r="K62" s="82"/>
      <c r="L62" s="82"/>
      <c r="M62" s="82"/>
      <c r="N62" s="66"/>
    </row>
    <row r="63" spans="1:14" hidden="1">
      <c r="A63" s="62"/>
      <c r="B63" s="61"/>
      <c r="C63" s="62"/>
      <c r="D63" s="61"/>
      <c r="E63" s="66"/>
      <c r="F63" s="82"/>
      <c r="G63" s="57"/>
      <c r="H63" s="82"/>
      <c r="I63" s="57"/>
      <c r="J63" s="82"/>
      <c r="K63" s="82"/>
      <c r="L63" s="82"/>
      <c r="M63" s="82"/>
      <c r="N63" s="66"/>
    </row>
    <row r="64" spans="1:14" hidden="1">
      <c r="A64" s="62"/>
      <c r="B64" s="61"/>
      <c r="C64" s="62"/>
      <c r="D64" s="61"/>
      <c r="E64" s="66"/>
      <c r="F64" s="82"/>
      <c r="G64" s="57"/>
      <c r="H64" s="82"/>
      <c r="I64" s="57"/>
      <c r="J64" s="82"/>
      <c r="K64" s="82"/>
      <c r="L64" s="82"/>
      <c r="M64" s="82"/>
      <c r="N64" s="66"/>
    </row>
    <row r="65" spans="1:14" hidden="1">
      <c r="A65" s="62"/>
      <c r="B65" s="61"/>
      <c r="C65" s="62"/>
      <c r="D65" s="61"/>
      <c r="E65" s="66"/>
      <c r="F65" s="82"/>
      <c r="G65" s="57"/>
      <c r="H65" s="82"/>
      <c r="I65" s="57"/>
      <c r="J65" s="82"/>
      <c r="K65" s="82"/>
      <c r="L65" s="82"/>
      <c r="M65" s="82"/>
      <c r="N65" s="66"/>
    </row>
    <row r="66" spans="1:14" hidden="1">
      <c r="A66" s="62"/>
      <c r="B66" s="61"/>
      <c r="C66" s="62"/>
      <c r="D66" s="61"/>
      <c r="E66" s="66"/>
      <c r="F66" s="82"/>
      <c r="G66" s="57"/>
      <c r="H66" s="82"/>
      <c r="I66" s="57"/>
      <c r="J66" s="82"/>
      <c r="K66" s="82"/>
      <c r="L66" s="82"/>
      <c r="M66" s="82"/>
      <c r="N66" s="66"/>
    </row>
    <row r="67" spans="1:14" hidden="1">
      <c r="A67" s="62"/>
      <c r="B67" s="61"/>
      <c r="C67" s="62"/>
      <c r="D67" s="61"/>
      <c r="E67" s="66"/>
      <c r="F67" s="82"/>
      <c r="G67" s="57"/>
      <c r="H67" s="82"/>
      <c r="I67" s="57"/>
      <c r="J67" s="82"/>
      <c r="K67" s="82"/>
      <c r="L67" s="82"/>
      <c r="M67" s="82"/>
      <c r="N67" s="66"/>
    </row>
    <row r="68" spans="1:14" hidden="1">
      <c r="A68" s="62"/>
      <c r="B68" s="61"/>
      <c r="C68" s="62"/>
      <c r="D68" s="61"/>
      <c r="E68" s="66"/>
      <c r="F68" s="82"/>
      <c r="G68" s="57"/>
      <c r="H68" s="82"/>
      <c r="I68" s="57"/>
      <c r="J68" s="82"/>
      <c r="K68" s="82"/>
      <c r="L68" s="82"/>
      <c r="M68" s="82"/>
      <c r="N68" s="66"/>
    </row>
    <row r="69" spans="1:14" hidden="1">
      <c r="A69" s="62"/>
      <c r="B69" s="61"/>
      <c r="C69" s="62"/>
      <c r="D69" s="61"/>
      <c r="E69" s="66"/>
      <c r="F69" s="82"/>
      <c r="G69" s="57"/>
      <c r="H69" s="82"/>
      <c r="I69" s="57"/>
      <c r="J69" s="82"/>
      <c r="K69" s="82"/>
      <c r="L69" s="82"/>
      <c r="M69" s="82"/>
      <c r="N69" s="66"/>
    </row>
  </sheetData>
  <sheetProtection algorithmName="SHA-512" hashValue="G05/MCGNLXSPHiHVpkA0B7xTk3jIzIfnuZvuTBmdVR9HK4z43rhsgREPpA0jeTcKf0nwk5fiwRurBIJlrw883Q==" saltValue="tmHUIaMi+9tJy9t+o7MKEQ==" spinCount="100000" sheet="1" objects="1" scenarios="1"/>
  <autoFilter ref="A1:N69" xr:uid="{00000000-0009-0000-0000-000005000000}">
    <filterColumn colId="0">
      <filters>
        <filter val="E"/>
      </filters>
    </filterColumn>
  </autoFilter>
  <sortState xmlns:xlrd2="http://schemas.microsoft.com/office/spreadsheetml/2017/richdata2" ref="A69:N69">
    <sortCondition ref="A2"/>
  </sortState>
  <phoneticPr fontId="2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5" filterMode="1"/>
  <dimension ref="A1:X39"/>
  <sheetViews>
    <sheetView showGridLines="0" topLeftCell="B1" zoomScaleNormal="100" workbookViewId="0">
      <selection activeCell="A2" sqref="A2:S65000"/>
    </sheetView>
  </sheetViews>
  <sheetFormatPr defaultRowHeight="12.75"/>
  <cols>
    <col min="1" max="1" width="10.140625" bestFit="1" customWidth="1"/>
    <col min="2" max="2" width="17.42578125" style="71" bestFit="1" customWidth="1"/>
    <col min="3" max="3" width="14.5703125" bestFit="1" customWidth="1"/>
    <col min="4" max="4" width="12.28515625" bestFit="1" customWidth="1"/>
    <col min="5" max="5" width="10.5703125" bestFit="1" customWidth="1"/>
    <col min="6" max="6" width="10.42578125" bestFit="1" customWidth="1"/>
    <col min="7" max="7" width="22.7109375" bestFit="1" customWidth="1"/>
    <col min="8" max="8" width="19.5703125" bestFit="1" customWidth="1"/>
    <col min="9" max="9" width="24.42578125" bestFit="1" customWidth="1"/>
    <col min="10" max="10" width="21.28515625" bestFit="1" customWidth="1"/>
    <col min="11" max="11" width="20.42578125" style="57" bestFit="1" customWidth="1"/>
    <col min="12" max="12" width="29" style="57" bestFit="1" customWidth="1"/>
    <col min="13" max="13" width="37" style="57" bestFit="1" customWidth="1"/>
    <col min="14" max="14" width="29" style="57" customWidth="1"/>
    <col min="15" max="15" width="11" bestFit="1" customWidth="1"/>
    <col min="16" max="16" width="19.140625" bestFit="1" customWidth="1"/>
    <col min="17" max="17" width="16.28515625" bestFit="1" customWidth="1"/>
    <col min="18" max="18" width="8.85546875" bestFit="1" customWidth="1"/>
    <col min="19" max="19" width="13.42578125" bestFit="1" customWidth="1"/>
  </cols>
  <sheetData>
    <row r="1" spans="1:24" s="189" customFormat="1" ht="18" customHeight="1">
      <c r="A1" s="67" t="s">
        <v>26</v>
      </c>
      <c r="B1" s="68" t="s">
        <v>34</v>
      </c>
      <c r="C1" s="67" t="s">
        <v>2</v>
      </c>
      <c r="D1" s="67" t="s">
        <v>3</v>
      </c>
      <c r="E1" s="67" t="s">
        <v>4</v>
      </c>
      <c r="F1" s="67" t="s">
        <v>23</v>
      </c>
      <c r="G1" s="67" t="s">
        <v>46</v>
      </c>
      <c r="H1" s="67" t="s">
        <v>69</v>
      </c>
      <c r="I1" s="67" t="s">
        <v>60</v>
      </c>
      <c r="J1" s="67" t="s">
        <v>70</v>
      </c>
      <c r="K1" s="67" t="s">
        <v>40</v>
      </c>
      <c r="L1" s="67" t="s">
        <v>90</v>
      </c>
      <c r="M1" s="67" t="s">
        <v>92</v>
      </c>
      <c r="N1" s="67" t="s">
        <v>91</v>
      </c>
      <c r="O1" s="67" t="s">
        <v>33</v>
      </c>
      <c r="P1" s="39" t="s">
        <v>141</v>
      </c>
      <c r="Q1" s="39" t="s">
        <v>142</v>
      </c>
      <c r="R1" s="39" t="s">
        <v>1</v>
      </c>
      <c r="S1" s="39" t="s">
        <v>133</v>
      </c>
      <c r="T1" s="54" t="s">
        <v>143</v>
      </c>
      <c r="U1" s="195">
        <f>COUNTIF(S:S,"VENCIDO!")</f>
        <v>0</v>
      </c>
      <c r="V1" s="195">
        <f>COUNTIF(S:S,"*"&amp;TEXT(T1,)&amp;"*")</f>
        <v>0</v>
      </c>
      <c r="W1" s="190">
        <f>SUBTOTAL(3,A:A)+1</f>
        <v>6</v>
      </c>
      <c r="X1" s="190" t="str">
        <f>""&amp;"A1"&amp;":"&amp;"O"&amp;W1&amp;""</f>
        <v>A1:O6</v>
      </c>
    </row>
    <row r="2" spans="1:24">
      <c r="A2">
        <v>1</v>
      </c>
      <c r="B2" s="71">
        <v>454357856</v>
      </c>
      <c r="C2" t="s">
        <v>147</v>
      </c>
      <c r="D2" t="s">
        <v>148</v>
      </c>
      <c r="E2" s="167">
        <v>0</v>
      </c>
      <c r="F2" t="s">
        <v>150</v>
      </c>
      <c r="G2" s="168">
        <v>20</v>
      </c>
      <c r="H2" s="168">
        <v>0</v>
      </c>
      <c r="I2" s="168">
        <v>10</v>
      </c>
      <c r="J2" s="168">
        <v>0</v>
      </c>
      <c r="K2" s="131">
        <v>42322</v>
      </c>
      <c r="M2" s="131" t="s">
        <v>146</v>
      </c>
      <c r="N2" s="169">
        <v>42322.818148148152</v>
      </c>
      <c r="O2" s="66">
        <v>2</v>
      </c>
      <c r="P2" s="81" t="s">
        <v>138</v>
      </c>
      <c r="Q2" s="81" t="s">
        <v>138</v>
      </c>
      <c r="R2" s="137"/>
      <c r="S2" s="137" t="s">
        <v>154</v>
      </c>
    </row>
    <row r="3" spans="1:24">
      <c r="A3">
        <v>2</v>
      </c>
      <c r="B3" s="71">
        <v>534556</v>
      </c>
      <c r="C3" t="s">
        <v>151</v>
      </c>
      <c r="D3" t="s">
        <v>152</v>
      </c>
      <c r="E3" s="167">
        <v>20</v>
      </c>
      <c r="F3" t="s">
        <v>150</v>
      </c>
      <c r="G3" s="168">
        <v>120</v>
      </c>
      <c r="H3" s="168">
        <v>2400</v>
      </c>
      <c r="I3" s="168">
        <v>80</v>
      </c>
      <c r="J3" s="168">
        <v>1600</v>
      </c>
      <c r="K3" s="131">
        <v>42322</v>
      </c>
      <c r="L3" s="57" t="s">
        <v>153</v>
      </c>
      <c r="M3" s="131" t="s">
        <v>146</v>
      </c>
      <c r="N3" s="169">
        <v>42322.972245370373</v>
      </c>
      <c r="O3" s="66">
        <v>3</v>
      </c>
      <c r="P3" s="81" t="s">
        <v>138</v>
      </c>
      <c r="Q3" s="81" t="s">
        <v>138</v>
      </c>
      <c r="R3" s="137"/>
      <c r="S3" s="137" t="s">
        <v>154</v>
      </c>
    </row>
    <row r="4" spans="1:24">
      <c r="A4">
        <v>4</v>
      </c>
      <c r="B4" s="71">
        <v>1133458</v>
      </c>
      <c r="C4" t="s">
        <v>159</v>
      </c>
      <c r="D4" t="s">
        <v>160</v>
      </c>
      <c r="E4" s="167">
        <v>20</v>
      </c>
      <c r="F4" t="s">
        <v>25</v>
      </c>
      <c r="G4" s="168">
        <v>40</v>
      </c>
      <c r="H4" s="168">
        <v>800</v>
      </c>
      <c r="I4" s="168">
        <v>20</v>
      </c>
      <c r="J4" s="168">
        <v>400</v>
      </c>
      <c r="K4" s="131">
        <v>42322</v>
      </c>
      <c r="L4" s="57" t="s">
        <v>153</v>
      </c>
      <c r="M4" s="131" t="s">
        <v>146</v>
      </c>
      <c r="N4" s="169">
        <v>42322.974456018521</v>
      </c>
      <c r="O4" s="66">
        <v>5</v>
      </c>
      <c r="P4" s="81" t="s">
        <v>138</v>
      </c>
      <c r="Q4" s="81" t="s">
        <v>138</v>
      </c>
      <c r="R4" s="137"/>
      <c r="S4" s="137" t="s">
        <v>154</v>
      </c>
    </row>
    <row r="5" spans="1:24">
      <c r="A5">
        <v>3</v>
      </c>
      <c r="B5" s="71">
        <v>2343489</v>
      </c>
      <c r="C5" t="s">
        <v>156</v>
      </c>
      <c r="D5" t="s">
        <v>157</v>
      </c>
      <c r="E5" s="167">
        <v>30</v>
      </c>
      <c r="F5" t="s">
        <v>158</v>
      </c>
      <c r="G5" s="168">
        <v>150</v>
      </c>
      <c r="H5" s="168">
        <v>4500</v>
      </c>
      <c r="I5" s="168">
        <v>100</v>
      </c>
      <c r="J5" s="168">
        <v>3000</v>
      </c>
      <c r="K5" s="131">
        <v>42322</v>
      </c>
      <c r="L5" s="57" t="s">
        <v>153</v>
      </c>
      <c r="M5" s="131" t="s">
        <v>146</v>
      </c>
      <c r="N5" s="169">
        <v>42322.973124999997</v>
      </c>
      <c r="O5" s="66">
        <v>4</v>
      </c>
      <c r="P5" s="81" t="s">
        <v>138</v>
      </c>
      <c r="Q5" s="81" t="s">
        <v>138</v>
      </c>
      <c r="R5" s="137"/>
      <c r="S5" s="137" t="s">
        <v>154</v>
      </c>
    </row>
    <row r="6" spans="1:24" hidden="1">
      <c r="E6" s="167"/>
      <c r="G6" s="168"/>
      <c r="H6" s="168"/>
      <c r="I6" s="168"/>
      <c r="J6" s="168"/>
      <c r="K6" s="131"/>
      <c r="M6" s="131"/>
      <c r="N6" s="169"/>
      <c r="O6" s="66"/>
      <c r="P6" s="81"/>
      <c r="Q6" s="81"/>
      <c r="R6" s="137"/>
      <c r="S6" s="137"/>
    </row>
    <row r="7" spans="1:24" hidden="1">
      <c r="E7" s="167"/>
      <c r="G7" s="168"/>
      <c r="H7" s="168"/>
      <c r="I7" s="168"/>
      <c r="J7" s="168"/>
      <c r="K7" s="131"/>
      <c r="M7" s="131"/>
      <c r="N7" s="169"/>
      <c r="O7" s="66"/>
      <c r="P7" s="81"/>
      <c r="Q7" s="81"/>
      <c r="R7" s="137"/>
      <c r="S7" s="137"/>
    </row>
    <row r="8" spans="1:24" hidden="1">
      <c r="E8" s="167"/>
      <c r="G8" s="168"/>
      <c r="H8" s="168"/>
      <c r="I8" s="168"/>
      <c r="J8" s="168"/>
      <c r="K8" s="131"/>
      <c r="M8" s="131"/>
      <c r="N8" s="169"/>
      <c r="O8" s="66"/>
      <c r="P8" s="81"/>
      <c r="Q8" s="81"/>
      <c r="R8" s="137"/>
      <c r="S8" s="137"/>
    </row>
    <row r="9" spans="1:24" hidden="1">
      <c r="E9" s="167"/>
      <c r="G9" s="168"/>
      <c r="H9" s="168"/>
      <c r="I9" s="168"/>
      <c r="J9" s="168"/>
      <c r="K9" s="131"/>
      <c r="M9" s="131"/>
      <c r="N9" s="169"/>
      <c r="O9" s="66"/>
      <c r="P9" s="81"/>
      <c r="Q9" s="81"/>
      <c r="R9" s="137"/>
      <c r="S9" s="137"/>
    </row>
    <row r="10" spans="1:24" hidden="1">
      <c r="E10" s="167"/>
      <c r="G10" s="168"/>
      <c r="H10" s="168"/>
      <c r="I10" s="168"/>
      <c r="J10" s="168"/>
      <c r="K10" s="131"/>
      <c r="M10" s="131"/>
      <c r="N10" s="169"/>
      <c r="O10" s="66"/>
      <c r="P10" s="81"/>
      <c r="Q10" s="81"/>
      <c r="R10" s="137"/>
      <c r="S10" s="137"/>
    </row>
    <row r="11" spans="1:24" hidden="1">
      <c r="E11" s="167"/>
      <c r="G11" s="168"/>
      <c r="H11" s="168"/>
      <c r="I11" s="168"/>
      <c r="J11" s="168"/>
      <c r="K11" s="131"/>
      <c r="M11" s="131"/>
      <c r="N11" s="169"/>
      <c r="O11" s="66"/>
      <c r="P11" s="81"/>
      <c r="Q11" s="81"/>
      <c r="R11" s="137"/>
      <c r="S11" s="137"/>
    </row>
    <row r="12" spans="1:24" hidden="1">
      <c r="E12" s="167"/>
      <c r="G12" s="168"/>
      <c r="H12" s="168"/>
      <c r="I12" s="168"/>
      <c r="J12" s="168"/>
      <c r="K12" s="131"/>
      <c r="M12" s="131"/>
      <c r="N12" s="169"/>
      <c r="O12" s="66"/>
      <c r="P12" s="81"/>
      <c r="Q12" s="81"/>
      <c r="R12" s="137"/>
      <c r="S12" s="137"/>
    </row>
    <row r="13" spans="1:24" hidden="1">
      <c r="E13" s="167"/>
      <c r="G13" s="168"/>
      <c r="H13" s="168"/>
      <c r="I13" s="168"/>
      <c r="J13" s="168"/>
      <c r="K13" s="131"/>
      <c r="M13" s="131"/>
      <c r="N13" s="169"/>
      <c r="O13" s="66"/>
      <c r="P13" s="81"/>
      <c r="Q13" s="81"/>
      <c r="R13" s="137"/>
      <c r="S13" s="137"/>
    </row>
    <row r="14" spans="1:24" hidden="1">
      <c r="E14" s="167"/>
      <c r="G14" s="168"/>
      <c r="H14" s="168"/>
      <c r="I14" s="168"/>
      <c r="J14" s="168"/>
      <c r="K14" s="131"/>
      <c r="M14" s="131"/>
      <c r="N14" s="169"/>
      <c r="O14" s="66"/>
      <c r="P14" s="81"/>
      <c r="Q14" s="81"/>
      <c r="R14" s="137"/>
      <c r="S14" s="137"/>
    </row>
    <row r="15" spans="1:24" hidden="1">
      <c r="E15" s="167"/>
      <c r="G15" s="168"/>
      <c r="H15" s="168"/>
      <c r="I15" s="168"/>
      <c r="J15" s="168"/>
      <c r="K15" s="131"/>
      <c r="M15" s="131"/>
      <c r="N15" s="169"/>
      <c r="O15" s="66"/>
      <c r="P15" s="81"/>
      <c r="Q15" s="81"/>
      <c r="R15" s="137"/>
      <c r="S15" s="137"/>
    </row>
    <row r="16" spans="1:24" hidden="1">
      <c r="E16" s="167"/>
      <c r="G16" s="168"/>
      <c r="H16" s="168"/>
      <c r="I16" s="168"/>
      <c r="J16" s="168"/>
      <c r="K16" s="131"/>
      <c r="M16" s="131"/>
      <c r="N16" s="169"/>
      <c r="O16" s="66"/>
      <c r="P16" s="81"/>
      <c r="Q16" s="81"/>
      <c r="R16" s="137"/>
      <c r="S16" s="137"/>
    </row>
    <row r="17" spans="5:19" hidden="1">
      <c r="E17" s="167"/>
      <c r="G17" s="168"/>
      <c r="H17" s="168"/>
      <c r="I17" s="168"/>
      <c r="J17" s="168"/>
      <c r="K17" s="131"/>
      <c r="M17" s="131"/>
      <c r="N17" s="169"/>
      <c r="O17" s="66"/>
      <c r="P17" s="81"/>
      <c r="Q17" s="81"/>
      <c r="R17" s="137"/>
      <c r="S17" s="137"/>
    </row>
    <row r="18" spans="5:19" hidden="1">
      <c r="E18" s="167"/>
      <c r="G18" s="168"/>
      <c r="H18" s="168"/>
      <c r="I18" s="168"/>
      <c r="J18" s="168"/>
      <c r="K18" s="131"/>
      <c r="M18" s="131"/>
      <c r="N18" s="169"/>
      <c r="O18" s="66"/>
      <c r="P18" s="81"/>
      <c r="Q18" s="81"/>
      <c r="R18" s="137"/>
      <c r="S18" s="137"/>
    </row>
    <row r="19" spans="5:19" hidden="1">
      <c r="E19" s="167"/>
      <c r="G19" s="168"/>
      <c r="H19" s="168"/>
      <c r="I19" s="168"/>
      <c r="J19" s="168"/>
      <c r="K19" s="131"/>
      <c r="M19" s="131"/>
      <c r="N19" s="169"/>
      <c r="O19" s="66"/>
      <c r="P19" s="81"/>
      <c r="Q19" s="81"/>
      <c r="R19" s="137"/>
      <c r="S19" s="137"/>
    </row>
    <row r="20" spans="5:19" hidden="1">
      <c r="E20" s="167"/>
      <c r="G20" s="168"/>
      <c r="H20" s="168"/>
      <c r="I20" s="168"/>
      <c r="J20" s="168"/>
      <c r="K20" s="131"/>
      <c r="M20" s="131"/>
      <c r="N20" s="169"/>
      <c r="O20" s="66"/>
      <c r="P20" s="81"/>
      <c r="Q20" s="81"/>
      <c r="R20" s="137"/>
      <c r="S20" s="137"/>
    </row>
    <row r="21" spans="5:19" hidden="1">
      <c r="E21" s="167"/>
      <c r="G21" s="168"/>
      <c r="H21" s="168"/>
      <c r="I21" s="168"/>
      <c r="J21" s="168"/>
      <c r="K21" s="131"/>
      <c r="M21" s="131"/>
      <c r="N21" s="169"/>
      <c r="O21" s="66"/>
      <c r="P21" s="81"/>
      <c r="Q21" s="81"/>
      <c r="R21" s="137"/>
      <c r="S21" s="137"/>
    </row>
    <row r="22" spans="5:19" hidden="1">
      <c r="E22" s="167"/>
      <c r="G22" s="168"/>
      <c r="H22" s="168"/>
      <c r="I22" s="168"/>
      <c r="J22" s="168"/>
      <c r="K22" s="131"/>
      <c r="M22" s="131"/>
      <c r="N22" s="169"/>
      <c r="O22" s="66"/>
      <c r="P22" s="81"/>
      <c r="Q22" s="81"/>
      <c r="R22" s="137"/>
      <c r="S22" s="137"/>
    </row>
    <row r="23" spans="5:19" hidden="1">
      <c r="E23" s="167"/>
      <c r="G23" s="168"/>
      <c r="H23" s="168"/>
      <c r="I23" s="168"/>
      <c r="J23" s="168"/>
      <c r="K23" s="131"/>
      <c r="M23" s="131"/>
      <c r="N23" s="169"/>
      <c r="O23" s="66"/>
      <c r="P23" s="81"/>
      <c r="Q23" s="81"/>
      <c r="R23" s="137"/>
      <c r="S23" s="137"/>
    </row>
    <row r="24" spans="5:19" hidden="1">
      <c r="E24" s="167"/>
      <c r="G24" s="168"/>
      <c r="H24" s="168"/>
      <c r="I24" s="168"/>
      <c r="J24" s="168"/>
      <c r="K24" s="131"/>
      <c r="M24" s="131"/>
      <c r="N24" s="169"/>
      <c r="O24" s="66"/>
      <c r="P24" s="81"/>
      <c r="Q24" s="81"/>
      <c r="R24" s="137"/>
      <c r="S24" s="137"/>
    </row>
    <row r="25" spans="5:19" hidden="1">
      <c r="E25" s="167"/>
      <c r="G25" s="168"/>
      <c r="H25" s="168"/>
      <c r="I25" s="168"/>
      <c r="J25" s="168"/>
      <c r="K25" s="131"/>
      <c r="M25" s="131"/>
      <c r="N25" s="169"/>
      <c r="O25" s="66"/>
      <c r="P25" s="81"/>
      <c r="Q25" s="81"/>
      <c r="R25" s="137"/>
      <c r="S25" s="137"/>
    </row>
    <row r="26" spans="5:19" hidden="1">
      <c r="E26" s="167"/>
      <c r="G26" s="168"/>
      <c r="H26" s="168"/>
      <c r="I26" s="168"/>
      <c r="J26" s="168"/>
      <c r="K26" s="131"/>
      <c r="M26" s="131"/>
      <c r="N26" s="169"/>
      <c r="O26" s="66"/>
      <c r="P26" s="81"/>
      <c r="Q26" s="81"/>
      <c r="R26" s="137"/>
      <c r="S26" s="137"/>
    </row>
    <row r="27" spans="5:19" hidden="1">
      <c r="E27" s="167"/>
      <c r="G27" s="168"/>
      <c r="H27" s="168"/>
      <c r="I27" s="168"/>
      <c r="J27" s="168"/>
      <c r="K27" s="131"/>
      <c r="M27" s="131"/>
      <c r="N27" s="169"/>
      <c r="O27" s="66"/>
      <c r="P27" s="81"/>
      <c r="Q27" s="81"/>
      <c r="R27" s="137"/>
      <c r="S27" s="137"/>
    </row>
    <row r="28" spans="5:19" hidden="1">
      <c r="E28" s="167"/>
      <c r="G28" s="168"/>
      <c r="H28" s="168"/>
      <c r="I28" s="168"/>
      <c r="J28" s="168"/>
      <c r="K28" s="131"/>
      <c r="M28" s="131"/>
      <c r="N28" s="169"/>
      <c r="O28" s="66"/>
      <c r="P28" s="81"/>
      <c r="Q28" s="81"/>
      <c r="R28" s="137"/>
      <c r="S28" s="137"/>
    </row>
    <row r="29" spans="5:19" hidden="1">
      <c r="E29" s="167"/>
      <c r="G29" s="168"/>
      <c r="H29" s="168"/>
      <c r="I29" s="168"/>
      <c r="J29" s="168"/>
      <c r="K29" s="131"/>
      <c r="M29" s="131"/>
      <c r="N29" s="169"/>
      <c r="O29" s="66"/>
      <c r="P29" s="81"/>
      <c r="Q29" s="81"/>
      <c r="R29" s="137"/>
      <c r="S29" s="137"/>
    </row>
    <row r="30" spans="5:19" hidden="1">
      <c r="E30" s="167"/>
      <c r="G30" s="168"/>
      <c r="H30" s="168"/>
      <c r="I30" s="168"/>
      <c r="J30" s="168"/>
      <c r="K30" s="131"/>
      <c r="M30" s="131"/>
      <c r="N30" s="169"/>
      <c r="O30" s="66"/>
      <c r="P30" s="81"/>
      <c r="Q30" s="81"/>
      <c r="R30" s="137"/>
      <c r="S30" s="137"/>
    </row>
    <row r="31" spans="5:19" hidden="1">
      <c r="E31" s="167"/>
      <c r="G31" s="168"/>
      <c r="H31" s="168"/>
      <c r="I31" s="168"/>
      <c r="J31" s="168"/>
      <c r="K31" s="131"/>
      <c r="M31" s="131"/>
      <c r="N31" s="169"/>
      <c r="O31" s="66"/>
      <c r="P31" s="81"/>
      <c r="Q31" s="81"/>
      <c r="R31" s="137"/>
      <c r="S31" s="137"/>
    </row>
    <row r="32" spans="5:19" hidden="1">
      <c r="E32" s="167"/>
      <c r="G32" s="168"/>
      <c r="H32" s="168"/>
      <c r="I32" s="168"/>
      <c r="J32" s="168"/>
      <c r="K32" s="131"/>
      <c r="M32" s="131"/>
      <c r="N32" s="169"/>
      <c r="O32" s="66"/>
      <c r="P32" s="81"/>
      <c r="Q32" s="81"/>
      <c r="R32" s="137"/>
      <c r="S32" s="137"/>
    </row>
    <row r="33" spans="5:19" hidden="1">
      <c r="E33" s="167"/>
      <c r="G33" s="168"/>
      <c r="H33" s="168"/>
      <c r="I33" s="168"/>
      <c r="J33" s="168"/>
      <c r="K33" s="131"/>
      <c r="M33" s="131"/>
      <c r="N33" s="169"/>
      <c r="O33" s="66"/>
      <c r="P33" s="81"/>
      <c r="Q33" s="81"/>
      <c r="R33" s="137"/>
      <c r="S33" s="137"/>
    </row>
    <row r="34" spans="5:19" hidden="1">
      <c r="E34" s="167"/>
      <c r="G34" s="168"/>
      <c r="H34" s="168"/>
      <c r="I34" s="168"/>
      <c r="J34" s="168"/>
      <c r="K34" s="131"/>
      <c r="M34" s="131"/>
      <c r="N34" s="169"/>
      <c r="O34" s="66"/>
      <c r="P34" s="81"/>
      <c r="Q34" s="81"/>
      <c r="R34" s="137"/>
      <c r="S34" s="137"/>
    </row>
    <row r="35" spans="5:19" hidden="1">
      <c r="E35" s="167"/>
      <c r="G35" s="168"/>
      <c r="H35" s="168"/>
      <c r="I35" s="168"/>
      <c r="J35" s="168"/>
      <c r="K35" s="131"/>
      <c r="M35" s="131"/>
      <c r="N35" s="169"/>
      <c r="O35" s="66"/>
      <c r="P35" s="81"/>
      <c r="Q35" s="81"/>
      <c r="R35" s="137"/>
      <c r="S35" s="137"/>
    </row>
    <row r="36" spans="5:19" hidden="1">
      <c r="E36" s="167"/>
      <c r="G36" s="168"/>
      <c r="H36" s="168"/>
      <c r="I36" s="168"/>
      <c r="J36" s="168"/>
      <c r="K36" s="131"/>
      <c r="M36" s="131"/>
      <c r="N36" s="169"/>
      <c r="O36" s="66"/>
      <c r="P36" s="81"/>
      <c r="Q36" s="81"/>
      <c r="R36" s="137"/>
      <c r="S36" s="137"/>
    </row>
    <row r="37" spans="5:19" hidden="1">
      <c r="E37" s="167"/>
      <c r="G37" s="168"/>
      <c r="H37" s="168"/>
      <c r="I37" s="168"/>
      <c r="J37" s="168"/>
      <c r="K37" s="131"/>
      <c r="M37" s="131"/>
      <c r="N37" s="169"/>
      <c r="O37" s="66"/>
      <c r="P37" s="81"/>
      <c r="Q37" s="81"/>
      <c r="R37" s="137"/>
      <c r="S37" s="137"/>
    </row>
    <row r="38" spans="5:19" hidden="1">
      <c r="E38" s="167"/>
      <c r="G38" s="168"/>
      <c r="H38" s="168"/>
      <c r="I38" s="168"/>
      <c r="J38" s="168"/>
      <c r="K38" s="131"/>
      <c r="M38" s="131"/>
      <c r="N38" s="169"/>
      <c r="O38" s="66"/>
      <c r="P38" s="81"/>
      <c r="Q38" s="81"/>
      <c r="R38" s="137"/>
      <c r="S38" s="137"/>
    </row>
    <row r="39" spans="5:19" hidden="1">
      <c r="E39" s="167"/>
      <c r="G39" s="168"/>
      <c r="H39" s="168"/>
      <c r="I39" s="168"/>
      <c r="J39" s="168"/>
      <c r="K39" s="131"/>
      <c r="M39" s="131"/>
      <c r="N39" s="169"/>
      <c r="O39" s="66"/>
      <c r="P39" s="81"/>
      <c r="Q39" s="81"/>
      <c r="R39" s="137"/>
      <c r="S39" s="137"/>
    </row>
  </sheetData>
  <sheetProtection algorithmName="SHA-512" hashValue="/7P/7acfh/0lczjIE7zN5D9sfso5AdHosQGatJghUXedvIq2eC1i3EBeJcdatpLF2l7OIheVVO6C0nChkEg94A==" saltValue="cMzYenLjM9KklxLGBCg2zg==" spinCount="100000" sheet="1" objects="1" scenarios="1"/>
  <autoFilter ref="A1:S39" xr:uid="{00000000-0009-0000-0000-000006000000}">
    <filterColumn colId="10">
      <customFilters and="1">
        <customFilter operator="greaterThanOrEqual" val="42293"/>
        <customFilter operator="lessThanOrEqual" val="42323"/>
      </customFilters>
    </filterColumn>
  </autoFilter>
  <sortState xmlns:xlrd2="http://schemas.microsoft.com/office/spreadsheetml/2017/richdata2" ref="A2:S5">
    <sortCondition ref="C2"/>
  </sortState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1"/>
  <dimension ref="A1:AF50"/>
  <sheetViews>
    <sheetView showGridLines="0" topLeftCell="L1" workbookViewId="0">
      <selection activeCell="N1" sqref="N1:N50"/>
    </sheetView>
  </sheetViews>
  <sheetFormatPr defaultRowHeight="12.75"/>
  <cols>
    <col min="2" max="2" width="30.42578125" style="82" customWidth="1"/>
    <col min="4" max="4" width="24.7109375" customWidth="1"/>
    <col min="6" max="6" width="14.28515625" customWidth="1"/>
    <col min="8" max="8" width="14.42578125" style="156" customWidth="1"/>
    <col min="9" max="9" width="14.42578125" customWidth="1"/>
    <col min="10" max="10" width="22" customWidth="1"/>
    <col min="11" max="11" width="13.42578125" customWidth="1"/>
    <col min="12" max="12" width="15.140625" customWidth="1"/>
    <col min="13" max="13" width="15.140625" style="85" customWidth="1"/>
    <col min="14" max="14" width="18.7109375" style="86" customWidth="1"/>
    <col min="15" max="15" width="22.28515625" customWidth="1"/>
    <col min="16" max="16" width="19.42578125" customWidth="1"/>
    <col min="17" max="20" width="19.42578125" style="82" customWidth="1"/>
  </cols>
  <sheetData>
    <row r="1" spans="1:32">
      <c r="A1" s="2">
        <v>4</v>
      </c>
      <c r="B1" s="4">
        <v>1133458</v>
      </c>
      <c r="C1" s="4" t="s">
        <v>138</v>
      </c>
      <c r="D1" s="4" t="s">
        <v>159</v>
      </c>
      <c r="E1" s="4" t="s">
        <v>160</v>
      </c>
      <c r="F1" s="57">
        <v>6</v>
      </c>
      <c r="G1" s="2" t="s">
        <v>25</v>
      </c>
      <c r="H1" s="155" t="s">
        <v>179</v>
      </c>
      <c r="I1" s="55" t="s">
        <v>5</v>
      </c>
      <c r="J1" s="55" t="s">
        <v>138</v>
      </c>
      <c r="K1" s="2" t="s">
        <v>138</v>
      </c>
      <c r="L1" s="52">
        <v>42380</v>
      </c>
      <c r="M1" s="84">
        <v>0</v>
      </c>
      <c r="N1" s="157">
        <f>IF(H1="","",((H1*F1)*(100%-M1)))</f>
        <v>240</v>
      </c>
      <c r="O1" s="152">
        <f>IF(A1="","",VLOOKUP($A1,ENTRADA!$A$2:$J$65536,9)*F1)</f>
        <v>120</v>
      </c>
      <c r="P1" s="152">
        <f>IF($N1="","",$N1-$O1)</f>
        <v>120</v>
      </c>
      <c r="Q1" s="158" t="s">
        <v>206</v>
      </c>
      <c r="R1" s="106">
        <v>42380.489837962959</v>
      </c>
      <c r="S1" s="84" t="s">
        <v>207</v>
      </c>
      <c r="T1" s="157">
        <f>IF(N1="","",IF(S1="%","",((N1*S1))))</f>
        <v>24</v>
      </c>
      <c r="U1" s="56">
        <f>IF($A1="","",COUNTA($A$1:$A1)-V$1)</f>
        <v>0</v>
      </c>
      <c r="V1">
        <f>COUNTA(A:A)-1</f>
        <v>1</v>
      </c>
      <c r="X1">
        <f>COUNTA(A:A)</f>
        <v>2</v>
      </c>
      <c r="Y1" t="str">
        <f>""""&amp;"D1"&amp;":"&amp;"D"&amp;X1&amp;""""</f>
        <v>"D1:D2"</v>
      </c>
      <c r="AA1">
        <v>1</v>
      </c>
      <c r="AE1">
        <f>COUNTA(A:A)</f>
        <v>2</v>
      </c>
      <c r="AF1" t="str">
        <f>""&amp;"A1"&amp;":"&amp;"n"&amp;AE1&amp;""</f>
        <v>A1:n2</v>
      </c>
    </row>
    <row r="2" spans="1:32">
      <c r="A2" s="2">
        <v>2</v>
      </c>
      <c r="B2" s="4">
        <v>534556</v>
      </c>
      <c r="C2" s="4" t="s">
        <v>138</v>
      </c>
      <c r="D2" s="4" t="s">
        <v>151</v>
      </c>
      <c r="E2" s="4" t="s">
        <v>152</v>
      </c>
      <c r="F2" s="57">
        <v>8</v>
      </c>
      <c r="G2" s="2" t="s">
        <v>150</v>
      </c>
      <c r="H2" s="155" t="s">
        <v>178</v>
      </c>
      <c r="I2" s="55" t="str">
        <f>IF($A2="","",I1)</f>
        <v>DINHEIRO</v>
      </c>
      <c r="J2" s="55" t="str">
        <f>IF($A2="","",J1)</f>
        <v>-</v>
      </c>
      <c r="K2" s="55" t="str">
        <f>IF($A2="","",K1)</f>
        <v>-</v>
      </c>
      <c r="L2" s="52">
        <f>IF($A2="","",L1)</f>
        <v>42380</v>
      </c>
      <c r="M2" s="84">
        <f>IF($A2="","",M1)</f>
        <v>0</v>
      </c>
      <c r="N2" s="157">
        <f>IF(H2="","",((H2*F2)*(100%-M2)))</f>
        <v>960</v>
      </c>
      <c r="O2" s="152">
        <f>IF(A2="","",VLOOKUP($A2,ENTRADA!$A$2:$J$65536,9)*F2)</f>
        <v>640</v>
      </c>
      <c r="P2" s="152">
        <f t="shared" ref="P2:P32" si="0">IF($N2="","",$N2-$O2)</f>
        <v>320</v>
      </c>
      <c r="Q2" s="4" t="str">
        <f>IF($A2="","",Q1)</f>
        <v>ANTONIO</v>
      </c>
      <c r="R2" s="106">
        <f>IF($A2="","",R1)</f>
        <v>42380.489837962959</v>
      </c>
      <c r="S2" s="107" t="str">
        <f>IF($A2="","",S1)</f>
        <v>10,00%</v>
      </c>
      <c r="T2" s="157">
        <f t="shared" ref="T2:T50" si="1">IF(N2="","",IF(S2="%","",((N2*S2))))</f>
        <v>96</v>
      </c>
      <c r="U2" s="5">
        <f>IF($A2="","",COUNTA($A$1:$A1))</f>
        <v>1</v>
      </c>
      <c r="V2" t="str">
        <f>""""&amp;"A1"&amp;":"&amp;"L"&amp;V1&amp;""""</f>
        <v>"A1:L1"</v>
      </c>
      <c r="W2" t="str">
        <f>""""&amp;"L1"&amp;":"&amp;"L"&amp;V1&amp;""""</f>
        <v>"L1:L1"</v>
      </c>
    </row>
    <row r="3" spans="1:32">
      <c r="A3" s="2"/>
      <c r="B3" s="4"/>
      <c r="C3" s="4"/>
      <c r="D3" s="4"/>
      <c r="E3" s="4"/>
      <c r="F3" s="57"/>
      <c r="G3" s="2"/>
      <c r="H3" s="155"/>
      <c r="I3" s="55" t="str">
        <f t="shared" ref="I3:I49" si="2">IF($A3="","",I2)</f>
        <v/>
      </c>
      <c r="J3" s="55" t="str">
        <f t="shared" ref="J3:J49" si="3">IF($A3="","",J2)</f>
        <v/>
      </c>
      <c r="K3" s="55" t="str">
        <f t="shared" ref="K3:K49" si="4">IF($A3="","",K2)</f>
        <v/>
      </c>
      <c r="L3" s="52" t="str">
        <f t="shared" ref="L3:L49" si="5">IF($A3="","",L2)</f>
        <v/>
      </c>
      <c r="M3" s="84" t="str">
        <f t="shared" ref="M3:M50" si="6">IF($A3="","",M2)</f>
        <v/>
      </c>
      <c r="N3" s="157" t="str">
        <f t="shared" ref="N3:N49" si="7">IF(H3="","",((H3*F3)*(100%-M3)))</f>
        <v/>
      </c>
      <c r="O3" s="152" t="str">
        <f>IF(A3="","",VLOOKUP($A3,ENTRADA!$A$2:$J$65536,9)*F3)</f>
        <v/>
      </c>
      <c r="P3" s="152" t="str">
        <f t="shared" si="0"/>
        <v/>
      </c>
      <c r="Q3" s="4" t="str">
        <f t="shared" ref="Q3:Q50" si="8">IF($A3="","",Q2)</f>
        <v/>
      </c>
      <c r="R3" s="106" t="str">
        <f t="shared" ref="R3:R49" si="9">IF($A3="","",R2)</f>
        <v/>
      </c>
      <c r="S3" s="107" t="str">
        <f t="shared" ref="S3:S49" si="10">IF($A3="","",S2)</f>
        <v/>
      </c>
      <c r="T3" s="157" t="str">
        <f t="shared" si="1"/>
        <v/>
      </c>
      <c r="U3" s="5" t="str">
        <f>IF($A3="","",COUNTA($A$1:$A2))</f>
        <v/>
      </c>
    </row>
    <row r="4" spans="1:32">
      <c r="A4" s="2"/>
      <c r="B4" s="4"/>
      <c r="C4" s="4"/>
      <c r="D4" s="4"/>
      <c r="E4" s="4"/>
      <c r="F4" s="57"/>
      <c r="G4" s="2"/>
      <c r="H4" s="155"/>
      <c r="I4" s="55" t="str">
        <f t="shared" si="2"/>
        <v/>
      </c>
      <c r="J4" s="55" t="str">
        <f t="shared" si="3"/>
        <v/>
      </c>
      <c r="K4" s="55" t="str">
        <f t="shared" si="4"/>
        <v/>
      </c>
      <c r="L4" s="52" t="str">
        <f t="shared" si="5"/>
        <v/>
      </c>
      <c r="M4" s="84" t="str">
        <f t="shared" si="6"/>
        <v/>
      </c>
      <c r="N4" s="157" t="str">
        <f t="shared" si="7"/>
        <v/>
      </c>
      <c r="O4" s="152" t="str">
        <f>IF(A4="","",VLOOKUP($A4,ENTRADA!$A$2:$J$65536,9)*F4)</f>
        <v/>
      </c>
      <c r="P4" s="152" t="str">
        <f t="shared" si="0"/>
        <v/>
      </c>
      <c r="Q4" s="4" t="str">
        <f t="shared" si="8"/>
        <v/>
      </c>
      <c r="R4" s="106" t="str">
        <f t="shared" si="9"/>
        <v/>
      </c>
      <c r="S4" s="107" t="str">
        <f t="shared" si="10"/>
        <v/>
      </c>
      <c r="T4" s="157" t="str">
        <f t="shared" si="1"/>
        <v/>
      </c>
      <c r="U4" s="5" t="str">
        <f>IF($A4="","",COUNTA($A$1:$A3))</f>
        <v/>
      </c>
    </row>
    <row r="5" spans="1:32">
      <c r="A5" s="2"/>
      <c r="B5" s="4"/>
      <c r="C5" s="4"/>
      <c r="D5" s="4"/>
      <c r="E5" s="4"/>
      <c r="F5" s="57"/>
      <c r="G5" s="2"/>
      <c r="H5" s="155"/>
      <c r="I5" s="55" t="str">
        <f t="shared" si="2"/>
        <v/>
      </c>
      <c r="J5" s="55" t="str">
        <f t="shared" si="3"/>
        <v/>
      </c>
      <c r="K5" s="55" t="str">
        <f t="shared" si="4"/>
        <v/>
      </c>
      <c r="L5" s="52" t="str">
        <f t="shared" si="5"/>
        <v/>
      </c>
      <c r="M5" s="84" t="str">
        <f t="shared" si="6"/>
        <v/>
      </c>
      <c r="N5" s="157" t="str">
        <f t="shared" si="7"/>
        <v/>
      </c>
      <c r="O5" s="152" t="str">
        <f>IF(A5="","",VLOOKUP($A5,ENTRADA!$A$2:$J$65536,9)*F5)</f>
        <v/>
      </c>
      <c r="P5" s="152" t="str">
        <f t="shared" si="0"/>
        <v/>
      </c>
      <c r="Q5" s="4" t="str">
        <f t="shared" si="8"/>
        <v/>
      </c>
      <c r="R5" s="106" t="str">
        <f t="shared" si="9"/>
        <v/>
      </c>
      <c r="S5" s="107" t="str">
        <f t="shared" si="10"/>
        <v/>
      </c>
      <c r="T5" s="157" t="str">
        <f t="shared" si="1"/>
        <v/>
      </c>
      <c r="U5" s="5" t="str">
        <f>IF($A5="","",COUNTA($A$1:$A4))</f>
        <v/>
      </c>
    </row>
    <row r="6" spans="1:32">
      <c r="A6" s="2"/>
      <c r="B6" s="4"/>
      <c r="C6" s="4"/>
      <c r="D6" s="4"/>
      <c r="E6" s="4"/>
      <c r="F6" s="57"/>
      <c r="G6" s="2"/>
      <c r="H6" s="155"/>
      <c r="I6" s="55" t="str">
        <f t="shared" si="2"/>
        <v/>
      </c>
      <c r="J6" s="55" t="str">
        <f t="shared" si="3"/>
        <v/>
      </c>
      <c r="K6" s="55" t="str">
        <f t="shared" si="4"/>
        <v/>
      </c>
      <c r="L6" s="52" t="str">
        <f t="shared" si="5"/>
        <v/>
      </c>
      <c r="M6" s="84" t="str">
        <f t="shared" si="6"/>
        <v/>
      </c>
      <c r="N6" s="157" t="str">
        <f t="shared" si="7"/>
        <v/>
      </c>
      <c r="O6" s="152" t="str">
        <f>IF(A6="","",VLOOKUP($A6,ENTRADA!$A$2:$J$65536,9)*F6)</f>
        <v/>
      </c>
      <c r="P6" s="152" t="str">
        <f t="shared" si="0"/>
        <v/>
      </c>
      <c r="Q6" s="4" t="str">
        <f t="shared" si="8"/>
        <v/>
      </c>
      <c r="R6" s="106" t="str">
        <f t="shared" si="9"/>
        <v/>
      </c>
      <c r="S6" s="107" t="str">
        <f t="shared" si="10"/>
        <v/>
      </c>
      <c r="T6" s="157" t="str">
        <f t="shared" si="1"/>
        <v/>
      </c>
      <c r="U6" s="5" t="str">
        <f>IF($A6="","",COUNTA($A$1:$A5))</f>
        <v/>
      </c>
    </row>
    <row r="7" spans="1:32">
      <c r="A7" s="2"/>
      <c r="B7" s="4"/>
      <c r="C7" s="4"/>
      <c r="D7" s="4"/>
      <c r="E7" s="4"/>
      <c r="F7" s="57"/>
      <c r="G7" s="2"/>
      <c r="H7" s="155"/>
      <c r="I7" s="55" t="str">
        <f t="shared" si="2"/>
        <v/>
      </c>
      <c r="J7" s="55" t="str">
        <f t="shared" si="3"/>
        <v/>
      </c>
      <c r="K7" s="55" t="str">
        <f t="shared" si="4"/>
        <v/>
      </c>
      <c r="L7" s="52" t="str">
        <f t="shared" si="5"/>
        <v/>
      </c>
      <c r="M7" s="84" t="str">
        <f t="shared" si="6"/>
        <v/>
      </c>
      <c r="N7" s="157" t="str">
        <f t="shared" si="7"/>
        <v/>
      </c>
      <c r="O7" s="152" t="str">
        <f>IF(A7="","",VLOOKUP($A7,ENTRADA!$A$2:$J$65536,9)*F7)</f>
        <v/>
      </c>
      <c r="P7" s="152" t="str">
        <f t="shared" si="0"/>
        <v/>
      </c>
      <c r="Q7" s="4" t="str">
        <f t="shared" si="8"/>
        <v/>
      </c>
      <c r="R7" s="106" t="str">
        <f t="shared" si="9"/>
        <v/>
      </c>
      <c r="S7" s="107" t="str">
        <f t="shared" si="10"/>
        <v/>
      </c>
      <c r="T7" s="157" t="str">
        <f t="shared" si="1"/>
        <v/>
      </c>
      <c r="U7" s="5" t="str">
        <f>IF($A7="","",COUNTA($A$1:$A6))</f>
        <v/>
      </c>
    </row>
    <row r="8" spans="1:32">
      <c r="A8" s="2"/>
      <c r="B8" s="4"/>
      <c r="C8" s="4"/>
      <c r="D8" s="4"/>
      <c r="E8" s="4"/>
      <c r="F8" s="57"/>
      <c r="G8" s="2"/>
      <c r="H8" s="155"/>
      <c r="I8" s="55" t="str">
        <f t="shared" si="2"/>
        <v/>
      </c>
      <c r="J8" s="55" t="str">
        <f t="shared" si="3"/>
        <v/>
      </c>
      <c r="K8" s="55" t="str">
        <f t="shared" si="4"/>
        <v/>
      </c>
      <c r="L8" s="52" t="str">
        <f t="shared" si="5"/>
        <v/>
      </c>
      <c r="M8" s="84" t="str">
        <f t="shared" si="6"/>
        <v/>
      </c>
      <c r="N8" s="157" t="str">
        <f t="shared" si="7"/>
        <v/>
      </c>
      <c r="O8" s="152" t="str">
        <f>IF(A8="","",VLOOKUP($A8,ENTRADA!$A$2:$J$65536,9)*F8)</f>
        <v/>
      </c>
      <c r="P8" s="152" t="str">
        <f t="shared" si="0"/>
        <v/>
      </c>
      <c r="Q8" s="4" t="str">
        <f t="shared" si="8"/>
        <v/>
      </c>
      <c r="R8" s="106" t="str">
        <f t="shared" si="9"/>
        <v/>
      </c>
      <c r="S8" s="107" t="str">
        <f t="shared" si="10"/>
        <v/>
      </c>
      <c r="T8" s="157" t="str">
        <f t="shared" si="1"/>
        <v/>
      </c>
      <c r="U8" s="5" t="str">
        <f>IF($A8="","",COUNTA($A$1:$A7))</f>
        <v/>
      </c>
    </row>
    <row r="9" spans="1:32">
      <c r="A9" s="2"/>
      <c r="B9" s="4"/>
      <c r="C9" s="4"/>
      <c r="D9" s="4"/>
      <c r="E9" s="4"/>
      <c r="F9" s="57"/>
      <c r="G9" s="2"/>
      <c r="H9" s="155"/>
      <c r="I9" s="55" t="str">
        <f t="shared" si="2"/>
        <v/>
      </c>
      <c r="J9" s="55" t="str">
        <f t="shared" si="3"/>
        <v/>
      </c>
      <c r="K9" s="55" t="str">
        <f t="shared" si="4"/>
        <v/>
      </c>
      <c r="L9" s="52" t="str">
        <f t="shared" si="5"/>
        <v/>
      </c>
      <c r="M9" s="84" t="str">
        <f t="shared" si="6"/>
        <v/>
      </c>
      <c r="N9" s="157" t="str">
        <f t="shared" si="7"/>
        <v/>
      </c>
      <c r="O9" s="152" t="str">
        <f>IF(A9="","",VLOOKUP($A9,ENTRADA!$A$2:$J$65536,9)*F9)</f>
        <v/>
      </c>
      <c r="P9" s="152" t="str">
        <f t="shared" si="0"/>
        <v/>
      </c>
      <c r="Q9" s="4" t="str">
        <f t="shared" si="8"/>
        <v/>
      </c>
      <c r="R9" s="106" t="str">
        <f t="shared" si="9"/>
        <v/>
      </c>
      <c r="S9" s="107" t="str">
        <f t="shared" si="10"/>
        <v/>
      </c>
      <c r="T9" s="157" t="str">
        <f t="shared" si="1"/>
        <v/>
      </c>
      <c r="U9" s="5" t="str">
        <f>IF($A9="","",COUNTA($A$1:$A8))</f>
        <v/>
      </c>
    </row>
    <row r="10" spans="1:32">
      <c r="A10" s="2"/>
      <c r="B10" s="4"/>
      <c r="C10" s="4"/>
      <c r="D10" s="4"/>
      <c r="E10" s="4"/>
      <c r="F10" s="57"/>
      <c r="G10" s="2"/>
      <c r="H10" s="155"/>
      <c r="I10" s="55" t="str">
        <f t="shared" si="2"/>
        <v/>
      </c>
      <c r="J10" s="55" t="str">
        <f t="shared" si="3"/>
        <v/>
      </c>
      <c r="K10" s="55" t="str">
        <f t="shared" si="4"/>
        <v/>
      </c>
      <c r="L10" s="52" t="str">
        <f t="shared" si="5"/>
        <v/>
      </c>
      <c r="M10" s="84" t="str">
        <f t="shared" si="6"/>
        <v/>
      </c>
      <c r="N10" s="157" t="str">
        <f t="shared" si="7"/>
        <v/>
      </c>
      <c r="O10" s="152" t="str">
        <f>IF(A10="","",VLOOKUP($A10,ENTRADA!$A$2:$J$65536,9)*F10)</f>
        <v/>
      </c>
      <c r="P10" s="152" t="str">
        <f t="shared" si="0"/>
        <v/>
      </c>
      <c r="Q10" s="4" t="str">
        <f t="shared" si="8"/>
        <v/>
      </c>
      <c r="R10" s="106" t="str">
        <f t="shared" si="9"/>
        <v/>
      </c>
      <c r="S10" s="107" t="str">
        <f t="shared" si="10"/>
        <v/>
      </c>
      <c r="T10" s="157" t="str">
        <f t="shared" si="1"/>
        <v/>
      </c>
      <c r="U10" s="5" t="str">
        <f>IF($A10="","",COUNTA($A$1:$A9))</f>
        <v/>
      </c>
    </row>
    <row r="11" spans="1:32">
      <c r="A11" s="2"/>
      <c r="B11" s="4"/>
      <c r="C11" s="4"/>
      <c r="D11" s="4"/>
      <c r="E11" s="4"/>
      <c r="F11" s="57"/>
      <c r="G11" s="2"/>
      <c r="H11" s="155"/>
      <c r="I11" s="55" t="str">
        <f t="shared" si="2"/>
        <v/>
      </c>
      <c r="J11" s="55" t="str">
        <f t="shared" si="3"/>
        <v/>
      </c>
      <c r="K11" s="55" t="str">
        <f t="shared" si="4"/>
        <v/>
      </c>
      <c r="L11" s="52" t="str">
        <f t="shared" si="5"/>
        <v/>
      </c>
      <c r="M11" s="84" t="str">
        <f t="shared" si="6"/>
        <v/>
      </c>
      <c r="N11" s="157" t="str">
        <f t="shared" si="7"/>
        <v/>
      </c>
      <c r="O11" s="152" t="str">
        <f>IF(A11="","",VLOOKUP($A11,ENTRADA!$A$2:$J$65536,9)*F11)</f>
        <v/>
      </c>
      <c r="P11" s="152" t="str">
        <f t="shared" si="0"/>
        <v/>
      </c>
      <c r="Q11" s="4" t="str">
        <f t="shared" si="8"/>
        <v/>
      </c>
      <c r="R11" s="106" t="str">
        <f t="shared" si="9"/>
        <v/>
      </c>
      <c r="S11" s="107" t="str">
        <f t="shared" si="10"/>
        <v/>
      </c>
      <c r="T11" s="157" t="str">
        <f t="shared" si="1"/>
        <v/>
      </c>
      <c r="U11" s="5" t="str">
        <f>IF($A11="","",COUNTA($A$1:$A10))</f>
        <v/>
      </c>
    </row>
    <row r="12" spans="1:32">
      <c r="A12" s="2"/>
      <c r="B12" s="4"/>
      <c r="C12" s="4"/>
      <c r="D12" s="4"/>
      <c r="E12" s="4"/>
      <c r="F12" s="57"/>
      <c r="G12" s="2"/>
      <c r="H12" s="155"/>
      <c r="I12" s="55" t="str">
        <f t="shared" si="2"/>
        <v/>
      </c>
      <c r="J12" s="55" t="str">
        <f t="shared" si="3"/>
        <v/>
      </c>
      <c r="K12" s="55" t="str">
        <f t="shared" si="4"/>
        <v/>
      </c>
      <c r="L12" s="52" t="str">
        <f t="shared" si="5"/>
        <v/>
      </c>
      <c r="M12" s="84" t="str">
        <f t="shared" si="6"/>
        <v/>
      </c>
      <c r="N12" s="157" t="str">
        <f t="shared" si="7"/>
        <v/>
      </c>
      <c r="O12" s="152" t="str">
        <f>IF(A12="","",VLOOKUP($A12,ENTRADA!$A$2:$J$65536,9)*F12)</f>
        <v/>
      </c>
      <c r="P12" s="152" t="str">
        <f t="shared" si="0"/>
        <v/>
      </c>
      <c r="Q12" s="4" t="str">
        <f t="shared" si="8"/>
        <v/>
      </c>
      <c r="R12" s="106" t="str">
        <f t="shared" si="9"/>
        <v/>
      </c>
      <c r="S12" s="107" t="str">
        <f t="shared" si="10"/>
        <v/>
      </c>
      <c r="T12" s="157" t="str">
        <f t="shared" si="1"/>
        <v/>
      </c>
      <c r="U12" s="5" t="str">
        <f>IF($A12="","",COUNTA($A$1:$A11))</f>
        <v/>
      </c>
    </row>
    <row r="13" spans="1:32">
      <c r="A13" s="2"/>
      <c r="B13" s="4"/>
      <c r="C13" s="4"/>
      <c r="D13" s="4"/>
      <c r="E13" s="4"/>
      <c r="F13" s="57"/>
      <c r="G13" s="2"/>
      <c r="H13" s="155"/>
      <c r="I13" s="55" t="str">
        <f t="shared" si="2"/>
        <v/>
      </c>
      <c r="J13" s="55" t="str">
        <f t="shared" si="3"/>
        <v/>
      </c>
      <c r="K13" s="55" t="str">
        <f t="shared" si="4"/>
        <v/>
      </c>
      <c r="L13" s="52" t="str">
        <f t="shared" si="5"/>
        <v/>
      </c>
      <c r="M13" s="84" t="str">
        <f t="shared" si="6"/>
        <v/>
      </c>
      <c r="N13" s="157" t="str">
        <f t="shared" si="7"/>
        <v/>
      </c>
      <c r="O13" s="152" t="str">
        <f>IF(A13="","",VLOOKUP($A13,ENTRADA!$A$2:$J$65536,9)*F13)</f>
        <v/>
      </c>
      <c r="P13" s="152" t="str">
        <f t="shared" si="0"/>
        <v/>
      </c>
      <c r="Q13" s="4" t="str">
        <f t="shared" si="8"/>
        <v/>
      </c>
      <c r="R13" s="106" t="str">
        <f t="shared" si="9"/>
        <v/>
      </c>
      <c r="S13" s="107" t="str">
        <f t="shared" si="10"/>
        <v/>
      </c>
      <c r="T13" s="157" t="str">
        <f t="shared" si="1"/>
        <v/>
      </c>
      <c r="U13" s="5" t="str">
        <f>IF($A13="","",COUNTA($A$1:$A12))</f>
        <v/>
      </c>
    </row>
    <row r="14" spans="1:32">
      <c r="A14" s="2"/>
      <c r="B14" s="4"/>
      <c r="C14" s="4"/>
      <c r="D14" s="4"/>
      <c r="E14" s="4"/>
      <c r="F14" s="57"/>
      <c r="G14" s="2"/>
      <c r="H14" s="155"/>
      <c r="I14" s="55" t="str">
        <f t="shared" si="2"/>
        <v/>
      </c>
      <c r="J14" s="55" t="str">
        <f t="shared" si="3"/>
        <v/>
      </c>
      <c r="K14" s="55" t="str">
        <f t="shared" si="4"/>
        <v/>
      </c>
      <c r="L14" s="52" t="str">
        <f t="shared" si="5"/>
        <v/>
      </c>
      <c r="M14" s="84" t="str">
        <f t="shared" si="6"/>
        <v/>
      </c>
      <c r="N14" s="157" t="str">
        <f t="shared" si="7"/>
        <v/>
      </c>
      <c r="O14" s="152" t="str">
        <f>IF(A14="","",VLOOKUP($A14,ENTRADA!$A$2:$J$65536,9)*F14)</f>
        <v/>
      </c>
      <c r="P14" s="152" t="str">
        <f t="shared" si="0"/>
        <v/>
      </c>
      <c r="Q14" s="4" t="str">
        <f t="shared" si="8"/>
        <v/>
      </c>
      <c r="R14" s="106" t="str">
        <f t="shared" si="9"/>
        <v/>
      </c>
      <c r="S14" s="107" t="str">
        <f t="shared" si="10"/>
        <v/>
      </c>
      <c r="T14" s="157" t="str">
        <f t="shared" si="1"/>
        <v/>
      </c>
      <c r="U14" s="5" t="str">
        <f>IF($A14="","",COUNTA($A$1:$A13))</f>
        <v/>
      </c>
    </row>
    <row r="15" spans="1:32">
      <c r="A15" s="2"/>
      <c r="B15" s="4"/>
      <c r="C15" s="4"/>
      <c r="D15" s="4"/>
      <c r="E15" s="4"/>
      <c r="F15" s="57"/>
      <c r="G15" s="2"/>
      <c r="H15" s="155"/>
      <c r="I15" s="55" t="str">
        <f t="shared" si="2"/>
        <v/>
      </c>
      <c r="J15" s="55" t="str">
        <f t="shared" si="3"/>
        <v/>
      </c>
      <c r="K15" s="55" t="str">
        <f t="shared" si="4"/>
        <v/>
      </c>
      <c r="L15" s="52" t="str">
        <f t="shared" si="5"/>
        <v/>
      </c>
      <c r="M15" s="84" t="str">
        <f t="shared" si="6"/>
        <v/>
      </c>
      <c r="N15" s="157" t="str">
        <f t="shared" si="7"/>
        <v/>
      </c>
      <c r="O15" s="152" t="str">
        <f>IF(A15="","",VLOOKUP($A15,ENTRADA!$A$2:$J$65536,9)*F15)</f>
        <v/>
      </c>
      <c r="P15" s="152" t="str">
        <f t="shared" si="0"/>
        <v/>
      </c>
      <c r="Q15" s="4" t="str">
        <f t="shared" si="8"/>
        <v/>
      </c>
      <c r="R15" s="106" t="str">
        <f t="shared" si="9"/>
        <v/>
      </c>
      <c r="S15" s="107" t="str">
        <f t="shared" si="10"/>
        <v/>
      </c>
      <c r="T15" s="157" t="str">
        <f t="shared" si="1"/>
        <v/>
      </c>
      <c r="U15" s="5" t="str">
        <f>IF($A15="","",COUNTA($A$1:$A14))</f>
        <v/>
      </c>
    </row>
    <row r="16" spans="1:32">
      <c r="A16" s="2"/>
      <c r="B16" s="4"/>
      <c r="C16" s="4"/>
      <c r="D16" s="4"/>
      <c r="E16" s="4"/>
      <c r="F16" s="57"/>
      <c r="G16" s="2"/>
      <c r="H16" s="155"/>
      <c r="I16" s="55" t="str">
        <f t="shared" si="2"/>
        <v/>
      </c>
      <c r="J16" s="55" t="str">
        <f t="shared" si="3"/>
        <v/>
      </c>
      <c r="K16" s="55" t="str">
        <f t="shared" si="4"/>
        <v/>
      </c>
      <c r="L16" s="52" t="str">
        <f t="shared" si="5"/>
        <v/>
      </c>
      <c r="M16" s="84" t="str">
        <f t="shared" si="6"/>
        <v/>
      </c>
      <c r="N16" s="157" t="str">
        <f t="shared" si="7"/>
        <v/>
      </c>
      <c r="O16" s="152" t="str">
        <f>IF(A16="","",VLOOKUP($A16,ENTRADA!$A$2:$J$65536,9)*F16)</f>
        <v/>
      </c>
      <c r="P16" s="152" t="str">
        <f t="shared" si="0"/>
        <v/>
      </c>
      <c r="Q16" s="4" t="str">
        <f t="shared" si="8"/>
        <v/>
      </c>
      <c r="R16" s="106" t="str">
        <f t="shared" si="9"/>
        <v/>
      </c>
      <c r="S16" s="107" t="str">
        <f t="shared" si="10"/>
        <v/>
      </c>
      <c r="T16" s="157" t="str">
        <f t="shared" si="1"/>
        <v/>
      </c>
      <c r="U16" s="5" t="str">
        <f>IF($A16="","",COUNTA($A$1:$A15))</f>
        <v/>
      </c>
    </row>
    <row r="17" spans="1:21">
      <c r="A17" s="2"/>
      <c r="B17" s="4"/>
      <c r="C17" s="4"/>
      <c r="D17" s="4"/>
      <c r="E17" s="4"/>
      <c r="F17" s="57"/>
      <c r="G17" s="2"/>
      <c r="H17" s="155"/>
      <c r="I17" s="55" t="str">
        <f t="shared" si="2"/>
        <v/>
      </c>
      <c r="J17" s="55" t="str">
        <f t="shared" si="3"/>
        <v/>
      </c>
      <c r="K17" s="55" t="str">
        <f t="shared" si="4"/>
        <v/>
      </c>
      <c r="L17" s="52" t="str">
        <f t="shared" si="5"/>
        <v/>
      </c>
      <c r="M17" s="84" t="str">
        <f t="shared" si="6"/>
        <v/>
      </c>
      <c r="N17" s="157" t="str">
        <f t="shared" si="7"/>
        <v/>
      </c>
      <c r="O17" s="152" t="str">
        <f>IF(A17="","",VLOOKUP($A17,ENTRADA!$A$2:$J$65536,9)*F17)</f>
        <v/>
      </c>
      <c r="P17" s="152" t="str">
        <f t="shared" si="0"/>
        <v/>
      </c>
      <c r="Q17" s="4" t="str">
        <f t="shared" si="8"/>
        <v/>
      </c>
      <c r="R17" s="106" t="str">
        <f t="shared" si="9"/>
        <v/>
      </c>
      <c r="S17" s="107" t="str">
        <f t="shared" si="10"/>
        <v/>
      </c>
      <c r="T17" s="157" t="str">
        <f t="shared" si="1"/>
        <v/>
      </c>
      <c r="U17" s="5" t="str">
        <f>IF($A17="","",COUNTA($A$1:$A16))</f>
        <v/>
      </c>
    </row>
    <row r="18" spans="1:21">
      <c r="A18" s="2"/>
      <c r="B18" s="4"/>
      <c r="C18" s="4"/>
      <c r="D18" s="4"/>
      <c r="E18" s="4"/>
      <c r="F18" s="57"/>
      <c r="G18" s="2"/>
      <c r="H18" s="155"/>
      <c r="I18" s="55" t="str">
        <f t="shared" si="2"/>
        <v/>
      </c>
      <c r="J18" s="55" t="str">
        <f t="shared" si="3"/>
        <v/>
      </c>
      <c r="K18" s="55" t="str">
        <f t="shared" si="4"/>
        <v/>
      </c>
      <c r="L18" s="52" t="str">
        <f t="shared" si="5"/>
        <v/>
      </c>
      <c r="M18" s="84" t="str">
        <f t="shared" si="6"/>
        <v/>
      </c>
      <c r="N18" s="157" t="str">
        <f t="shared" si="7"/>
        <v/>
      </c>
      <c r="O18" s="152" t="str">
        <f>IF(A18="","",VLOOKUP($A18,ENTRADA!$A$2:$J$65536,9)*F18)</f>
        <v/>
      </c>
      <c r="P18" s="152" t="str">
        <f t="shared" si="0"/>
        <v/>
      </c>
      <c r="Q18" s="4" t="str">
        <f t="shared" si="8"/>
        <v/>
      </c>
      <c r="R18" s="106" t="str">
        <f t="shared" si="9"/>
        <v/>
      </c>
      <c r="S18" s="107" t="str">
        <f t="shared" si="10"/>
        <v/>
      </c>
      <c r="T18" s="157" t="str">
        <f t="shared" si="1"/>
        <v/>
      </c>
      <c r="U18" s="5" t="str">
        <f>IF($A18="","",COUNTA($A$1:$A17))</f>
        <v/>
      </c>
    </row>
    <row r="19" spans="1:21">
      <c r="A19" s="2"/>
      <c r="B19" s="4"/>
      <c r="C19" s="4"/>
      <c r="D19" s="4"/>
      <c r="E19" s="4"/>
      <c r="F19" s="57"/>
      <c r="G19" s="2"/>
      <c r="H19" s="155"/>
      <c r="I19" s="55" t="str">
        <f t="shared" si="2"/>
        <v/>
      </c>
      <c r="J19" s="55" t="str">
        <f t="shared" si="3"/>
        <v/>
      </c>
      <c r="K19" s="55" t="str">
        <f t="shared" si="4"/>
        <v/>
      </c>
      <c r="L19" s="52" t="str">
        <f t="shared" si="5"/>
        <v/>
      </c>
      <c r="M19" s="84" t="str">
        <f t="shared" si="6"/>
        <v/>
      </c>
      <c r="N19" s="157" t="str">
        <f t="shared" si="7"/>
        <v/>
      </c>
      <c r="O19" s="152" t="str">
        <f>IF(A19="","",VLOOKUP($A19,ENTRADA!$A$2:$J$65536,9)*F19)</f>
        <v/>
      </c>
      <c r="P19" s="152" t="str">
        <f t="shared" si="0"/>
        <v/>
      </c>
      <c r="Q19" s="4" t="str">
        <f t="shared" si="8"/>
        <v/>
      </c>
      <c r="R19" s="106" t="str">
        <f t="shared" si="9"/>
        <v/>
      </c>
      <c r="S19" s="107" t="str">
        <f t="shared" si="10"/>
        <v/>
      </c>
      <c r="T19" s="157" t="str">
        <f t="shared" si="1"/>
        <v/>
      </c>
      <c r="U19" s="5" t="str">
        <f>IF($A19="","",COUNTA($A$1:$A18))</f>
        <v/>
      </c>
    </row>
    <row r="20" spans="1:21">
      <c r="A20" s="2"/>
      <c r="B20" s="4"/>
      <c r="C20" s="4"/>
      <c r="D20" s="4"/>
      <c r="E20" s="4"/>
      <c r="F20" s="57"/>
      <c r="G20" s="2"/>
      <c r="H20" s="155"/>
      <c r="I20" s="55" t="str">
        <f t="shared" si="2"/>
        <v/>
      </c>
      <c r="J20" s="55" t="str">
        <f t="shared" si="3"/>
        <v/>
      </c>
      <c r="K20" s="55" t="str">
        <f t="shared" si="4"/>
        <v/>
      </c>
      <c r="L20" s="52" t="str">
        <f t="shared" si="5"/>
        <v/>
      </c>
      <c r="M20" s="84" t="str">
        <f t="shared" si="6"/>
        <v/>
      </c>
      <c r="N20" s="157" t="str">
        <f t="shared" si="7"/>
        <v/>
      </c>
      <c r="O20" s="152" t="str">
        <f>IF(A20="","",VLOOKUP($A20,ENTRADA!$A$2:$J$65536,9)*F20)</f>
        <v/>
      </c>
      <c r="P20" s="152" t="str">
        <f t="shared" si="0"/>
        <v/>
      </c>
      <c r="Q20" s="4" t="str">
        <f t="shared" si="8"/>
        <v/>
      </c>
      <c r="R20" s="106" t="str">
        <f t="shared" si="9"/>
        <v/>
      </c>
      <c r="S20" s="107" t="str">
        <f t="shared" si="10"/>
        <v/>
      </c>
      <c r="T20" s="157" t="str">
        <f t="shared" si="1"/>
        <v/>
      </c>
      <c r="U20" s="5" t="str">
        <f>IF($A20="","",COUNTA($A$1:$A19))</f>
        <v/>
      </c>
    </row>
    <row r="21" spans="1:21">
      <c r="A21" s="2"/>
      <c r="B21" s="4"/>
      <c r="C21" s="4"/>
      <c r="D21" s="4"/>
      <c r="E21" s="4"/>
      <c r="F21" s="57"/>
      <c r="G21" s="2"/>
      <c r="H21" s="155"/>
      <c r="I21" s="55" t="str">
        <f t="shared" si="2"/>
        <v/>
      </c>
      <c r="J21" s="55" t="str">
        <f t="shared" si="3"/>
        <v/>
      </c>
      <c r="K21" s="55" t="str">
        <f t="shared" si="4"/>
        <v/>
      </c>
      <c r="L21" s="52" t="str">
        <f t="shared" si="5"/>
        <v/>
      </c>
      <c r="M21" s="84" t="str">
        <f t="shared" si="6"/>
        <v/>
      </c>
      <c r="N21" s="157" t="str">
        <f t="shared" si="7"/>
        <v/>
      </c>
      <c r="O21" s="152" t="str">
        <f>IF(A21="","",VLOOKUP($A21,ENTRADA!$A$2:$J$65536,9)*F21)</f>
        <v/>
      </c>
      <c r="P21" s="152" t="str">
        <f t="shared" si="0"/>
        <v/>
      </c>
      <c r="Q21" s="4" t="str">
        <f t="shared" si="8"/>
        <v/>
      </c>
      <c r="R21" s="106" t="str">
        <f t="shared" si="9"/>
        <v/>
      </c>
      <c r="S21" s="107" t="str">
        <f t="shared" si="10"/>
        <v/>
      </c>
      <c r="T21" s="157" t="str">
        <f t="shared" si="1"/>
        <v/>
      </c>
      <c r="U21" s="5" t="str">
        <f>IF($A21="","",COUNTA($A$1:$A20))</f>
        <v/>
      </c>
    </row>
    <row r="22" spans="1:21">
      <c r="A22" s="2"/>
      <c r="B22" s="4"/>
      <c r="C22" s="4"/>
      <c r="D22" s="4"/>
      <c r="E22" s="4"/>
      <c r="F22" s="57"/>
      <c r="G22" s="2"/>
      <c r="H22" s="155"/>
      <c r="I22" s="55" t="str">
        <f t="shared" si="2"/>
        <v/>
      </c>
      <c r="J22" s="55" t="str">
        <f t="shared" si="3"/>
        <v/>
      </c>
      <c r="K22" s="55" t="str">
        <f t="shared" si="4"/>
        <v/>
      </c>
      <c r="L22" s="52" t="str">
        <f t="shared" si="5"/>
        <v/>
      </c>
      <c r="M22" s="84" t="str">
        <f t="shared" si="6"/>
        <v/>
      </c>
      <c r="N22" s="157" t="str">
        <f t="shared" si="7"/>
        <v/>
      </c>
      <c r="O22" s="152" t="str">
        <f>IF(A22="","",VLOOKUP($A22,ENTRADA!$A$2:$J$65536,9)*F22)</f>
        <v/>
      </c>
      <c r="P22" s="152" t="str">
        <f t="shared" si="0"/>
        <v/>
      </c>
      <c r="Q22" s="4" t="str">
        <f t="shared" si="8"/>
        <v/>
      </c>
      <c r="R22" s="106" t="str">
        <f t="shared" si="9"/>
        <v/>
      </c>
      <c r="S22" s="107" t="str">
        <f t="shared" si="10"/>
        <v/>
      </c>
      <c r="T22" s="157" t="str">
        <f t="shared" si="1"/>
        <v/>
      </c>
      <c r="U22" s="5" t="str">
        <f>IF($A22="","",COUNTA($A$1:$A21))</f>
        <v/>
      </c>
    </row>
    <row r="23" spans="1:21">
      <c r="A23" s="2"/>
      <c r="B23" s="4"/>
      <c r="C23" s="4"/>
      <c r="D23" s="4"/>
      <c r="E23" s="4"/>
      <c r="F23" s="57"/>
      <c r="G23" s="2"/>
      <c r="H23" s="155"/>
      <c r="I23" s="55" t="str">
        <f t="shared" si="2"/>
        <v/>
      </c>
      <c r="J23" s="55" t="str">
        <f t="shared" si="3"/>
        <v/>
      </c>
      <c r="K23" s="55" t="str">
        <f t="shared" si="4"/>
        <v/>
      </c>
      <c r="L23" s="52" t="str">
        <f t="shared" si="5"/>
        <v/>
      </c>
      <c r="M23" s="84" t="str">
        <f t="shared" si="6"/>
        <v/>
      </c>
      <c r="N23" s="157" t="str">
        <f t="shared" si="7"/>
        <v/>
      </c>
      <c r="O23" s="152" t="str">
        <f>IF(A23="","",VLOOKUP($A23,ENTRADA!$A$2:$J$65536,9)*F23)</f>
        <v/>
      </c>
      <c r="P23" s="152" t="str">
        <f t="shared" si="0"/>
        <v/>
      </c>
      <c r="Q23" s="4" t="str">
        <f t="shared" si="8"/>
        <v/>
      </c>
      <c r="R23" s="106" t="str">
        <f t="shared" si="9"/>
        <v/>
      </c>
      <c r="S23" s="107" t="str">
        <f t="shared" si="10"/>
        <v/>
      </c>
      <c r="T23" s="157" t="str">
        <f t="shared" si="1"/>
        <v/>
      </c>
      <c r="U23" s="5" t="str">
        <f>IF($A23="","",COUNTA($A$1:$A22))</f>
        <v/>
      </c>
    </row>
    <row r="24" spans="1:21">
      <c r="A24" s="2"/>
      <c r="B24" s="4"/>
      <c r="C24" s="4"/>
      <c r="D24" s="4"/>
      <c r="E24" s="4"/>
      <c r="F24" s="57"/>
      <c r="G24" s="2"/>
      <c r="H24" s="155"/>
      <c r="I24" s="55" t="str">
        <f t="shared" si="2"/>
        <v/>
      </c>
      <c r="J24" s="55" t="str">
        <f t="shared" si="3"/>
        <v/>
      </c>
      <c r="K24" s="55" t="str">
        <f t="shared" si="4"/>
        <v/>
      </c>
      <c r="L24" s="52" t="str">
        <f t="shared" si="5"/>
        <v/>
      </c>
      <c r="M24" s="84" t="str">
        <f t="shared" si="6"/>
        <v/>
      </c>
      <c r="N24" s="157" t="str">
        <f t="shared" si="7"/>
        <v/>
      </c>
      <c r="O24" s="152" t="str">
        <f>IF(A24="","",VLOOKUP($A24,ENTRADA!$A$2:$J$65536,9)*F24)</f>
        <v/>
      </c>
      <c r="P24" s="152" t="str">
        <f t="shared" si="0"/>
        <v/>
      </c>
      <c r="Q24" s="4" t="str">
        <f t="shared" si="8"/>
        <v/>
      </c>
      <c r="R24" s="106" t="str">
        <f t="shared" si="9"/>
        <v/>
      </c>
      <c r="S24" s="107" t="str">
        <f t="shared" si="10"/>
        <v/>
      </c>
      <c r="T24" s="157" t="str">
        <f t="shared" si="1"/>
        <v/>
      </c>
      <c r="U24" s="5" t="str">
        <f>IF($A24="","",COUNTA($A$1:$A23))</f>
        <v/>
      </c>
    </row>
    <row r="25" spans="1:21">
      <c r="A25" s="2"/>
      <c r="B25" s="4"/>
      <c r="C25" s="4"/>
      <c r="D25" s="4"/>
      <c r="E25" s="4"/>
      <c r="F25" s="57"/>
      <c r="G25" s="2"/>
      <c r="H25" s="155"/>
      <c r="I25" s="55" t="str">
        <f t="shared" si="2"/>
        <v/>
      </c>
      <c r="J25" s="55" t="str">
        <f t="shared" si="3"/>
        <v/>
      </c>
      <c r="K25" s="55" t="str">
        <f t="shared" si="4"/>
        <v/>
      </c>
      <c r="L25" s="52" t="str">
        <f t="shared" si="5"/>
        <v/>
      </c>
      <c r="M25" s="84" t="str">
        <f t="shared" si="6"/>
        <v/>
      </c>
      <c r="N25" s="157" t="str">
        <f t="shared" si="7"/>
        <v/>
      </c>
      <c r="O25" s="152" t="str">
        <f>IF(A25="","",VLOOKUP($A25,ENTRADA!$A$2:$J$65536,9)*F25)</f>
        <v/>
      </c>
      <c r="P25" s="152" t="str">
        <f t="shared" si="0"/>
        <v/>
      </c>
      <c r="Q25" s="4" t="str">
        <f t="shared" si="8"/>
        <v/>
      </c>
      <c r="R25" s="106" t="str">
        <f t="shared" si="9"/>
        <v/>
      </c>
      <c r="S25" s="107" t="str">
        <f t="shared" si="10"/>
        <v/>
      </c>
      <c r="T25" s="157" t="str">
        <f t="shared" si="1"/>
        <v/>
      </c>
      <c r="U25" s="5" t="str">
        <f>IF($A25="","",COUNTA($A$1:$A24))</f>
        <v/>
      </c>
    </row>
    <row r="26" spans="1:21">
      <c r="A26" s="2"/>
      <c r="B26" s="4"/>
      <c r="C26" s="4"/>
      <c r="D26" s="4"/>
      <c r="E26" s="4"/>
      <c r="F26" s="57"/>
      <c r="G26" s="2"/>
      <c r="H26" s="155"/>
      <c r="I26" s="55" t="str">
        <f t="shared" si="2"/>
        <v/>
      </c>
      <c r="J26" s="55" t="str">
        <f t="shared" si="3"/>
        <v/>
      </c>
      <c r="K26" s="55" t="str">
        <f t="shared" si="4"/>
        <v/>
      </c>
      <c r="L26" s="52" t="str">
        <f t="shared" si="5"/>
        <v/>
      </c>
      <c r="M26" s="84" t="str">
        <f t="shared" si="6"/>
        <v/>
      </c>
      <c r="N26" s="157" t="str">
        <f t="shared" si="7"/>
        <v/>
      </c>
      <c r="O26" s="152" t="str">
        <f>IF(A26="","",VLOOKUP($A26,ENTRADA!$A$2:$J$65536,9)*F26)</f>
        <v/>
      </c>
      <c r="P26" s="152" t="str">
        <f t="shared" si="0"/>
        <v/>
      </c>
      <c r="Q26" s="4" t="str">
        <f t="shared" si="8"/>
        <v/>
      </c>
      <c r="R26" s="106" t="str">
        <f t="shared" si="9"/>
        <v/>
      </c>
      <c r="S26" s="107" t="str">
        <f t="shared" si="10"/>
        <v/>
      </c>
      <c r="T26" s="157" t="str">
        <f t="shared" si="1"/>
        <v/>
      </c>
      <c r="U26" s="5" t="str">
        <f>IF($A26="","",COUNTA($A$1:$A25))</f>
        <v/>
      </c>
    </row>
    <row r="27" spans="1:21">
      <c r="A27" s="2"/>
      <c r="B27" s="4"/>
      <c r="C27" s="4"/>
      <c r="D27" s="4"/>
      <c r="E27" s="4"/>
      <c r="F27" s="57"/>
      <c r="G27" s="2"/>
      <c r="H27" s="155"/>
      <c r="I27" s="55" t="str">
        <f t="shared" si="2"/>
        <v/>
      </c>
      <c r="J27" s="55" t="str">
        <f t="shared" si="3"/>
        <v/>
      </c>
      <c r="K27" s="55" t="str">
        <f t="shared" si="4"/>
        <v/>
      </c>
      <c r="L27" s="52" t="str">
        <f t="shared" si="5"/>
        <v/>
      </c>
      <c r="M27" s="84" t="str">
        <f t="shared" si="6"/>
        <v/>
      </c>
      <c r="N27" s="157" t="str">
        <f t="shared" si="7"/>
        <v/>
      </c>
      <c r="O27" s="152" t="str">
        <f>IF(A27="","",VLOOKUP($A27,ENTRADA!$A$2:$J$65536,9)*F27)</f>
        <v/>
      </c>
      <c r="P27" s="152" t="str">
        <f t="shared" si="0"/>
        <v/>
      </c>
      <c r="Q27" s="4" t="str">
        <f t="shared" si="8"/>
        <v/>
      </c>
      <c r="R27" s="106" t="str">
        <f t="shared" si="9"/>
        <v/>
      </c>
      <c r="S27" s="107" t="str">
        <f t="shared" si="10"/>
        <v/>
      </c>
      <c r="T27" s="157" t="str">
        <f t="shared" si="1"/>
        <v/>
      </c>
      <c r="U27" s="5" t="str">
        <f>IF($A27="","",COUNTA($A$1:$A26))</f>
        <v/>
      </c>
    </row>
    <row r="28" spans="1:21">
      <c r="A28" s="2"/>
      <c r="B28" s="4"/>
      <c r="C28" s="4"/>
      <c r="D28" s="4"/>
      <c r="E28" s="4"/>
      <c r="F28" s="57"/>
      <c r="G28" s="2"/>
      <c r="H28" s="155"/>
      <c r="I28" s="55" t="str">
        <f t="shared" si="2"/>
        <v/>
      </c>
      <c r="J28" s="55" t="str">
        <f t="shared" si="3"/>
        <v/>
      </c>
      <c r="K28" s="55" t="str">
        <f t="shared" si="4"/>
        <v/>
      </c>
      <c r="L28" s="52" t="str">
        <f t="shared" si="5"/>
        <v/>
      </c>
      <c r="M28" s="84" t="str">
        <f t="shared" si="6"/>
        <v/>
      </c>
      <c r="N28" s="157" t="str">
        <f t="shared" si="7"/>
        <v/>
      </c>
      <c r="O28" s="152" t="str">
        <f>IF(A28="","",VLOOKUP($A28,ENTRADA!$A$2:$J$65536,9)*F28)</f>
        <v/>
      </c>
      <c r="P28" s="152" t="str">
        <f t="shared" si="0"/>
        <v/>
      </c>
      <c r="Q28" s="4" t="str">
        <f t="shared" si="8"/>
        <v/>
      </c>
      <c r="R28" s="106" t="str">
        <f t="shared" si="9"/>
        <v/>
      </c>
      <c r="S28" s="107" t="str">
        <f t="shared" si="10"/>
        <v/>
      </c>
      <c r="T28" s="157" t="str">
        <f t="shared" si="1"/>
        <v/>
      </c>
      <c r="U28" s="5" t="str">
        <f>IF($A28="","",COUNTA($A$1:$A27))</f>
        <v/>
      </c>
    </row>
    <row r="29" spans="1:21">
      <c r="A29" s="2"/>
      <c r="B29" s="4"/>
      <c r="C29" s="4"/>
      <c r="D29" s="4"/>
      <c r="E29" s="4"/>
      <c r="F29" s="57"/>
      <c r="G29" s="2"/>
      <c r="H29" s="155"/>
      <c r="I29" s="55" t="str">
        <f t="shared" si="2"/>
        <v/>
      </c>
      <c r="J29" s="55" t="str">
        <f t="shared" si="3"/>
        <v/>
      </c>
      <c r="K29" s="55" t="str">
        <f t="shared" si="4"/>
        <v/>
      </c>
      <c r="L29" s="52" t="str">
        <f t="shared" si="5"/>
        <v/>
      </c>
      <c r="M29" s="84" t="str">
        <f t="shared" si="6"/>
        <v/>
      </c>
      <c r="N29" s="157" t="str">
        <f t="shared" si="7"/>
        <v/>
      </c>
      <c r="O29" s="152" t="str">
        <f>IF(A29="","",VLOOKUP($A29,ENTRADA!$A$2:$J$65536,9)*F29)</f>
        <v/>
      </c>
      <c r="P29" s="152" t="str">
        <f t="shared" si="0"/>
        <v/>
      </c>
      <c r="Q29" s="4" t="str">
        <f t="shared" si="8"/>
        <v/>
      </c>
      <c r="R29" s="106" t="str">
        <f t="shared" si="9"/>
        <v/>
      </c>
      <c r="S29" s="107" t="str">
        <f t="shared" si="10"/>
        <v/>
      </c>
      <c r="T29" s="157" t="str">
        <f t="shared" si="1"/>
        <v/>
      </c>
      <c r="U29" s="5" t="str">
        <f>IF($A29="","",COUNTA($A$1:$A28))</f>
        <v/>
      </c>
    </row>
    <row r="30" spans="1:21">
      <c r="A30" s="2"/>
      <c r="B30" s="4"/>
      <c r="C30" s="4"/>
      <c r="D30" s="4"/>
      <c r="E30" s="4"/>
      <c r="F30" s="57"/>
      <c r="G30" s="2"/>
      <c r="H30" s="155"/>
      <c r="I30" s="55" t="str">
        <f t="shared" si="2"/>
        <v/>
      </c>
      <c r="J30" s="55" t="str">
        <f t="shared" si="3"/>
        <v/>
      </c>
      <c r="K30" s="55" t="str">
        <f t="shared" si="4"/>
        <v/>
      </c>
      <c r="L30" s="52" t="str">
        <f t="shared" si="5"/>
        <v/>
      </c>
      <c r="M30" s="84" t="str">
        <f t="shared" si="6"/>
        <v/>
      </c>
      <c r="N30" s="157" t="str">
        <f t="shared" si="7"/>
        <v/>
      </c>
      <c r="O30" s="152" t="str">
        <f>IF(A30="","",VLOOKUP($A30,ENTRADA!$A$2:$J$65536,9)*F30)</f>
        <v/>
      </c>
      <c r="P30" s="152" t="str">
        <f t="shared" si="0"/>
        <v/>
      </c>
      <c r="Q30" s="4" t="str">
        <f t="shared" si="8"/>
        <v/>
      </c>
      <c r="R30" s="106" t="str">
        <f t="shared" si="9"/>
        <v/>
      </c>
      <c r="S30" s="107" t="str">
        <f t="shared" si="10"/>
        <v/>
      </c>
      <c r="T30" s="157" t="str">
        <f t="shared" si="1"/>
        <v/>
      </c>
      <c r="U30" s="5" t="str">
        <f>IF($A30="","",COUNTA($A$1:$A29))</f>
        <v/>
      </c>
    </row>
    <row r="31" spans="1:21">
      <c r="A31" s="2"/>
      <c r="B31" s="4"/>
      <c r="C31" s="4"/>
      <c r="D31" s="4"/>
      <c r="E31" s="4"/>
      <c r="F31" s="57"/>
      <c r="G31" s="2"/>
      <c r="H31" s="155"/>
      <c r="I31" s="55" t="str">
        <f t="shared" si="2"/>
        <v/>
      </c>
      <c r="J31" s="55" t="str">
        <f t="shared" si="3"/>
        <v/>
      </c>
      <c r="K31" s="55" t="str">
        <f t="shared" si="4"/>
        <v/>
      </c>
      <c r="L31" s="52" t="str">
        <f t="shared" si="5"/>
        <v/>
      </c>
      <c r="M31" s="84" t="str">
        <f t="shared" si="6"/>
        <v/>
      </c>
      <c r="N31" s="157" t="str">
        <f t="shared" si="7"/>
        <v/>
      </c>
      <c r="O31" s="152" t="str">
        <f>IF(A31="","",VLOOKUP($A31,ENTRADA!$A$2:$J$65536,9)*F31)</f>
        <v/>
      </c>
      <c r="P31" s="152" t="str">
        <f t="shared" si="0"/>
        <v/>
      </c>
      <c r="Q31" s="4" t="str">
        <f t="shared" si="8"/>
        <v/>
      </c>
      <c r="R31" s="106" t="str">
        <f t="shared" si="9"/>
        <v/>
      </c>
      <c r="S31" s="107" t="str">
        <f t="shared" si="10"/>
        <v/>
      </c>
      <c r="T31" s="157" t="str">
        <f t="shared" si="1"/>
        <v/>
      </c>
      <c r="U31" s="5" t="str">
        <f>IF($A31="","",COUNTA($A$1:$A30))</f>
        <v/>
      </c>
    </row>
    <row r="32" spans="1:21">
      <c r="A32" s="2"/>
      <c r="B32" s="4"/>
      <c r="C32" s="4"/>
      <c r="D32" s="4"/>
      <c r="E32" s="4"/>
      <c r="F32" s="57"/>
      <c r="G32" s="2"/>
      <c r="H32" s="155"/>
      <c r="I32" s="55" t="str">
        <f t="shared" si="2"/>
        <v/>
      </c>
      <c r="J32" s="55" t="str">
        <f t="shared" si="3"/>
        <v/>
      </c>
      <c r="K32" s="55" t="str">
        <f t="shared" si="4"/>
        <v/>
      </c>
      <c r="L32" s="52" t="str">
        <f t="shared" si="5"/>
        <v/>
      </c>
      <c r="M32" s="84" t="str">
        <f t="shared" si="6"/>
        <v/>
      </c>
      <c r="N32" s="157" t="str">
        <f t="shared" si="7"/>
        <v/>
      </c>
      <c r="O32" s="152" t="str">
        <f>IF(A32="","",VLOOKUP($A32,ENTRADA!$A$2:$J$65536,9)*F32)</f>
        <v/>
      </c>
      <c r="P32" s="152" t="str">
        <f t="shared" si="0"/>
        <v/>
      </c>
      <c r="Q32" s="4" t="str">
        <f t="shared" si="8"/>
        <v/>
      </c>
      <c r="R32" s="106" t="str">
        <f t="shared" si="9"/>
        <v/>
      </c>
      <c r="S32" s="107" t="str">
        <f t="shared" si="10"/>
        <v/>
      </c>
      <c r="T32" s="157" t="str">
        <f t="shared" si="1"/>
        <v/>
      </c>
      <c r="U32" s="5" t="str">
        <f>IF($A32="","",COUNTA($A$1:$A31))</f>
        <v/>
      </c>
    </row>
    <row r="33" spans="1:21">
      <c r="A33" s="2"/>
      <c r="B33" s="4"/>
      <c r="C33" s="4"/>
      <c r="D33" s="4"/>
      <c r="E33" s="4"/>
      <c r="F33" s="57"/>
      <c r="G33" s="2"/>
      <c r="H33" s="155"/>
      <c r="I33" s="55" t="str">
        <f t="shared" si="2"/>
        <v/>
      </c>
      <c r="J33" s="55" t="str">
        <f t="shared" si="3"/>
        <v/>
      </c>
      <c r="K33" s="55" t="str">
        <f t="shared" si="4"/>
        <v/>
      </c>
      <c r="L33" s="52" t="str">
        <f t="shared" si="5"/>
        <v/>
      </c>
      <c r="M33" s="84" t="str">
        <f t="shared" si="6"/>
        <v/>
      </c>
      <c r="N33" s="157" t="str">
        <f t="shared" si="7"/>
        <v/>
      </c>
      <c r="O33" s="152" t="str">
        <f>IF(A33="","",VLOOKUP($A33,ENTRADA!$A$2:$J$65536,9)*F33)</f>
        <v/>
      </c>
      <c r="P33" s="152" t="str">
        <f t="shared" ref="P33:P50" si="11">IF($N33="","",$N33-$O33)</f>
        <v/>
      </c>
      <c r="Q33" s="4" t="str">
        <f t="shared" si="8"/>
        <v/>
      </c>
      <c r="R33" s="106" t="str">
        <f t="shared" si="9"/>
        <v/>
      </c>
      <c r="S33" s="107" t="str">
        <f t="shared" si="10"/>
        <v/>
      </c>
      <c r="T33" s="157" t="str">
        <f t="shared" si="1"/>
        <v/>
      </c>
      <c r="U33" s="5" t="str">
        <f>IF($A33="","",COUNTA($A$1:$A32))</f>
        <v/>
      </c>
    </row>
    <row r="34" spans="1:21">
      <c r="A34" s="2"/>
      <c r="B34" s="4"/>
      <c r="C34" s="4"/>
      <c r="D34" s="4"/>
      <c r="E34" s="4"/>
      <c r="F34" s="57"/>
      <c r="G34" s="2"/>
      <c r="H34" s="155"/>
      <c r="I34" s="55" t="str">
        <f t="shared" si="2"/>
        <v/>
      </c>
      <c r="J34" s="55" t="str">
        <f t="shared" si="3"/>
        <v/>
      </c>
      <c r="K34" s="55" t="str">
        <f t="shared" si="4"/>
        <v/>
      </c>
      <c r="L34" s="52" t="str">
        <f t="shared" si="5"/>
        <v/>
      </c>
      <c r="M34" s="84" t="str">
        <f t="shared" si="6"/>
        <v/>
      </c>
      <c r="N34" s="157" t="str">
        <f t="shared" si="7"/>
        <v/>
      </c>
      <c r="O34" s="152" t="str">
        <f>IF(A34="","",VLOOKUP($A34,ENTRADA!$A$2:$J$65536,9)*F34)</f>
        <v/>
      </c>
      <c r="P34" s="152" t="str">
        <f t="shared" si="11"/>
        <v/>
      </c>
      <c r="Q34" s="4" t="str">
        <f t="shared" si="8"/>
        <v/>
      </c>
      <c r="R34" s="106" t="str">
        <f t="shared" si="9"/>
        <v/>
      </c>
      <c r="S34" s="107" t="str">
        <f t="shared" si="10"/>
        <v/>
      </c>
      <c r="T34" s="157" t="str">
        <f t="shared" si="1"/>
        <v/>
      </c>
      <c r="U34" s="5" t="str">
        <f>IF($A34="","",COUNTA($A$1:$A33))</f>
        <v/>
      </c>
    </row>
    <row r="35" spans="1:21">
      <c r="A35" s="2"/>
      <c r="B35" s="4"/>
      <c r="C35" s="4"/>
      <c r="D35" s="4"/>
      <c r="E35" s="4"/>
      <c r="F35" s="57"/>
      <c r="G35" s="2"/>
      <c r="H35" s="155"/>
      <c r="I35" s="55" t="str">
        <f t="shared" si="2"/>
        <v/>
      </c>
      <c r="J35" s="55" t="str">
        <f t="shared" si="3"/>
        <v/>
      </c>
      <c r="K35" s="55" t="str">
        <f t="shared" si="4"/>
        <v/>
      </c>
      <c r="L35" s="52" t="str">
        <f t="shared" si="5"/>
        <v/>
      </c>
      <c r="M35" s="84" t="str">
        <f t="shared" si="6"/>
        <v/>
      </c>
      <c r="N35" s="157" t="str">
        <f t="shared" si="7"/>
        <v/>
      </c>
      <c r="O35" s="152" t="str">
        <f>IF(A35="","",VLOOKUP($A35,ENTRADA!$A$2:$J$65536,9)*F35)</f>
        <v/>
      </c>
      <c r="P35" s="152" t="str">
        <f t="shared" si="11"/>
        <v/>
      </c>
      <c r="Q35" s="4" t="str">
        <f t="shared" si="8"/>
        <v/>
      </c>
      <c r="R35" s="106" t="str">
        <f t="shared" si="9"/>
        <v/>
      </c>
      <c r="S35" s="107" t="str">
        <f t="shared" si="10"/>
        <v/>
      </c>
      <c r="T35" s="157" t="str">
        <f t="shared" si="1"/>
        <v/>
      </c>
      <c r="U35" s="5" t="str">
        <f>IF($A35="","",COUNTA($A$1:$A34))</f>
        <v/>
      </c>
    </row>
    <row r="36" spans="1:21">
      <c r="A36" s="2"/>
      <c r="B36" s="4"/>
      <c r="C36" s="4"/>
      <c r="D36" s="4"/>
      <c r="E36" s="4"/>
      <c r="F36" s="57"/>
      <c r="G36" s="2"/>
      <c r="H36" s="155"/>
      <c r="I36" s="55" t="str">
        <f t="shared" si="2"/>
        <v/>
      </c>
      <c r="J36" s="55" t="str">
        <f t="shared" si="3"/>
        <v/>
      </c>
      <c r="K36" s="55" t="str">
        <f t="shared" si="4"/>
        <v/>
      </c>
      <c r="L36" s="52" t="str">
        <f t="shared" si="5"/>
        <v/>
      </c>
      <c r="M36" s="84" t="str">
        <f t="shared" si="6"/>
        <v/>
      </c>
      <c r="N36" s="157" t="str">
        <f t="shared" si="7"/>
        <v/>
      </c>
      <c r="O36" s="152" t="str">
        <f>IF(A36="","",VLOOKUP($A36,ENTRADA!$A$2:$J$65536,9)*F36)</f>
        <v/>
      </c>
      <c r="P36" s="152" t="str">
        <f t="shared" si="11"/>
        <v/>
      </c>
      <c r="Q36" s="4" t="str">
        <f t="shared" si="8"/>
        <v/>
      </c>
      <c r="R36" s="106" t="str">
        <f t="shared" si="9"/>
        <v/>
      </c>
      <c r="S36" s="107" t="str">
        <f t="shared" si="10"/>
        <v/>
      </c>
      <c r="T36" s="157" t="str">
        <f t="shared" si="1"/>
        <v/>
      </c>
      <c r="U36" s="5" t="str">
        <f>IF($A36="","",COUNTA($A$1:$A35))</f>
        <v/>
      </c>
    </row>
    <row r="37" spans="1:21">
      <c r="A37" s="2"/>
      <c r="B37" s="4"/>
      <c r="C37" s="4"/>
      <c r="D37" s="4"/>
      <c r="E37" s="4"/>
      <c r="F37" s="57"/>
      <c r="G37" s="2"/>
      <c r="H37" s="155"/>
      <c r="I37" s="55" t="str">
        <f t="shared" si="2"/>
        <v/>
      </c>
      <c r="J37" s="55" t="str">
        <f t="shared" si="3"/>
        <v/>
      </c>
      <c r="K37" s="55" t="str">
        <f t="shared" si="4"/>
        <v/>
      </c>
      <c r="L37" s="52" t="str">
        <f t="shared" si="5"/>
        <v/>
      </c>
      <c r="M37" s="84" t="str">
        <f t="shared" si="6"/>
        <v/>
      </c>
      <c r="N37" s="157" t="str">
        <f t="shared" si="7"/>
        <v/>
      </c>
      <c r="O37" s="152" t="str">
        <f>IF(A37="","",VLOOKUP($A37,ENTRADA!$A$2:$J$65536,9)*F37)</f>
        <v/>
      </c>
      <c r="P37" s="152" t="str">
        <f t="shared" si="11"/>
        <v/>
      </c>
      <c r="Q37" s="4" t="str">
        <f t="shared" si="8"/>
        <v/>
      </c>
      <c r="R37" s="106" t="str">
        <f t="shared" si="9"/>
        <v/>
      </c>
      <c r="S37" s="107" t="str">
        <f t="shared" si="10"/>
        <v/>
      </c>
      <c r="T37" s="157" t="str">
        <f t="shared" si="1"/>
        <v/>
      </c>
      <c r="U37" s="5" t="str">
        <f>IF($A37="","",COUNTA($A$1:$A36))</f>
        <v/>
      </c>
    </row>
    <row r="38" spans="1:21">
      <c r="A38" s="2"/>
      <c r="B38" s="4"/>
      <c r="C38" s="4"/>
      <c r="D38" s="4"/>
      <c r="E38" s="4"/>
      <c r="F38" s="57"/>
      <c r="G38" s="2"/>
      <c r="H38" s="155"/>
      <c r="I38" s="55" t="str">
        <f t="shared" si="2"/>
        <v/>
      </c>
      <c r="J38" s="55" t="str">
        <f t="shared" si="3"/>
        <v/>
      </c>
      <c r="K38" s="55" t="str">
        <f t="shared" si="4"/>
        <v/>
      </c>
      <c r="L38" s="52" t="str">
        <f t="shared" si="5"/>
        <v/>
      </c>
      <c r="M38" s="84" t="str">
        <f t="shared" si="6"/>
        <v/>
      </c>
      <c r="N38" s="157" t="str">
        <f t="shared" si="7"/>
        <v/>
      </c>
      <c r="O38" s="152" t="str">
        <f>IF(A38="","",VLOOKUP($A38,ENTRADA!$A$2:$J$65536,9)*F38)</f>
        <v/>
      </c>
      <c r="P38" s="152" t="str">
        <f t="shared" si="11"/>
        <v/>
      </c>
      <c r="Q38" s="4" t="str">
        <f t="shared" si="8"/>
        <v/>
      </c>
      <c r="R38" s="106" t="str">
        <f t="shared" si="9"/>
        <v/>
      </c>
      <c r="S38" s="107" t="str">
        <f t="shared" si="10"/>
        <v/>
      </c>
      <c r="T38" s="157" t="str">
        <f t="shared" si="1"/>
        <v/>
      </c>
      <c r="U38" s="5" t="str">
        <f>IF($A38="","",COUNTA($A$1:$A37))</f>
        <v/>
      </c>
    </row>
    <row r="39" spans="1:21">
      <c r="A39" s="2"/>
      <c r="B39" s="4"/>
      <c r="C39" s="4"/>
      <c r="D39" s="4"/>
      <c r="E39" s="4"/>
      <c r="F39" s="57"/>
      <c r="G39" s="2"/>
      <c r="H39" s="155"/>
      <c r="I39" s="55" t="str">
        <f t="shared" si="2"/>
        <v/>
      </c>
      <c r="J39" s="55" t="str">
        <f t="shared" si="3"/>
        <v/>
      </c>
      <c r="K39" s="55" t="str">
        <f t="shared" si="4"/>
        <v/>
      </c>
      <c r="L39" s="52" t="str">
        <f t="shared" si="5"/>
        <v/>
      </c>
      <c r="M39" s="84" t="str">
        <f t="shared" si="6"/>
        <v/>
      </c>
      <c r="N39" s="157" t="str">
        <f t="shared" si="7"/>
        <v/>
      </c>
      <c r="O39" s="152" t="str">
        <f>IF(A39="","",VLOOKUP($A39,ENTRADA!$A$2:$J$65536,9)*F39)</f>
        <v/>
      </c>
      <c r="P39" s="152" t="str">
        <f t="shared" si="11"/>
        <v/>
      </c>
      <c r="Q39" s="4" t="str">
        <f t="shared" si="8"/>
        <v/>
      </c>
      <c r="R39" s="106" t="str">
        <f t="shared" si="9"/>
        <v/>
      </c>
      <c r="S39" s="107" t="str">
        <f t="shared" si="10"/>
        <v/>
      </c>
      <c r="T39" s="157" t="str">
        <f t="shared" si="1"/>
        <v/>
      </c>
      <c r="U39" s="5" t="str">
        <f>IF($A39="","",COUNTA($A$1:$A38))</f>
        <v/>
      </c>
    </row>
    <row r="40" spans="1:21">
      <c r="A40" s="2"/>
      <c r="B40" s="4"/>
      <c r="C40" s="4"/>
      <c r="D40" s="4"/>
      <c r="E40" s="4"/>
      <c r="F40" s="57"/>
      <c r="G40" s="2"/>
      <c r="H40" s="155"/>
      <c r="I40" s="55" t="str">
        <f t="shared" si="2"/>
        <v/>
      </c>
      <c r="J40" s="55" t="str">
        <f t="shared" si="3"/>
        <v/>
      </c>
      <c r="K40" s="55" t="str">
        <f t="shared" si="4"/>
        <v/>
      </c>
      <c r="L40" s="52" t="str">
        <f t="shared" si="5"/>
        <v/>
      </c>
      <c r="M40" s="84" t="str">
        <f t="shared" si="6"/>
        <v/>
      </c>
      <c r="N40" s="157" t="str">
        <f t="shared" si="7"/>
        <v/>
      </c>
      <c r="O40" s="152" t="str">
        <f>IF(A40="","",VLOOKUP($A40,ENTRADA!$A$2:$J$65536,9)*F40)</f>
        <v/>
      </c>
      <c r="P40" s="152" t="str">
        <f t="shared" si="11"/>
        <v/>
      </c>
      <c r="Q40" s="4" t="str">
        <f t="shared" si="8"/>
        <v/>
      </c>
      <c r="R40" s="106" t="str">
        <f t="shared" si="9"/>
        <v/>
      </c>
      <c r="S40" s="107" t="str">
        <f t="shared" si="10"/>
        <v/>
      </c>
      <c r="T40" s="157" t="str">
        <f t="shared" si="1"/>
        <v/>
      </c>
      <c r="U40" s="5" t="str">
        <f>IF($A40="","",COUNTA($A$1:$A39))</f>
        <v/>
      </c>
    </row>
    <row r="41" spans="1:21">
      <c r="A41" s="2"/>
      <c r="B41" s="4"/>
      <c r="C41" s="4"/>
      <c r="D41" s="4"/>
      <c r="E41" s="4"/>
      <c r="F41" s="57"/>
      <c r="G41" s="2"/>
      <c r="H41" s="155"/>
      <c r="I41" s="55" t="str">
        <f t="shared" si="2"/>
        <v/>
      </c>
      <c r="J41" s="55" t="str">
        <f t="shared" si="3"/>
        <v/>
      </c>
      <c r="K41" s="55" t="str">
        <f t="shared" si="4"/>
        <v/>
      </c>
      <c r="L41" s="52" t="str">
        <f t="shared" si="5"/>
        <v/>
      </c>
      <c r="M41" s="84" t="str">
        <f t="shared" si="6"/>
        <v/>
      </c>
      <c r="N41" s="157" t="str">
        <f t="shared" si="7"/>
        <v/>
      </c>
      <c r="O41" s="152" t="str">
        <f>IF(A41="","",VLOOKUP($A41,ENTRADA!$A$2:$J$65536,9)*F41)</f>
        <v/>
      </c>
      <c r="P41" s="152" t="str">
        <f t="shared" si="11"/>
        <v/>
      </c>
      <c r="Q41" s="4" t="str">
        <f t="shared" si="8"/>
        <v/>
      </c>
      <c r="R41" s="106" t="str">
        <f t="shared" si="9"/>
        <v/>
      </c>
      <c r="S41" s="107" t="str">
        <f t="shared" si="10"/>
        <v/>
      </c>
      <c r="T41" s="157" t="str">
        <f t="shared" si="1"/>
        <v/>
      </c>
      <c r="U41" s="5" t="str">
        <f>IF($A41="","",COUNTA($A$1:$A40))</f>
        <v/>
      </c>
    </row>
    <row r="42" spans="1:21">
      <c r="A42" s="2"/>
      <c r="B42" s="4"/>
      <c r="C42" s="4"/>
      <c r="D42" s="4"/>
      <c r="E42" s="4"/>
      <c r="F42" s="57"/>
      <c r="G42" s="2"/>
      <c r="H42" s="155"/>
      <c r="I42" s="55" t="str">
        <f t="shared" si="2"/>
        <v/>
      </c>
      <c r="J42" s="55" t="str">
        <f t="shared" si="3"/>
        <v/>
      </c>
      <c r="K42" s="55" t="str">
        <f t="shared" si="4"/>
        <v/>
      </c>
      <c r="L42" s="52" t="str">
        <f t="shared" si="5"/>
        <v/>
      </c>
      <c r="M42" s="84" t="str">
        <f t="shared" si="6"/>
        <v/>
      </c>
      <c r="N42" s="157" t="str">
        <f t="shared" si="7"/>
        <v/>
      </c>
      <c r="O42" s="152" t="str">
        <f>IF(A42="","",VLOOKUP($A42,ENTRADA!$A$2:$J$65536,9)*F42)</f>
        <v/>
      </c>
      <c r="P42" s="152" t="str">
        <f t="shared" si="11"/>
        <v/>
      </c>
      <c r="Q42" s="4" t="str">
        <f t="shared" si="8"/>
        <v/>
      </c>
      <c r="R42" s="106" t="str">
        <f t="shared" si="9"/>
        <v/>
      </c>
      <c r="S42" s="107" t="str">
        <f t="shared" si="10"/>
        <v/>
      </c>
      <c r="T42" s="157" t="str">
        <f t="shared" si="1"/>
        <v/>
      </c>
      <c r="U42" s="5" t="str">
        <f>IF($A42="","",COUNTA($A$1:$A41))</f>
        <v/>
      </c>
    </row>
    <row r="43" spans="1:21">
      <c r="A43" s="2"/>
      <c r="B43" s="4"/>
      <c r="C43" s="4"/>
      <c r="D43" s="4"/>
      <c r="E43" s="4"/>
      <c r="F43" s="57"/>
      <c r="G43" s="2"/>
      <c r="H43" s="155"/>
      <c r="I43" s="55" t="str">
        <f t="shared" si="2"/>
        <v/>
      </c>
      <c r="J43" s="55" t="str">
        <f t="shared" si="3"/>
        <v/>
      </c>
      <c r="K43" s="55" t="str">
        <f t="shared" si="4"/>
        <v/>
      </c>
      <c r="L43" s="52" t="str">
        <f t="shared" si="5"/>
        <v/>
      </c>
      <c r="M43" s="84" t="str">
        <f t="shared" si="6"/>
        <v/>
      </c>
      <c r="N43" s="157" t="str">
        <f t="shared" si="7"/>
        <v/>
      </c>
      <c r="O43" s="152" t="str">
        <f>IF(A43="","",VLOOKUP($A43,ENTRADA!$A$2:$J$65536,9)*F43)</f>
        <v/>
      </c>
      <c r="P43" s="152" t="str">
        <f t="shared" si="11"/>
        <v/>
      </c>
      <c r="Q43" s="4" t="str">
        <f t="shared" si="8"/>
        <v/>
      </c>
      <c r="R43" s="106" t="str">
        <f t="shared" si="9"/>
        <v/>
      </c>
      <c r="S43" s="107" t="str">
        <f t="shared" si="10"/>
        <v/>
      </c>
      <c r="T43" s="157" t="str">
        <f t="shared" si="1"/>
        <v/>
      </c>
      <c r="U43" s="5" t="str">
        <f>IF($A43="","",COUNTA($A$1:$A42))</f>
        <v/>
      </c>
    </row>
    <row r="44" spans="1:21">
      <c r="A44" s="2"/>
      <c r="B44" s="4"/>
      <c r="C44" s="4"/>
      <c r="D44" s="4"/>
      <c r="E44" s="4"/>
      <c r="F44" s="57"/>
      <c r="G44" s="2"/>
      <c r="H44" s="155"/>
      <c r="I44" s="55" t="str">
        <f t="shared" si="2"/>
        <v/>
      </c>
      <c r="J44" s="55" t="str">
        <f t="shared" si="3"/>
        <v/>
      </c>
      <c r="K44" s="55" t="str">
        <f t="shared" si="4"/>
        <v/>
      </c>
      <c r="L44" s="52" t="str">
        <f t="shared" si="5"/>
        <v/>
      </c>
      <c r="M44" s="84" t="str">
        <f t="shared" si="6"/>
        <v/>
      </c>
      <c r="N44" s="157" t="str">
        <f t="shared" si="7"/>
        <v/>
      </c>
      <c r="O44" s="152" t="str">
        <f>IF(A44="","",VLOOKUP($A44,ENTRADA!$A$2:$J$65536,9)*F44)</f>
        <v/>
      </c>
      <c r="P44" s="152" t="str">
        <f t="shared" si="11"/>
        <v/>
      </c>
      <c r="Q44" s="4" t="str">
        <f t="shared" si="8"/>
        <v/>
      </c>
      <c r="R44" s="106" t="str">
        <f t="shared" si="9"/>
        <v/>
      </c>
      <c r="S44" s="107" t="str">
        <f t="shared" si="10"/>
        <v/>
      </c>
      <c r="T44" s="157" t="str">
        <f t="shared" si="1"/>
        <v/>
      </c>
      <c r="U44" s="5" t="str">
        <f>IF($A44="","",COUNTA($A$1:$A43))</f>
        <v/>
      </c>
    </row>
    <row r="45" spans="1:21">
      <c r="A45" s="2"/>
      <c r="B45" s="4"/>
      <c r="C45" s="4"/>
      <c r="D45" s="4"/>
      <c r="E45" s="4"/>
      <c r="F45" s="57"/>
      <c r="G45" s="2"/>
      <c r="H45" s="155"/>
      <c r="I45" s="55" t="str">
        <f t="shared" si="2"/>
        <v/>
      </c>
      <c r="J45" s="55" t="str">
        <f t="shared" si="3"/>
        <v/>
      </c>
      <c r="K45" s="55" t="str">
        <f t="shared" si="4"/>
        <v/>
      </c>
      <c r="L45" s="52" t="str">
        <f t="shared" si="5"/>
        <v/>
      </c>
      <c r="M45" s="84" t="str">
        <f t="shared" si="6"/>
        <v/>
      </c>
      <c r="N45" s="157" t="str">
        <f t="shared" si="7"/>
        <v/>
      </c>
      <c r="O45" s="152" t="str">
        <f>IF(A45="","",VLOOKUP($A45,ENTRADA!$A$2:$J$65536,9)*F45)</f>
        <v/>
      </c>
      <c r="P45" s="152" t="str">
        <f t="shared" si="11"/>
        <v/>
      </c>
      <c r="Q45" s="4" t="str">
        <f t="shared" si="8"/>
        <v/>
      </c>
      <c r="R45" s="106" t="str">
        <f t="shared" si="9"/>
        <v/>
      </c>
      <c r="S45" s="107" t="str">
        <f t="shared" si="10"/>
        <v/>
      </c>
      <c r="T45" s="157" t="str">
        <f t="shared" si="1"/>
        <v/>
      </c>
      <c r="U45" s="5" t="str">
        <f>IF($A45="","",COUNTA($A$1:$A44))</f>
        <v/>
      </c>
    </row>
    <row r="46" spans="1:21">
      <c r="A46" s="2"/>
      <c r="B46" s="4"/>
      <c r="C46" s="4"/>
      <c r="D46" s="4"/>
      <c r="E46" s="4"/>
      <c r="F46" s="57"/>
      <c r="G46" s="2"/>
      <c r="H46" s="155"/>
      <c r="I46" s="55" t="str">
        <f t="shared" si="2"/>
        <v/>
      </c>
      <c r="J46" s="55" t="str">
        <f t="shared" si="3"/>
        <v/>
      </c>
      <c r="K46" s="55" t="str">
        <f t="shared" si="4"/>
        <v/>
      </c>
      <c r="L46" s="52" t="str">
        <f t="shared" si="5"/>
        <v/>
      </c>
      <c r="M46" s="84" t="str">
        <f t="shared" si="6"/>
        <v/>
      </c>
      <c r="N46" s="157" t="str">
        <f t="shared" si="7"/>
        <v/>
      </c>
      <c r="O46" s="152" t="str">
        <f>IF(A46="","",VLOOKUP($A46,ENTRADA!$A$2:$J$65536,9)*F46)</f>
        <v/>
      </c>
      <c r="P46" s="152" t="str">
        <f t="shared" si="11"/>
        <v/>
      </c>
      <c r="Q46" s="4" t="str">
        <f t="shared" si="8"/>
        <v/>
      </c>
      <c r="R46" s="106" t="str">
        <f t="shared" si="9"/>
        <v/>
      </c>
      <c r="S46" s="107" t="str">
        <f t="shared" si="10"/>
        <v/>
      </c>
      <c r="T46" s="157" t="str">
        <f t="shared" si="1"/>
        <v/>
      </c>
      <c r="U46" s="5" t="str">
        <f>IF($A46="","",COUNTA($A$1:$A45))</f>
        <v/>
      </c>
    </row>
    <row r="47" spans="1:21">
      <c r="A47" s="2"/>
      <c r="B47" s="4"/>
      <c r="C47" s="4"/>
      <c r="D47" s="4"/>
      <c r="E47" s="4"/>
      <c r="F47" s="57"/>
      <c r="G47" s="2"/>
      <c r="H47" s="155"/>
      <c r="I47" s="55" t="str">
        <f t="shared" si="2"/>
        <v/>
      </c>
      <c r="J47" s="55" t="str">
        <f t="shared" si="3"/>
        <v/>
      </c>
      <c r="K47" s="55" t="str">
        <f t="shared" si="4"/>
        <v/>
      </c>
      <c r="L47" s="52" t="str">
        <f t="shared" si="5"/>
        <v/>
      </c>
      <c r="M47" s="84" t="str">
        <f t="shared" si="6"/>
        <v/>
      </c>
      <c r="N47" s="157" t="str">
        <f t="shared" si="7"/>
        <v/>
      </c>
      <c r="O47" s="152" t="str">
        <f>IF(A47="","",VLOOKUP($A47,ENTRADA!$A$2:$J$65536,9)*F47)</f>
        <v/>
      </c>
      <c r="P47" s="152" t="str">
        <f t="shared" si="11"/>
        <v/>
      </c>
      <c r="Q47" s="4" t="str">
        <f t="shared" si="8"/>
        <v/>
      </c>
      <c r="R47" s="106" t="str">
        <f t="shared" si="9"/>
        <v/>
      </c>
      <c r="S47" s="107" t="str">
        <f t="shared" si="10"/>
        <v/>
      </c>
      <c r="T47" s="157" t="str">
        <f t="shared" si="1"/>
        <v/>
      </c>
      <c r="U47" s="5" t="str">
        <f>IF($A47="","",COUNTA($A$1:$A46))</f>
        <v/>
      </c>
    </row>
    <row r="48" spans="1:21">
      <c r="A48" s="2"/>
      <c r="B48" s="4"/>
      <c r="C48" s="4"/>
      <c r="D48" s="4"/>
      <c r="E48" s="4"/>
      <c r="F48" s="57"/>
      <c r="G48" s="2"/>
      <c r="H48" s="155"/>
      <c r="I48" s="55" t="str">
        <f t="shared" si="2"/>
        <v/>
      </c>
      <c r="J48" s="55" t="str">
        <f t="shared" si="3"/>
        <v/>
      </c>
      <c r="K48" s="55" t="str">
        <f t="shared" si="4"/>
        <v/>
      </c>
      <c r="L48" s="52" t="str">
        <f t="shared" si="5"/>
        <v/>
      </c>
      <c r="M48" s="84" t="str">
        <f t="shared" si="6"/>
        <v/>
      </c>
      <c r="N48" s="157" t="str">
        <f t="shared" si="7"/>
        <v/>
      </c>
      <c r="O48" s="152" t="str">
        <f>IF(A48="","",VLOOKUP($A48,ENTRADA!$A$2:$J$65536,9)*F48)</f>
        <v/>
      </c>
      <c r="P48" s="152" t="str">
        <f t="shared" si="11"/>
        <v/>
      </c>
      <c r="Q48" s="4" t="str">
        <f t="shared" si="8"/>
        <v/>
      </c>
      <c r="R48" s="106" t="str">
        <f t="shared" si="9"/>
        <v/>
      </c>
      <c r="S48" s="107" t="str">
        <f t="shared" si="10"/>
        <v/>
      </c>
      <c r="T48" s="157" t="str">
        <f t="shared" si="1"/>
        <v/>
      </c>
      <c r="U48" s="5" t="str">
        <f>IF($A48="","",COUNTA($A$1:$A47))</f>
        <v/>
      </c>
    </row>
    <row r="49" spans="1:21">
      <c r="A49" s="2"/>
      <c r="B49" s="4"/>
      <c r="C49" s="4"/>
      <c r="D49" s="4"/>
      <c r="E49" s="4"/>
      <c r="F49" s="57"/>
      <c r="G49" s="2"/>
      <c r="H49" s="155"/>
      <c r="I49" s="55" t="str">
        <f t="shared" si="2"/>
        <v/>
      </c>
      <c r="J49" s="55" t="str">
        <f t="shared" si="3"/>
        <v/>
      </c>
      <c r="K49" s="55" t="str">
        <f t="shared" si="4"/>
        <v/>
      </c>
      <c r="L49" s="52" t="str">
        <f t="shared" si="5"/>
        <v/>
      </c>
      <c r="M49" s="84" t="str">
        <f t="shared" si="6"/>
        <v/>
      </c>
      <c r="N49" s="157" t="str">
        <f t="shared" si="7"/>
        <v/>
      </c>
      <c r="O49" s="152" t="str">
        <f>IF(A49="","",VLOOKUP($A49,ENTRADA!$A$2:$J$65536,9)*F49)</f>
        <v/>
      </c>
      <c r="P49" s="152" t="str">
        <f t="shared" si="11"/>
        <v/>
      </c>
      <c r="Q49" s="4" t="str">
        <f t="shared" si="8"/>
        <v/>
      </c>
      <c r="R49" s="106" t="str">
        <f t="shared" si="9"/>
        <v/>
      </c>
      <c r="S49" s="107" t="str">
        <f t="shared" si="10"/>
        <v/>
      </c>
      <c r="T49" s="157" t="str">
        <f t="shared" si="1"/>
        <v/>
      </c>
      <c r="U49" s="5" t="str">
        <f>IF($A49="","",COUNTA($A$1:$A48))</f>
        <v/>
      </c>
    </row>
    <row r="50" spans="1:21">
      <c r="A50" s="2"/>
      <c r="B50" s="4"/>
      <c r="C50" s="4"/>
      <c r="D50" s="4"/>
      <c r="E50" s="4"/>
      <c r="F50" s="57"/>
      <c r="G50" s="2"/>
      <c r="H50" s="155"/>
      <c r="I50" s="55" t="str">
        <f>IF($A50="","",I49)</f>
        <v/>
      </c>
      <c r="J50" s="55" t="str">
        <f>IF($A50="","",J49)</f>
        <v/>
      </c>
      <c r="K50" s="55" t="str">
        <f>IF($A50="","",K49)</f>
        <v/>
      </c>
      <c r="L50" s="52" t="str">
        <f>IF($A50="","",L49)</f>
        <v/>
      </c>
      <c r="M50" s="84" t="str">
        <f t="shared" si="6"/>
        <v/>
      </c>
      <c r="N50" s="157" t="str">
        <f>IF(H50="","",((H50*F50)*(100%-M50)))</f>
        <v/>
      </c>
      <c r="O50" s="152" t="str">
        <f>IF(A50="","",VLOOKUP($A50,ENTRADA!$A$2:$J$65536,9)*F50)</f>
        <v/>
      </c>
      <c r="P50" s="152" t="str">
        <f t="shared" si="11"/>
        <v/>
      </c>
      <c r="Q50" s="4" t="str">
        <f t="shared" si="8"/>
        <v/>
      </c>
      <c r="R50" s="106" t="str">
        <f>IF($A50="","",R49)</f>
        <v/>
      </c>
      <c r="S50" s="107" t="str">
        <f>IF($A50="","",S49)</f>
        <v/>
      </c>
      <c r="T50" s="157" t="str">
        <f t="shared" si="1"/>
        <v/>
      </c>
      <c r="U50" s="5" t="str">
        <f>IF($A50="","",COUNTA($A$1:$A49))</f>
        <v/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9">
    <pageSetUpPr autoPageBreaks="0"/>
  </sheetPr>
  <dimension ref="A1:V77"/>
  <sheetViews>
    <sheetView showGridLines="0" workbookViewId="0">
      <selection activeCell="P67" sqref="P67:Q67"/>
    </sheetView>
  </sheetViews>
  <sheetFormatPr defaultColWidth="0" defaultRowHeight="0" customHeight="1" zeroHeight="1"/>
  <cols>
    <col min="1" max="1" width="2.28515625" customWidth="1"/>
    <col min="2" max="2" width="4.28515625" style="57" customWidth="1"/>
    <col min="3" max="3" width="12.28515625" customWidth="1"/>
    <col min="4" max="4" width="4.5703125" customWidth="1"/>
    <col min="5" max="5" width="14.5703125" customWidth="1"/>
    <col min="6" max="6" width="1.85546875" customWidth="1"/>
    <col min="7" max="7" width="9.42578125" customWidth="1"/>
    <col min="8" max="8" width="1.85546875" customWidth="1"/>
    <col min="9" max="9" width="8.28515625" customWidth="1"/>
    <col min="10" max="10" width="1" customWidth="1"/>
    <col min="11" max="11" width="8.7109375" customWidth="1"/>
    <col min="12" max="13" width="2.85546875" customWidth="1"/>
    <col min="14" max="14" width="3.42578125" customWidth="1"/>
    <col min="15" max="15" width="5.85546875" customWidth="1"/>
    <col min="16" max="16" width="2.7109375" customWidth="1"/>
    <col min="17" max="17" width="16.28515625" customWidth="1"/>
    <col min="18" max="18" width="5.85546875" customWidth="1"/>
  </cols>
  <sheetData>
    <row r="1" spans="1:22" ht="7.5" customHeight="1">
      <c r="A1" s="54"/>
    </row>
    <row r="2" spans="1:22" ht="23.25" customHeight="1">
      <c r="B2" s="129"/>
      <c r="M2" s="228" t="s">
        <v>107</v>
      </c>
      <c r="N2" s="228"/>
      <c r="O2" s="228"/>
      <c r="P2" s="228"/>
      <c r="Q2" s="198" t="str">
        <f ca="1">TEXT(TODAY(),"aaaa-")&amp;TEXT(TODAY(),"mm-")&amp;TEXT(G6,"000000")</f>
        <v>2023-05-000007</v>
      </c>
      <c r="R2" s="109"/>
      <c r="S2" s="109"/>
      <c r="T2" s="109"/>
      <c r="U2" s="109"/>
      <c r="V2" s="109"/>
    </row>
    <row r="3" spans="1:22" ht="12.75"/>
    <row r="4" spans="1:22" ht="17.25" customHeight="1">
      <c r="D4" s="229" t="s">
        <v>184</v>
      </c>
      <c r="E4" s="230"/>
      <c r="F4" s="230"/>
      <c r="G4" s="230"/>
      <c r="H4" s="230"/>
      <c r="I4" s="230"/>
      <c r="J4" s="110"/>
      <c r="K4" s="110"/>
      <c r="N4" s="111"/>
      <c r="O4" s="111"/>
      <c r="P4" s="231">
        <f>SUBTOTAL(9,Q15:Q64)</f>
        <v>0</v>
      </c>
      <c r="Q4" s="231"/>
    </row>
    <row r="5" spans="1:22" ht="12.75"/>
    <row r="6" spans="1:22" ht="4.5" customHeight="1">
      <c r="G6" s="54">
        <v>7</v>
      </c>
    </row>
    <row r="7" spans="1:22" ht="17.25" customHeight="1">
      <c r="E7" s="220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21"/>
      <c r="Q7" s="221"/>
    </row>
    <row r="8" spans="1:22" ht="3.75" customHeight="1"/>
    <row r="9" spans="1:22" ht="12.75">
      <c r="D9" s="233">
        <f>extenso(P4)</f>
        <v>0</v>
      </c>
      <c r="E9" s="234"/>
      <c r="F9" s="234"/>
      <c r="G9" s="234"/>
      <c r="H9" s="234"/>
      <c r="I9" s="234"/>
      <c r="J9" s="234"/>
      <c r="K9" s="234"/>
      <c r="L9" s="234"/>
      <c r="M9" s="234"/>
      <c r="N9" s="234"/>
      <c r="O9" s="234"/>
      <c r="P9" s="234"/>
      <c r="Q9" s="235"/>
    </row>
    <row r="10" spans="1:22" ht="6.75" customHeight="1"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</row>
    <row r="11" spans="1:22" ht="12.75">
      <c r="I11" s="232"/>
      <c r="J11" s="232"/>
      <c r="K11" s="232"/>
      <c r="L11" s="232"/>
      <c r="M11" s="232"/>
      <c r="N11" s="232"/>
      <c r="O11" s="232"/>
      <c r="P11" s="232"/>
      <c r="Q11" s="232"/>
    </row>
    <row r="12" spans="1:22" ht="6" customHeight="1">
      <c r="I12" s="82"/>
      <c r="J12" s="82"/>
      <c r="K12" s="82"/>
      <c r="L12" s="82"/>
      <c r="M12" s="82"/>
      <c r="N12" s="82"/>
      <c r="O12" s="82"/>
      <c r="P12" s="82"/>
      <c r="Q12" s="82"/>
    </row>
    <row r="13" spans="1:22" ht="4.5" customHeight="1">
      <c r="B13" s="113"/>
      <c r="C13" s="114" t="s">
        <v>83</v>
      </c>
      <c r="D13" s="115"/>
      <c r="E13" s="115"/>
      <c r="F13" s="115"/>
      <c r="G13" s="115"/>
      <c r="H13" s="115"/>
      <c r="I13" s="116"/>
      <c r="J13" s="116"/>
      <c r="K13" s="116"/>
      <c r="L13" s="116"/>
      <c r="M13" s="116"/>
      <c r="N13" s="116"/>
      <c r="O13" s="116"/>
      <c r="P13" s="116"/>
      <c r="Q13" s="116"/>
    </row>
    <row r="14" spans="1:22" ht="12.75">
      <c r="A14" s="3"/>
      <c r="B14" s="89" t="s">
        <v>37</v>
      </c>
      <c r="C14" s="87" t="s">
        <v>74</v>
      </c>
      <c r="D14" s="87"/>
      <c r="E14" s="87"/>
      <c r="F14" s="87"/>
      <c r="G14" s="87" t="s">
        <v>75</v>
      </c>
      <c r="H14" s="87"/>
      <c r="I14" s="88" t="s">
        <v>76</v>
      </c>
      <c r="J14" s="88"/>
      <c r="K14" s="88" t="s">
        <v>79</v>
      </c>
      <c r="L14" s="87"/>
      <c r="M14" s="237" t="s">
        <v>77</v>
      </c>
      <c r="N14" s="237"/>
      <c r="O14" s="237"/>
      <c r="Q14" s="89" t="s">
        <v>78</v>
      </c>
    </row>
    <row r="15" spans="1:22" ht="12.75">
      <c r="A15" s="117"/>
      <c r="B15" s="117">
        <v>1</v>
      </c>
      <c r="C15" s="218"/>
      <c r="D15" s="218"/>
      <c r="E15" s="218"/>
      <c r="F15" s="118"/>
      <c r="G15" s="118"/>
      <c r="H15" s="119"/>
      <c r="I15" s="118"/>
      <c r="J15" s="118"/>
      <c r="K15" s="120"/>
      <c r="L15" s="159"/>
      <c r="M15" s="236"/>
      <c r="N15" s="236"/>
      <c r="O15" s="236"/>
      <c r="P15" s="159"/>
      <c r="Q15" s="159"/>
    </row>
    <row r="16" spans="1:22" ht="12.75">
      <c r="A16" s="117"/>
      <c r="B16" s="117" t="str">
        <f>IF(C16="","",B15+1)</f>
        <v/>
      </c>
      <c r="C16" s="218"/>
      <c r="D16" s="218"/>
      <c r="E16" s="218"/>
      <c r="F16" s="121"/>
      <c r="G16" s="121"/>
      <c r="H16" s="122"/>
      <c r="I16" s="121"/>
      <c r="J16" s="121"/>
      <c r="K16" s="123"/>
      <c r="L16" s="160"/>
      <c r="M16" s="217"/>
      <c r="N16" s="217"/>
      <c r="O16" s="217"/>
      <c r="P16" s="160"/>
      <c r="Q16" s="160"/>
    </row>
    <row r="17" spans="1:17" ht="12.75">
      <c r="A17" s="117"/>
      <c r="B17" s="117" t="str">
        <f>IF(C17="","",B16+1)</f>
        <v/>
      </c>
      <c r="C17" s="218"/>
      <c r="D17" s="218"/>
      <c r="E17" s="218"/>
      <c r="F17" s="121"/>
      <c r="G17" s="121"/>
      <c r="H17" s="122"/>
      <c r="I17" s="121"/>
      <c r="J17" s="121"/>
      <c r="K17" s="123"/>
      <c r="L17" s="160"/>
      <c r="M17" s="217"/>
      <c r="N17" s="217"/>
      <c r="O17" s="217"/>
      <c r="P17" s="160"/>
      <c r="Q17" s="160"/>
    </row>
    <row r="18" spans="1:17" ht="12.75">
      <c r="A18" s="117"/>
      <c r="B18" s="117" t="str">
        <f t="shared" ref="B18:B64" si="0">IF(C18="","",B17+1)</f>
        <v/>
      </c>
      <c r="C18" s="218"/>
      <c r="D18" s="218"/>
      <c r="E18" s="218"/>
      <c r="F18" s="121"/>
      <c r="G18" s="121"/>
      <c r="H18" s="122"/>
      <c r="I18" s="121"/>
      <c r="J18" s="121"/>
      <c r="K18" s="123"/>
      <c r="L18" s="160"/>
      <c r="M18" s="217"/>
      <c r="N18" s="217"/>
      <c r="O18" s="217"/>
      <c r="P18" s="160"/>
      <c r="Q18" s="160"/>
    </row>
    <row r="19" spans="1:17" ht="12.75">
      <c r="A19" s="117"/>
      <c r="B19" s="117" t="str">
        <f t="shared" si="0"/>
        <v/>
      </c>
      <c r="C19" s="218"/>
      <c r="D19" s="218"/>
      <c r="E19" s="218"/>
      <c r="F19" s="121"/>
      <c r="G19" s="121"/>
      <c r="H19" s="122"/>
      <c r="I19" s="121"/>
      <c r="J19" s="121"/>
      <c r="K19" s="123"/>
      <c r="L19" s="160"/>
      <c r="M19" s="217"/>
      <c r="N19" s="217"/>
      <c r="O19" s="217"/>
      <c r="P19" s="160"/>
      <c r="Q19" s="160"/>
    </row>
    <row r="20" spans="1:17" ht="12.75">
      <c r="A20" s="117"/>
      <c r="B20" s="117" t="str">
        <f t="shared" si="0"/>
        <v/>
      </c>
      <c r="C20" s="218"/>
      <c r="D20" s="218"/>
      <c r="E20" s="218"/>
      <c r="F20" s="121"/>
      <c r="G20" s="121"/>
      <c r="H20" s="122"/>
      <c r="I20" s="121"/>
      <c r="J20" s="121"/>
      <c r="K20" s="123"/>
      <c r="L20" s="160"/>
      <c r="M20" s="217"/>
      <c r="N20" s="217"/>
      <c r="O20" s="217"/>
      <c r="P20" s="160"/>
      <c r="Q20" s="160"/>
    </row>
    <row r="21" spans="1:17" ht="12.75">
      <c r="A21" s="117"/>
      <c r="B21" s="117" t="str">
        <f t="shared" si="0"/>
        <v/>
      </c>
      <c r="C21" s="218"/>
      <c r="D21" s="218"/>
      <c r="E21" s="218"/>
      <c r="F21" s="121"/>
      <c r="G21" s="121"/>
      <c r="H21" s="122"/>
      <c r="I21" s="121"/>
      <c r="J21" s="121"/>
      <c r="K21" s="123"/>
      <c r="L21" s="160"/>
      <c r="M21" s="217"/>
      <c r="N21" s="217"/>
      <c r="O21" s="217"/>
      <c r="P21" s="160"/>
      <c r="Q21" s="160"/>
    </row>
    <row r="22" spans="1:17" ht="12.75">
      <c r="A22" s="117"/>
      <c r="B22" s="117" t="str">
        <f t="shared" si="0"/>
        <v/>
      </c>
      <c r="C22" s="218"/>
      <c r="D22" s="218"/>
      <c r="E22" s="218"/>
      <c r="F22" s="121"/>
      <c r="G22" s="121"/>
      <c r="H22" s="122"/>
      <c r="I22" s="121"/>
      <c r="J22" s="121"/>
      <c r="K22" s="123"/>
      <c r="L22" s="160"/>
      <c r="M22" s="217"/>
      <c r="N22" s="217"/>
      <c r="O22" s="217"/>
      <c r="P22" s="160"/>
      <c r="Q22" s="160"/>
    </row>
    <row r="23" spans="1:17" ht="12.75">
      <c r="A23" s="117"/>
      <c r="B23" s="117" t="str">
        <f t="shared" si="0"/>
        <v/>
      </c>
      <c r="C23" s="218"/>
      <c r="D23" s="218"/>
      <c r="E23" s="218"/>
      <c r="F23" s="121"/>
      <c r="G23" s="121"/>
      <c r="H23" s="122"/>
      <c r="I23" s="121"/>
      <c r="J23" s="121"/>
      <c r="K23" s="123"/>
      <c r="L23" s="160"/>
      <c r="M23" s="217"/>
      <c r="N23" s="217"/>
      <c r="O23" s="217"/>
      <c r="P23" s="160"/>
      <c r="Q23" s="160"/>
    </row>
    <row r="24" spans="1:17" ht="12.75">
      <c r="A24" s="117"/>
      <c r="B24" s="117" t="str">
        <f t="shared" si="0"/>
        <v/>
      </c>
      <c r="C24" s="218"/>
      <c r="D24" s="218"/>
      <c r="E24" s="218"/>
      <c r="F24" s="121"/>
      <c r="G24" s="121"/>
      <c r="H24" s="122"/>
      <c r="I24" s="121"/>
      <c r="J24" s="121"/>
      <c r="K24" s="123"/>
      <c r="L24" s="160"/>
      <c r="M24" s="217"/>
      <c r="N24" s="217"/>
      <c r="O24" s="217"/>
      <c r="P24" s="160"/>
      <c r="Q24" s="160"/>
    </row>
    <row r="25" spans="1:17" ht="12.75">
      <c r="A25" s="117"/>
      <c r="B25" s="117" t="str">
        <f t="shared" si="0"/>
        <v/>
      </c>
      <c r="C25" s="218"/>
      <c r="D25" s="218"/>
      <c r="E25" s="218"/>
      <c r="F25" s="121"/>
      <c r="G25" s="121"/>
      <c r="H25" s="122"/>
      <c r="I25" s="121"/>
      <c r="J25" s="121"/>
      <c r="K25" s="123"/>
      <c r="L25" s="160"/>
      <c r="M25" s="217"/>
      <c r="N25" s="217"/>
      <c r="O25" s="217"/>
      <c r="P25" s="160"/>
      <c r="Q25" s="160"/>
    </row>
    <row r="26" spans="1:17" ht="12.75">
      <c r="B26" s="117" t="str">
        <f t="shared" si="0"/>
        <v/>
      </c>
      <c r="C26" s="218"/>
      <c r="D26" s="218"/>
      <c r="E26" s="218"/>
      <c r="F26" s="121"/>
      <c r="G26" s="121"/>
      <c r="H26" s="122"/>
      <c r="I26" s="121"/>
      <c r="J26" s="121"/>
      <c r="K26" s="123"/>
      <c r="L26" s="160"/>
      <c r="M26" s="217"/>
      <c r="N26" s="217"/>
      <c r="O26" s="217"/>
      <c r="P26" s="160"/>
      <c r="Q26" s="160"/>
    </row>
    <row r="27" spans="1:17" ht="12.75">
      <c r="B27" s="117" t="str">
        <f t="shared" si="0"/>
        <v/>
      </c>
      <c r="C27" s="218"/>
      <c r="D27" s="218"/>
      <c r="E27" s="218"/>
      <c r="F27" s="121"/>
      <c r="G27" s="121"/>
      <c r="H27" s="122"/>
      <c r="I27" s="121"/>
      <c r="J27" s="121"/>
      <c r="K27" s="123"/>
      <c r="L27" s="160"/>
      <c r="M27" s="217"/>
      <c r="N27" s="217"/>
      <c r="O27" s="217"/>
      <c r="P27" s="160"/>
      <c r="Q27" s="160"/>
    </row>
    <row r="28" spans="1:17" ht="12.75">
      <c r="B28" s="117" t="str">
        <f t="shared" si="0"/>
        <v/>
      </c>
      <c r="C28" s="218"/>
      <c r="D28" s="218"/>
      <c r="E28" s="218"/>
      <c r="F28" s="121"/>
      <c r="G28" s="121"/>
      <c r="H28" s="122"/>
      <c r="I28" s="121"/>
      <c r="J28" s="121"/>
      <c r="K28" s="123"/>
      <c r="L28" s="160"/>
      <c r="M28" s="217"/>
      <c r="N28" s="217"/>
      <c r="O28" s="217"/>
      <c r="P28" s="160"/>
      <c r="Q28" s="160"/>
    </row>
    <row r="29" spans="1:17" ht="12.75">
      <c r="B29" s="117" t="str">
        <f t="shared" si="0"/>
        <v/>
      </c>
      <c r="C29" s="218"/>
      <c r="D29" s="218"/>
      <c r="E29" s="218"/>
      <c r="F29" s="121"/>
      <c r="G29" s="121"/>
      <c r="H29" s="122"/>
      <c r="I29" s="121"/>
      <c r="J29" s="121"/>
      <c r="K29" s="123"/>
      <c r="L29" s="160"/>
      <c r="M29" s="217"/>
      <c r="N29" s="217"/>
      <c r="O29" s="217"/>
      <c r="P29" s="160"/>
      <c r="Q29" s="160"/>
    </row>
    <row r="30" spans="1:17" ht="12.75">
      <c r="B30" s="117" t="str">
        <f t="shared" si="0"/>
        <v/>
      </c>
      <c r="C30" s="218"/>
      <c r="D30" s="218"/>
      <c r="E30" s="218"/>
      <c r="F30" s="121"/>
      <c r="G30" s="121"/>
      <c r="H30" s="122"/>
      <c r="I30" s="121"/>
      <c r="J30" s="121"/>
      <c r="K30" s="123"/>
      <c r="L30" s="160"/>
      <c r="M30" s="217"/>
      <c r="N30" s="217"/>
      <c r="O30" s="217"/>
      <c r="P30" s="160"/>
      <c r="Q30" s="160"/>
    </row>
    <row r="31" spans="1:17" ht="12.75">
      <c r="B31" s="117" t="str">
        <f t="shared" si="0"/>
        <v/>
      </c>
      <c r="C31" s="218"/>
      <c r="D31" s="218"/>
      <c r="E31" s="218"/>
      <c r="F31" s="121"/>
      <c r="G31" s="121"/>
      <c r="H31" s="122"/>
      <c r="I31" s="121"/>
      <c r="J31" s="121"/>
      <c r="K31" s="123"/>
      <c r="L31" s="160"/>
      <c r="M31" s="217"/>
      <c r="N31" s="217"/>
      <c r="O31" s="217"/>
      <c r="P31" s="160"/>
      <c r="Q31" s="160"/>
    </row>
    <row r="32" spans="1:17" ht="12.75">
      <c r="B32" s="117" t="str">
        <f t="shared" si="0"/>
        <v/>
      </c>
      <c r="C32" s="218"/>
      <c r="D32" s="218"/>
      <c r="E32" s="218"/>
      <c r="F32" s="121"/>
      <c r="G32" s="121"/>
      <c r="H32" s="122"/>
      <c r="I32" s="121"/>
      <c r="J32" s="121"/>
      <c r="K32" s="123"/>
      <c r="L32" s="160"/>
      <c r="M32" s="217"/>
      <c r="N32" s="217"/>
      <c r="O32" s="217"/>
      <c r="P32" s="160"/>
      <c r="Q32" s="160"/>
    </row>
    <row r="33" spans="2:17" ht="12.75">
      <c r="B33" s="117" t="str">
        <f t="shared" si="0"/>
        <v/>
      </c>
      <c r="C33" s="218"/>
      <c r="D33" s="218"/>
      <c r="E33" s="218"/>
      <c r="F33" s="121"/>
      <c r="G33" s="121"/>
      <c r="H33" s="122"/>
      <c r="I33" s="121"/>
      <c r="J33" s="121"/>
      <c r="K33" s="123"/>
      <c r="L33" s="160"/>
      <c r="M33" s="217"/>
      <c r="N33" s="217"/>
      <c r="O33" s="217"/>
      <c r="P33" s="160"/>
      <c r="Q33" s="160"/>
    </row>
    <row r="34" spans="2:17" ht="12.75">
      <c r="B34" s="117" t="str">
        <f t="shared" si="0"/>
        <v/>
      </c>
      <c r="C34" s="218"/>
      <c r="D34" s="218"/>
      <c r="E34" s="218"/>
      <c r="F34" s="121"/>
      <c r="G34" s="121"/>
      <c r="H34" s="122"/>
      <c r="I34" s="121"/>
      <c r="J34" s="121"/>
      <c r="K34" s="123"/>
      <c r="L34" s="160"/>
      <c r="M34" s="217"/>
      <c r="N34" s="217"/>
      <c r="O34" s="217"/>
      <c r="P34" s="160"/>
      <c r="Q34" s="160"/>
    </row>
    <row r="35" spans="2:17" ht="12.75">
      <c r="B35" s="117" t="str">
        <f t="shared" si="0"/>
        <v/>
      </c>
      <c r="C35" s="218"/>
      <c r="D35" s="218"/>
      <c r="E35" s="218"/>
      <c r="F35" s="121"/>
      <c r="G35" s="121"/>
      <c r="H35" s="122"/>
      <c r="I35" s="121"/>
      <c r="J35" s="121"/>
      <c r="K35" s="123"/>
      <c r="L35" s="160"/>
      <c r="M35" s="217"/>
      <c r="N35" s="217"/>
      <c r="O35" s="217"/>
      <c r="P35" s="160"/>
      <c r="Q35" s="160"/>
    </row>
    <row r="36" spans="2:17" ht="12.75">
      <c r="B36" s="117" t="str">
        <f t="shared" si="0"/>
        <v/>
      </c>
      <c r="C36" s="218"/>
      <c r="D36" s="218"/>
      <c r="E36" s="218"/>
      <c r="F36" s="121"/>
      <c r="G36" s="121"/>
      <c r="H36" s="122"/>
      <c r="I36" s="121"/>
      <c r="J36" s="121"/>
      <c r="K36" s="123"/>
      <c r="L36" s="160"/>
      <c r="M36" s="217"/>
      <c r="N36" s="217"/>
      <c r="O36" s="217"/>
      <c r="P36" s="160"/>
      <c r="Q36" s="160"/>
    </row>
    <row r="37" spans="2:17" ht="12.75">
      <c r="B37" s="117" t="str">
        <f t="shared" si="0"/>
        <v/>
      </c>
      <c r="C37" s="218"/>
      <c r="D37" s="218"/>
      <c r="E37" s="218"/>
      <c r="F37" s="121"/>
      <c r="G37" s="121"/>
      <c r="H37" s="122"/>
      <c r="I37" s="121"/>
      <c r="J37" s="121"/>
      <c r="K37" s="123"/>
      <c r="L37" s="160"/>
      <c r="M37" s="217"/>
      <c r="N37" s="217"/>
      <c r="O37" s="217"/>
      <c r="P37" s="160"/>
      <c r="Q37" s="160"/>
    </row>
    <row r="38" spans="2:17" ht="12.75">
      <c r="B38" s="117" t="str">
        <f t="shared" si="0"/>
        <v/>
      </c>
      <c r="C38" s="218"/>
      <c r="D38" s="218"/>
      <c r="E38" s="218"/>
      <c r="F38" s="121"/>
      <c r="G38" s="121"/>
      <c r="H38" s="122"/>
      <c r="I38" s="121"/>
      <c r="J38" s="121"/>
      <c r="K38" s="123"/>
      <c r="L38" s="160"/>
      <c r="M38" s="217"/>
      <c r="N38" s="217"/>
      <c r="O38" s="217"/>
      <c r="P38" s="160"/>
      <c r="Q38" s="160"/>
    </row>
    <row r="39" spans="2:17" ht="12.75">
      <c r="B39" s="117" t="str">
        <f t="shared" si="0"/>
        <v/>
      </c>
      <c r="C39" s="218"/>
      <c r="D39" s="218"/>
      <c r="E39" s="218"/>
      <c r="F39" s="121"/>
      <c r="G39" s="121"/>
      <c r="H39" s="122"/>
      <c r="I39" s="121"/>
      <c r="J39" s="121"/>
      <c r="K39" s="123"/>
      <c r="L39" s="160"/>
      <c r="M39" s="217"/>
      <c r="N39" s="217"/>
      <c r="O39" s="217"/>
      <c r="P39" s="160"/>
      <c r="Q39" s="160"/>
    </row>
    <row r="40" spans="2:17" ht="12.75">
      <c r="B40" s="117" t="str">
        <f t="shared" si="0"/>
        <v/>
      </c>
      <c r="C40" s="218"/>
      <c r="D40" s="218"/>
      <c r="E40" s="218"/>
      <c r="F40" s="121"/>
      <c r="G40" s="121"/>
      <c r="H40" s="122"/>
      <c r="I40" s="121"/>
      <c r="J40" s="121"/>
      <c r="K40" s="123"/>
      <c r="L40" s="160"/>
      <c r="M40" s="217"/>
      <c r="N40" s="217"/>
      <c r="O40" s="217"/>
      <c r="P40" s="160"/>
      <c r="Q40" s="160"/>
    </row>
    <row r="41" spans="2:17" ht="12.75">
      <c r="B41" s="117" t="str">
        <f t="shared" si="0"/>
        <v/>
      </c>
      <c r="C41" s="218"/>
      <c r="D41" s="218"/>
      <c r="E41" s="218"/>
      <c r="F41" s="121"/>
      <c r="G41" s="121"/>
      <c r="H41" s="122"/>
      <c r="I41" s="121"/>
      <c r="J41" s="121"/>
      <c r="K41" s="123"/>
      <c r="L41" s="160"/>
      <c r="M41" s="217"/>
      <c r="N41" s="217"/>
      <c r="O41" s="217"/>
      <c r="P41" s="160"/>
      <c r="Q41" s="160"/>
    </row>
    <row r="42" spans="2:17" ht="12.75">
      <c r="B42" s="117" t="str">
        <f t="shared" si="0"/>
        <v/>
      </c>
      <c r="C42" s="218"/>
      <c r="D42" s="218"/>
      <c r="E42" s="218"/>
      <c r="F42" s="121"/>
      <c r="G42" s="121"/>
      <c r="H42" s="122"/>
      <c r="I42" s="121"/>
      <c r="J42" s="121"/>
      <c r="K42" s="123"/>
      <c r="L42" s="160"/>
      <c r="M42" s="217"/>
      <c r="N42" s="217"/>
      <c r="O42" s="217"/>
      <c r="P42" s="160"/>
      <c r="Q42" s="160"/>
    </row>
    <row r="43" spans="2:17" ht="12.75">
      <c r="B43" s="117" t="str">
        <f t="shared" si="0"/>
        <v/>
      </c>
      <c r="C43" s="218"/>
      <c r="D43" s="218"/>
      <c r="E43" s="218"/>
      <c r="F43" s="121"/>
      <c r="G43" s="121"/>
      <c r="H43" s="122"/>
      <c r="I43" s="121"/>
      <c r="J43" s="121"/>
      <c r="K43" s="123"/>
      <c r="L43" s="160"/>
      <c r="M43" s="217"/>
      <c r="N43" s="217"/>
      <c r="O43" s="217"/>
      <c r="P43" s="160"/>
      <c r="Q43" s="160"/>
    </row>
    <row r="44" spans="2:17" ht="12.75">
      <c r="B44" s="117" t="str">
        <f t="shared" si="0"/>
        <v/>
      </c>
      <c r="C44" s="218"/>
      <c r="D44" s="218"/>
      <c r="E44" s="218"/>
      <c r="F44" s="121"/>
      <c r="G44" s="121"/>
      <c r="H44" s="122"/>
      <c r="I44" s="121"/>
      <c r="J44" s="121"/>
      <c r="K44" s="123"/>
      <c r="L44" s="160"/>
      <c r="M44" s="217"/>
      <c r="N44" s="217"/>
      <c r="O44" s="217"/>
      <c r="P44" s="160"/>
      <c r="Q44" s="160"/>
    </row>
    <row r="45" spans="2:17" ht="12.75">
      <c r="B45" s="117" t="str">
        <f t="shared" si="0"/>
        <v/>
      </c>
      <c r="C45" s="218"/>
      <c r="D45" s="218"/>
      <c r="E45" s="218"/>
      <c r="F45" s="121"/>
      <c r="G45" s="121"/>
      <c r="H45" s="122"/>
      <c r="I45" s="121"/>
      <c r="J45" s="121"/>
      <c r="K45" s="123"/>
      <c r="L45" s="160"/>
      <c r="M45" s="217"/>
      <c r="N45" s="217"/>
      <c r="O45" s="217"/>
      <c r="P45" s="160"/>
      <c r="Q45" s="160"/>
    </row>
    <row r="46" spans="2:17" ht="12.75">
      <c r="B46" s="117" t="str">
        <f t="shared" si="0"/>
        <v/>
      </c>
      <c r="C46" s="218"/>
      <c r="D46" s="218"/>
      <c r="E46" s="218"/>
      <c r="F46" s="121"/>
      <c r="G46" s="121"/>
      <c r="H46" s="122"/>
      <c r="I46" s="121"/>
      <c r="J46" s="121"/>
      <c r="K46" s="123"/>
      <c r="L46" s="160"/>
      <c r="M46" s="217"/>
      <c r="N46" s="217"/>
      <c r="O46" s="217"/>
      <c r="P46" s="160"/>
      <c r="Q46" s="160"/>
    </row>
    <row r="47" spans="2:17" ht="12.75">
      <c r="B47" s="117" t="str">
        <f t="shared" si="0"/>
        <v/>
      </c>
      <c r="C47" s="218"/>
      <c r="D47" s="218"/>
      <c r="E47" s="218"/>
      <c r="F47" s="121"/>
      <c r="G47" s="121"/>
      <c r="H47" s="122"/>
      <c r="I47" s="121"/>
      <c r="J47" s="121"/>
      <c r="K47" s="123"/>
      <c r="L47" s="160"/>
      <c r="M47" s="217"/>
      <c r="N47" s="217"/>
      <c r="O47" s="217"/>
      <c r="P47" s="160"/>
      <c r="Q47" s="160"/>
    </row>
    <row r="48" spans="2:17" ht="12.75">
      <c r="B48" s="117" t="str">
        <f t="shared" si="0"/>
        <v/>
      </c>
      <c r="C48" s="218"/>
      <c r="D48" s="218"/>
      <c r="E48" s="218"/>
      <c r="F48" s="121"/>
      <c r="G48" s="121"/>
      <c r="H48" s="122"/>
      <c r="I48" s="121"/>
      <c r="J48" s="121"/>
      <c r="K48" s="123"/>
      <c r="L48" s="160"/>
      <c r="M48" s="217"/>
      <c r="N48" s="217"/>
      <c r="O48" s="217"/>
      <c r="P48" s="160"/>
      <c r="Q48" s="160"/>
    </row>
    <row r="49" spans="2:17" ht="12.75">
      <c r="B49" s="117" t="str">
        <f t="shared" si="0"/>
        <v/>
      </c>
      <c r="C49" s="218"/>
      <c r="D49" s="218"/>
      <c r="E49" s="218"/>
      <c r="F49" s="121"/>
      <c r="G49" s="121"/>
      <c r="H49" s="122"/>
      <c r="I49" s="121"/>
      <c r="J49" s="121"/>
      <c r="K49" s="123"/>
      <c r="L49" s="160"/>
      <c r="M49" s="217"/>
      <c r="N49" s="217"/>
      <c r="O49" s="217"/>
      <c r="P49" s="160"/>
      <c r="Q49" s="160"/>
    </row>
    <row r="50" spans="2:17" ht="12.75">
      <c r="B50" s="117" t="str">
        <f t="shared" si="0"/>
        <v/>
      </c>
      <c r="C50" s="218"/>
      <c r="D50" s="218"/>
      <c r="E50" s="218"/>
      <c r="F50" s="121"/>
      <c r="G50" s="121"/>
      <c r="H50" s="122"/>
      <c r="I50" s="121"/>
      <c r="J50" s="121"/>
      <c r="K50" s="123"/>
      <c r="L50" s="160"/>
      <c r="M50" s="217"/>
      <c r="N50" s="217"/>
      <c r="O50" s="217"/>
      <c r="P50" s="160"/>
      <c r="Q50" s="160"/>
    </row>
    <row r="51" spans="2:17" ht="12.75">
      <c r="B51" s="117" t="str">
        <f t="shared" si="0"/>
        <v/>
      </c>
      <c r="C51" s="218"/>
      <c r="D51" s="218"/>
      <c r="E51" s="218"/>
      <c r="F51" s="121"/>
      <c r="G51" s="121"/>
      <c r="H51" s="122"/>
      <c r="I51" s="121"/>
      <c r="J51" s="121"/>
      <c r="K51" s="123"/>
      <c r="L51" s="160"/>
      <c r="M51" s="217"/>
      <c r="N51" s="217"/>
      <c r="O51" s="217"/>
      <c r="P51" s="160"/>
      <c r="Q51" s="160"/>
    </row>
    <row r="52" spans="2:17" ht="12.75">
      <c r="B52" s="117" t="str">
        <f t="shared" si="0"/>
        <v/>
      </c>
      <c r="C52" s="218"/>
      <c r="D52" s="218"/>
      <c r="E52" s="218"/>
      <c r="F52" s="121"/>
      <c r="G52" s="121"/>
      <c r="H52" s="122"/>
      <c r="I52" s="121"/>
      <c r="J52" s="121"/>
      <c r="K52" s="123"/>
      <c r="L52" s="160"/>
      <c r="M52" s="217"/>
      <c r="N52" s="217"/>
      <c r="O52" s="217"/>
      <c r="P52" s="160"/>
      <c r="Q52" s="160"/>
    </row>
    <row r="53" spans="2:17" ht="12.75">
      <c r="B53" s="117" t="str">
        <f t="shared" si="0"/>
        <v/>
      </c>
      <c r="C53" s="218"/>
      <c r="D53" s="218"/>
      <c r="E53" s="218"/>
      <c r="F53" s="121"/>
      <c r="G53" s="121"/>
      <c r="H53" s="122"/>
      <c r="I53" s="121"/>
      <c r="J53" s="121"/>
      <c r="K53" s="123"/>
      <c r="L53" s="160"/>
      <c r="M53" s="217"/>
      <c r="N53" s="217"/>
      <c r="O53" s="217"/>
      <c r="P53" s="160"/>
      <c r="Q53" s="160"/>
    </row>
    <row r="54" spans="2:17" ht="12.75">
      <c r="B54" s="117" t="str">
        <f t="shared" si="0"/>
        <v/>
      </c>
      <c r="C54" s="218"/>
      <c r="D54" s="218"/>
      <c r="E54" s="218"/>
      <c r="F54" s="121"/>
      <c r="G54" s="121"/>
      <c r="H54" s="122"/>
      <c r="I54" s="121"/>
      <c r="J54" s="121"/>
      <c r="K54" s="123"/>
      <c r="L54" s="160"/>
      <c r="M54" s="217"/>
      <c r="N54" s="217"/>
      <c r="O54" s="217"/>
      <c r="P54" s="160"/>
      <c r="Q54" s="160"/>
    </row>
    <row r="55" spans="2:17" ht="12.75">
      <c r="B55" s="117" t="str">
        <f t="shared" si="0"/>
        <v/>
      </c>
      <c r="C55" s="218"/>
      <c r="D55" s="218"/>
      <c r="E55" s="218"/>
      <c r="F55" s="121"/>
      <c r="G55" s="121"/>
      <c r="H55" s="122"/>
      <c r="I55" s="121"/>
      <c r="J55" s="121"/>
      <c r="K55" s="123"/>
      <c r="L55" s="160"/>
      <c r="M55" s="217"/>
      <c r="N55" s="217"/>
      <c r="O55" s="217"/>
      <c r="P55" s="160"/>
      <c r="Q55" s="160"/>
    </row>
    <row r="56" spans="2:17" ht="12.75">
      <c r="B56" s="117" t="str">
        <f t="shared" si="0"/>
        <v/>
      </c>
      <c r="C56" s="218"/>
      <c r="D56" s="218"/>
      <c r="E56" s="218"/>
      <c r="F56" s="121"/>
      <c r="G56" s="121"/>
      <c r="H56" s="122"/>
      <c r="I56" s="121"/>
      <c r="J56" s="121"/>
      <c r="K56" s="123"/>
      <c r="L56" s="160"/>
      <c r="M56" s="217"/>
      <c r="N56" s="217"/>
      <c r="O56" s="217"/>
      <c r="P56" s="160"/>
      <c r="Q56" s="160"/>
    </row>
    <row r="57" spans="2:17" ht="12.75">
      <c r="B57" s="117" t="str">
        <f t="shared" si="0"/>
        <v/>
      </c>
      <c r="C57" s="218"/>
      <c r="D57" s="218"/>
      <c r="E57" s="218"/>
      <c r="F57" s="121"/>
      <c r="G57" s="121"/>
      <c r="H57" s="122"/>
      <c r="I57" s="121"/>
      <c r="J57" s="121"/>
      <c r="K57" s="123"/>
      <c r="L57" s="160"/>
      <c r="M57" s="217"/>
      <c r="N57" s="217"/>
      <c r="O57" s="217"/>
      <c r="P57" s="160"/>
      <c r="Q57" s="160"/>
    </row>
    <row r="58" spans="2:17" ht="12.75">
      <c r="B58" s="117" t="str">
        <f t="shared" si="0"/>
        <v/>
      </c>
      <c r="C58" s="218"/>
      <c r="D58" s="218"/>
      <c r="E58" s="218"/>
      <c r="F58" s="121"/>
      <c r="G58" s="121"/>
      <c r="H58" s="122"/>
      <c r="I58" s="121"/>
      <c r="J58" s="121"/>
      <c r="K58" s="123"/>
      <c r="L58" s="160"/>
      <c r="M58" s="217"/>
      <c r="N58" s="217"/>
      <c r="O58" s="217"/>
      <c r="P58" s="160"/>
      <c r="Q58" s="160"/>
    </row>
    <row r="59" spans="2:17" ht="12.75">
      <c r="B59" s="117" t="str">
        <f t="shared" si="0"/>
        <v/>
      </c>
      <c r="C59" s="218"/>
      <c r="D59" s="218"/>
      <c r="E59" s="218"/>
      <c r="F59" s="121"/>
      <c r="G59" s="121"/>
      <c r="H59" s="122"/>
      <c r="I59" s="121"/>
      <c r="J59" s="121"/>
      <c r="K59" s="123"/>
      <c r="L59" s="160"/>
      <c r="M59" s="217"/>
      <c r="N59" s="217"/>
      <c r="O59" s="217"/>
      <c r="P59" s="160"/>
      <c r="Q59" s="160"/>
    </row>
    <row r="60" spans="2:17" ht="12.75">
      <c r="B60" s="117" t="str">
        <f t="shared" si="0"/>
        <v/>
      </c>
      <c r="C60" s="218"/>
      <c r="D60" s="218"/>
      <c r="E60" s="218"/>
      <c r="F60" s="121"/>
      <c r="G60" s="121"/>
      <c r="H60" s="122"/>
      <c r="I60" s="121"/>
      <c r="J60" s="121"/>
      <c r="K60" s="123"/>
      <c r="L60" s="160"/>
      <c r="M60" s="217"/>
      <c r="N60" s="217"/>
      <c r="O60" s="217"/>
      <c r="P60" s="160"/>
      <c r="Q60" s="160"/>
    </row>
    <row r="61" spans="2:17" ht="12.75">
      <c r="B61" s="117" t="str">
        <f t="shared" si="0"/>
        <v/>
      </c>
      <c r="C61" s="218"/>
      <c r="D61" s="218"/>
      <c r="E61" s="218"/>
      <c r="F61" s="121"/>
      <c r="G61" s="121"/>
      <c r="H61" s="122"/>
      <c r="I61" s="121"/>
      <c r="J61" s="121"/>
      <c r="K61" s="123"/>
      <c r="L61" s="160"/>
      <c r="M61" s="217"/>
      <c r="N61" s="217"/>
      <c r="O61" s="217"/>
      <c r="P61" s="160"/>
      <c r="Q61" s="160"/>
    </row>
    <row r="62" spans="2:17" ht="12.75">
      <c r="B62" s="117" t="str">
        <f t="shared" si="0"/>
        <v/>
      </c>
      <c r="C62" s="218"/>
      <c r="D62" s="218"/>
      <c r="E62" s="218"/>
      <c r="F62" s="121"/>
      <c r="G62" s="121"/>
      <c r="H62" s="122"/>
      <c r="I62" s="121"/>
      <c r="J62" s="121"/>
      <c r="K62" s="123"/>
      <c r="L62" s="160"/>
      <c r="M62" s="217"/>
      <c r="N62" s="217"/>
      <c r="O62" s="217"/>
      <c r="P62" s="160"/>
      <c r="Q62" s="160"/>
    </row>
    <row r="63" spans="2:17" ht="12.75">
      <c r="B63" s="117" t="str">
        <f t="shared" si="0"/>
        <v/>
      </c>
      <c r="C63" s="218"/>
      <c r="D63" s="218"/>
      <c r="E63" s="218"/>
      <c r="F63" s="121"/>
      <c r="G63" s="121"/>
      <c r="H63" s="122"/>
      <c r="I63" s="121"/>
      <c r="J63" s="121"/>
      <c r="K63" s="123"/>
      <c r="L63" s="160"/>
      <c r="M63" s="217"/>
      <c r="N63" s="217"/>
      <c r="O63" s="217"/>
      <c r="P63" s="160"/>
      <c r="Q63" s="160"/>
    </row>
    <row r="64" spans="2:17" ht="12.75">
      <c r="B64" s="117" t="str">
        <f t="shared" si="0"/>
        <v/>
      </c>
      <c r="C64" s="218"/>
      <c r="D64" s="218"/>
      <c r="E64" s="218"/>
      <c r="F64" s="121"/>
      <c r="G64" s="121"/>
      <c r="H64" s="122"/>
      <c r="I64" s="121"/>
      <c r="J64" s="121"/>
      <c r="K64" s="123"/>
      <c r="L64" s="160"/>
      <c r="M64" s="217"/>
      <c r="N64" s="217"/>
      <c r="O64" s="217"/>
      <c r="P64" s="160"/>
      <c r="Q64" s="160"/>
    </row>
    <row r="65" spans="2:17" ht="4.5" hidden="1" customHeight="1">
      <c r="C65" s="124"/>
      <c r="D65" s="124"/>
      <c r="E65" s="124"/>
      <c r="F65" s="124"/>
      <c r="G65" s="124"/>
      <c r="H65" s="124"/>
      <c r="I65" s="125"/>
      <c r="J65" s="125"/>
      <c r="K65" s="125"/>
      <c r="L65" s="125"/>
      <c r="M65" s="125"/>
      <c r="N65" s="125"/>
      <c r="O65" s="125"/>
      <c r="P65" s="125"/>
      <c r="Q65" s="125"/>
    </row>
    <row r="66" spans="2:17" ht="5.25" customHeight="1">
      <c r="B66" s="113"/>
      <c r="C66" s="115"/>
      <c r="D66" s="115"/>
      <c r="E66" s="115"/>
      <c r="F66" s="115"/>
      <c r="G66" s="115"/>
      <c r="H66" s="115"/>
      <c r="I66" s="113"/>
      <c r="J66" s="113"/>
      <c r="K66" s="113"/>
      <c r="L66" s="113"/>
      <c r="M66" s="113"/>
      <c r="N66" s="113"/>
      <c r="O66" s="113"/>
      <c r="P66" s="113"/>
      <c r="Q66" s="113"/>
    </row>
    <row r="67" spans="2:17" ht="12.75">
      <c r="C67" s="222"/>
      <c r="D67" s="223"/>
      <c r="F67" s="126"/>
      <c r="G67" s="224">
        <v>42322</v>
      </c>
      <c r="H67" s="224"/>
      <c r="J67" s="126"/>
      <c r="K67" s="220"/>
      <c r="L67" s="221"/>
      <c r="M67" s="221"/>
      <c r="N67" s="221"/>
      <c r="P67" s="220"/>
      <c r="Q67" s="221"/>
    </row>
    <row r="68" spans="2:17" ht="6" customHeight="1"/>
    <row r="69" spans="2:17" ht="6" customHeight="1">
      <c r="D69" s="219"/>
      <c r="E69" s="219"/>
      <c r="L69" s="219"/>
      <c r="M69" s="219"/>
      <c r="N69" s="219"/>
      <c r="O69" s="219"/>
      <c r="P69" s="219"/>
    </row>
    <row r="70" spans="2:17" ht="12.75"/>
    <row r="71" spans="2:17" ht="15.75">
      <c r="C71" s="226"/>
      <c r="D71" s="226"/>
      <c r="E71" s="227"/>
      <c r="F71" s="227"/>
      <c r="G71" s="227"/>
      <c r="H71" s="227"/>
      <c r="I71" s="227"/>
      <c r="J71" s="127"/>
      <c r="K71" s="225">
        <f ca="1">TODAY()</f>
        <v>45049</v>
      </c>
      <c r="L71" s="225"/>
      <c r="M71" s="225"/>
      <c r="N71" s="225"/>
      <c r="O71" s="225"/>
      <c r="P71" s="225"/>
      <c r="Q71" s="225"/>
    </row>
    <row r="72" spans="2:17" ht="12.75"/>
    <row r="73" spans="2:17" ht="7.5" customHeight="1"/>
    <row r="74" spans="2:17" ht="12.75"/>
    <row r="75" spans="2:17" ht="12.75">
      <c r="D75" s="219" t="s">
        <v>98</v>
      </c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</row>
    <row r="76" spans="2:17" ht="4.5" customHeight="1"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7" ht="12.75"/>
  </sheetData>
  <autoFilter ref="B14:Q64" xr:uid="{00000000-0001-0000-0800-000000000000}">
    <filterColumn colId="11" showButton="0"/>
    <filterColumn colId="12" showButton="0"/>
  </autoFilter>
  <mergeCells count="116">
    <mergeCell ref="C18:E18"/>
    <mergeCell ref="C19:E19"/>
    <mergeCell ref="C21:E21"/>
    <mergeCell ref="C22:E22"/>
    <mergeCell ref="C25:E25"/>
    <mergeCell ref="C26:E26"/>
    <mergeCell ref="C29:E29"/>
    <mergeCell ref="C30:E30"/>
    <mergeCell ref="D4:I4"/>
    <mergeCell ref="C20:E20"/>
    <mergeCell ref="E7:Q7"/>
    <mergeCell ref="P4:Q4"/>
    <mergeCell ref="I11:Q11"/>
    <mergeCell ref="C15:E15"/>
    <mergeCell ref="C16:E16"/>
    <mergeCell ref="C17:E17"/>
    <mergeCell ref="D9:Q9"/>
    <mergeCell ref="M15:O15"/>
    <mergeCell ref="M14:O14"/>
    <mergeCell ref="M22:O22"/>
    <mergeCell ref="M25:O25"/>
    <mergeCell ref="M26:O26"/>
    <mergeCell ref="C23:E23"/>
    <mergeCell ref="C24:E24"/>
    <mergeCell ref="M23:O23"/>
    <mergeCell ref="M24:O24"/>
    <mergeCell ref="C31:E31"/>
    <mergeCell ref="C32:E32"/>
    <mergeCell ref="M31:O31"/>
    <mergeCell ref="M32:O32"/>
    <mergeCell ref="C39:E39"/>
    <mergeCell ref="M29:O29"/>
    <mergeCell ref="M30:O30"/>
    <mergeCell ref="C27:E27"/>
    <mergeCell ref="C28:E28"/>
    <mergeCell ref="M27:O27"/>
    <mergeCell ref="M28:O28"/>
    <mergeCell ref="C33:E33"/>
    <mergeCell ref="C34:E34"/>
    <mergeCell ref="M33:O33"/>
    <mergeCell ref="M34:O34"/>
    <mergeCell ref="C43:E43"/>
    <mergeCell ref="C40:E40"/>
    <mergeCell ref="M39:O39"/>
    <mergeCell ref="M40:O40"/>
    <mergeCell ref="C37:E37"/>
    <mergeCell ref="C38:E38"/>
    <mergeCell ref="M37:O37"/>
    <mergeCell ref="M38:O38"/>
    <mergeCell ref="C35:E35"/>
    <mergeCell ref="C36:E36"/>
    <mergeCell ref="M35:O35"/>
    <mergeCell ref="M42:O42"/>
    <mergeCell ref="M36:O36"/>
    <mergeCell ref="M2:P2"/>
    <mergeCell ref="M16:O16"/>
    <mergeCell ref="M17:O17"/>
    <mergeCell ref="M18:O18"/>
    <mergeCell ref="C47:E47"/>
    <mergeCell ref="C48:E48"/>
    <mergeCell ref="M47:O47"/>
    <mergeCell ref="M64:O64"/>
    <mergeCell ref="C61:E61"/>
    <mergeCell ref="C62:E62"/>
    <mergeCell ref="M61:O61"/>
    <mergeCell ref="M62:O62"/>
    <mergeCell ref="C60:E60"/>
    <mergeCell ref="M48:O48"/>
    <mergeCell ref="C45:E45"/>
    <mergeCell ref="C46:E46"/>
    <mergeCell ref="M45:O45"/>
    <mergeCell ref="M46:O46"/>
    <mergeCell ref="C44:E44"/>
    <mergeCell ref="M43:O43"/>
    <mergeCell ref="M44:O44"/>
    <mergeCell ref="C41:E41"/>
    <mergeCell ref="C42:E42"/>
    <mergeCell ref="M41:O41"/>
    <mergeCell ref="M19:O19"/>
    <mergeCell ref="M20:O20"/>
    <mergeCell ref="M21:O21"/>
    <mergeCell ref="C63:E63"/>
    <mergeCell ref="C64:E64"/>
    <mergeCell ref="M63:O63"/>
    <mergeCell ref="C55:E55"/>
    <mergeCell ref="C56:E56"/>
    <mergeCell ref="M55:O55"/>
    <mergeCell ref="M56:O56"/>
    <mergeCell ref="C53:E53"/>
    <mergeCell ref="C54:E54"/>
    <mergeCell ref="M53:O53"/>
    <mergeCell ref="M54:O54"/>
    <mergeCell ref="M59:O59"/>
    <mergeCell ref="M60:O60"/>
    <mergeCell ref="C57:E57"/>
    <mergeCell ref="C58:E58"/>
    <mergeCell ref="M57:O57"/>
    <mergeCell ref="M58:O58"/>
    <mergeCell ref="C59:E59"/>
    <mergeCell ref="C51:E51"/>
    <mergeCell ref="C52:E52"/>
    <mergeCell ref="M51:O51"/>
    <mergeCell ref="M52:O52"/>
    <mergeCell ref="C49:E49"/>
    <mergeCell ref="C50:E50"/>
    <mergeCell ref="M49:O49"/>
    <mergeCell ref="M50:O50"/>
    <mergeCell ref="D75:P75"/>
    <mergeCell ref="K67:N67"/>
    <mergeCell ref="P67:Q67"/>
    <mergeCell ref="C67:D67"/>
    <mergeCell ref="L69:P69"/>
    <mergeCell ref="D69:E69"/>
    <mergeCell ref="G67:H67"/>
    <mergeCell ref="K71:Q71"/>
    <mergeCell ref="C71:I71"/>
  </mergeCells>
  <phoneticPr fontId="2" type="noConversion"/>
  <pageMargins left="0.6692913385826772" right="7.874015748031496E-2" top="0.31496062992125984" bottom="0.31496062992125984" header="0.35433070866141736" footer="0.23622047244094491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Y11"/>
  <sheetViews>
    <sheetView showGridLines="0" zoomScaleNormal="75" workbookViewId="0"/>
  </sheetViews>
  <sheetFormatPr defaultRowHeight="12.75"/>
  <cols>
    <col min="1" max="1" width="8.28515625" style="241" bestFit="1" customWidth="1"/>
    <col min="2" max="2" width="20" style="240" bestFit="1" customWidth="1"/>
    <col min="3" max="3" width="36" style="241" bestFit="1" customWidth="1"/>
    <col min="4" max="4" width="9.42578125" style="241" bestFit="1" customWidth="1"/>
    <col min="5" max="5" width="6" style="240" bestFit="1" customWidth="1"/>
    <col min="6" max="6" width="9.140625" style="240"/>
    <col min="7" max="7" width="16.85546875" style="154" bestFit="1" customWidth="1"/>
    <col min="8" max="8" width="13.28515625" style="240" bestFit="1" customWidth="1"/>
    <col min="9" max="9" width="14" style="240" bestFit="1" customWidth="1"/>
    <col min="10" max="10" width="15.7109375" style="240" bestFit="1" customWidth="1"/>
    <col min="11" max="11" width="12.85546875" style="240" bestFit="1" customWidth="1"/>
    <col min="12" max="12" width="6.7109375" style="154" bestFit="1" customWidth="1"/>
    <col min="13" max="13" width="13.85546875" style="199" bestFit="1" customWidth="1"/>
    <col min="14" max="14" width="9.140625" style="154"/>
    <col min="15" max="19" width="9.140625" style="240"/>
    <col min="20" max="23" width="9.140625" style="242"/>
    <col min="24" max="16384" width="9.140625" style="239"/>
  </cols>
  <sheetData>
    <row r="1" spans="1:25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238"/>
    </row>
    <row r="2" spans="1:25">
      <c r="A2" s="240"/>
      <c r="B2" s="241"/>
      <c r="C2" s="240"/>
      <c r="E2" s="241"/>
      <c r="G2" s="240"/>
      <c r="H2" s="154"/>
      <c r="L2" s="240"/>
      <c r="M2" s="240"/>
      <c r="O2" s="239"/>
      <c r="T2" s="240"/>
      <c r="U2" s="240"/>
      <c r="X2" s="242"/>
      <c r="Y2" s="242"/>
    </row>
    <row r="3" spans="1:25">
      <c r="A3" s="240"/>
      <c r="B3" s="241"/>
      <c r="C3" s="240"/>
      <c r="E3" s="241"/>
      <c r="G3" s="240"/>
      <c r="H3" s="154"/>
      <c r="L3" s="240"/>
      <c r="M3" s="240"/>
      <c r="O3" s="239"/>
      <c r="T3" s="240"/>
      <c r="U3" s="240"/>
      <c r="X3" s="242"/>
      <c r="Y3" s="242"/>
    </row>
    <row r="4" spans="1:25">
      <c r="A4" s="240"/>
      <c r="B4" s="241"/>
      <c r="C4" s="240"/>
      <c r="E4" s="241"/>
      <c r="G4" s="240"/>
      <c r="H4" s="154"/>
      <c r="L4" s="240"/>
      <c r="M4" s="240"/>
      <c r="O4" s="239"/>
      <c r="T4" s="240"/>
      <c r="U4" s="240"/>
      <c r="X4" s="242"/>
      <c r="Y4" s="242"/>
    </row>
    <row r="5" spans="1:25">
      <c r="A5" s="240"/>
      <c r="B5" s="241"/>
      <c r="C5" s="240"/>
      <c r="E5" s="241"/>
      <c r="G5" s="240"/>
      <c r="H5" s="154"/>
      <c r="L5" s="240"/>
      <c r="M5" s="240"/>
      <c r="O5" s="239"/>
      <c r="T5" s="240"/>
      <c r="U5" s="240"/>
      <c r="X5" s="242"/>
      <c r="Y5" s="242"/>
    </row>
    <row r="6" spans="1:25">
      <c r="A6" s="240"/>
      <c r="B6" s="241"/>
      <c r="C6" s="240"/>
      <c r="E6" s="241"/>
      <c r="G6" s="240"/>
      <c r="H6" s="154"/>
      <c r="L6" s="240"/>
      <c r="M6" s="240"/>
      <c r="O6" s="239"/>
      <c r="T6" s="240"/>
      <c r="U6" s="240"/>
      <c r="X6" s="242"/>
      <c r="Y6" s="242"/>
    </row>
    <row r="7" spans="1:25">
      <c r="A7" s="240"/>
      <c r="B7" s="241"/>
      <c r="C7" s="240"/>
      <c r="E7" s="241"/>
      <c r="G7" s="240"/>
      <c r="H7" s="154"/>
      <c r="L7" s="240"/>
      <c r="M7" s="240"/>
      <c r="O7" s="239"/>
      <c r="T7" s="240"/>
      <c r="U7" s="240"/>
      <c r="X7" s="242"/>
      <c r="Y7" s="242"/>
    </row>
    <row r="8" spans="1:25">
      <c r="A8" s="240"/>
      <c r="B8" s="241"/>
      <c r="C8" s="240"/>
      <c r="E8" s="241"/>
      <c r="G8" s="240"/>
      <c r="H8" s="154"/>
      <c r="L8" s="240"/>
      <c r="M8" s="240"/>
      <c r="O8" s="239"/>
      <c r="T8" s="240"/>
      <c r="U8" s="240"/>
      <c r="X8" s="242"/>
      <c r="Y8" s="242"/>
    </row>
    <row r="9" spans="1:25">
      <c r="A9" s="240"/>
      <c r="B9" s="241"/>
      <c r="C9" s="240"/>
      <c r="E9" s="241"/>
      <c r="G9" s="240"/>
      <c r="H9" s="154"/>
      <c r="L9" s="240"/>
      <c r="M9" s="240"/>
      <c r="O9" s="239"/>
      <c r="T9" s="240"/>
      <c r="U9" s="240"/>
      <c r="X9" s="242"/>
      <c r="Y9" s="242"/>
    </row>
    <row r="10" spans="1:25">
      <c r="A10" s="240"/>
      <c r="B10" s="241"/>
      <c r="C10" s="240"/>
      <c r="E10" s="241"/>
      <c r="G10" s="240"/>
      <c r="H10" s="154"/>
      <c r="L10" s="240"/>
      <c r="M10" s="240"/>
      <c r="O10" s="239"/>
      <c r="T10" s="240"/>
      <c r="U10" s="240"/>
      <c r="X10" s="242"/>
      <c r="Y10" s="242"/>
    </row>
    <row r="11" spans="1:25">
      <c r="A11" s="240"/>
      <c r="B11" s="241"/>
      <c r="C11" s="240"/>
      <c r="E11" s="241"/>
      <c r="G11" s="240"/>
      <c r="H11" s="154"/>
      <c r="L11" s="240"/>
      <c r="M11" s="240"/>
      <c r="O11" s="239"/>
      <c r="T11" s="240"/>
      <c r="U11" s="240"/>
      <c r="X11" s="242"/>
      <c r="Y11" s="242"/>
    </row>
  </sheetData>
  <sheetProtection selectLockedCells="1" selectUnlockedCells="1"/>
  <sortState xmlns:xlrd2="http://schemas.microsoft.com/office/spreadsheetml/2017/richdata2" ref="A2:N11">
    <sortCondition ref="L2"/>
  </sortState>
  <phoneticPr fontId="2" type="noConversion"/>
  <pageMargins left="0.34" right="0.36" top="0.73" bottom="0.984251969" header="0.49212598499999999" footer="0.49212598499999999"/>
  <pageSetup paperSize="9" scale="65" orientation="landscape" r:id="rId1"/>
  <headerFooter alignWithMargins="0">
    <oddHeader>&amp;LCONTROLE DE ESTOQUE&amp;CENTRADAS&amp;R&amp;D</oddHeader>
    <oddFooter>&amp;RPágina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ET13"/>
  <sheetViews>
    <sheetView showGridLines="0" topLeftCell="J1" workbookViewId="0">
      <selection activeCell="AH2" sqref="AH2"/>
    </sheetView>
  </sheetViews>
  <sheetFormatPr defaultRowHeight="12.75"/>
  <cols>
    <col min="1" max="1" width="5.5703125" bestFit="1" customWidth="1"/>
    <col min="2" max="2" width="12.42578125" bestFit="1" customWidth="1"/>
    <col min="3" max="3" width="9.42578125" customWidth="1"/>
    <col min="4" max="4" width="8.85546875" bestFit="1" customWidth="1"/>
    <col min="5" max="5" width="6" bestFit="1" customWidth="1"/>
    <col min="6" max="6" width="5.85546875" bestFit="1" customWidth="1"/>
    <col min="7" max="7" width="16.85546875" bestFit="1" customWidth="1"/>
    <col min="8" max="8" width="18.140625" bestFit="1" customWidth="1"/>
    <col min="9" max="9" width="18.7109375" bestFit="1" customWidth="1"/>
    <col min="10" max="10" width="19.85546875" bestFit="1" customWidth="1"/>
    <col min="11" max="11" width="14.7109375" bestFit="1" customWidth="1"/>
    <col min="12" max="12" width="15.42578125" bestFit="1" customWidth="1"/>
    <col min="13" max="13" width="9.28515625" bestFit="1" customWidth="1"/>
    <col min="14" max="14" width="18.140625" bestFit="1" customWidth="1"/>
    <col min="15" max="15" width="10.140625" bestFit="1" customWidth="1"/>
    <col min="16" max="16" width="20" customWidth="1"/>
    <col min="17" max="17" width="15.85546875" customWidth="1"/>
    <col min="18" max="18" width="9" bestFit="1" customWidth="1"/>
    <col min="19" max="19" width="15.85546875" customWidth="1"/>
    <col min="20" max="20" width="33.42578125" customWidth="1"/>
    <col min="21" max="21" width="5.5703125" bestFit="1" customWidth="1"/>
    <col min="22" max="22" width="11" bestFit="1" customWidth="1"/>
    <col min="23" max="23" width="10" bestFit="1" customWidth="1"/>
    <col min="24" max="24" width="8.42578125" bestFit="1" customWidth="1"/>
    <col min="25" max="25" width="16.85546875" bestFit="1" customWidth="1"/>
    <col min="27" max="27" width="12.42578125" bestFit="1" customWidth="1"/>
    <col min="28" max="28" width="16.5703125" bestFit="1" customWidth="1"/>
    <col min="29" max="29" width="13.7109375" bestFit="1" customWidth="1"/>
    <col min="30" max="30" width="20" bestFit="1" customWidth="1"/>
    <col min="31" max="31" width="5.28515625" bestFit="1" customWidth="1"/>
    <col min="32" max="32" width="17.5703125" bestFit="1" customWidth="1"/>
    <col min="33" max="33" width="8.140625" bestFit="1" customWidth="1"/>
    <col min="34" max="34" width="8.5703125" bestFit="1" customWidth="1"/>
    <col min="35" max="35" width="16.7109375" bestFit="1" customWidth="1"/>
    <col min="44" max="44" width="14.7109375" bestFit="1" customWidth="1"/>
    <col min="45" max="45" width="13.85546875" bestFit="1" customWidth="1"/>
    <col min="46" max="46" width="11.42578125" bestFit="1" customWidth="1"/>
    <col min="47" max="47" width="9.7109375" bestFit="1" customWidth="1"/>
    <col min="48" max="48" width="7.85546875" bestFit="1" customWidth="1"/>
    <col min="49" max="49" width="8" bestFit="1" customWidth="1"/>
    <col min="50" max="50" width="4.85546875" bestFit="1" customWidth="1"/>
    <col min="51" max="51" width="8.5703125" bestFit="1" customWidth="1"/>
    <col min="52" max="52" width="21.7109375" bestFit="1" customWidth="1"/>
    <col min="53" max="53" width="9.7109375" bestFit="1" customWidth="1"/>
    <col min="54" max="54" width="14" bestFit="1" customWidth="1"/>
    <col min="55" max="55" width="9.42578125" bestFit="1" customWidth="1"/>
    <col min="56" max="56" width="31.85546875" bestFit="1" customWidth="1"/>
    <col min="57" max="57" width="5.28515625" bestFit="1" customWidth="1"/>
    <col min="68" max="68" width="27.7109375" bestFit="1" customWidth="1"/>
    <col min="69" max="69" width="16.85546875" bestFit="1" customWidth="1"/>
    <col min="70" max="70" width="8.7109375" bestFit="1" customWidth="1"/>
    <col min="71" max="71" width="7" bestFit="1" customWidth="1"/>
    <col min="72" max="72" width="8.5703125" bestFit="1" customWidth="1"/>
    <col min="73" max="73" width="10.42578125" bestFit="1" customWidth="1"/>
    <col min="74" max="74" width="11" bestFit="1" customWidth="1"/>
    <col min="75" max="75" width="12.7109375" bestFit="1" customWidth="1"/>
    <col min="76" max="76" width="12.28515625" bestFit="1" customWidth="1"/>
    <col min="87" max="87" width="17.7109375" bestFit="1" customWidth="1"/>
    <col min="88" max="88" width="4.7109375" bestFit="1" customWidth="1"/>
    <col min="89" max="89" width="9.85546875" bestFit="1" customWidth="1"/>
    <col min="90" max="90" width="6.5703125" bestFit="1" customWidth="1"/>
    <col min="91" max="91" width="9" bestFit="1" customWidth="1"/>
    <col min="92" max="92" width="8.5703125" bestFit="1" customWidth="1"/>
    <col min="93" max="93" width="7.42578125" bestFit="1" customWidth="1"/>
    <col min="94" max="94" width="2" bestFit="1" customWidth="1"/>
    <col min="105" max="105" width="39.5703125" bestFit="1" customWidth="1"/>
    <col min="106" max="106" width="17.5703125" bestFit="1" customWidth="1"/>
    <col min="107" max="107" width="19.42578125" bestFit="1" customWidth="1"/>
    <col min="108" max="108" width="9.7109375" bestFit="1" customWidth="1"/>
    <col min="109" max="109" width="11.85546875" bestFit="1" customWidth="1"/>
    <col min="110" max="110" width="12" bestFit="1" customWidth="1"/>
    <col min="111" max="111" width="9.5703125" bestFit="1" customWidth="1"/>
    <col min="112" max="112" width="16.28515625" bestFit="1" customWidth="1"/>
    <col min="113" max="113" width="21.7109375" bestFit="1" customWidth="1"/>
    <col min="114" max="114" width="9.7109375" bestFit="1" customWidth="1"/>
    <col min="115" max="115" width="14" bestFit="1" customWidth="1"/>
    <col min="116" max="116" width="13.42578125" bestFit="1" customWidth="1"/>
    <col min="117" max="117" width="35.85546875" bestFit="1" customWidth="1"/>
    <col min="118" max="118" width="5.28515625" bestFit="1" customWidth="1"/>
    <col min="130" max="130" width="2" bestFit="1" customWidth="1"/>
    <col min="131" max="131" width="18" bestFit="1" customWidth="1"/>
    <col min="132" max="132" width="42.85546875" bestFit="1" customWidth="1"/>
    <col min="133" max="133" width="19.42578125" bestFit="1" customWidth="1"/>
    <col min="134" max="134" width="7.140625" bestFit="1" customWidth="1"/>
    <col min="135" max="135" width="15.85546875" bestFit="1" customWidth="1"/>
    <col min="136" max="136" width="13.28515625" bestFit="1" customWidth="1"/>
    <col min="137" max="137" width="8.42578125" bestFit="1" customWidth="1"/>
    <col min="138" max="138" width="12.85546875" bestFit="1" customWidth="1"/>
    <col min="139" max="139" width="16.85546875" bestFit="1" customWidth="1"/>
    <col min="140" max="140" width="20" bestFit="1" customWidth="1"/>
    <col min="141" max="141" width="13.28515625" bestFit="1" customWidth="1"/>
    <col min="142" max="142" width="4" bestFit="1" customWidth="1"/>
    <col min="143" max="143" width="18.5703125" bestFit="1" customWidth="1"/>
    <col min="144" max="144" width="13.42578125" bestFit="1" customWidth="1"/>
    <col min="146" max="146" width="14.28515625" bestFit="1" customWidth="1"/>
    <col min="147" max="147" width="5.28515625" bestFit="1" customWidth="1"/>
    <col min="148" max="148" width="2" bestFit="1" customWidth="1"/>
    <col min="150" max="150" width="2" bestFit="1" customWidth="1"/>
  </cols>
  <sheetData>
    <row r="1" spans="1:150">
      <c r="A1" s="67" t="s">
        <v>26</v>
      </c>
      <c r="B1" s="67" t="s">
        <v>34</v>
      </c>
      <c r="C1" s="67" t="s">
        <v>2</v>
      </c>
      <c r="D1" s="67" t="s">
        <v>3</v>
      </c>
      <c r="E1" s="68" t="s">
        <v>4</v>
      </c>
      <c r="F1" s="67" t="s">
        <v>23</v>
      </c>
      <c r="G1" s="67" t="s">
        <v>46</v>
      </c>
      <c r="H1" s="67" t="s">
        <v>47</v>
      </c>
      <c r="I1" s="67" t="s">
        <v>60</v>
      </c>
      <c r="J1" s="67" t="s">
        <v>62</v>
      </c>
      <c r="K1" s="67" t="s">
        <v>40</v>
      </c>
      <c r="L1" s="67" t="s">
        <v>89</v>
      </c>
      <c r="M1" s="67" t="s">
        <v>88</v>
      </c>
      <c r="N1" s="67" t="s">
        <v>71</v>
      </c>
      <c r="O1" s="67" t="s">
        <v>33</v>
      </c>
      <c r="P1" s="39" t="s">
        <v>141</v>
      </c>
      <c r="Q1" s="39" t="s">
        <v>142</v>
      </c>
      <c r="R1" s="39" t="s">
        <v>1</v>
      </c>
      <c r="S1" s="39" t="s">
        <v>133</v>
      </c>
      <c r="T1" s="67"/>
      <c r="U1" s="67" t="s">
        <v>26</v>
      </c>
      <c r="V1" s="67" t="s">
        <v>34</v>
      </c>
      <c r="W1" s="67" t="s">
        <v>2</v>
      </c>
      <c r="X1" s="67" t="s">
        <v>3</v>
      </c>
      <c r="Y1" s="67" t="s">
        <v>27</v>
      </c>
      <c r="Z1" s="67" t="s">
        <v>25</v>
      </c>
      <c r="AA1" s="67" t="s">
        <v>22</v>
      </c>
      <c r="AB1" s="67" t="s">
        <v>28</v>
      </c>
      <c r="AC1" s="67" t="s">
        <v>24</v>
      </c>
      <c r="AD1" s="67" t="s">
        <v>61</v>
      </c>
      <c r="AE1" s="67" t="s">
        <v>33</v>
      </c>
      <c r="AF1" s="67" t="s">
        <v>0</v>
      </c>
      <c r="AG1" s="67" t="s">
        <v>1</v>
      </c>
      <c r="AH1" s="67" t="s">
        <v>85</v>
      </c>
      <c r="AI1" s="67" t="s">
        <v>113</v>
      </c>
      <c r="AJ1" s="67"/>
      <c r="AK1" s="67"/>
      <c r="AL1" s="67"/>
      <c r="AM1" s="67"/>
      <c r="AN1" s="67"/>
      <c r="AO1" s="67"/>
      <c r="AP1" s="67"/>
      <c r="AQ1" s="67"/>
      <c r="AR1" s="67" t="s">
        <v>54</v>
      </c>
      <c r="AS1" s="67" t="s">
        <v>36</v>
      </c>
      <c r="AT1" s="67" t="s">
        <v>48</v>
      </c>
      <c r="AU1" s="67" t="s">
        <v>49</v>
      </c>
      <c r="AV1" s="67" t="s">
        <v>51</v>
      </c>
      <c r="AW1" s="67" t="s">
        <v>53</v>
      </c>
      <c r="AX1" s="67" t="s">
        <v>50</v>
      </c>
      <c r="AY1" s="67" t="s">
        <v>52</v>
      </c>
      <c r="AZ1" s="67" t="s">
        <v>55</v>
      </c>
      <c r="BA1" s="67" t="s">
        <v>56</v>
      </c>
      <c r="BB1" s="67" t="s">
        <v>57</v>
      </c>
      <c r="BC1" s="67" t="s">
        <v>58</v>
      </c>
      <c r="BD1" s="67" t="s">
        <v>59</v>
      </c>
      <c r="BE1" s="67" t="s">
        <v>33</v>
      </c>
      <c r="BF1" s="67"/>
      <c r="BG1" s="67"/>
      <c r="BH1" s="67"/>
      <c r="BI1" s="67"/>
      <c r="BJ1" s="67"/>
      <c r="BK1" s="67"/>
      <c r="BL1" s="67"/>
      <c r="BP1" t="s">
        <v>80</v>
      </c>
      <c r="BQ1" s="87" t="s">
        <v>74</v>
      </c>
      <c r="BR1" s="87" t="s">
        <v>75</v>
      </c>
      <c r="BS1" s="88" t="s">
        <v>76</v>
      </c>
      <c r="BT1" s="89" t="s">
        <v>79</v>
      </c>
      <c r="BU1" s="89" t="s">
        <v>77</v>
      </c>
      <c r="BV1" s="89" t="s">
        <v>78</v>
      </c>
      <c r="BW1" t="s">
        <v>82</v>
      </c>
      <c r="BX1" t="s">
        <v>81</v>
      </c>
      <c r="CI1" s="10" t="s">
        <v>86</v>
      </c>
      <c r="CJ1" s="10" t="s">
        <v>84</v>
      </c>
      <c r="CK1" s="86" t="s">
        <v>87</v>
      </c>
      <c r="CL1" s="86" t="s">
        <v>31</v>
      </c>
      <c r="CM1" s="86" t="s">
        <v>30</v>
      </c>
      <c r="CN1" s="86" t="s">
        <v>85</v>
      </c>
      <c r="CO1" s="86" t="s">
        <v>106</v>
      </c>
      <c r="CP1" s="86"/>
      <c r="DA1" s="67" t="s">
        <v>54</v>
      </c>
      <c r="DB1" s="67" t="s">
        <v>36</v>
      </c>
      <c r="DC1" s="67" t="s">
        <v>48</v>
      </c>
      <c r="DD1" s="67" t="s">
        <v>49</v>
      </c>
      <c r="DE1" s="67" t="s">
        <v>51</v>
      </c>
      <c r="DF1" s="67" t="s">
        <v>53</v>
      </c>
      <c r="DG1" s="67" t="s">
        <v>50</v>
      </c>
      <c r="DH1" s="67" t="s">
        <v>52</v>
      </c>
      <c r="DI1" s="67" t="s">
        <v>55</v>
      </c>
      <c r="DJ1" s="67" t="s">
        <v>56</v>
      </c>
      <c r="DK1" s="67" t="s">
        <v>57</v>
      </c>
      <c r="DL1" s="67" t="s">
        <v>58</v>
      </c>
      <c r="DM1" s="67" t="s">
        <v>59</v>
      </c>
      <c r="DN1" s="67" t="s">
        <v>33</v>
      </c>
      <c r="EA1" t="s">
        <v>125</v>
      </c>
      <c r="EB1" t="s">
        <v>126</v>
      </c>
      <c r="EC1" t="s">
        <v>127</v>
      </c>
      <c r="ED1" t="s">
        <v>128</v>
      </c>
      <c r="EE1" t="s">
        <v>129</v>
      </c>
      <c r="EF1" t="s">
        <v>108</v>
      </c>
      <c r="EG1" t="s">
        <v>130</v>
      </c>
      <c r="EH1" t="s">
        <v>29</v>
      </c>
      <c r="EI1" t="s">
        <v>131</v>
      </c>
      <c r="EJ1" t="s">
        <v>132</v>
      </c>
      <c r="EK1" t="s">
        <v>133</v>
      </c>
      <c r="EL1" s="57" t="s">
        <v>137</v>
      </c>
      <c r="EM1" t="s">
        <v>135</v>
      </c>
      <c r="EN1" t="s">
        <v>134</v>
      </c>
      <c r="EO1" s="57" t="s">
        <v>1</v>
      </c>
      <c r="EP1" t="s">
        <v>136</v>
      </c>
      <c r="EQ1" t="s">
        <v>33</v>
      </c>
      <c r="ER1">
        <v>0</v>
      </c>
      <c r="ET1">
        <f>COUNTA(EA:EA)-2</f>
        <v>0</v>
      </c>
    </row>
    <row r="2" spans="1:150">
      <c r="A2" s="61">
        <v>4</v>
      </c>
      <c r="B2" s="62">
        <v>1133458</v>
      </c>
      <c r="C2" s="62" t="s">
        <v>159</v>
      </c>
      <c r="D2" s="62" t="s">
        <v>160</v>
      </c>
      <c r="E2" s="63">
        <v>20</v>
      </c>
      <c r="F2" s="61" t="s">
        <v>25</v>
      </c>
      <c r="G2" s="151">
        <v>40</v>
      </c>
      <c r="H2" s="151">
        <f>IF($A2="","",G2*E2)</f>
        <v>800</v>
      </c>
      <c r="I2" s="152">
        <v>20</v>
      </c>
      <c r="J2" s="152">
        <f>E2*I2</f>
        <v>400</v>
      </c>
      <c r="K2" s="81">
        <v>42322</v>
      </c>
      <c r="L2" s="67" t="s">
        <v>153</v>
      </c>
      <c r="M2" s="81" t="s">
        <v>146</v>
      </c>
      <c r="N2" s="106">
        <v>42322.974456018521</v>
      </c>
      <c r="O2" s="66">
        <f>IF($A2="","",COUNTA($A$1:$A1))</f>
        <v>1</v>
      </c>
      <c r="P2" s="81" t="s">
        <v>138</v>
      </c>
      <c r="Q2" s="81" t="s">
        <v>138</v>
      </c>
      <c r="R2" s="137"/>
      <c r="S2" s="137" t="str">
        <f ca="1">IF(Q2="-","SEM INFORMAÇÃO",IF(R2="BAIXADO","BAIXADO",IF(Q2-TODAY()&gt;=31,"EM DIA",IF(Q2-TODAY()&lt;=0,"VENCIDO!",IF(Q2-TODAY()&lt;=31,"VENCE EM "&amp;Q2-TODAY()&amp;" DIA(S)","")))))</f>
        <v>SEM INFORMAÇÃO</v>
      </c>
      <c r="T2" s="196"/>
      <c r="U2" s="61">
        <v>4</v>
      </c>
      <c r="V2" s="62">
        <v>1133458</v>
      </c>
      <c r="W2" s="62" t="s">
        <v>159</v>
      </c>
      <c r="X2" s="62" t="s">
        <v>160</v>
      </c>
      <c r="Y2" s="63">
        <v>20</v>
      </c>
      <c r="Z2" s="61" t="s">
        <v>25</v>
      </c>
      <c r="AA2" s="151">
        <v>40</v>
      </c>
      <c r="AB2" s="65">
        <f ca="1">IF($A2&lt;&gt;"",Y2-SUMIF(SAÍDA!$A$2:$F$65533,U2,SAÍDA!$F$2:$F$65533),"")</f>
        <v>0</v>
      </c>
      <c r="AC2" s="151">
        <f ca="1">IF(U2="","",AB2*AA2)</f>
        <v>0</v>
      </c>
      <c r="AD2" s="153">
        <v>20</v>
      </c>
      <c r="AE2" s="66">
        <f>IF($A2="","",COUNTA($A$1:$A1))</f>
        <v>1</v>
      </c>
      <c r="AF2" s="57">
        <v>10</v>
      </c>
      <c r="AG2" t="str">
        <f ca="1">IF(OR(AF2&gt;=AB2,AB2=0),"REPOR","OK")</f>
        <v>REPOR</v>
      </c>
      <c r="AI2" s="2">
        <f ca="1">SUMIF(SAÍDA!$A:$F,U2,SAÍDA!$F:$F)</f>
        <v>20</v>
      </c>
      <c r="AP2" s="60"/>
      <c r="AQ2" s="186"/>
      <c r="AR2" s="62" t="s">
        <v>164</v>
      </c>
      <c r="AS2" s="61" t="s">
        <v>165</v>
      </c>
      <c r="AT2" s="62" t="s">
        <v>166</v>
      </c>
      <c r="AU2" s="61">
        <v>3</v>
      </c>
      <c r="AV2" s="66" t="s">
        <v>167</v>
      </c>
      <c r="AW2" s="82" t="s">
        <v>168</v>
      </c>
      <c r="AX2" s="57" t="s">
        <v>169</v>
      </c>
      <c r="AY2" s="82" t="s">
        <v>170</v>
      </c>
      <c r="AZ2" s="57"/>
      <c r="BA2" s="82" t="s">
        <v>171</v>
      </c>
      <c r="BB2" s="82" t="s">
        <v>172</v>
      </c>
      <c r="BC2" s="82" t="s">
        <v>173</v>
      </c>
      <c r="BD2" s="82" t="s">
        <v>163</v>
      </c>
      <c r="BE2" s="66">
        <f>IF($A2="","",COUNTA($A$1:$A1))</f>
        <v>1</v>
      </c>
      <c r="BP2" s="82" t="s">
        <v>73</v>
      </c>
      <c r="BQ2" s="82" t="s">
        <v>99</v>
      </c>
      <c r="BR2" t="s">
        <v>100</v>
      </c>
      <c r="BS2">
        <v>1</v>
      </c>
      <c r="BT2" t="s">
        <v>101</v>
      </c>
      <c r="BU2" t="s">
        <v>102</v>
      </c>
      <c r="BV2" t="s">
        <v>103</v>
      </c>
      <c r="BW2" s="131">
        <v>41833</v>
      </c>
      <c r="BX2" t="s">
        <v>66</v>
      </c>
      <c r="CI2" s="128" t="s">
        <v>146</v>
      </c>
      <c r="CJ2" s="105"/>
      <c r="CK2" s="54" t="s">
        <v>139</v>
      </c>
      <c r="CL2" s="105" t="s">
        <v>146</v>
      </c>
      <c r="CM2" s="128">
        <v>11111111</v>
      </c>
      <c r="CN2" s="54"/>
      <c r="CO2" s="105">
        <f>COUNTIF(SAÍDA!$Q:$Q,CI2)</f>
        <v>19</v>
      </c>
      <c r="CP2">
        <f ca="1">SUMIF(SAÍDA!P:Q,CI2,SAÍDA!P:P)</f>
        <v>0</v>
      </c>
      <c r="DA2" s="187" t="s">
        <v>189</v>
      </c>
      <c r="DB2" s="61" t="s">
        <v>190</v>
      </c>
      <c r="DC2" s="62" t="s">
        <v>191</v>
      </c>
      <c r="DD2" s="61">
        <v>78</v>
      </c>
      <c r="DE2" s="66" t="s">
        <v>192</v>
      </c>
      <c r="DF2" s="82" t="s">
        <v>193</v>
      </c>
      <c r="DG2" s="57" t="s">
        <v>194</v>
      </c>
      <c r="DH2" s="82" t="s">
        <v>195</v>
      </c>
      <c r="DI2" s="57" t="s">
        <v>196</v>
      </c>
      <c r="DJ2" s="82" t="s">
        <v>197</v>
      </c>
      <c r="DK2" s="82" t="s">
        <v>187</v>
      </c>
      <c r="DL2" s="82" t="s">
        <v>188</v>
      </c>
      <c r="DM2" s="82" t="s">
        <v>198</v>
      </c>
      <c r="DN2" s="66">
        <f>IF($A2="","",COUNTA($A$1:$A1))</f>
        <v>1</v>
      </c>
      <c r="DZ2">
        <v>8</v>
      </c>
      <c r="EA2" s="131">
        <v>42287</v>
      </c>
      <c r="EB2" s="82" t="s">
        <v>189</v>
      </c>
      <c r="EC2" s="162">
        <v>15000</v>
      </c>
      <c r="ED2" s="163" t="s">
        <v>199</v>
      </c>
      <c r="EE2" s="164">
        <v>15045</v>
      </c>
      <c r="EF2" s="57" t="s">
        <v>63</v>
      </c>
      <c r="EG2" s="57" t="s">
        <v>39</v>
      </c>
      <c r="EH2" s="57" t="s">
        <v>145</v>
      </c>
      <c r="EI2" s="57">
        <v>12</v>
      </c>
      <c r="EJ2" s="161">
        <v>1253.75</v>
      </c>
      <c r="EK2" s="131">
        <v>42318</v>
      </c>
      <c r="EL2" s="57">
        <v>644</v>
      </c>
      <c r="EM2" s="131"/>
      <c r="EN2" s="188"/>
      <c r="EO2" s="57" t="str">
        <f ca="1">IF(AND(EN2="",TODAY()&gt;EK2),"VENCIDA",IF(OR(EN2&lt;&gt;"",TODAY()&gt;EK2),"PAGO","A VENCER"))</f>
        <v>VENCIDA</v>
      </c>
      <c r="EP2" s="82"/>
      <c r="EQ2" s="66">
        <f>IF($A2="","",COUNTA($A$1:$A1))</f>
        <v>1</v>
      </c>
    </row>
    <row r="3" spans="1:150">
      <c r="O3" s="66"/>
      <c r="Q3" s="70"/>
    </row>
    <row r="4" spans="1:150">
      <c r="Q4" s="70"/>
    </row>
    <row r="7" spans="1:150">
      <c r="L7" s="137"/>
      <c r="P7" s="86"/>
      <c r="Q7" s="70"/>
      <c r="R7" s="166"/>
    </row>
    <row r="8" spans="1:150">
      <c r="Q8" s="166"/>
      <c r="R8" s="86"/>
    </row>
    <row r="9" spans="1:150">
      <c r="Q9" s="166"/>
      <c r="R9" s="86"/>
    </row>
    <row r="12" spans="1:150">
      <c r="Q12" s="166"/>
    </row>
    <row r="13" spans="1:150">
      <c r="Q13" s="166"/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4"/>
  <dimension ref="A1:M10"/>
  <sheetViews>
    <sheetView showGridLines="0" showRowColHeaders="0" workbookViewId="0"/>
  </sheetViews>
  <sheetFormatPr defaultRowHeight="12.75"/>
  <cols>
    <col min="1" max="1" width="38.28515625" style="54" customWidth="1"/>
    <col min="2" max="2" width="9.140625" style="54"/>
    <col min="3" max="3" width="19" style="54" customWidth="1"/>
    <col min="4" max="10" width="9.140625" style="54"/>
    <col min="11" max="11" width="8.7109375" style="54" bestFit="1" customWidth="1"/>
    <col min="12" max="16384" width="9.140625" style="54"/>
  </cols>
  <sheetData>
    <row r="1" spans="1:13">
      <c r="A1" s="204" t="s">
        <v>109</v>
      </c>
      <c r="B1" s="204" t="s">
        <v>84</v>
      </c>
      <c r="C1" s="205" t="s">
        <v>87</v>
      </c>
      <c r="D1" s="205" t="s">
        <v>31</v>
      </c>
      <c r="E1" s="205" t="s">
        <v>30</v>
      </c>
      <c r="F1" s="205" t="s">
        <v>85</v>
      </c>
      <c r="G1" s="54">
        <f>SUM(G2:G9995)</f>
        <v>3</v>
      </c>
      <c r="J1" s="54" t="str">
        <f>'Menu Inicial'!D2</f>
        <v>ANTONIO</v>
      </c>
      <c r="K1" s="132"/>
      <c r="M1" s="54">
        <f>COUNTIF($C:$C,"ADMINISTRADOR")</f>
        <v>1</v>
      </c>
    </row>
    <row r="2" spans="1:13">
      <c r="A2" s="206" t="s">
        <v>206</v>
      </c>
      <c r="B2" s="207"/>
      <c r="C2" s="205" t="s">
        <v>208</v>
      </c>
      <c r="D2" s="207" t="s">
        <v>206</v>
      </c>
      <c r="E2" s="206">
        <v>36</v>
      </c>
      <c r="F2" s="205" t="s">
        <v>149</v>
      </c>
      <c r="G2" s="105">
        <f>COUNTIF(SAÍDA!$Q:$Q,A2)</f>
        <v>3</v>
      </c>
      <c r="H2" s="60"/>
      <c r="I2" s="60"/>
    </row>
    <row r="3" spans="1:13">
      <c r="A3" s="206" t="s">
        <v>139</v>
      </c>
      <c r="B3" s="207"/>
      <c r="C3" s="205" t="s">
        <v>139</v>
      </c>
      <c r="D3" s="207" t="s">
        <v>209</v>
      </c>
      <c r="E3" s="206">
        <v>36</v>
      </c>
      <c r="F3" s="205"/>
      <c r="G3" s="105"/>
    </row>
    <row r="4" spans="1:13">
      <c r="A4" s="206"/>
      <c r="B4" s="207"/>
      <c r="C4" s="205"/>
      <c r="D4" s="207"/>
      <c r="E4" s="206"/>
      <c r="F4" s="205"/>
      <c r="G4" s="105"/>
    </row>
    <row r="5" spans="1:13">
      <c r="A5" s="128"/>
      <c r="B5" s="105"/>
      <c r="D5" s="105"/>
      <c r="E5" s="128"/>
      <c r="G5" s="105"/>
    </row>
    <row r="6" spans="1:13">
      <c r="A6" s="128"/>
      <c r="B6" s="105"/>
      <c r="D6" s="105"/>
      <c r="E6" s="128"/>
      <c r="G6" s="105"/>
    </row>
    <row r="7" spans="1:13">
      <c r="A7" s="128"/>
      <c r="B7" s="105"/>
      <c r="D7" s="105"/>
      <c r="E7" s="128"/>
      <c r="G7" s="105"/>
    </row>
    <row r="8" spans="1:13">
      <c r="A8" s="128"/>
      <c r="B8" s="105"/>
      <c r="D8" s="105"/>
      <c r="E8" s="128"/>
      <c r="G8" s="105"/>
    </row>
    <row r="9" spans="1:13">
      <c r="A9" s="128"/>
      <c r="B9" s="105"/>
      <c r="D9" s="105"/>
      <c r="E9" s="128"/>
      <c r="G9" s="105"/>
    </row>
    <row r="10" spans="1:13">
      <c r="A10" s="128"/>
      <c r="B10" s="105"/>
      <c r="D10" s="105"/>
      <c r="E10" s="128"/>
      <c r="G10" s="105"/>
    </row>
  </sheetData>
  <sheetProtection algorithmName="SHA-512" hashValue="W6LX1iNZq8p6rZSy6pxVs0qyp7eIaJaAVoRg2Dp+98Lnjqk9VVMg5tRTS2iT80M82AMs8jjsg5QJ8Zt1lrr0/g==" saltValue="9tSH77RsfDRvvZ9PKdayqw==" spinCount="100000" sheet="1" objects="1" scenarios="1" selectLockedCells="1" selectUnlockedCells="1"/>
  <autoFilter ref="A1:F10" xr:uid="{00000000-0001-0000-0B00-000000000000}"/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3"/>
  <dimension ref="A1:W18"/>
  <sheetViews>
    <sheetView showGridLines="0" showRowColHeaders="0" workbookViewId="0">
      <selection sqref="A1:Q65536"/>
    </sheetView>
  </sheetViews>
  <sheetFormatPr defaultRowHeight="12.75"/>
  <cols>
    <col min="1" max="1" width="5.5703125" bestFit="1" customWidth="1"/>
    <col min="2" max="2" width="15.140625" bestFit="1" customWidth="1"/>
    <col min="3" max="3" width="10" bestFit="1" customWidth="1"/>
    <col min="4" max="4" width="7.7109375" bestFit="1" customWidth="1"/>
    <col min="5" max="5" width="6" bestFit="1" customWidth="1"/>
    <col min="7" max="7" width="18.140625" bestFit="1" customWidth="1"/>
    <col min="8" max="8" width="15" bestFit="1" customWidth="1"/>
    <col min="9" max="9" width="19.85546875" bestFit="1" customWidth="1"/>
    <col min="10" max="10" width="16.7109375" bestFit="1" customWidth="1"/>
    <col min="11" max="11" width="15.85546875" bestFit="1" customWidth="1"/>
    <col min="12" max="12" width="24.42578125" bestFit="1" customWidth="1"/>
    <col min="13" max="13" width="32.42578125" bestFit="1" customWidth="1"/>
    <col min="14" max="14" width="24.42578125" bestFit="1" customWidth="1"/>
    <col min="15" max="15" width="6.42578125" bestFit="1" customWidth="1"/>
  </cols>
  <sheetData>
    <row r="1" spans="1:23">
      <c r="A1" s="38" t="s">
        <v>26</v>
      </c>
      <c r="B1" s="139" t="s">
        <v>34</v>
      </c>
      <c r="C1" s="38" t="s">
        <v>2</v>
      </c>
      <c r="D1" s="38" t="s">
        <v>3</v>
      </c>
      <c r="E1" s="139" t="s">
        <v>4</v>
      </c>
      <c r="F1" s="38" t="s">
        <v>23</v>
      </c>
      <c r="G1" s="38" t="s">
        <v>46</v>
      </c>
      <c r="H1" s="38" t="s">
        <v>47</v>
      </c>
      <c r="I1" s="38" t="s">
        <v>60</v>
      </c>
      <c r="J1" s="38" t="s">
        <v>62</v>
      </c>
      <c r="K1" s="38" t="s">
        <v>40</v>
      </c>
      <c r="L1" s="38" t="s">
        <v>89</v>
      </c>
      <c r="M1" s="38" t="s">
        <v>92</v>
      </c>
      <c r="N1" s="38" t="s">
        <v>91</v>
      </c>
      <c r="O1" s="38" t="s">
        <v>33</v>
      </c>
      <c r="P1" s="38"/>
      <c r="Q1" s="38"/>
      <c r="R1" s="38"/>
      <c r="S1" s="38"/>
      <c r="T1" s="38"/>
      <c r="U1" s="38"/>
      <c r="V1" s="38"/>
      <c r="W1" s="38"/>
    </row>
    <row r="2" spans="1:23">
      <c r="A2">
        <v>1</v>
      </c>
      <c r="B2" s="71">
        <v>454357856</v>
      </c>
      <c r="C2" t="s">
        <v>147</v>
      </c>
      <c r="D2" t="s">
        <v>148</v>
      </c>
      <c r="E2" s="167">
        <v>10</v>
      </c>
      <c r="F2" t="s">
        <v>144</v>
      </c>
      <c r="G2" s="168">
        <v>20</v>
      </c>
      <c r="H2" s="168">
        <v>200</v>
      </c>
      <c r="I2" s="168">
        <v>10</v>
      </c>
      <c r="J2" s="168">
        <v>100</v>
      </c>
      <c r="K2" s="131">
        <v>42321</v>
      </c>
      <c r="L2" s="57"/>
      <c r="M2" s="131" t="s">
        <v>146</v>
      </c>
      <c r="N2" s="169">
        <v>42322.976041666669</v>
      </c>
      <c r="O2" s="66">
        <v>1</v>
      </c>
      <c r="P2" s="81" t="s">
        <v>138</v>
      </c>
      <c r="Q2" s="81" t="s">
        <v>138</v>
      </c>
      <c r="R2" s="137"/>
      <c r="S2" s="137" t="s">
        <v>154</v>
      </c>
    </row>
    <row r="3" spans="1:23">
      <c r="B3" s="83"/>
      <c r="E3" s="167"/>
      <c r="G3" s="168"/>
      <c r="H3" s="168"/>
      <c r="I3" s="168"/>
      <c r="J3" s="168"/>
      <c r="K3" s="131"/>
      <c r="L3" s="57"/>
      <c r="M3" s="131"/>
      <c r="N3" s="169"/>
      <c r="O3" s="66"/>
      <c r="P3" s="81"/>
      <c r="Q3" s="81"/>
      <c r="R3" s="137"/>
      <c r="S3" s="137"/>
    </row>
    <row r="4" spans="1:23">
      <c r="B4" s="83"/>
      <c r="E4" s="167"/>
      <c r="G4" s="168"/>
      <c r="H4" s="168"/>
      <c r="I4" s="168"/>
      <c r="J4" s="168"/>
      <c r="K4" s="131"/>
      <c r="L4" s="57"/>
      <c r="M4" s="131"/>
      <c r="N4" s="169"/>
      <c r="O4" s="66"/>
      <c r="P4" s="81"/>
      <c r="Q4" s="81"/>
      <c r="R4" s="137"/>
      <c r="S4" s="137"/>
    </row>
    <row r="5" spans="1:23">
      <c r="B5" s="83"/>
      <c r="E5" s="167"/>
      <c r="G5" s="168"/>
      <c r="H5" s="168"/>
      <c r="I5" s="168"/>
      <c r="J5" s="168"/>
      <c r="K5" s="131"/>
      <c r="L5" s="57"/>
      <c r="M5" s="131"/>
      <c r="N5" s="169"/>
      <c r="O5" s="66"/>
      <c r="P5" s="81"/>
      <c r="Q5" s="81"/>
      <c r="R5" s="137"/>
      <c r="S5" s="137"/>
    </row>
    <row r="6" spans="1:23">
      <c r="B6" s="71"/>
      <c r="E6" s="167"/>
      <c r="G6" s="168"/>
      <c r="H6" s="168"/>
      <c r="I6" s="168"/>
      <c r="J6" s="168"/>
      <c r="K6" s="131"/>
      <c r="L6" s="57"/>
      <c r="M6" s="131"/>
      <c r="N6" s="169"/>
      <c r="O6" s="66"/>
      <c r="P6" s="81"/>
      <c r="Q6" s="81"/>
      <c r="R6" s="137"/>
      <c r="S6" s="137"/>
    </row>
    <row r="7" spans="1:23">
      <c r="B7" s="71"/>
      <c r="E7" s="167"/>
      <c r="G7" s="168"/>
      <c r="H7" s="168"/>
      <c r="I7" s="168"/>
      <c r="J7" s="168"/>
      <c r="K7" s="131"/>
      <c r="L7" s="57"/>
      <c r="M7" s="131"/>
      <c r="N7" s="169"/>
      <c r="O7" s="66"/>
      <c r="P7" s="81"/>
      <c r="Q7" s="81"/>
      <c r="R7" s="137"/>
      <c r="S7" s="137"/>
    </row>
    <row r="8" spans="1:23">
      <c r="B8" s="71"/>
      <c r="E8" s="167"/>
      <c r="G8" s="168"/>
      <c r="H8" s="168"/>
      <c r="I8" s="168"/>
      <c r="J8" s="168"/>
      <c r="K8" s="131"/>
      <c r="L8" s="57"/>
      <c r="M8" s="131"/>
      <c r="N8" s="169"/>
      <c r="O8" s="66"/>
      <c r="P8" s="81"/>
      <c r="Q8" s="81"/>
      <c r="R8" s="137"/>
      <c r="S8" s="137"/>
    </row>
    <row r="9" spans="1:23">
      <c r="B9" s="71"/>
      <c r="E9" s="167"/>
      <c r="G9" s="168"/>
      <c r="H9" s="168"/>
      <c r="I9" s="168"/>
      <c r="J9" s="168"/>
      <c r="K9" s="131"/>
      <c r="L9" s="57"/>
      <c r="M9" s="131"/>
      <c r="N9" s="169"/>
      <c r="O9" s="66"/>
      <c r="P9" s="81"/>
      <c r="Q9" s="81"/>
      <c r="R9" s="137"/>
      <c r="S9" s="137"/>
    </row>
    <row r="10" spans="1:23">
      <c r="B10" s="71"/>
      <c r="E10" s="167"/>
      <c r="G10" s="168"/>
      <c r="H10" s="168"/>
      <c r="I10" s="168"/>
      <c r="J10" s="168"/>
      <c r="K10" s="131"/>
      <c r="L10" s="57"/>
      <c r="M10" s="131"/>
      <c r="N10" s="169"/>
      <c r="O10" s="66"/>
      <c r="P10" s="81"/>
      <c r="Q10" s="81"/>
      <c r="R10" s="137"/>
      <c r="S10" s="137"/>
    </row>
    <row r="11" spans="1:23">
      <c r="B11" s="71"/>
      <c r="E11" s="167"/>
      <c r="G11" s="168"/>
      <c r="H11" s="168"/>
      <c r="I11" s="168"/>
      <c r="J11" s="168"/>
      <c r="K11" s="131"/>
      <c r="L11" s="57"/>
      <c r="M11" s="131"/>
      <c r="N11" s="169"/>
      <c r="O11" s="66"/>
      <c r="P11" s="81"/>
      <c r="Q11" s="81"/>
      <c r="R11" s="137"/>
      <c r="S11" s="137"/>
    </row>
    <row r="12" spans="1:23">
      <c r="B12" s="71"/>
      <c r="E12" s="167"/>
      <c r="G12" s="168"/>
      <c r="H12" s="168"/>
      <c r="I12" s="168"/>
      <c r="J12" s="168"/>
      <c r="K12" s="131"/>
      <c r="L12" s="57"/>
      <c r="M12" s="131"/>
      <c r="N12" s="169"/>
      <c r="O12" s="66"/>
      <c r="P12" s="81"/>
      <c r="Q12" s="81"/>
      <c r="R12" s="137"/>
      <c r="S12" s="137"/>
    </row>
    <row r="13" spans="1:23">
      <c r="B13" s="71"/>
      <c r="E13" s="167"/>
      <c r="G13" s="168"/>
      <c r="H13" s="168"/>
      <c r="I13" s="168"/>
      <c r="J13" s="168"/>
      <c r="K13" s="131"/>
      <c r="L13" s="57"/>
      <c r="M13" s="131"/>
      <c r="N13" s="169"/>
      <c r="O13" s="66"/>
      <c r="P13" s="81"/>
      <c r="Q13" s="81"/>
      <c r="R13" s="137"/>
      <c r="S13" s="137"/>
    </row>
    <row r="14" spans="1:23">
      <c r="B14" s="71"/>
      <c r="E14" s="167"/>
      <c r="G14" s="168"/>
      <c r="H14" s="168"/>
      <c r="I14" s="168"/>
      <c r="J14" s="168"/>
      <c r="K14" s="131"/>
      <c r="L14" s="57"/>
      <c r="M14" s="131"/>
      <c r="N14" s="169"/>
      <c r="O14" s="66"/>
      <c r="P14" s="81"/>
      <c r="Q14" s="81"/>
      <c r="R14" s="137"/>
      <c r="S14" s="137"/>
    </row>
    <row r="15" spans="1:23">
      <c r="B15" s="71"/>
      <c r="E15" s="167"/>
      <c r="G15" s="168"/>
      <c r="H15" s="168"/>
      <c r="I15" s="168"/>
      <c r="J15" s="168"/>
      <c r="K15" s="131"/>
      <c r="L15" s="57"/>
      <c r="M15" s="131"/>
      <c r="N15" s="169"/>
      <c r="O15" s="66"/>
      <c r="P15" s="81"/>
      <c r="Q15" s="81"/>
      <c r="R15" s="137"/>
      <c r="S15" s="137"/>
    </row>
    <row r="16" spans="1:23">
      <c r="B16" s="71"/>
      <c r="E16" s="167"/>
      <c r="G16" s="168"/>
      <c r="H16" s="168"/>
      <c r="I16" s="168"/>
      <c r="J16" s="168"/>
      <c r="K16" s="131"/>
      <c r="L16" s="57"/>
      <c r="M16" s="131"/>
      <c r="N16" s="169"/>
      <c r="O16" s="66"/>
      <c r="P16" s="81"/>
      <c r="Q16" s="81"/>
      <c r="R16" s="137"/>
      <c r="S16" s="137"/>
    </row>
    <row r="17" spans="2:19">
      <c r="B17" s="83"/>
      <c r="E17" s="167"/>
      <c r="G17" s="168"/>
      <c r="H17" s="168"/>
      <c r="I17" s="168"/>
      <c r="J17" s="168"/>
      <c r="K17" s="131"/>
      <c r="L17" s="57"/>
      <c r="M17" s="131"/>
      <c r="N17" s="169"/>
      <c r="O17" s="66"/>
      <c r="P17" s="81"/>
      <c r="Q17" s="81"/>
      <c r="R17" s="137"/>
      <c r="S17" s="137"/>
    </row>
    <row r="18" spans="2:19">
      <c r="B18" s="71"/>
      <c r="E18" s="167"/>
      <c r="G18" s="168"/>
      <c r="H18" s="168"/>
      <c r="I18" s="168"/>
      <c r="J18" s="168"/>
      <c r="K18" s="131"/>
      <c r="L18" s="57"/>
      <c r="M18" s="131"/>
      <c r="N18" s="169"/>
      <c r="O18" s="66"/>
      <c r="P18" s="81"/>
      <c r="Q18" s="81"/>
      <c r="R18" s="137"/>
      <c r="S18" s="137"/>
    </row>
  </sheetData>
  <sheetProtection password="A9C6" sheet="1" objects="1" scenarios="1"/>
  <phoneticPr fontId="2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2"/>
  <dimension ref="A1:V124"/>
  <sheetViews>
    <sheetView showGridLines="0" showRowColHeaders="0" workbookViewId="0">
      <selection activeCell="A2" sqref="A2:IV2"/>
    </sheetView>
  </sheetViews>
  <sheetFormatPr defaultRowHeight="12.75"/>
  <cols>
    <col min="1" max="1" width="5.5703125" bestFit="1" customWidth="1"/>
    <col min="2" max="2" width="15.140625" bestFit="1" customWidth="1"/>
    <col min="3" max="3" width="10.140625" bestFit="1" customWidth="1"/>
    <col min="4" max="4" width="10" bestFit="1" customWidth="1"/>
    <col min="5" max="5" width="7.7109375" bestFit="1" customWidth="1"/>
    <col min="6" max="6" width="6" bestFit="1" customWidth="1"/>
    <col min="8" max="8" width="18.140625" bestFit="1" customWidth="1"/>
    <col min="9" max="9" width="9.7109375" bestFit="1" customWidth="1"/>
    <col min="10" max="10" width="12.140625" bestFit="1" customWidth="1"/>
    <col min="11" max="11" width="12.85546875" bestFit="1" customWidth="1"/>
    <col min="12" max="12" width="10.140625" bestFit="1" customWidth="1"/>
    <col min="13" max="13" width="6.7109375" bestFit="1" customWidth="1"/>
    <col min="14" max="14" width="15" bestFit="1" customWidth="1"/>
    <col min="15" max="15" width="14.5703125" bestFit="1" customWidth="1"/>
    <col min="16" max="16" width="9.5703125" bestFit="1" customWidth="1"/>
    <col min="17" max="17" width="32.42578125" bestFit="1" customWidth="1"/>
    <col min="18" max="18" width="24.42578125" bestFit="1" customWidth="1"/>
    <col min="19" max="19" width="14.5703125" bestFit="1" customWidth="1"/>
    <col min="20" max="20" width="12.140625" bestFit="1" customWidth="1"/>
    <col min="21" max="21" width="6.42578125" bestFit="1" customWidth="1"/>
  </cols>
  <sheetData>
    <row r="1" spans="1:22">
      <c r="A1" s="38" t="s">
        <v>26</v>
      </c>
      <c r="B1" s="139" t="s">
        <v>34</v>
      </c>
      <c r="C1" s="38" t="s">
        <v>35</v>
      </c>
      <c r="D1" s="38" t="s">
        <v>2</v>
      </c>
      <c r="E1" s="38" t="s">
        <v>3</v>
      </c>
      <c r="F1" s="140" t="s">
        <v>4</v>
      </c>
      <c r="G1" s="38" t="s">
        <v>23</v>
      </c>
      <c r="H1" s="141" t="s">
        <v>46</v>
      </c>
      <c r="I1" s="141" t="s">
        <v>64</v>
      </c>
      <c r="J1" s="38" t="s">
        <v>65</v>
      </c>
      <c r="K1" s="142" t="s">
        <v>29</v>
      </c>
      <c r="L1" s="142" t="s">
        <v>110</v>
      </c>
      <c r="M1" s="142" t="s">
        <v>72</v>
      </c>
      <c r="N1" s="142" t="s">
        <v>69</v>
      </c>
      <c r="O1" s="142" t="s">
        <v>45</v>
      </c>
      <c r="P1" s="142" t="s">
        <v>41</v>
      </c>
      <c r="Q1" s="142" t="s">
        <v>92</v>
      </c>
      <c r="R1" s="142" t="s">
        <v>91</v>
      </c>
      <c r="S1" s="142" t="s">
        <v>94</v>
      </c>
      <c r="T1" s="142" t="s">
        <v>93</v>
      </c>
      <c r="U1" s="142" t="s">
        <v>33</v>
      </c>
      <c r="V1" s="142"/>
    </row>
    <row r="2" spans="1:22" s="10" customFormat="1">
      <c r="A2" s="45">
        <v>2</v>
      </c>
      <c r="B2" s="146">
        <v>534556</v>
      </c>
      <c r="C2" s="45" t="s">
        <v>161</v>
      </c>
      <c r="D2" s="147" t="s">
        <v>151</v>
      </c>
      <c r="E2" s="147" t="s">
        <v>152</v>
      </c>
      <c r="F2" s="45">
        <v>1</v>
      </c>
      <c r="G2" s="45" t="s">
        <v>150</v>
      </c>
      <c r="H2" s="170" t="s">
        <v>178</v>
      </c>
      <c r="I2" s="149" t="s">
        <v>63</v>
      </c>
      <c r="J2" s="149" t="s">
        <v>39</v>
      </c>
      <c r="K2" s="149" t="s">
        <v>145</v>
      </c>
      <c r="L2" s="46">
        <v>42322</v>
      </c>
      <c r="M2" s="171">
        <v>0</v>
      </c>
      <c r="N2" s="172">
        <v>120</v>
      </c>
      <c r="O2" s="173">
        <v>80</v>
      </c>
      <c r="P2" s="174">
        <v>40</v>
      </c>
      <c r="Q2" s="45" t="s">
        <v>146</v>
      </c>
      <c r="R2" s="175">
        <v>42323.61440972222</v>
      </c>
      <c r="S2" s="171" t="s">
        <v>140</v>
      </c>
      <c r="T2" s="174">
        <v>0</v>
      </c>
      <c r="U2" s="56">
        <v>15</v>
      </c>
    </row>
    <row r="3" spans="1:22" s="10" customFormat="1">
      <c r="A3" s="45"/>
      <c r="B3" s="146"/>
      <c r="C3" s="45"/>
      <c r="D3" s="147"/>
      <c r="E3" s="147"/>
      <c r="F3" s="45"/>
      <c r="G3" s="45"/>
      <c r="H3" s="170"/>
      <c r="I3" s="149"/>
      <c r="J3" s="149"/>
      <c r="K3" s="45"/>
      <c r="L3" s="46"/>
      <c r="M3" s="171"/>
      <c r="N3" s="172"/>
      <c r="O3" s="173"/>
      <c r="P3" s="174"/>
      <c r="Q3" s="45"/>
      <c r="R3" s="175"/>
      <c r="S3" s="171"/>
      <c r="T3" s="174"/>
      <c r="U3" s="56"/>
    </row>
    <row r="4" spans="1:22" s="10" customFormat="1">
      <c r="A4" s="45"/>
      <c r="B4" s="146"/>
      <c r="C4" s="45"/>
      <c r="D4" s="147"/>
      <c r="E4" s="147"/>
      <c r="F4" s="45"/>
      <c r="G4" s="45"/>
      <c r="H4" s="170"/>
      <c r="I4" s="149"/>
      <c r="J4" s="149"/>
      <c r="K4" s="45"/>
      <c r="L4" s="46"/>
      <c r="M4" s="171"/>
      <c r="N4" s="172"/>
      <c r="O4" s="173"/>
      <c r="P4" s="174"/>
      <c r="Q4" s="45"/>
      <c r="R4" s="175"/>
      <c r="S4" s="171"/>
      <c r="T4" s="174"/>
      <c r="U4" s="56"/>
    </row>
    <row r="5" spans="1:22" s="10" customFormat="1">
      <c r="A5" s="45"/>
      <c r="B5" s="146"/>
      <c r="C5" s="45"/>
      <c r="D5" s="147"/>
      <c r="E5" s="147"/>
      <c r="F5" s="45"/>
      <c r="G5" s="45"/>
      <c r="H5" s="170"/>
      <c r="I5" s="149"/>
      <c r="J5" s="149"/>
      <c r="K5" s="45"/>
      <c r="L5" s="46"/>
      <c r="M5" s="171"/>
      <c r="N5" s="172"/>
      <c r="O5" s="173"/>
      <c r="P5" s="174"/>
      <c r="Q5" s="45"/>
      <c r="R5" s="175"/>
      <c r="S5" s="171"/>
      <c r="T5" s="174"/>
      <c r="U5" s="56"/>
    </row>
    <row r="6" spans="1:22" s="10" customFormat="1">
      <c r="A6" s="45"/>
      <c r="B6" s="146"/>
      <c r="C6" s="45"/>
      <c r="D6" s="147"/>
      <c r="E6" s="147"/>
      <c r="F6" s="45"/>
      <c r="G6" s="45"/>
      <c r="H6" s="170"/>
      <c r="I6" s="149"/>
      <c r="J6" s="149"/>
      <c r="K6" s="45"/>
      <c r="L6" s="46"/>
      <c r="M6" s="171"/>
      <c r="N6" s="172"/>
      <c r="O6" s="173"/>
      <c r="P6" s="174"/>
      <c r="Q6" s="45"/>
      <c r="R6" s="175"/>
      <c r="S6" s="171"/>
      <c r="T6" s="174"/>
      <c r="U6" s="56"/>
    </row>
    <row r="7" spans="1:22" s="10" customFormat="1">
      <c r="A7" s="45"/>
      <c r="B7" s="146"/>
      <c r="C7" s="45"/>
      <c r="D7" s="147"/>
      <c r="E7" s="147"/>
      <c r="F7" s="45"/>
      <c r="G7" s="45"/>
      <c r="H7" s="170"/>
      <c r="I7" s="149"/>
      <c r="J7" s="149"/>
      <c r="K7" s="45"/>
      <c r="L7" s="46"/>
      <c r="M7" s="171"/>
      <c r="N7" s="172"/>
      <c r="O7" s="173"/>
      <c r="P7" s="174"/>
      <c r="Q7" s="45"/>
      <c r="R7" s="175"/>
      <c r="S7" s="171"/>
      <c r="T7" s="174"/>
      <c r="U7" s="56"/>
    </row>
    <row r="8" spans="1:22" s="10" customFormat="1">
      <c r="A8" s="45"/>
      <c r="B8" s="146"/>
      <c r="C8" s="45"/>
      <c r="D8" s="147"/>
      <c r="E8" s="147"/>
      <c r="F8" s="45"/>
      <c r="G8" s="45"/>
      <c r="H8" s="170"/>
      <c r="I8" s="149"/>
      <c r="J8" s="149"/>
      <c r="K8" s="45"/>
      <c r="L8" s="46"/>
      <c r="M8" s="171"/>
      <c r="N8" s="172"/>
      <c r="O8" s="173"/>
      <c r="P8" s="174"/>
      <c r="Q8" s="45"/>
      <c r="R8" s="175"/>
      <c r="S8" s="171"/>
      <c r="T8" s="174"/>
      <c r="U8" s="56"/>
    </row>
    <row r="9" spans="1:22" s="10" customFormat="1">
      <c r="A9" s="45"/>
      <c r="B9" s="146"/>
      <c r="C9" s="45"/>
      <c r="D9" s="147"/>
      <c r="E9" s="147"/>
      <c r="F9" s="45"/>
      <c r="G9" s="45"/>
      <c r="H9" s="170"/>
      <c r="I9" s="149"/>
      <c r="J9" s="149"/>
      <c r="K9" s="45"/>
      <c r="L9" s="46"/>
      <c r="M9" s="171"/>
      <c r="N9" s="172"/>
      <c r="O9" s="173"/>
      <c r="P9" s="174"/>
      <c r="Q9" s="45"/>
      <c r="R9" s="175"/>
      <c r="S9" s="171"/>
      <c r="T9" s="174"/>
      <c r="U9" s="56"/>
    </row>
    <row r="10" spans="1:22" s="10" customFormat="1">
      <c r="A10" s="45"/>
      <c r="B10" s="146"/>
      <c r="C10" s="45"/>
      <c r="D10" s="147"/>
      <c r="E10" s="147"/>
      <c r="F10" s="45"/>
      <c r="G10" s="45"/>
      <c r="H10" s="170"/>
      <c r="I10" s="149"/>
      <c r="J10" s="149"/>
      <c r="K10" s="45"/>
      <c r="L10" s="46"/>
      <c r="M10" s="171"/>
      <c r="N10" s="172"/>
      <c r="O10" s="173"/>
      <c r="P10" s="174"/>
      <c r="Q10" s="45"/>
      <c r="R10" s="175"/>
      <c r="S10" s="171"/>
      <c r="T10" s="174"/>
      <c r="U10" s="56"/>
    </row>
    <row r="11" spans="1:22" s="10" customFormat="1">
      <c r="A11" s="45"/>
      <c r="B11" s="146"/>
      <c r="C11" s="45"/>
      <c r="D11" s="147"/>
      <c r="E11" s="147"/>
      <c r="F11" s="45"/>
      <c r="G11" s="45"/>
      <c r="H11" s="170"/>
      <c r="I11" s="149"/>
      <c r="J11" s="149"/>
      <c r="K11" s="45"/>
      <c r="L11" s="46"/>
      <c r="M11" s="171"/>
      <c r="N11" s="172"/>
      <c r="O11" s="173"/>
      <c r="P11" s="174"/>
      <c r="Q11" s="45"/>
      <c r="R11" s="175"/>
      <c r="S11" s="171"/>
      <c r="T11" s="174"/>
      <c r="U11" s="56"/>
    </row>
    <row r="12" spans="1:22" s="10" customFormat="1">
      <c r="A12" s="45"/>
      <c r="B12" s="146"/>
      <c r="C12" s="45"/>
      <c r="D12" s="147"/>
      <c r="E12" s="147"/>
      <c r="F12" s="45"/>
      <c r="G12" s="45"/>
      <c r="H12" s="170"/>
      <c r="I12" s="149"/>
      <c r="J12" s="149"/>
      <c r="K12" s="45"/>
      <c r="L12" s="46"/>
      <c r="M12" s="171"/>
      <c r="N12" s="172"/>
      <c r="O12" s="173"/>
      <c r="P12" s="174"/>
      <c r="Q12" s="45"/>
      <c r="R12" s="175"/>
      <c r="S12" s="171"/>
      <c r="T12" s="174"/>
      <c r="U12" s="56"/>
    </row>
    <row r="13" spans="1:22">
      <c r="A13" s="45"/>
      <c r="B13" s="146"/>
      <c r="C13" s="45"/>
      <c r="D13" s="147"/>
      <c r="E13" s="147"/>
      <c r="F13" s="45"/>
      <c r="G13" s="45"/>
      <c r="H13" s="170"/>
      <c r="I13" s="149"/>
      <c r="J13" s="149"/>
      <c r="K13" s="45"/>
      <c r="L13" s="46"/>
      <c r="M13" s="171"/>
      <c r="N13" s="172"/>
      <c r="O13" s="173"/>
      <c r="P13" s="174"/>
      <c r="Q13" s="45"/>
      <c r="R13" s="175"/>
    </row>
    <row r="14" spans="1:22">
      <c r="A14" s="45"/>
      <c r="B14" s="146"/>
      <c r="C14" s="45"/>
      <c r="D14" s="147"/>
      <c r="E14" s="147"/>
      <c r="F14" s="45"/>
      <c r="G14" s="45"/>
      <c r="H14" s="170"/>
      <c r="I14" s="149"/>
      <c r="J14" s="149"/>
      <c r="K14" s="45"/>
      <c r="L14" s="46"/>
      <c r="M14" s="171"/>
      <c r="N14" s="172"/>
      <c r="O14" s="173"/>
      <c r="P14" s="174"/>
      <c r="Q14" s="45"/>
      <c r="R14" s="175"/>
    </row>
    <row r="15" spans="1:22">
      <c r="A15" s="45"/>
      <c r="B15" s="146"/>
      <c r="C15" s="45"/>
      <c r="D15" s="147"/>
      <c r="E15" s="147"/>
      <c r="F15" s="45"/>
      <c r="G15" s="45"/>
      <c r="H15" s="170"/>
      <c r="I15" s="149"/>
      <c r="J15" s="149"/>
      <c r="K15" s="45"/>
      <c r="L15" s="46"/>
      <c r="M15" s="171"/>
      <c r="N15" s="172"/>
      <c r="O15" s="173"/>
      <c r="P15" s="174"/>
      <c r="Q15" s="45"/>
      <c r="R15" s="175"/>
    </row>
    <row r="16" spans="1:22">
      <c r="A16" s="45"/>
      <c r="B16" s="146"/>
      <c r="C16" s="45"/>
      <c r="D16" s="147"/>
      <c r="E16" s="147"/>
      <c r="F16" s="45"/>
      <c r="G16" s="45"/>
      <c r="H16" s="170"/>
      <c r="I16" s="149"/>
      <c r="J16" s="149"/>
      <c r="K16" s="45"/>
      <c r="L16" s="46"/>
      <c r="M16" s="171"/>
      <c r="N16" s="172"/>
      <c r="O16" s="173"/>
      <c r="P16" s="174"/>
      <c r="Q16" s="45"/>
      <c r="R16" s="175"/>
    </row>
    <row r="17" spans="1:18">
      <c r="A17" s="45"/>
      <c r="B17" s="146"/>
      <c r="C17" s="45"/>
      <c r="D17" s="147"/>
      <c r="E17" s="147"/>
      <c r="F17" s="45"/>
      <c r="G17" s="45"/>
      <c r="H17" s="170"/>
      <c r="I17" s="149"/>
      <c r="J17" s="149"/>
      <c r="K17" s="45"/>
      <c r="L17" s="46"/>
      <c r="M17" s="171"/>
      <c r="N17" s="172"/>
      <c r="O17" s="173"/>
      <c r="P17" s="174"/>
      <c r="Q17" s="45"/>
      <c r="R17" s="175"/>
    </row>
    <row r="18" spans="1:18">
      <c r="A18" s="45"/>
      <c r="B18" s="146"/>
      <c r="C18" s="45"/>
      <c r="D18" s="147"/>
      <c r="E18" s="147"/>
      <c r="F18" s="45"/>
      <c r="G18" s="45"/>
      <c r="H18" s="170"/>
      <c r="I18" s="149"/>
      <c r="J18" s="149"/>
      <c r="K18" s="45"/>
      <c r="L18" s="46"/>
      <c r="M18" s="171"/>
      <c r="N18" s="172"/>
      <c r="O18" s="173"/>
      <c r="P18" s="174"/>
      <c r="Q18" s="45"/>
      <c r="R18" s="175"/>
    </row>
    <row r="19" spans="1:18">
      <c r="A19" s="45"/>
      <c r="B19" s="146"/>
      <c r="C19" s="45"/>
      <c r="D19" s="147"/>
      <c r="E19" s="147"/>
      <c r="F19" s="45"/>
      <c r="G19" s="45"/>
      <c r="H19" s="170"/>
      <c r="I19" s="149"/>
      <c r="J19" s="149"/>
      <c r="K19" s="45"/>
      <c r="L19" s="46"/>
      <c r="M19" s="171"/>
      <c r="N19" s="172"/>
      <c r="O19" s="173"/>
      <c r="P19" s="174"/>
      <c r="Q19" s="45"/>
      <c r="R19" s="175"/>
    </row>
    <row r="20" spans="1:18">
      <c r="A20" s="45"/>
      <c r="B20" s="146"/>
      <c r="C20" s="45"/>
      <c r="D20" s="147"/>
      <c r="E20" s="147"/>
      <c r="F20" s="45"/>
      <c r="G20" s="45"/>
      <c r="H20" s="170"/>
      <c r="I20" s="149"/>
      <c r="J20" s="149"/>
      <c r="K20" s="45"/>
      <c r="L20" s="46"/>
      <c r="M20" s="171"/>
      <c r="N20" s="172"/>
      <c r="O20" s="173"/>
      <c r="P20" s="174"/>
      <c r="Q20" s="45"/>
      <c r="R20" s="175"/>
    </row>
    <row r="21" spans="1:18">
      <c r="A21" s="45"/>
      <c r="B21" s="146"/>
      <c r="C21" s="45"/>
      <c r="D21" s="147"/>
      <c r="E21" s="147"/>
      <c r="F21" s="45"/>
      <c r="G21" s="45"/>
      <c r="H21" s="170"/>
      <c r="I21" s="149"/>
      <c r="J21" s="149"/>
      <c r="K21" s="45"/>
      <c r="L21" s="46"/>
      <c r="M21" s="171"/>
      <c r="N21" s="172"/>
      <c r="O21" s="173"/>
      <c r="P21" s="174"/>
      <c r="Q21" s="45"/>
      <c r="R21" s="175"/>
    </row>
    <row r="22" spans="1:18">
      <c r="A22" s="45"/>
      <c r="B22" s="146"/>
      <c r="C22" s="45"/>
      <c r="D22" s="147"/>
      <c r="E22" s="147"/>
      <c r="F22" s="45"/>
      <c r="G22" s="45"/>
      <c r="H22" s="170"/>
      <c r="I22" s="149"/>
      <c r="J22" s="149"/>
      <c r="K22" s="45"/>
      <c r="L22" s="46"/>
      <c r="M22" s="171"/>
      <c r="N22" s="172"/>
      <c r="O22" s="173"/>
      <c r="P22" s="174"/>
      <c r="Q22" s="45"/>
      <c r="R22" s="175"/>
    </row>
    <row r="23" spans="1:18">
      <c r="A23" s="45"/>
      <c r="B23" s="146"/>
      <c r="C23" s="45"/>
      <c r="D23" s="147"/>
      <c r="E23" s="147"/>
      <c r="F23" s="45"/>
      <c r="G23" s="45"/>
      <c r="H23" s="170"/>
      <c r="I23" s="149"/>
      <c r="J23" s="149"/>
      <c r="K23" s="45"/>
      <c r="L23" s="46"/>
      <c r="M23" s="171"/>
      <c r="N23" s="172"/>
      <c r="O23" s="173"/>
      <c r="P23" s="174"/>
      <c r="Q23" s="45"/>
      <c r="R23" s="175"/>
    </row>
    <row r="24" spans="1:18">
      <c r="A24" s="45"/>
      <c r="B24" s="146"/>
      <c r="C24" s="45"/>
      <c r="D24" s="147"/>
      <c r="E24" s="147"/>
      <c r="F24" s="45"/>
      <c r="G24" s="45"/>
      <c r="H24" s="170"/>
      <c r="I24" s="149"/>
      <c r="J24" s="149"/>
      <c r="K24" s="45"/>
      <c r="L24" s="46"/>
      <c r="M24" s="171"/>
      <c r="N24" s="172"/>
      <c r="O24" s="173"/>
      <c r="P24" s="174"/>
      <c r="Q24" s="45"/>
      <c r="R24" s="175"/>
    </row>
    <row r="25" spans="1:18">
      <c r="A25" s="45"/>
      <c r="B25" s="146"/>
      <c r="C25" s="45"/>
      <c r="D25" s="147"/>
      <c r="E25" s="147"/>
      <c r="F25" s="45"/>
      <c r="G25" s="45"/>
      <c r="H25" s="170"/>
      <c r="I25" s="149"/>
      <c r="J25" s="149"/>
      <c r="K25" s="45"/>
      <c r="L25" s="46"/>
      <c r="M25" s="171"/>
      <c r="N25" s="172"/>
      <c r="O25" s="173"/>
      <c r="P25" s="174"/>
      <c r="Q25" s="45"/>
      <c r="R25" s="175"/>
    </row>
    <row r="26" spans="1:18">
      <c r="A26" s="45"/>
      <c r="B26" s="146"/>
      <c r="C26" s="45"/>
      <c r="D26" s="147"/>
      <c r="E26" s="147"/>
      <c r="F26" s="45"/>
      <c r="G26" s="45"/>
      <c r="H26" s="170"/>
      <c r="I26" s="149"/>
      <c r="J26" s="149"/>
      <c r="K26" s="45"/>
      <c r="L26" s="46"/>
      <c r="M26" s="171"/>
      <c r="N26" s="172"/>
      <c r="O26" s="173"/>
      <c r="P26" s="174"/>
      <c r="Q26" s="45"/>
      <c r="R26" s="175"/>
    </row>
    <row r="27" spans="1:18">
      <c r="A27" s="45"/>
      <c r="B27" s="146"/>
      <c r="C27" s="45"/>
      <c r="D27" s="147"/>
      <c r="E27" s="147"/>
      <c r="F27" s="45"/>
      <c r="G27" s="45"/>
      <c r="H27" s="170"/>
      <c r="I27" s="149"/>
      <c r="J27" s="149"/>
      <c r="K27" s="45"/>
      <c r="L27" s="46"/>
      <c r="M27" s="171"/>
      <c r="N27" s="172"/>
      <c r="O27" s="173"/>
      <c r="P27" s="174"/>
      <c r="Q27" s="45"/>
      <c r="R27" s="175"/>
    </row>
    <row r="28" spans="1:18">
      <c r="A28" s="45"/>
      <c r="B28" s="146"/>
      <c r="C28" s="45"/>
      <c r="D28" s="147"/>
      <c r="E28" s="147"/>
      <c r="F28" s="45"/>
      <c r="G28" s="45"/>
      <c r="H28" s="170"/>
      <c r="I28" s="149"/>
      <c r="J28" s="149"/>
      <c r="K28" s="45"/>
      <c r="L28" s="46"/>
      <c r="M28" s="171"/>
      <c r="N28" s="172"/>
      <c r="O28" s="173"/>
      <c r="P28" s="174"/>
      <c r="Q28" s="45"/>
      <c r="R28" s="175"/>
    </row>
    <row r="29" spans="1:18">
      <c r="A29" s="45"/>
      <c r="B29" s="146"/>
      <c r="C29" s="45"/>
      <c r="D29" s="147"/>
      <c r="E29" s="147"/>
      <c r="F29" s="45"/>
      <c r="G29" s="45"/>
      <c r="H29" s="170"/>
      <c r="I29" s="149"/>
      <c r="J29" s="149"/>
      <c r="K29" s="45"/>
      <c r="L29" s="46"/>
      <c r="M29" s="171"/>
      <c r="N29" s="172"/>
      <c r="O29" s="173"/>
      <c r="P29" s="174"/>
      <c r="Q29" s="45"/>
      <c r="R29" s="175"/>
    </row>
    <row r="30" spans="1:18">
      <c r="A30" s="45"/>
      <c r="B30" s="146"/>
      <c r="C30" s="45"/>
      <c r="D30" s="147"/>
      <c r="E30" s="147"/>
      <c r="F30" s="45"/>
      <c r="G30" s="45"/>
      <c r="H30" s="170"/>
      <c r="I30" s="149"/>
      <c r="J30" s="149"/>
      <c r="K30" s="45"/>
      <c r="L30" s="46"/>
      <c r="M30" s="171"/>
      <c r="N30" s="172"/>
      <c r="O30" s="173"/>
      <c r="P30" s="174"/>
      <c r="Q30" s="45"/>
      <c r="R30" s="175"/>
    </row>
    <row r="31" spans="1:18">
      <c r="A31" s="45"/>
      <c r="B31" s="146"/>
      <c r="C31" s="45"/>
      <c r="D31" s="147"/>
      <c r="E31" s="147"/>
      <c r="F31" s="45"/>
      <c r="G31" s="45"/>
      <c r="H31" s="170"/>
      <c r="I31" s="149"/>
      <c r="J31" s="149"/>
      <c r="K31" s="45"/>
      <c r="L31" s="46"/>
      <c r="M31" s="171"/>
      <c r="N31" s="172"/>
      <c r="O31" s="173"/>
      <c r="P31" s="174"/>
      <c r="Q31" s="45"/>
      <c r="R31" s="175"/>
    </row>
    <row r="32" spans="1:18">
      <c r="A32" s="45"/>
      <c r="B32" s="146"/>
      <c r="C32" s="45"/>
      <c r="D32" s="147"/>
      <c r="E32" s="147"/>
      <c r="F32" s="45"/>
      <c r="G32" s="45"/>
      <c r="H32" s="170"/>
      <c r="I32" s="149"/>
      <c r="J32" s="149"/>
      <c r="K32" s="45"/>
      <c r="L32" s="46"/>
      <c r="M32" s="171"/>
      <c r="N32" s="172"/>
      <c r="O32" s="173"/>
      <c r="P32" s="174"/>
      <c r="Q32" s="45"/>
      <c r="R32" s="175"/>
    </row>
    <row r="33" spans="1:18">
      <c r="A33" s="45"/>
      <c r="B33" s="146"/>
      <c r="C33" s="45"/>
      <c r="D33" s="147"/>
      <c r="E33" s="147"/>
      <c r="F33" s="45"/>
      <c r="G33" s="45"/>
      <c r="H33" s="170"/>
      <c r="I33" s="149"/>
      <c r="J33" s="149"/>
      <c r="K33" s="45"/>
      <c r="L33" s="46"/>
      <c r="M33" s="171"/>
      <c r="N33" s="172"/>
      <c r="O33" s="173"/>
      <c r="P33" s="174"/>
      <c r="Q33" s="45"/>
      <c r="R33" s="175"/>
    </row>
    <row r="34" spans="1:18">
      <c r="A34" s="45"/>
      <c r="B34" s="146"/>
      <c r="C34" s="45"/>
      <c r="D34" s="147"/>
      <c r="E34" s="147"/>
      <c r="F34" s="45"/>
      <c r="G34" s="45"/>
      <c r="H34" s="170"/>
      <c r="I34" s="149"/>
      <c r="J34" s="149"/>
      <c r="K34" s="45"/>
      <c r="L34" s="46"/>
      <c r="M34" s="171"/>
      <c r="N34" s="172"/>
      <c r="O34" s="173"/>
      <c r="P34" s="174"/>
      <c r="Q34" s="45"/>
      <c r="R34" s="175"/>
    </row>
    <row r="35" spans="1:18">
      <c r="A35" s="45"/>
      <c r="B35" s="146"/>
      <c r="C35" s="45"/>
      <c r="D35" s="147"/>
      <c r="E35" s="147"/>
      <c r="F35" s="45"/>
      <c r="G35" s="45"/>
      <c r="H35" s="170"/>
      <c r="I35" s="149"/>
      <c r="J35" s="149"/>
      <c r="K35" s="45"/>
      <c r="L35" s="46"/>
      <c r="M35" s="171"/>
      <c r="N35" s="172"/>
      <c r="O35" s="173"/>
      <c r="P35" s="174"/>
      <c r="Q35" s="45"/>
      <c r="R35" s="175"/>
    </row>
    <row r="36" spans="1:18">
      <c r="A36" s="45"/>
      <c r="B36" s="146"/>
      <c r="C36" s="45"/>
      <c r="D36" s="147"/>
      <c r="E36" s="147"/>
      <c r="F36" s="45"/>
      <c r="G36" s="45"/>
      <c r="H36" s="170"/>
      <c r="I36" s="149"/>
      <c r="J36" s="149"/>
      <c r="K36" s="45"/>
      <c r="L36" s="46"/>
      <c r="M36" s="171"/>
      <c r="N36" s="172"/>
      <c r="O36" s="173"/>
      <c r="P36" s="174"/>
      <c r="Q36" s="45"/>
      <c r="R36" s="175"/>
    </row>
    <row r="37" spans="1:18">
      <c r="A37" s="45"/>
      <c r="B37" s="146"/>
      <c r="C37" s="45"/>
      <c r="D37" s="147"/>
      <c r="E37" s="147"/>
      <c r="F37" s="45"/>
      <c r="G37" s="45"/>
      <c r="H37" s="170"/>
      <c r="I37" s="149"/>
      <c r="J37" s="149"/>
      <c r="K37" s="45"/>
      <c r="L37" s="46"/>
      <c r="M37" s="171"/>
      <c r="N37" s="172"/>
      <c r="O37" s="173"/>
      <c r="P37" s="174"/>
      <c r="Q37" s="45"/>
      <c r="R37" s="175"/>
    </row>
    <row r="38" spans="1:18">
      <c r="A38" s="45"/>
      <c r="B38" s="146"/>
      <c r="C38" s="45"/>
      <c r="D38" s="147"/>
      <c r="E38" s="147"/>
      <c r="F38" s="45"/>
      <c r="G38" s="45"/>
      <c r="H38" s="170"/>
      <c r="I38" s="149"/>
      <c r="J38" s="149"/>
      <c r="K38" s="45"/>
      <c r="L38" s="46"/>
      <c r="M38" s="171"/>
      <c r="N38" s="172"/>
      <c r="O38" s="173"/>
      <c r="P38" s="174"/>
      <c r="Q38" s="45"/>
      <c r="R38" s="175"/>
    </row>
    <row r="39" spans="1:18">
      <c r="A39" s="45"/>
      <c r="B39" s="146"/>
      <c r="C39" s="45"/>
      <c r="D39" s="147"/>
      <c r="E39" s="147"/>
      <c r="F39" s="45"/>
      <c r="G39" s="45"/>
      <c r="H39" s="170"/>
      <c r="I39" s="149"/>
      <c r="J39" s="149"/>
      <c r="K39" s="45"/>
      <c r="L39" s="46"/>
      <c r="M39" s="171"/>
      <c r="N39" s="172"/>
      <c r="O39" s="173"/>
      <c r="P39" s="174"/>
      <c r="Q39" s="45"/>
      <c r="R39" s="175"/>
    </row>
    <row r="40" spans="1:18">
      <c r="A40" s="45"/>
      <c r="B40" s="146"/>
      <c r="C40" s="45"/>
      <c r="D40" s="147"/>
      <c r="E40" s="147"/>
      <c r="F40" s="45"/>
      <c r="G40" s="45"/>
      <c r="H40" s="170"/>
      <c r="I40" s="149"/>
      <c r="J40" s="149"/>
      <c r="K40" s="45"/>
      <c r="L40" s="46"/>
      <c r="M40" s="171"/>
      <c r="N40" s="172"/>
      <c r="O40" s="173"/>
      <c r="P40" s="174"/>
      <c r="Q40" s="45"/>
      <c r="R40" s="175"/>
    </row>
    <row r="41" spans="1:18">
      <c r="A41" s="45"/>
      <c r="B41" s="146"/>
      <c r="C41" s="45"/>
      <c r="D41" s="147"/>
      <c r="E41" s="147"/>
      <c r="F41" s="45"/>
      <c r="G41" s="45"/>
      <c r="H41" s="170"/>
      <c r="I41" s="149"/>
      <c r="J41" s="149"/>
      <c r="K41" s="45"/>
      <c r="L41" s="46"/>
      <c r="M41" s="171"/>
      <c r="N41" s="172"/>
      <c r="O41" s="173"/>
      <c r="P41" s="174"/>
      <c r="Q41" s="45"/>
      <c r="R41" s="175"/>
    </row>
    <row r="42" spans="1:18">
      <c r="A42" s="45"/>
      <c r="B42" s="146"/>
      <c r="C42" s="45"/>
      <c r="D42" s="147"/>
      <c r="E42" s="147"/>
      <c r="F42" s="45"/>
      <c r="G42" s="45"/>
      <c r="H42" s="170"/>
      <c r="I42" s="149"/>
      <c r="J42" s="149"/>
      <c r="K42" s="45"/>
      <c r="L42" s="46"/>
      <c r="M42" s="171"/>
      <c r="N42" s="172"/>
      <c r="O42" s="173"/>
      <c r="P42" s="174"/>
      <c r="Q42" s="45"/>
      <c r="R42" s="175"/>
    </row>
    <row r="43" spans="1:18">
      <c r="A43" s="45"/>
      <c r="B43" s="146"/>
      <c r="C43" s="45"/>
      <c r="D43" s="147"/>
      <c r="E43" s="147"/>
      <c r="F43" s="45"/>
      <c r="G43" s="45"/>
      <c r="H43" s="170"/>
      <c r="I43" s="149"/>
      <c r="J43" s="149"/>
      <c r="K43" s="45"/>
      <c r="L43" s="46"/>
      <c r="M43" s="171"/>
      <c r="N43" s="172"/>
      <c r="O43" s="173"/>
      <c r="P43" s="174"/>
      <c r="Q43" s="45"/>
      <c r="R43" s="175"/>
    </row>
    <row r="44" spans="1:18">
      <c r="A44" s="45"/>
      <c r="B44" s="146"/>
      <c r="C44" s="45"/>
      <c r="D44" s="147"/>
      <c r="E44" s="147"/>
      <c r="F44" s="45"/>
      <c r="G44" s="45"/>
      <c r="H44" s="170"/>
      <c r="I44" s="149"/>
      <c r="J44" s="149"/>
      <c r="K44" s="45"/>
      <c r="L44" s="46"/>
      <c r="M44" s="171"/>
      <c r="N44" s="172"/>
      <c r="O44" s="173"/>
      <c r="P44" s="174"/>
      <c r="Q44" s="45"/>
      <c r="R44" s="175"/>
    </row>
    <row r="45" spans="1:18">
      <c r="A45" s="45"/>
      <c r="B45" s="146"/>
      <c r="C45" s="45"/>
      <c r="D45" s="147"/>
      <c r="E45" s="147"/>
      <c r="F45" s="45"/>
      <c r="G45" s="45"/>
      <c r="H45" s="170"/>
      <c r="I45" s="149"/>
      <c r="J45" s="149"/>
      <c r="K45" s="45"/>
      <c r="L45" s="46"/>
      <c r="M45" s="171"/>
      <c r="N45" s="172"/>
      <c r="O45" s="173"/>
      <c r="P45" s="174"/>
      <c r="Q45" s="45"/>
      <c r="R45" s="175"/>
    </row>
    <row r="46" spans="1:18">
      <c r="A46" s="45"/>
      <c r="B46" s="146"/>
      <c r="C46" s="45"/>
      <c r="D46" s="147"/>
      <c r="E46" s="147"/>
      <c r="F46" s="45"/>
      <c r="G46" s="45"/>
      <c r="H46" s="170"/>
      <c r="I46" s="149"/>
      <c r="J46" s="149"/>
      <c r="K46" s="45"/>
      <c r="L46" s="46"/>
      <c r="M46" s="171"/>
      <c r="N46" s="172"/>
      <c r="O46" s="173"/>
      <c r="P46" s="174"/>
      <c r="Q46" s="45"/>
      <c r="R46" s="175"/>
    </row>
    <row r="47" spans="1:18">
      <c r="A47" s="45"/>
      <c r="B47" s="146"/>
      <c r="C47" s="45"/>
      <c r="D47" s="147"/>
      <c r="E47" s="147"/>
      <c r="F47" s="45"/>
      <c r="G47" s="45"/>
      <c r="H47" s="170"/>
      <c r="I47" s="149"/>
      <c r="J47" s="149"/>
      <c r="K47" s="45"/>
      <c r="L47" s="46"/>
      <c r="M47" s="171"/>
      <c r="N47" s="172"/>
      <c r="O47" s="173"/>
      <c r="P47" s="174"/>
      <c r="Q47" s="45"/>
      <c r="R47" s="175"/>
    </row>
    <row r="48" spans="1:18">
      <c r="A48" s="45"/>
      <c r="B48" s="146"/>
      <c r="C48" s="45"/>
      <c r="D48" s="147"/>
      <c r="E48" s="147"/>
      <c r="F48" s="45"/>
      <c r="G48" s="45"/>
      <c r="H48" s="170"/>
      <c r="I48" s="149"/>
      <c r="J48" s="149"/>
      <c r="K48" s="45"/>
      <c r="L48" s="46"/>
      <c r="M48" s="171"/>
      <c r="N48" s="172"/>
      <c r="O48" s="173"/>
      <c r="P48" s="174"/>
      <c r="Q48" s="45"/>
      <c r="R48" s="175"/>
    </row>
    <row r="49" spans="1:18">
      <c r="A49" s="45"/>
      <c r="B49" s="146"/>
      <c r="C49" s="45"/>
      <c r="D49" s="147"/>
      <c r="E49" s="147"/>
      <c r="F49" s="45"/>
      <c r="G49" s="45"/>
      <c r="H49" s="170"/>
      <c r="I49" s="149"/>
      <c r="J49" s="149"/>
      <c r="K49" s="45"/>
      <c r="L49" s="46"/>
      <c r="M49" s="171"/>
      <c r="N49" s="172"/>
      <c r="O49" s="173"/>
      <c r="P49" s="174"/>
      <c r="Q49" s="45"/>
      <c r="R49" s="175"/>
    </row>
    <row r="50" spans="1:18">
      <c r="A50" s="45"/>
      <c r="B50" s="146"/>
      <c r="C50" s="45"/>
      <c r="D50" s="147"/>
      <c r="E50" s="147"/>
      <c r="F50" s="45"/>
      <c r="G50" s="45"/>
      <c r="H50" s="170"/>
      <c r="I50" s="149"/>
      <c r="J50" s="149"/>
      <c r="K50" s="45"/>
      <c r="L50" s="46"/>
      <c r="M50" s="171"/>
      <c r="N50" s="172"/>
      <c r="O50" s="173"/>
      <c r="P50" s="174"/>
      <c r="Q50" s="45"/>
      <c r="R50" s="175"/>
    </row>
    <row r="51" spans="1:18">
      <c r="A51" s="45"/>
      <c r="B51" s="146"/>
      <c r="C51" s="45"/>
      <c r="D51" s="147"/>
      <c r="E51" s="147"/>
      <c r="F51" s="45"/>
      <c r="G51" s="45"/>
      <c r="H51" s="170"/>
      <c r="I51" s="149"/>
      <c r="J51" s="149"/>
      <c r="K51" s="45"/>
      <c r="L51" s="46"/>
      <c r="M51" s="171"/>
      <c r="N51" s="172"/>
      <c r="O51" s="173"/>
      <c r="P51" s="174"/>
      <c r="Q51" s="45"/>
      <c r="R51" s="175"/>
    </row>
    <row r="52" spans="1:18">
      <c r="A52" s="45"/>
      <c r="B52" s="146"/>
      <c r="C52" s="45"/>
      <c r="D52" s="147"/>
      <c r="E52" s="147"/>
      <c r="F52" s="45"/>
      <c r="G52" s="45"/>
      <c r="H52" s="170"/>
      <c r="I52" s="149"/>
      <c r="J52" s="149"/>
      <c r="K52" s="45"/>
      <c r="L52" s="46"/>
      <c r="M52" s="171"/>
      <c r="N52" s="172"/>
      <c r="O52" s="173"/>
      <c r="P52" s="174"/>
      <c r="Q52" s="45"/>
      <c r="R52" s="175"/>
    </row>
    <row r="53" spans="1:18">
      <c r="A53" s="45"/>
      <c r="B53" s="146"/>
      <c r="C53" s="45"/>
      <c r="D53" s="147"/>
      <c r="E53" s="147"/>
      <c r="F53" s="45"/>
      <c r="G53" s="45"/>
      <c r="H53" s="170"/>
      <c r="I53" s="149"/>
      <c r="J53" s="149"/>
      <c r="K53" s="45"/>
      <c r="L53" s="46"/>
      <c r="M53" s="171"/>
      <c r="N53" s="172"/>
      <c r="O53" s="173"/>
      <c r="P53" s="174"/>
      <c r="Q53" s="45"/>
      <c r="R53" s="175"/>
    </row>
    <row r="54" spans="1:18">
      <c r="A54" s="45"/>
      <c r="B54" s="146"/>
      <c r="C54" s="45"/>
      <c r="D54" s="147"/>
      <c r="E54" s="147"/>
      <c r="F54" s="45"/>
      <c r="G54" s="45"/>
      <c r="H54" s="170"/>
      <c r="I54" s="149"/>
      <c r="J54" s="149"/>
      <c r="K54" s="45"/>
      <c r="L54" s="46"/>
      <c r="M54" s="171"/>
      <c r="N54" s="172"/>
      <c r="O54" s="173"/>
      <c r="P54" s="174"/>
      <c r="Q54" s="45"/>
      <c r="R54" s="175"/>
    </row>
    <row r="55" spans="1:18">
      <c r="A55" s="45"/>
      <c r="B55" s="146"/>
      <c r="C55" s="45"/>
      <c r="D55" s="147"/>
      <c r="E55" s="147"/>
      <c r="F55" s="45"/>
      <c r="G55" s="45"/>
      <c r="H55" s="170"/>
      <c r="I55" s="149"/>
      <c r="J55" s="149"/>
      <c r="K55" s="45"/>
      <c r="L55" s="46"/>
      <c r="M55" s="171"/>
      <c r="N55" s="172"/>
      <c r="O55" s="173"/>
      <c r="P55" s="174"/>
      <c r="Q55" s="45"/>
      <c r="R55" s="175"/>
    </row>
    <row r="56" spans="1:18">
      <c r="A56" s="45"/>
      <c r="B56" s="146"/>
      <c r="C56" s="45"/>
      <c r="D56" s="147"/>
      <c r="E56" s="147"/>
      <c r="F56" s="45"/>
      <c r="G56" s="45"/>
      <c r="H56" s="170"/>
      <c r="I56" s="149"/>
      <c r="J56" s="149"/>
      <c r="K56" s="45"/>
      <c r="L56" s="46"/>
      <c r="M56" s="171"/>
      <c r="N56" s="172"/>
      <c r="O56" s="173"/>
      <c r="P56" s="174"/>
      <c r="Q56" s="45"/>
      <c r="R56" s="175"/>
    </row>
    <row r="57" spans="1:18">
      <c r="A57" s="45"/>
      <c r="B57" s="146"/>
      <c r="C57" s="45"/>
      <c r="D57" s="147"/>
      <c r="E57" s="147"/>
      <c r="F57" s="45"/>
      <c r="G57" s="45"/>
      <c r="H57" s="170"/>
      <c r="I57" s="149"/>
      <c r="J57" s="149"/>
      <c r="K57" s="45"/>
      <c r="L57" s="46"/>
      <c r="M57" s="171"/>
      <c r="N57" s="172"/>
      <c r="O57" s="173"/>
      <c r="P57" s="174"/>
      <c r="Q57" s="45"/>
      <c r="R57" s="175"/>
    </row>
    <row r="58" spans="1:18">
      <c r="A58" s="45"/>
      <c r="B58" s="146"/>
      <c r="C58" s="45"/>
      <c r="D58" s="147"/>
      <c r="E58" s="147"/>
      <c r="F58" s="45"/>
      <c r="G58" s="45"/>
      <c r="H58" s="170"/>
      <c r="I58" s="149"/>
      <c r="J58" s="149"/>
      <c r="K58" s="45"/>
      <c r="L58" s="46"/>
      <c r="M58" s="171"/>
      <c r="N58" s="172"/>
      <c r="O58" s="173"/>
      <c r="P58" s="174"/>
      <c r="Q58" s="45"/>
      <c r="R58" s="175"/>
    </row>
    <row r="59" spans="1:18">
      <c r="A59" s="45"/>
      <c r="B59" s="146"/>
      <c r="C59" s="45"/>
      <c r="D59" s="147"/>
      <c r="E59" s="147"/>
      <c r="F59" s="45"/>
      <c r="G59" s="45"/>
      <c r="H59" s="170"/>
      <c r="I59" s="149"/>
      <c r="J59" s="149"/>
      <c r="K59" s="45"/>
      <c r="L59" s="46"/>
      <c r="M59" s="171"/>
      <c r="N59" s="172"/>
      <c r="O59" s="173"/>
      <c r="P59" s="174"/>
      <c r="Q59" s="45"/>
      <c r="R59" s="175"/>
    </row>
    <row r="60" spans="1:18">
      <c r="A60" s="45"/>
      <c r="B60" s="146"/>
      <c r="C60" s="45"/>
      <c r="D60" s="147"/>
      <c r="E60" s="147"/>
      <c r="F60" s="45"/>
      <c r="G60" s="45"/>
      <c r="H60" s="170"/>
      <c r="I60" s="149"/>
      <c r="J60" s="149"/>
      <c r="K60" s="45"/>
      <c r="L60" s="46"/>
      <c r="M60" s="171"/>
      <c r="N60" s="172"/>
      <c r="O60" s="173"/>
      <c r="P60" s="174"/>
      <c r="Q60" s="45"/>
      <c r="R60" s="175"/>
    </row>
    <row r="61" spans="1:18">
      <c r="A61" s="45"/>
      <c r="B61" s="146"/>
      <c r="C61" s="45"/>
      <c r="D61" s="147"/>
      <c r="E61" s="147"/>
      <c r="F61" s="45"/>
      <c r="G61" s="45"/>
      <c r="H61" s="170"/>
      <c r="I61" s="149"/>
      <c r="J61" s="149"/>
      <c r="K61" s="45"/>
      <c r="L61" s="46"/>
      <c r="M61" s="171"/>
      <c r="N61" s="172"/>
      <c r="O61" s="173"/>
      <c r="P61" s="174"/>
      <c r="Q61" s="45"/>
      <c r="R61" s="175"/>
    </row>
    <row r="62" spans="1:18">
      <c r="A62" s="45"/>
      <c r="B62" s="146"/>
      <c r="C62" s="45"/>
      <c r="D62" s="147"/>
      <c r="E62" s="147"/>
      <c r="F62" s="45"/>
      <c r="G62" s="45"/>
      <c r="H62" s="170"/>
      <c r="I62" s="149"/>
      <c r="J62" s="149"/>
      <c r="K62" s="45"/>
      <c r="L62" s="46"/>
      <c r="M62" s="171"/>
      <c r="N62" s="172"/>
      <c r="O62" s="173"/>
      <c r="P62" s="174"/>
      <c r="Q62" s="45"/>
      <c r="R62" s="175"/>
    </row>
    <row r="63" spans="1:18">
      <c r="A63" s="45"/>
      <c r="B63" s="146"/>
      <c r="C63" s="45"/>
      <c r="D63" s="147"/>
      <c r="E63" s="147"/>
      <c r="F63" s="45"/>
      <c r="G63" s="45"/>
      <c r="H63" s="170"/>
      <c r="I63" s="149"/>
      <c r="J63" s="149"/>
      <c r="K63" s="45"/>
      <c r="L63" s="46"/>
      <c r="M63" s="171"/>
      <c r="N63" s="172"/>
      <c r="O63" s="173"/>
      <c r="P63" s="174"/>
      <c r="Q63" s="45"/>
      <c r="R63" s="175"/>
    </row>
    <row r="64" spans="1:18">
      <c r="A64" s="45"/>
      <c r="B64" s="146"/>
      <c r="C64" s="45"/>
      <c r="D64" s="147"/>
      <c r="E64" s="147"/>
      <c r="F64" s="45"/>
      <c r="G64" s="45"/>
      <c r="H64" s="170"/>
      <c r="I64" s="149"/>
      <c r="J64" s="149"/>
      <c r="K64" s="45"/>
      <c r="L64" s="46"/>
      <c r="M64" s="171"/>
      <c r="N64" s="172"/>
      <c r="O64" s="173"/>
      <c r="P64" s="174"/>
      <c r="Q64" s="45"/>
      <c r="R64" s="175"/>
    </row>
    <row r="65" spans="1:18">
      <c r="A65" s="45"/>
      <c r="B65" s="146"/>
      <c r="C65" s="45"/>
      <c r="D65" s="147"/>
      <c r="E65" s="147"/>
      <c r="F65" s="45"/>
      <c r="G65" s="45"/>
      <c r="H65" s="170"/>
      <c r="I65" s="149"/>
      <c r="J65" s="149"/>
      <c r="K65" s="45"/>
      <c r="L65" s="46"/>
      <c r="M65" s="171"/>
      <c r="N65" s="172"/>
      <c r="O65" s="173"/>
      <c r="P65" s="174"/>
      <c r="Q65" s="45"/>
      <c r="R65" s="175"/>
    </row>
    <row r="66" spans="1:18">
      <c r="A66" s="45"/>
      <c r="B66" s="146"/>
      <c r="C66" s="45"/>
      <c r="D66" s="147"/>
      <c r="E66" s="147"/>
      <c r="F66" s="45"/>
      <c r="G66" s="45"/>
      <c r="H66" s="170"/>
      <c r="I66" s="149"/>
      <c r="J66" s="149"/>
      <c r="K66" s="45"/>
      <c r="L66" s="46"/>
      <c r="M66" s="171"/>
      <c r="N66" s="172"/>
      <c r="O66" s="173"/>
      <c r="P66" s="174"/>
      <c r="Q66" s="45"/>
      <c r="R66" s="175"/>
    </row>
    <row r="67" spans="1:18">
      <c r="A67" s="45"/>
      <c r="B67" s="146"/>
      <c r="C67" s="45"/>
      <c r="D67" s="147"/>
      <c r="E67" s="147"/>
      <c r="F67" s="45"/>
      <c r="G67" s="45"/>
      <c r="H67" s="170"/>
      <c r="I67" s="149"/>
      <c r="J67" s="149"/>
      <c r="K67" s="45"/>
      <c r="L67" s="46"/>
      <c r="M67" s="171"/>
      <c r="N67" s="172"/>
      <c r="O67" s="173"/>
      <c r="P67" s="174"/>
      <c r="Q67" s="45"/>
      <c r="R67" s="175"/>
    </row>
    <row r="68" spans="1:18">
      <c r="A68" s="45"/>
      <c r="B68" s="146"/>
      <c r="C68" s="45"/>
      <c r="D68" s="147"/>
      <c r="E68" s="147"/>
      <c r="F68" s="45"/>
      <c r="G68" s="45"/>
      <c r="H68" s="170"/>
      <c r="I68" s="149"/>
      <c r="J68" s="149"/>
      <c r="K68" s="45"/>
      <c r="L68" s="46"/>
      <c r="M68" s="171"/>
      <c r="N68" s="172"/>
      <c r="O68" s="173"/>
      <c r="P68" s="174"/>
      <c r="Q68" s="45"/>
      <c r="R68" s="175"/>
    </row>
    <row r="69" spans="1:18">
      <c r="A69" s="45"/>
      <c r="B69" s="146"/>
      <c r="C69" s="45"/>
      <c r="D69" s="147"/>
      <c r="E69" s="147"/>
      <c r="F69" s="45"/>
      <c r="G69" s="45"/>
      <c r="H69" s="170"/>
      <c r="I69" s="149"/>
      <c r="J69" s="149"/>
      <c r="K69" s="45"/>
      <c r="L69" s="46"/>
      <c r="M69" s="171"/>
      <c r="N69" s="172"/>
      <c r="O69" s="173"/>
      <c r="P69" s="174"/>
      <c r="Q69" s="45"/>
      <c r="R69" s="175"/>
    </row>
    <row r="70" spans="1:18">
      <c r="A70" s="45"/>
      <c r="B70" s="146"/>
      <c r="C70" s="45"/>
      <c r="D70" s="147"/>
      <c r="E70" s="147"/>
      <c r="F70" s="45"/>
      <c r="G70" s="45"/>
      <c r="H70" s="170"/>
      <c r="I70" s="149"/>
      <c r="J70" s="149"/>
      <c r="K70" s="45"/>
      <c r="L70" s="46"/>
      <c r="M70" s="171"/>
      <c r="N70" s="172"/>
      <c r="O70" s="173"/>
      <c r="P70" s="174"/>
      <c r="Q70" s="45"/>
      <c r="R70" s="175"/>
    </row>
    <row r="71" spans="1:18">
      <c r="A71" s="45"/>
      <c r="B71" s="146"/>
      <c r="C71" s="45"/>
      <c r="D71" s="147"/>
      <c r="E71" s="147"/>
      <c r="F71" s="45"/>
      <c r="G71" s="45"/>
      <c r="H71" s="170"/>
      <c r="I71" s="149"/>
      <c r="J71" s="149"/>
      <c r="K71" s="45"/>
      <c r="L71" s="46"/>
      <c r="M71" s="171"/>
      <c r="N71" s="172"/>
      <c r="O71" s="173"/>
      <c r="P71" s="174"/>
      <c r="Q71" s="45"/>
      <c r="R71" s="175"/>
    </row>
    <row r="72" spans="1:18">
      <c r="A72" s="45"/>
      <c r="B72" s="146"/>
      <c r="C72" s="45"/>
      <c r="D72" s="147"/>
      <c r="E72" s="147"/>
      <c r="F72" s="45"/>
      <c r="G72" s="45"/>
      <c r="H72" s="170"/>
      <c r="I72" s="149"/>
      <c r="J72" s="149"/>
      <c r="K72" s="45"/>
      <c r="L72" s="46"/>
      <c r="M72" s="171"/>
      <c r="N72" s="172"/>
      <c r="O72" s="173"/>
      <c r="P72" s="174"/>
      <c r="Q72" s="45"/>
      <c r="R72" s="175"/>
    </row>
    <row r="73" spans="1:18">
      <c r="A73" s="45"/>
      <c r="B73" s="146"/>
      <c r="C73" s="45"/>
      <c r="D73" s="147"/>
      <c r="E73" s="147"/>
      <c r="F73" s="45"/>
      <c r="G73" s="45"/>
      <c r="H73" s="170"/>
      <c r="I73" s="149"/>
      <c r="J73" s="149"/>
      <c r="K73" s="45"/>
      <c r="L73" s="46"/>
      <c r="M73" s="171"/>
      <c r="N73" s="172"/>
      <c r="O73" s="173"/>
      <c r="P73" s="174"/>
      <c r="Q73" s="45"/>
      <c r="R73" s="175"/>
    </row>
    <row r="74" spans="1:18">
      <c r="A74" s="45"/>
      <c r="B74" s="146"/>
      <c r="C74" s="45"/>
      <c r="D74" s="147"/>
      <c r="E74" s="147"/>
      <c r="F74" s="45"/>
      <c r="G74" s="45"/>
      <c r="H74" s="170"/>
      <c r="I74" s="149"/>
      <c r="J74" s="149"/>
      <c r="K74" s="45"/>
      <c r="L74" s="46"/>
      <c r="M74" s="171"/>
      <c r="N74" s="172"/>
      <c r="O74" s="173"/>
      <c r="P74" s="174"/>
      <c r="Q74" s="45"/>
      <c r="R74" s="175"/>
    </row>
    <row r="75" spans="1:18">
      <c r="A75" s="45"/>
      <c r="B75" s="146"/>
      <c r="C75" s="45"/>
      <c r="D75" s="147"/>
      <c r="E75" s="147"/>
      <c r="F75" s="45"/>
      <c r="G75" s="45"/>
      <c r="H75" s="170"/>
      <c r="I75" s="149"/>
      <c r="J75" s="149"/>
      <c r="K75" s="45"/>
      <c r="L75" s="46"/>
      <c r="M75" s="171"/>
      <c r="N75" s="172"/>
      <c r="O75" s="173"/>
      <c r="P75" s="174"/>
      <c r="Q75" s="45"/>
      <c r="R75" s="175"/>
    </row>
    <row r="76" spans="1:18">
      <c r="A76" s="45"/>
      <c r="B76" s="146"/>
      <c r="C76" s="45"/>
      <c r="D76" s="147"/>
      <c r="E76" s="147"/>
      <c r="F76" s="45"/>
      <c r="G76" s="45"/>
      <c r="H76" s="170"/>
      <c r="I76" s="149"/>
      <c r="J76" s="149"/>
      <c r="K76" s="45"/>
      <c r="L76" s="46"/>
      <c r="M76" s="171"/>
      <c r="N76" s="172"/>
      <c r="O76" s="173"/>
      <c r="P76" s="174"/>
      <c r="Q76" s="45"/>
      <c r="R76" s="175"/>
    </row>
    <row r="77" spans="1:18">
      <c r="A77" s="45"/>
      <c r="B77" s="146"/>
      <c r="C77" s="45"/>
      <c r="D77" s="147"/>
      <c r="E77" s="147"/>
      <c r="F77" s="45"/>
      <c r="G77" s="45"/>
      <c r="H77" s="170"/>
      <c r="I77" s="149"/>
      <c r="J77" s="149"/>
      <c r="K77" s="45"/>
      <c r="L77" s="46"/>
      <c r="M77" s="171"/>
      <c r="N77" s="172"/>
      <c r="O77" s="173"/>
      <c r="P77" s="174"/>
      <c r="Q77" s="45"/>
      <c r="R77" s="175"/>
    </row>
    <row r="78" spans="1:18">
      <c r="A78" s="45"/>
      <c r="B78" s="146"/>
      <c r="C78" s="45"/>
      <c r="D78" s="147"/>
      <c r="E78" s="147"/>
      <c r="F78" s="45"/>
      <c r="G78" s="45"/>
      <c r="H78" s="170"/>
      <c r="I78" s="149"/>
      <c r="J78" s="149"/>
      <c r="K78" s="45"/>
      <c r="L78" s="46"/>
      <c r="M78" s="171"/>
      <c r="N78" s="172"/>
      <c r="O78" s="173"/>
      <c r="P78" s="174"/>
      <c r="Q78" s="45"/>
      <c r="R78" s="175"/>
    </row>
    <row r="79" spans="1:18">
      <c r="A79" s="45"/>
      <c r="B79" s="146"/>
      <c r="C79" s="45"/>
      <c r="D79" s="147"/>
      <c r="E79" s="147"/>
      <c r="F79" s="45"/>
      <c r="G79" s="45"/>
      <c r="H79" s="170"/>
      <c r="I79" s="149"/>
      <c r="J79" s="149"/>
      <c r="K79" s="45"/>
      <c r="L79" s="46"/>
      <c r="M79" s="171"/>
      <c r="N79" s="172"/>
      <c r="O79" s="173"/>
      <c r="P79" s="174"/>
      <c r="Q79" s="45"/>
      <c r="R79" s="175"/>
    </row>
    <row r="80" spans="1:18">
      <c r="A80" s="45"/>
      <c r="B80" s="146"/>
      <c r="C80" s="45"/>
      <c r="D80" s="147"/>
      <c r="E80" s="147"/>
      <c r="F80" s="45"/>
      <c r="G80" s="45"/>
      <c r="H80" s="170"/>
      <c r="I80" s="149"/>
      <c r="J80" s="149"/>
      <c r="K80" s="45"/>
      <c r="L80" s="46"/>
      <c r="M80" s="171"/>
      <c r="N80" s="172"/>
      <c r="O80" s="173"/>
      <c r="P80" s="174"/>
      <c r="Q80" s="45"/>
      <c r="R80" s="175"/>
    </row>
    <row r="81" spans="1:18">
      <c r="A81" s="45"/>
      <c r="B81" s="146"/>
      <c r="C81" s="45"/>
      <c r="D81" s="147"/>
      <c r="E81" s="147"/>
      <c r="F81" s="45"/>
      <c r="G81" s="45"/>
      <c r="H81" s="170"/>
      <c r="I81" s="149"/>
      <c r="J81" s="149"/>
      <c r="K81" s="45"/>
      <c r="L81" s="46"/>
      <c r="M81" s="171"/>
      <c r="N81" s="172"/>
      <c r="O81" s="173"/>
      <c r="P81" s="174"/>
      <c r="Q81" s="45"/>
      <c r="R81" s="175"/>
    </row>
    <row r="82" spans="1:18">
      <c r="A82" s="45"/>
      <c r="B82" s="146"/>
      <c r="C82" s="45"/>
      <c r="D82" s="147"/>
      <c r="E82" s="147"/>
      <c r="F82" s="45"/>
      <c r="G82" s="45"/>
      <c r="H82" s="170"/>
      <c r="I82" s="149"/>
      <c r="J82" s="149"/>
      <c r="K82" s="45"/>
      <c r="L82" s="46"/>
      <c r="M82" s="171"/>
      <c r="N82" s="172"/>
      <c r="O82" s="173"/>
      <c r="P82" s="174"/>
      <c r="Q82" s="45"/>
      <c r="R82" s="175"/>
    </row>
    <row r="83" spans="1:18">
      <c r="A83" s="45"/>
      <c r="B83" s="146"/>
      <c r="C83" s="45"/>
      <c r="D83" s="147"/>
      <c r="E83" s="147"/>
      <c r="F83" s="45"/>
      <c r="G83" s="45"/>
      <c r="H83" s="170"/>
      <c r="I83" s="149"/>
      <c r="J83" s="149"/>
      <c r="K83" s="45"/>
      <c r="L83" s="46"/>
      <c r="M83" s="171"/>
      <c r="N83" s="172"/>
      <c r="O83" s="173"/>
      <c r="P83" s="174"/>
      <c r="Q83" s="45"/>
      <c r="R83" s="175"/>
    </row>
    <row r="84" spans="1:18">
      <c r="A84" s="45"/>
      <c r="B84" s="146"/>
      <c r="C84" s="45"/>
      <c r="D84" s="147"/>
      <c r="E84" s="147"/>
      <c r="F84" s="45"/>
      <c r="G84" s="45"/>
      <c r="H84" s="170"/>
      <c r="I84" s="149"/>
      <c r="J84" s="149"/>
      <c r="K84" s="45"/>
      <c r="L84" s="46"/>
      <c r="M84" s="171"/>
      <c r="N84" s="172"/>
      <c r="O84" s="173"/>
      <c r="P84" s="174"/>
      <c r="Q84" s="45"/>
      <c r="R84" s="175"/>
    </row>
    <row r="85" spans="1:18">
      <c r="A85" s="45"/>
      <c r="B85" s="146"/>
      <c r="C85" s="45"/>
      <c r="D85" s="147"/>
      <c r="E85" s="147"/>
      <c r="F85" s="45"/>
      <c r="G85" s="45"/>
      <c r="H85" s="170"/>
      <c r="I85" s="149"/>
      <c r="J85" s="149"/>
      <c r="K85" s="45"/>
      <c r="L85" s="46"/>
      <c r="M85" s="171"/>
      <c r="N85" s="172"/>
      <c r="O85" s="173"/>
      <c r="P85" s="174"/>
      <c r="Q85" s="45"/>
      <c r="R85" s="175"/>
    </row>
    <row r="86" spans="1:18">
      <c r="A86" s="45"/>
      <c r="B86" s="146"/>
      <c r="C86" s="45"/>
      <c r="D86" s="147"/>
      <c r="E86" s="147"/>
      <c r="F86" s="45"/>
      <c r="G86" s="45"/>
      <c r="H86" s="170"/>
      <c r="I86" s="149"/>
      <c r="J86" s="149"/>
      <c r="K86" s="45"/>
      <c r="L86" s="46"/>
      <c r="M86" s="171"/>
      <c r="N86" s="172"/>
      <c r="O86" s="173"/>
      <c r="P86" s="174"/>
      <c r="Q86" s="45"/>
      <c r="R86" s="175"/>
    </row>
    <row r="87" spans="1:18">
      <c r="A87" s="45"/>
      <c r="B87" s="146"/>
      <c r="C87" s="45"/>
      <c r="D87" s="147"/>
      <c r="E87" s="147"/>
      <c r="F87" s="45"/>
      <c r="G87" s="45"/>
      <c r="H87" s="170"/>
      <c r="I87" s="149"/>
      <c r="J87" s="149"/>
      <c r="K87" s="45"/>
      <c r="L87" s="46"/>
      <c r="M87" s="171"/>
      <c r="N87" s="172"/>
      <c r="O87" s="173"/>
      <c r="P87" s="174"/>
      <c r="Q87" s="45"/>
      <c r="R87" s="175"/>
    </row>
    <row r="88" spans="1:18">
      <c r="A88" s="45"/>
      <c r="B88" s="146"/>
      <c r="C88" s="45"/>
      <c r="D88" s="147"/>
      <c r="E88" s="147"/>
      <c r="F88" s="45"/>
      <c r="G88" s="45"/>
      <c r="H88" s="170"/>
      <c r="I88" s="149"/>
      <c r="J88" s="149"/>
      <c r="K88" s="45"/>
      <c r="L88" s="46"/>
      <c r="M88" s="171"/>
      <c r="N88" s="172"/>
      <c r="O88" s="173"/>
      <c r="P88" s="174"/>
      <c r="Q88" s="45"/>
      <c r="R88" s="175"/>
    </row>
    <row r="89" spans="1:18">
      <c r="A89" s="45"/>
      <c r="B89" s="146"/>
      <c r="C89" s="45"/>
      <c r="D89" s="147"/>
      <c r="E89" s="147"/>
      <c r="F89" s="45"/>
      <c r="G89" s="45"/>
      <c r="H89" s="170"/>
      <c r="I89" s="149"/>
      <c r="J89" s="149"/>
      <c r="K89" s="45"/>
      <c r="L89" s="46"/>
      <c r="M89" s="171"/>
      <c r="N89" s="172"/>
      <c r="O89" s="173"/>
      <c r="P89" s="174"/>
      <c r="Q89" s="45"/>
      <c r="R89" s="175"/>
    </row>
    <row r="90" spans="1:18">
      <c r="A90" s="45"/>
      <c r="B90" s="146"/>
      <c r="C90" s="45"/>
      <c r="D90" s="147"/>
      <c r="E90" s="147"/>
      <c r="F90" s="45"/>
      <c r="G90" s="45"/>
      <c r="H90" s="170"/>
      <c r="I90" s="149"/>
      <c r="J90" s="149"/>
      <c r="K90" s="45"/>
      <c r="L90" s="46"/>
      <c r="M90" s="171"/>
      <c r="N90" s="172"/>
      <c r="O90" s="173"/>
      <c r="P90" s="174"/>
      <c r="Q90" s="45"/>
      <c r="R90" s="175"/>
    </row>
    <row r="91" spans="1:18">
      <c r="A91" s="45"/>
      <c r="B91" s="146"/>
      <c r="C91" s="45"/>
      <c r="D91" s="147"/>
      <c r="E91" s="147"/>
      <c r="F91" s="45"/>
      <c r="G91" s="45"/>
      <c r="H91" s="170"/>
      <c r="I91" s="149"/>
      <c r="J91" s="149"/>
      <c r="K91" s="45"/>
      <c r="L91" s="46"/>
      <c r="M91" s="171"/>
      <c r="N91" s="172"/>
      <c r="O91" s="173"/>
      <c r="P91" s="174"/>
      <c r="Q91" s="45"/>
      <c r="R91" s="175"/>
    </row>
    <row r="92" spans="1:18">
      <c r="A92" s="45"/>
      <c r="B92" s="146"/>
      <c r="C92" s="45"/>
      <c r="D92" s="147"/>
      <c r="E92" s="147"/>
      <c r="F92" s="45"/>
      <c r="G92" s="45"/>
      <c r="H92" s="170"/>
      <c r="I92" s="149"/>
      <c r="J92" s="149"/>
      <c r="K92" s="45"/>
      <c r="L92" s="46"/>
      <c r="M92" s="171"/>
      <c r="N92" s="172"/>
      <c r="O92" s="173"/>
      <c r="P92" s="174"/>
      <c r="Q92" s="45"/>
      <c r="R92" s="175"/>
    </row>
    <row r="93" spans="1:18">
      <c r="A93" s="45"/>
      <c r="B93" s="146"/>
      <c r="C93" s="45"/>
      <c r="D93" s="147"/>
      <c r="E93" s="147"/>
      <c r="F93" s="45"/>
      <c r="G93" s="45"/>
      <c r="H93" s="170"/>
      <c r="I93" s="149"/>
      <c r="J93" s="149"/>
      <c r="K93" s="45"/>
      <c r="L93" s="46"/>
      <c r="M93" s="171"/>
      <c r="N93" s="172"/>
      <c r="O93" s="173"/>
      <c r="P93" s="174"/>
      <c r="Q93" s="45"/>
      <c r="R93" s="175"/>
    </row>
    <row r="94" spans="1:18">
      <c r="A94" s="45"/>
      <c r="B94" s="146"/>
      <c r="C94" s="45"/>
      <c r="D94" s="147"/>
      <c r="E94" s="147"/>
      <c r="F94" s="45"/>
      <c r="G94" s="45"/>
      <c r="H94" s="170"/>
      <c r="I94" s="149"/>
      <c r="J94" s="149"/>
      <c r="K94" s="45"/>
      <c r="L94" s="46"/>
      <c r="M94" s="171"/>
      <c r="N94" s="172"/>
      <c r="O94" s="173"/>
      <c r="P94" s="174"/>
      <c r="Q94" s="45"/>
      <c r="R94" s="175"/>
    </row>
    <row r="95" spans="1:18">
      <c r="A95" s="45"/>
      <c r="B95" s="146"/>
      <c r="C95" s="45"/>
      <c r="D95" s="147"/>
      <c r="E95" s="147"/>
      <c r="F95" s="45"/>
      <c r="G95" s="45"/>
      <c r="H95" s="170"/>
      <c r="I95" s="149"/>
      <c r="J95" s="149"/>
      <c r="K95" s="45"/>
      <c r="L95" s="46"/>
      <c r="M95" s="171"/>
      <c r="N95" s="172"/>
      <c r="O95" s="173"/>
      <c r="P95" s="174"/>
      <c r="Q95" s="45"/>
      <c r="R95" s="175"/>
    </row>
    <row r="96" spans="1:18">
      <c r="A96" s="45"/>
      <c r="B96" s="146"/>
      <c r="C96" s="45"/>
      <c r="D96" s="147"/>
      <c r="E96" s="147"/>
      <c r="F96" s="45"/>
      <c r="G96" s="45"/>
      <c r="H96" s="170"/>
      <c r="I96" s="149"/>
      <c r="J96" s="149"/>
      <c r="K96" s="45"/>
      <c r="L96" s="46"/>
      <c r="M96" s="171"/>
      <c r="N96" s="172"/>
      <c r="O96" s="173"/>
      <c r="P96" s="174"/>
      <c r="Q96" s="45"/>
      <c r="R96" s="175"/>
    </row>
    <row r="97" spans="1:18">
      <c r="A97" s="45"/>
      <c r="B97" s="146"/>
      <c r="C97" s="45"/>
      <c r="D97" s="147"/>
      <c r="E97" s="147"/>
      <c r="F97" s="45"/>
      <c r="G97" s="45"/>
      <c r="H97" s="170"/>
      <c r="I97" s="149"/>
      <c r="J97" s="149"/>
      <c r="K97" s="45"/>
      <c r="L97" s="46"/>
      <c r="M97" s="171"/>
      <c r="N97" s="172"/>
      <c r="O97" s="173"/>
      <c r="P97" s="174"/>
      <c r="Q97" s="45"/>
      <c r="R97" s="175"/>
    </row>
    <row r="98" spans="1:18">
      <c r="A98" s="45"/>
      <c r="B98" s="146"/>
      <c r="C98" s="45"/>
      <c r="D98" s="147"/>
      <c r="E98" s="147"/>
      <c r="F98" s="45"/>
      <c r="G98" s="45"/>
      <c r="H98" s="170"/>
      <c r="I98" s="149"/>
      <c r="J98" s="149"/>
      <c r="K98" s="45"/>
      <c r="L98" s="46"/>
      <c r="M98" s="171"/>
      <c r="N98" s="172"/>
      <c r="O98" s="173"/>
      <c r="P98" s="174"/>
      <c r="Q98" s="45"/>
      <c r="R98" s="175"/>
    </row>
    <row r="99" spans="1:18">
      <c r="A99" s="45"/>
      <c r="B99" s="146"/>
      <c r="C99" s="45"/>
      <c r="D99" s="147"/>
      <c r="E99" s="147"/>
      <c r="F99" s="45"/>
      <c r="G99" s="45"/>
      <c r="H99" s="170"/>
      <c r="I99" s="149"/>
      <c r="J99" s="149"/>
      <c r="K99" s="45"/>
      <c r="L99" s="46"/>
      <c r="M99" s="171"/>
      <c r="N99" s="172"/>
      <c r="O99" s="173"/>
      <c r="P99" s="174"/>
      <c r="Q99" s="45"/>
      <c r="R99" s="175"/>
    </row>
    <row r="100" spans="1:18">
      <c r="A100" s="45"/>
      <c r="B100" s="146"/>
      <c r="C100" s="45"/>
      <c r="D100" s="147"/>
      <c r="E100" s="147"/>
      <c r="F100" s="45"/>
      <c r="G100" s="45"/>
      <c r="H100" s="170"/>
      <c r="I100" s="149"/>
      <c r="J100" s="149"/>
      <c r="K100" s="45"/>
      <c r="L100" s="46"/>
      <c r="M100" s="171"/>
      <c r="N100" s="172"/>
      <c r="O100" s="173"/>
      <c r="P100" s="174"/>
      <c r="Q100" s="45"/>
      <c r="R100" s="175"/>
    </row>
    <row r="101" spans="1:18">
      <c r="A101" s="45"/>
      <c r="B101" s="146"/>
      <c r="C101" s="45"/>
      <c r="D101" s="147"/>
      <c r="E101" s="147"/>
      <c r="F101" s="45"/>
      <c r="G101" s="45"/>
      <c r="H101" s="170"/>
      <c r="I101" s="149"/>
      <c r="J101" s="149"/>
      <c r="K101" s="45"/>
      <c r="L101" s="46"/>
      <c r="M101" s="171"/>
      <c r="N101" s="172"/>
      <c r="O101" s="173"/>
      <c r="P101" s="174"/>
      <c r="Q101" s="45"/>
      <c r="R101" s="175"/>
    </row>
    <row r="102" spans="1:18">
      <c r="A102" s="45"/>
      <c r="B102" s="146"/>
      <c r="C102" s="45"/>
      <c r="D102" s="147"/>
      <c r="E102" s="147"/>
      <c r="F102" s="45"/>
      <c r="G102" s="45"/>
      <c r="H102" s="170"/>
      <c r="I102" s="149"/>
      <c r="J102" s="149"/>
      <c r="K102" s="45"/>
      <c r="L102" s="46"/>
      <c r="M102" s="171"/>
      <c r="N102" s="172"/>
      <c r="O102" s="173"/>
      <c r="P102" s="174"/>
      <c r="Q102" s="45"/>
      <c r="R102" s="175"/>
    </row>
    <row r="103" spans="1:18">
      <c r="A103" s="45"/>
      <c r="B103" s="146"/>
      <c r="C103" s="45"/>
      <c r="D103" s="147"/>
      <c r="E103" s="147"/>
      <c r="F103" s="45"/>
      <c r="G103" s="45"/>
      <c r="H103" s="170"/>
      <c r="I103" s="149"/>
      <c r="J103" s="149"/>
      <c r="K103" s="45"/>
      <c r="L103" s="46"/>
      <c r="M103" s="171"/>
      <c r="N103" s="172"/>
      <c r="O103" s="173"/>
      <c r="P103" s="174"/>
      <c r="Q103" s="45"/>
      <c r="R103" s="175"/>
    </row>
    <row r="104" spans="1:18">
      <c r="A104" s="45"/>
      <c r="B104" s="146"/>
      <c r="C104" s="45"/>
      <c r="D104" s="147"/>
      <c r="E104" s="147"/>
      <c r="F104" s="45"/>
      <c r="G104" s="45"/>
      <c r="H104" s="170"/>
      <c r="I104" s="149"/>
      <c r="J104" s="149"/>
      <c r="K104" s="45"/>
      <c r="L104" s="46"/>
      <c r="M104" s="171"/>
      <c r="N104" s="172"/>
      <c r="O104" s="173"/>
      <c r="P104" s="174"/>
      <c r="Q104" s="45"/>
      <c r="R104" s="175"/>
    </row>
    <row r="105" spans="1:18">
      <c r="A105" s="45"/>
      <c r="B105" s="146"/>
      <c r="C105" s="45"/>
      <c r="D105" s="147"/>
      <c r="E105" s="147"/>
      <c r="F105" s="45"/>
      <c r="G105" s="45"/>
      <c r="H105" s="170"/>
      <c r="I105" s="149"/>
      <c r="J105" s="149"/>
      <c r="K105" s="45"/>
      <c r="L105" s="46"/>
      <c r="M105" s="171"/>
      <c r="N105" s="172"/>
      <c r="O105" s="173"/>
      <c r="P105" s="174"/>
      <c r="Q105" s="45"/>
      <c r="R105" s="175"/>
    </row>
    <row r="106" spans="1:18">
      <c r="A106" s="45"/>
      <c r="B106" s="146"/>
      <c r="C106" s="45"/>
      <c r="D106" s="147"/>
      <c r="E106" s="147"/>
      <c r="F106" s="45"/>
      <c r="G106" s="45"/>
      <c r="H106" s="170"/>
      <c r="I106" s="149"/>
      <c r="J106" s="149"/>
      <c r="K106" s="45"/>
      <c r="L106" s="46"/>
      <c r="M106" s="171"/>
      <c r="N106" s="172"/>
      <c r="O106" s="173"/>
      <c r="P106" s="174"/>
      <c r="Q106" s="45"/>
      <c r="R106" s="175"/>
    </row>
    <row r="107" spans="1:18">
      <c r="A107" s="45"/>
      <c r="B107" s="146"/>
      <c r="C107" s="45"/>
      <c r="D107" s="147"/>
      <c r="E107" s="147"/>
      <c r="F107" s="45"/>
      <c r="G107" s="45"/>
      <c r="H107" s="170"/>
      <c r="I107" s="149"/>
      <c r="J107" s="149"/>
      <c r="K107" s="45"/>
      <c r="L107" s="46"/>
      <c r="M107" s="171"/>
      <c r="N107" s="172"/>
      <c r="O107" s="173"/>
      <c r="P107" s="174"/>
      <c r="Q107" s="45"/>
      <c r="R107" s="175"/>
    </row>
    <row r="108" spans="1:18">
      <c r="A108" s="45"/>
      <c r="B108" s="146"/>
      <c r="C108" s="45"/>
      <c r="D108" s="147"/>
      <c r="E108" s="147"/>
      <c r="F108" s="45"/>
      <c r="G108" s="45"/>
      <c r="H108" s="170"/>
      <c r="I108" s="149"/>
      <c r="J108" s="149"/>
      <c r="K108" s="45"/>
      <c r="L108" s="46"/>
      <c r="M108" s="171"/>
      <c r="N108" s="172"/>
      <c r="O108" s="173"/>
      <c r="P108" s="174"/>
      <c r="Q108" s="45"/>
      <c r="R108" s="175"/>
    </row>
    <row r="109" spans="1:18">
      <c r="A109" s="45"/>
      <c r="B109" s="146"/>
      <c r="C109" s="45"/>
      <c r="D109" s="147"/>
      <c r="E109" s="147"/>
      <c r="F109" s="45"/>
      <c r="G109" s="45"/>
      <c r="H109" s="170"/>
      <c r="I109" s="149"/>
      <c r="J109" s="149"/>
      <c r="K109" s="45"/>
      <c r="L109" s="46"/>
      <c r="M109" s="171"/>
      <c r="N109" s="172"/>
      <c r="O109" s="173"/>
      <c r="P109" s="174"/>
      <c r="Q109" s="45"/>
      <c r="R109" s="175"/>
    </row>
    <row r="110" spans="1:18">
      <c r="A110" s="45"/>
      <c r="B110" s="146"/>
      <c r="C110" s="45"/>
      <c r="D110" s="147"/>
      <c r="E110" s="147"/>
      <c r="F110" s="45"/>
      <c r="G110" s="45"/>
      <c r="H110" s="170"/>
      <c r="I110" s="149"/>
      <c r="J110" s="149"/>
      <c r="K110" s="45"/>
      <c r="L110" s="46"/>
      <c r="M110" s="171"/>
      <c r="N110" s="172"/>
      <c r="O110" s="173"/>
      <c r="P110" s="174"/>
      <c r="Q110" s="45"/>
      <c r="R110" s="175"/>
    </row>
    <row r="111" spans="1:18">
      <c r="A111" s="45"/>
      <c r="B111" s="146"/>
      <c r="C111" s="45"/>
      <c r="D111" s="147"/>
      <c r="E111" s="147"/>
      <c r="F111" s="45"/>
      <c r="G111" s="45"/>
      <c r="H111" s="170"/>
      <c r="I111" s="149"/>
      <c r="J111" s="149"/>
      <c r="K111" s="45"/>
      <c r="L111" s="46"/>
      <c r="M111" s="171"/>
      <c r="N111" s="172"/>
      <c r="O111" s="173"/>
      <c r="P111" s="174"/>
      <c r="Q111" s="45"/>
      <c r="R111" s="175"/>
    </row>
    <row r="112" spans="1:18">
      <c r="A112" s="45"/>
      <c r="B112" s="146"/>
      <c r="C112" s="45"/>
      <c r="D112" s="147"/>
      <c r="E112" s="147"/>
      <c r="F112" s="45"/>
      <c r="G112" s="45"/>
      <c r="H112" s="170"/>
      <c r="I112" s="149"/>
      <c r="J112" s="149"/>
      <c r="K112" s="45"/>
      <c r="L112" s="46"/>
      <c r="M112" s="171"/>
      <c r="N112" s="172"/>
      <c r="O112" s="173"/>
      <c r="P112" s="174"/>
      <c r="Q112" s="45"/>
      <c r="R112" s="175"/>
    </row>
    <row r="113" spans="1:21">
      <c r="A113" s="45"/>
      <c r="B113" s="146"/>
      <c r="C113" s="45"/>
      <c r="D113" s="147"/>
      <c r="E113" s="147"/>
      <c r="F113" s="45"/>
      <c r="G113" s="45"/>
      <c r="H113" s="170"/>
      <c r="I113" s="149"/>
      <c r="J113" s="149"/>
      <c r="K113" s="45"/>
      <c r="L113" s="46"/>
      <c r="M113" s="171"/>
      <c r="N113" s="172"/>
      <c r="O113" s="173"/>
      <c r="P113" s="174"/>
      <c r="Q113" s="45"/>
      <c r="R113" s="175"/>
    </row>
    <row r="114" spans="1:21">
      <c r="A114" s="45"/>
      <c r="B114" s="146"/>
      <c r="C114" s="45"/>
      <c r="D114" s="147"/>
      <c r="E114" s="147"/>
      <c r="F114" s="45"/>
      <c r="G114" s="45"/>
      <c r="H114" s="170"/>
      <c r="I114" s="149"/>
      <c r="J114" s="149"/>
      <c r="K114" s="45"/>
      <c r="L114" s="46"/>
      <c r="M114" s="171"/>
      <c r="N114" s="172"/>
      <c r="O114" s="173"/>
      <c r="P114" s="174"/>
      <c r="Q114" s="45"/>
      <c r="R114" s="175"/>
    </row>
    <row r="115" spans="1:21" s="10" customFormat="1">
      <c r="A115" s="45"/>
      <c r="B115" s="146"/>
      <c r="C115" s="45"/>
      <c r="D115" s="147"/>
      <c r="E115" s="147"/>
      <c r="F115" s="45"/>
      <c r="G115" s="45"/>
      <c r="H115" s="170"/>
      <c r="I115" s="149"/>
      <c r="J115" s="149"/>
      <c r="K115" s="45"/>
      <c r="L115" s="46"/>
      <c r="M115" s="171"/>
      <c r="N115" s="172"/>
      <c r="O115" s="173"/>
      <c r="P115" s="174"/>
      <c r="Q115" s="45"/>
      <c r="R115" s="175"/>
      <c r="S115" s="171"/>
      <c r="T115" s="174"/>
      <c r="U115" s="56"/>
    </row>
    <row r="116" spans="1:21" s="10" customFormat="1">
      <c r="A116" s="45"/>
      <c r="B116" s="146"/>
      <c r="C116" s="45"/>
      <c r="D116" s="147"/>
      <c r="E116" s="147"/>
      <c r="F116" s="45"/>
      <c r="G116" s="45"/>
      <c r="H116" s="170"/>
      <c r="I116" s="149"/>
      <c r="J116" s="149"/>
      <c r="K116" s="149"/>
      <c r="L116" s="46"/>
      <c r="M116" s="171"/>
      <c r="N116" s="172"/>
      <c r="O116" s="173"/>
      <c r="P116" s="174"/>
      <c r="Q116" s="45"/>
      <c r="R116" s="175"/>
      <c r="S116" s="171"/>
      <c r="T116" s="174"/>
      <c r="U116" s="56"/>
    </row>
    <row r="117" spans="1:21" s="10" customFormat="1">
      <c r="A117" s="45"/>
      <c r="B117" s="146"/>
      <c r="C117" s="45"/>
      <c r="D117" s="147"/>
      <c r="E117" s="147"/>
      <c r="F117" s="45"/>
      <c r="G117" s="45"/>
      <c r="H117" s="170"/>
      <c r="I117" s="149"/>
      <c r="J117" s="149"/>
      <c r="K117" s="149"/>
      <c r="L117" s="46"/>
      <c r="M117" s="171"/>
      <c r="N117" s="172"/>
      <c r="O117" s="173"/>
      <c r="P117" s="174"/>
      <c r="Q117" s="45"/>
      <c r="R117" s="175"/>
      <c r="S117" s="171"/>
      <c r="T117" s="174"/>
      <c r="U117" s="56"/>
    </row>
    <row r="118" spans="1:21" s="10" customFormat="1">
      <c r="A118" s="45"/>
      <c r="B118" s="146"/>
      <c r="C118" s="45"/>
      <c r="D118" s="147"/>
      <c r="E118" s="147"/>
      <c r="F118" s="45"/>
      <c r="G118" s="45"/>
      <c r="H118" s="170"/>
      <c r="I118" s="149"/>
      <c r="J118" s="149"/>
      <c r="K118" s="149"/>
      <c r="L118" s="46"/>
      <c r="M118" s="171"/>
      <c r="N118" s="172"/>
      <c r="O118" s="173"/>
      <c r="P118" s="174"/>
      <c r="Q118" s="45"/>
      <c r="R118" s="175"/>
      <c r="S118" s="171"/>
      <c r="T118" s="174"/>
      <c r="U118" s="56"/>
    </row>
    <row r="119" spans="1:21" s="10" customFormat="1">
      <c r="A119" s="45"/>
      <c r="B119" s="146"/>
      <c r="C119" s="45"/>
      <c r="D119" s="147"/>
      <c r="E119" s="147"/>
      <c r="F119" s="45"/>
      <c r="G119" s="45"/>
      <c r="H119" s="170"/>
      <c r="I119" s="149"/>
      <c r="J119" s="149"/>
      <c r="K119" s="149"/>
      <c r="L119" s="46"/>
      <c r="M119" s="171"/>
      <c r="N119" s="172"/>
      <c r="O119" s="173"/>
      <c r="P119" s="174"/>
      <c r="Q119" s="45"/>
      <c r="R119" s="175"/>
      <c r="S119" s="171"/>
      <c r="T119" s="174"/>
      <c r="U119" s="56"/>
    </row>
    <row r="120" spans="1:21" s="10" customFormat="1">
      <c r="A120" s="45"/>
      <c r="B120" s="146"/>
      <c r="C120" s="45"/>
      <c r="D120" s="147"/>
      <c r="E120" s="147"/>
      <c r="F120" s="45"/>
      <c r="G120" s="45"/>
      <c r="H120" s="170"/>
      <c r="I120" s="149"/>
      <c r="J120" s="149"/>
      <c r="K120" s="149"/>
      <c r="L120" s="46"/>
      <c r="M120" s="171"/>
      <c r="N120" s="172"/>
      <c r="O120" s="173"/>
      <c r="P120" s="174"/>
      <c r="Q120" s="45"/>
      <c r="R120" s="175"/>
      <c r="S120" s="171"/>
      <c r="T120" s="174"/>
      <c r="U120" s="56"/>
    </row>
    <row r="121" spans="1:21" s="10" customFormat="1">
      <c r="A121" s="45"/>
      <c r="B121" s="146"/>
      <c r="C121" s="45"/>
      <c r="D121" s="147"/>
      <c r="E121" s="147"/>
      <c r="F121" s="45"/>
      <c r="G121" s="45"/>
      <c r="H121" s="170"/>
      <c r="I121" s="149"/>
      <c r="J121" s="149"/>
      <c r="K121" s="45"/>
      <c r="L121" s="46"/>
      <c r="M121" s="171"/>
      <c r="N121" s="172"/>
      <c r="O121" s="173"/>
      <c r="P121" s="174"/>
      <c r="Q121" s="45"/>
      <c r="R121" s="175"/>
      <c r="S121" s="171"/>
      <c r="T121" s="174"/>
      <c r="U121" s="56"/>
    </row>
    <row r="122" spans="1:21" s="10" customFormat="1">
      <c r="A122" s="45"/>
      <c r="B122" s="146"/>
      <c r="C122" s="45"/>
      <c r="D122" s="147"/>
      <c r="E122" s="147"/>
      <c r="F122" s="45"/>
      <c r="G122" s="45"/>
      <c r="H122" s="170"/>
      <c r="I122" s="149"/>
      <c r="J122" s="149"/>
      <c r="K122" s="149"/>
      <c r="L122" s="46"/>
      <c r="M122" s="171"/>
      <c r="N122" s="172"/>
      <c r="O122" s="173"/>
      <c r="P122" s="174"/>
      <c r="Q122" s="45"/>
      <c r="R122" s="175"/>
      <c r="S122" s="171"/>
      <c r="T122" s="174"/>
      <c r="U122" s="56"/>
    </row>
    <row r="123" spans="1:21" s="10" customFormat="1">
      <c r="A123" s="45"/>
      <c r="B123" s="146"/>
      <c r="C123" s="45"/>
      <c r="D123" s="147"/>
      <c r="E123" s="147"/>
      <c r="F123" s="45"/>
      <c r="G123" s="45"/>
      <c r="H123" s="170"/>
      <c r="I123" s="149"/>
      <c r="J123" s="149"/>
      <c r="K123" s="149"/>
      <c r="L123" s="46"/>
      <c r="M123" s="171"/>
      <c r="N123" s="172"/>
      <c r="O123" s="173"/>
      <c r="P123" s="174"/>
      <c r="Q123" s="45"/>
      <c r="R123" s="175"/>
      <c r="S123" s="171"/>
      <c r="T123" s="174"/>
      <c r="U123" s="56"/>
    </row>
    <row r="124" spans="1:21" s="10" customFormat="1">
      <c r="A124" s="45"/>
      <c r="B124" s="146"/>
      <c r="C124" s="45"/>
      <c r="D124" s="147"/>
      <c r="E124" s="147"/>
      <c r="F124" s="45"/>
      <c r="G124" s="45"/>
      <c r="H124" s="170"/>
      <c r="I124" s="149"/>
      <c r="J124" s="149"/>
      <c r="K124" s="149"/>
      <c r="L124" s="46"/>
      <c r="M124" s="171"/>
      <c r="N124" s="172"/>
      <c r="O124" s="173"/>
      <c r="P124" s="174"/>
      <c r="Q124" s="45"/>
      <c r="R124" s="175"/>
      <c r="S124" s="171"/>
      <c r="T124" s="174"/>
      <c r="U124" s="56"/>
    </row>
  </sheetData>
  <sheetProtection password="A9C6" sheet="1" objects="1" scenarios="1"/>
  <phoneticPr fontId="2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0"/>
  <dimension ref="A1:U125"/>
  <sheetViews>
    <sheetView showGridLines="0" showRowColHeaders="0" workbookViewId="0">
      <selection activeCell="A5" sqref="A5:XFD5"/>
    </sheetView>
  </sheetViews>
  <sheetFormatPr defaultRowHeight="12.75"/>
  <cols>
    <col min="1" max="1" width="5.5703125" bestFit="1" customWidth="1"/>
    <col min="2" max="2" width="8.28515625" bestFit="1" customWidth="1"/>
    <col min="3" max="3" width="8.5703125" bestFit="1" customWidth="1"/>
    <col min="4" max="4" width="10" bestFit="1" customWidth="1"/>
    <col min="5" max="5" width="7.7109375" bestFit="1" customWidth="1"/>
    <col min="6" max="6" width="6" bestFit="1" customWidth="1"/>
    <col min="7" max="7" width="5.85546875" bestFit="1" customWidth="1"/>
    <col min="8" max="8" width="18.140625" bestFit="1" customWidth="1"/>
    <col min="9" max="9" width="7.5703125" bestFit="1" customWidth="1"/>
    <col min="10" max="10" width="12.140625" bestFit="1" customWidth="1"/>
    <col min="11" max="12" width="12.85546875" bestFit="1" customWidth="1"/>
    <col min="13" max="13" width="6.7109375" bestFit="1" customWidth="1"/>
    <col min="14" max="14" width="15" bestFit="1" customWidth="1"/>
    <col min="15" max="15" width="14.5703125" bestFit="1" customWidth="1"/>
    <col min="16" max="16" width="9.5703125" bestFit="1" customWidth="1"/>
    <col min="17" max="17" width="32.42578125" bestFit="1" customWidth="1"/>
    <col min="18" max="18" width="24.42578125" bestFit="1" customWidth="1"/>
    <col min="19" max="19" width="6.42578125" bestFit="1" customWidth="1"/>
  </cols>
  <sheetData>
    <row r="1" spans="1:21">
      <c r="A1" s="38" t="s">
        <v>26</v>
      </c>
      <c r="B1" s="139" t="s">
        <v>34</v>
      </c>
      <c r="C1" s="38" t="s">
        <v>35</v>
      </c>
      <c r="D1" s="38" t="s">
        <v>2</v>
      </c>
      <c r="E1" s="38" t="s">
        <v>3</v>
      </c>
      <c r="F1" s="140" t="s">
        <v>4</v>
      </c>
      <c r="G1" s="38" t="s">
        <v>23</v>
      </c>
      <c r="H1" s="38" t="s">
        <v>46</v>
      </c>
      <c r="I1" s="141" t="s">
        <v>108</v>
      </c>
      <c r="J1" s="38" t="s">
        <v>65</v>
      </c>
      <c r="K1" s="142" t="s">
        <v>29</v>
      </c>
      <c r="L1" s="142" t="s">
        <v>110</v>
      </c>
      <c r="M1" s="142" t="s">
        <v>72</v>
      </c>
      <c r="N1" s="142" t="s">
        <v>69</v>
      </c>
      <c r="O1" s="142" t="s">
        <v>45</v>
      </c>
      <c r="P1" s="142" t="s">
        <v>41</v>
      </c>
      <c r="Q1" s="142" t="s">
        <v>92</v>
      </c>
      <c r="R1" s="142" t="s">
        <v>91</v>
      </c>
      <c r="S1" s="142" t="s">
        <v>33</v>
      </c>
      <c r="T1" s="142"/>
      <c r="U1" s="142"/>
    </row>
    <row r="2" spans="1:21" s="10" customFormat="1">
      <c r="A2" s="45">
        <v>4</v>
      </c>
      <c r="B2" s="146">
        <v>1133458</v>
      </c>
      <c r="C2" s="45" t="s">
        <v>161</v>
      </c>
      <c r="D2" s="147" t="s">
        <v>159</v>
      </c>
      <c r="E2" s="147" t="s">
        <v>160</v>
      </c>
      <c r="F2" s="45">
        <v>1</v>
      </c>
      <c r="G2" s="45" t="s">
        <v>25</v>
      </c>
      <c r="H2" s="170" t="s">
        <v>179</v>
      </c>
      <c r="I2" s="149" t="s">
        <v>63</v>
      </c>
      <c r="J2" s="149" t="s">
        <v>39</v>
      </c>
      <c r="K2" s="45" t="s">
        <v>204</v>
      </c>
      <c r="L2" s="46">
        <v>42322</v>
      </c>
      <c r="M2" s="171">
        <v>0</v>
      </c>
      <c r="N2" s="172">
        <v>40</v>
      </c>
      <c r="O2" s="173">
        <v>20</v>
      </c>
      <c r="P2" s="174">
        <v>20</v>
      </c>
      <c r="Q2" s="45" t="s">
        <v>146</v>
      </c>
      <c r="R2" s="175">
        <v>42380.0153125</v>
      </c>
      <c r="S2" s="171" t="s">
        <v>140</v>
      </c>
      <c r="T2" s="174">
        <v>0</v>
      </c>
      <c r="U2" s="56">
        <v>14</v>
      </c>
    </row>
    <row r="3" spans="1:21" s="10" customFormat="1">
      <c r="A3" s="45">
        <v>3</v>
      </c>
      <c r="B3" s="146">
        <v>2343489</v>
      </c>
      <c r="C3" s="45" t="s">
        <v>161</v>
      </c>
      <c r="D3" s="147" t="s">
        <v>156</v>
      </c>
      <c r="E3" s="147" t="s">
        <v>157</v>
      </c>
      <c r="F3" s="45">
        <v>2</v>
      </c>
      <c r="G3" s="45" t="s">
        <v>158</v>
      </c>
      <c r="H3" s="170" t="s">
        <v>180</v>
      </c>
      <c r="I3" s="149" t="s">
        <v>63</v>
      </c>
      <c r="J3" s="149" t="s">
        <v>39</v>
      </c>
      <c r="K3" s="149" t="s">
        <v>205</v>
      </c>
      <c r="L3" s="46">
        <v>42322</v>
      </c>
      <c r="M3" s="171">
        <v>0</v>
      </c>
      <c r="N3" s="172">
        <v>300</v>
      </c>
      <c r="O3" s="173">
        <v>200</v>
      </c>
      <c r="P3" s="174">
        <v>100</v>
      </c>
      <c r="Q3" s="45" t="s">
        <v>146</v>
      </c>
      <c r="R3" s="175">
        <v>42380.015509259261</v>
      </c>
      <c r="S3" s="171" t="s">
        <v>140</v>
      </c>
      <c r="T3" s="174">
        <v>0</v>
      </c>
      <c r="U3" s="56">
        <v>15</v>
      </c>
    </row>
    <row r="4" spans="1:21">
      <c r="A4" s="45">
        <v>2</v>
      </c>
      <c r="B4" s="146">
        <v>534556</v>
      </c>
      <c r="C4" s="45" t="s">
        <v>202</v>
      </c>
      <c r="D4" s="147" t="s">
        <v>151</v>
      </c>
      <c r="E4" s="147" t="s">
        <v>152</v>
      </c>
      <c r="F4" s="45">
        <v>3</v>
      </c>
      <c r="G4" s="45" t="s">
        <v>150</v>
      </c>
      <c r="H4" s="170" t="s">
        <v>178</v>
      </c>
      <c r="I4" s="149" t="s">
        <v>63</v>
      </c>
      <c r="J4" s="149" t="s">
        <v>67</v>
      </c>
      <c r="K4" s="45" t="s">
        <v>204</v>
      </c>
      <c r="L4" s="46">
        <v>42322</v>
      </c>
      <c r="M4" s="171">
        <v>0</v>
      </c>
      <c r="N4" s="172">
        <v>360</v>
      </c>
      <c r="O4" s="173">
        <v>240</v>
      </c>
      <c r="P4" s="174">
        <v>120</v>
      </c>
      <c r="Q4" s="45" t="s">
        <v>206</v>
      </c>
      <c r="R4" s="175">
        <v>45037.913900462961</v>
      </c>
      <c r="S4" s="171" t="s">
        <v>140</v>
      </c>
      <c r="T4" s="174">
        <v>0</v>
      </c>
      <c r="U4" s="5">
        <v>1</v>
      </c>
    </row>
    <row r="5" spans="1:21" s="10" customFormat="1">
      <c r="A5" s="45">
        <v>4</v>
      </c>
      <c r="B5" s="146">
        <v>1133458</v>
      </c>
      <c r="C5" s="45" t="s">
        <v>161</v>
      </c>
      <c r="D5" s="147" t="s">
        <v>159</v>
      </c>
      <c r="E5" s="147" t="s">
        <v>160</v>
      </c>
      <c r="F5" s="45">
        <v>1</v>
      </c>
      <c r="G5" s="45" t="s">
        <v>25</v>
      </c>
      <c r="H5" s="170" t="s">
        <v>179</v>
      </c>
      <c r="I5" s="149" t="s">
        <v>63</v>
      </c>
      <c r="J5" s="149" t="s">
        <v>39</v>
      </c>
      <c r="K5" s="45" t="s">
        <v>210</v>
      </c>
      <c r="L5" s="46">
        <v>42322</v>
      </c>
      <c r="M5" s="171">
        <v>0</v>
      </c>
      <c r="N5" s="172">
        <v>40</v>
      </c>
      <c r="O5" s="173">
        <v>20</v>
      </c>
      <c r="P5" s="174">
        <v>20</v>
      </c>
      <c r="Q5" s="45" t="s">
        <v>206</v>
      </c>
      <c r="R5" s="175">
        <v>45037.930069444446</v>
      </c>
      <c r="S5" s="171" t="s">
        <v>140</v>
      </c>
      <c r="T5" s="174">
        <v>0</v>
      </c>
      <c r="U5" s="5">
        <v>14</v>
      </c>
    </row>
    <row r="6" spans="1:21">
      <c r="A6" s="45"/>
      <c r="B6" s="146"/>
      <c r="C6" s="45"/>
      <c r="D6" s="147"/>
      <c r="E6" s="147"/>
      <c r="F6" s="45"/>
      <c r="G6" s="45"/>
      <c r="H6" s="170"/>
      <c r="I6" s="149"/>
      <c r="J6" s="149"/>
      <c r="K6" s="149"/>
      <c r="L6" s="46"/>
      <c r="M6" s="171"/>
      <c r="N6" s="172"/>
      <c r="O6" s="173"/>
      <c r="P6" s="174"/>
      <c r="Q6" s="45"/>
      <c r="R6" s="175"/>
      <c r="S6" s="171"/>
      <c r="T6" s="174"/>
      <c r="U6" s="5"/>
    </row>
    <row r="7" spans="1:21" s="10" customFormat="1">
      <c r="A7" s="45"/>
      <c r="B7" s="146"/>
      <c r="C7" s="45"/>
      <c r="D7" s="147"/>
      <c r="E7" s="147"/>
      <c r="F7" s="45"/>
      <c r="G7" s="45"/>
      <c r="H7" s="170"/>
      <c r="I7" s="149"/>
      <c r="J7" s="149"/>
      <c r="K7" s="149"/>
      <c r="L7" s="46"/>
      <c r="M7" s="171"/>
      <c r="N7" s="172"/>
      <c r="O7" s="173"/>
      <c r="P7" s="174"/>
      <c r="Q7" s="45"/>
      <c r="R7" s="175"/>
      <c r="S7" s="171"/>
      <c r="T7" s="174"/>
      <c r="U7" s="56"/>
    </row>
    <row r="8" spans="1:21" s="10" customFormat="1">
      <c r="A8" s="45"/>
      <c r="B8" s="146"/>
      <c r="C8" s="45"/>
      <c r="D8" s="147"/>
      <c r="E8" s="147"/>
      <c r="F8" s="45"/>
      <c r="G8" s="45"/>
      <c r="H8" s="170"/>
      <c r="I8" s="149"/>
      <c r="J8" s="149"/>
      <c r="K8" s="45"/>
      <c r="L8" s="46"/>
      <c r="M8" s="171"/>
      <c r="N8" s="172"/>
      <c r="O8" s="173"/>
      <c r="P8" s="174"/>
      <c r="Q8" s="45"/>
      <c r="R8" s="175"/>
      <c r="S8" s="171"/>
      <c r="T8" s="174"/>
      <c r="U8" s="56"/>
    </row>
    <row r="9" spans="1:21" s="10" customFormat="1">
      <c r="A9" s="45"/>
      <c r="B9" s="146"/>
      <c r="C9" s="45"/>
      <c r="D9" s="147"/>
      <c r="E9" s="147"/>
      <c r="F9" s="201"/>
      <c r="G9" s="45"/>
      <c r="H9" s="170"/>
      <c r="I9" s="149"/>
      <c r="J9" s="149"/>
      <c r="K9" s="149"/>
      <c r="L9" s="46"/>
      <c r="M9" s="171"/>
      <c r="N9" s="172"/>
      <c r="O9" s="173"/>
      <c r="P9" s="174"/>
      <c r="Q9" s="45"/>
      <c r="R9" s="175"/>
      <c r="S9" s="171"/>
      <c r="T9" s="174"/>
      <c r="U9" s="56"/>
    </row>
    <row r="10" spans="1:21" s="10" customFormat="1">
      <c r="A10" s="45"/>
      <c r="B10" s="146"/>
      <c r="C10" s="45"/>
      <c r="D10" s="147"/>
      <c r="E10" s="147"/>
      <c r="F10" s="45"/>
      <c r="G10" s="45"/>
      <c r="H10" s="170"/>
      <c r="I10" s="149"/>
      <c r="J10" s="149"/>
      <c r="K10" s="149"/>
      <c r="L10" s="46"/>
      <c r="M10" s="171"/>
      <c r="N10" s="172"/>
      <c r="O10" s="173"/>
      <c r="P10" s="174"/>
      <c r="Q10" s="45"/>
      <c r="R10" s="175"/>
      <c r="S10" s="171"/>
      <c r="T10" s="174"/>
      <c r="U10" s="56"/>
    </row>
    <row r="11" spans="1:21" s="10" customFormat="1">
      <c r="A11" s="45"/>
      <c r="B11" s="146"/>
      <c r="C11" s="45"/>
      <c r="D11" s="147"/>
      <c r="E11" s="147"/>
      <c r="F11" s="45"/>
      <c r="G11" s="45"/>
      <c r="H11" s="170"/>
      <c r="I11" s="149"/>
      <c r="J11" s="149"/>
      <c r="K11" s="149"/>
      <c r="L11" s="46"/>
      <c r="M11" s="171"/>
      <c r="N11" s="172"/>
      <c r="O11" s="173"/>
      <c r="P11" s="174"/>
      <c r="Q11" s="45"/>
      <c r="R11" s="175"/>
      <c r="S11" s="171"/>
      <c r="T11" s="174"/>
      <c r="U11" s="56"/>
    </row>
    <row r="12" spans="1:21" s="10" customFormat="1">
      <c r="A12" s="45"/>
      <c r="B12" s="146"/>
      <c r="C12" s="45"/>
      <c r="D12" s="147"/>
      <c r="E12" s="147"/>
      <c r="F12" s="45"/>
      <c r="G12" s="45"/>
      <c r="H12" s="170"/>
      <c r="I12" s="149"/>
      <c r="J12" s="149"/>
      <c r="K12" s="45"/>
      <c r="L12" s="46"/>
      <c r="M12" s="171"/>
      <c r="N12" s="172"/>
      <c r="O12" s="173"/>
      <c r="P12" s="174"/>
      <c r="Q12" s="45"/>
      <c r="R12" s="175"/>
      <c r="S12" s="171"/>
      <c r="T12" s="174"/>
      <c r="U12" s="5"/>
    </row>
    <row r="13" spans="1:21" s="10" customFormat="1">
      <c r="A13" s="45"/>
      <c r="B13" s="146"/>
      <c r="C13" s="45"/>
      <c r="D13" s="147"/>
      <c r="E13" s="147"/>
      <c r="F13" s="45"/>
      <c r="G13" s="45"/>
      <c r="H13" s="170"/>
      <c r="I13" s="149"/>
      <c r="J13" s="149"/>
      <c r="K13" s="45"/>
      <c r="L13" s="46"/>
      <c r="M13" s="171"/>
      <c r="N13" s="172"/>
      <c r="O13" s="173"/>
      <c r="P13" s="174"/>
      <c r="Q13" s="45"/>
      <c r="R13" s="175"/>
      <c r="S13" s="171"/>
      <c r="T13" s="174"/>
      <c r="U13" s="5"/>
    </row>
    <row r="14" spans="1:21">
      <c r="A14" s="45"/>
      <c r="B14" s="146"/>
      <c r="C14" s="45"/>
      <c r="D14" s="147"/>
      <c r="E14" s="147"/>
      <c r="F14" s="45"/>
      <c r="G14" s="45"/>
      <c r="H14" s="170"/>
      <c r="I14" s="149"/>
      <c r="J14" s="149"/>
      <c r="K14" s="45"/>
      <c r="L14" s="46"/>
      <c r="M14" s="171"/>
      <c r="N14" s="172"/>
      <c r="O14" s="173"/>
      <c r="P14" s="174"/>
      <c r="Q14" s="45"/>
      <c r="R14" s="175"/>
      <c r="S14" s="171"/>
      <c r="T14" s="174"/>
      <c r="U14" s="5"/>
    </row>
    <row r="15" spans="1:21">
      <c r="A15" s="45"/>
      <c r="B15" s="146"/>
      <c r="C15" s="45"/>
      <c r="D15" s="147"/>
      <c r="E15" s="147"/>
      <c r="F15" s="45"/>
      <c r="G15" s="45"/>
      <c r="H15" s="170"/>
      <c r="I15" s="149"/>
      <c r="J15" s="149"/>
      <c r="K15" s="45"/>
      <c r="L15" s="46"/>
      <c r="M15" s="171"/>
      <c r="N15" s="172"/>
      <c r="O15" s="173"/>
      <c r="P15" s="174"/>
      <c r="Q15" s="45"/>
      <c r="R15" s="175"/>
      <c r="S15" s="171"/>
      <c r="T15" s="174"/>
      <c r="U15" s="5"/>
    </row>
    <row r="16" spans="1:21">
      <c r="A16" s="45"/>
      <c r="B16" s="146"/>
      <c r="C16" s="45"/>
      <c r="D16" s="147"/>
      <c r="E16" s="147"/>
      <c r="F16" s="45"/>
      <c r="G16" s="45"/>
      <c r="H16" s="170"/>
      <c r="I16" s="149"/>
      <c r="J16" s="149"/>
      <c r="K16" s="45"/>
      <c r="L16" s="46"/>
      <c r="M16" s="171"/>
      <c r="N16" s="172"/>
      <c r="O16" s="173"/>
      <c r="P16" s="174"/>
      <c r="Q16" s="45"/>
      <c r="R16" s="175"/>
      <c r="S16" s="171"/>
      <c r="T16" s="174"/>
      <c r="U16" s="5"/>
    </row>
    <row r="17" spans="1:21">
      <c r="A17" s="45"/>
      <c r="B17" s="146"/>
      <c r="C17" s="45"/>
      <c r="D17" s="147"/>
      <c r="E17" s="147"/>
      <c r="F17" s="45"/>
      <c r="G17" s="45"/>
      <c r="H17" s="170"/>
      <c r="I17" s="149"/>
      <c r="J17" s="149"/>
      <c r="K17" s="45"/>
      <c r="L17" s="46"/>
      <c r="M17" s="171"/>
      <c r="N17" s="172"/>
      <c r="O17" s="173"/>
      <c r="P17" s="174"/>
      <c r="Q17" s="45"/>
      <c r="R17" s="175"/>
      <c r="S17" s="171"/>
      <c r="T17" s="174"/>
      <c r="U17" s="5"/>
    </row>
    <row r="18" spans="1:21">
      <c r="A18" s="45"/>
      <c r="B18" s="146"/>
      <c r="C18" s="45"/>
      <c r="D18" s="147"/>
      <c r="E18" s="147"/>
      <c r="F18" s="45"/>
      <c r="G18" s="45"/>
      <c r="H18" s="170"/>
      <c r="I18" s="149"/>
      <c r="J18" s="149"/>
      <c r="K18" s="45"/>
      <c r="L18" s="46"/>
      <c r="M18" s="171"/>
      <c r="N18" s="172"/>
      <c r="O18" s="173"/>
      <c r="P18" s="174"/>
      <c r="Q18" s="45"/>
      <c r="R18" s="175"/>
      <c r="S18" s="171"/>
      <c r="T18" s="174"/>
      <c r="U18" s="5"/>
    </row>
    <row r="19" spans="1:21" s="10" customFormat="1">
      <c r="A19" s="45"/>
      <c r="B19" s="146"/>
      <c r="C19" s="45"/>
      <c r="D19" s="147"/>
      <c r="E19" s="147"/>
      <c r="F19" s="45"/>
      <c r="G19" s="45"/>
      <c r="H19" s="170"/>
      <c r="I19" s="149"/>
      <c r="J19" s="149"/>
      <c r="K19" s="45"/>
      <c r="L19" s="46"/>
      <c r="M19" s="171"/>
      <c r="N19" s="172"/>
      <c r="O19" s="173"/>
      <c r="P19" s="174"/>
      <c r="Q19" s="45"/>
      <c r="R19" s="175"/>
      <c r="S19" s="171"/>
      <c r="T19" s="174"/>
      <c r="U19" s="5"/>
    </row>
    <row r="20" spans="1:21" s="10" customFormat="1">
      <c r="A20" s="45"/>
      <c r="B20" s="146"/>
      <c r="C20" s="45"/>
      <c r="D20" s="147"/>
      <c r="E20" s="147"/>
      <c r="F20" s="45"/>
      <c r="G20" s="45"/>
      <c r="H20" s="170"/>
      <c r="I20" s="149"/>
      <c r="J20" s="149"/>
      <c r="K20" s="45"/>
      <c r="L20" s="46"/>
      <c r="M20" s="171"/>
      <c r="N20" s="172"/>
      <c r="O20" s="173"/>
      <c r="P20" s="174"/>
      <c r="Q20" s="45"/>
      <c r="R20" s="175"/>
      <c r="S20" s="171"/>
      <c r="T20" s="174"/>
      <c r="U20" s="5"/>
    </row>
    <row r="21" spans="1:21">
      <c r="A21" s="45"/>
      <c r="B21" s="146"/>
      <c r="C21" s="45"/>
      <c r="D21" s="147"/>
      <c r="E21" s="147"/>
      <c r="F21" s="45"/>
      <c r="G21" s="45"/>
      <c r="H21" s="170"/>
      <c r="I21" s="149"/>
      <c r="J21" s="149"/>
      <c r="K21" s="45"/>
      <c r="L21" s="46"/>
      <c r="M21" s="171"/>
      <c r="N21" s="172"/>
      <c r="O21" s="173"/>
      <c r="P21" s="174"/>
      <c r="Q21" s="45"/>
      <c r="R21" s="175"/>
      <c r="S21" s="171"/>
      <c r="T21" s="174"/>
      <c r="U21" s="5"/>
    </row>
    <row r="22" spans="1:21">
      <c r="A22" s="45"/>
      <c r="B22" s="146"/>
      <c r="C22" s="45"/>
      <c r="D22" s="147"/>
      <c r="E22" s="147"/>
      <c r="F22" s="45"/>
      <c r="G22" s="45"/>
      <c r="H22" s="170"/>
      <c r="I22" s="149"/>
      <c r="J22" s="149"/>
      <c r="K22" s="45"/>
      <c r="L22" s="46"/>
      <c r="M22" s="171"/>
      <c r="N22" s="172"/>
      <c r="O22" s="173"/>
      <c r="P22" s="174"/>
      <c r="Q22" s="45"/>
      <c r="R22" s="175"/>
      <c r="S22" s="171"/>
      <c r="T22" s="174"/>
      <c r="U22" s="5"/>
    </row>
    <row r="23" spans="1:21">
      <c r="A23" s="45"/>
      <c r="B23" s="146"/>
      <c r="C23" s="45"/>
      <c r="D23" s="147"/>
      <c r="E23" s="147"/>
      <c r="F23" s="45"/>
      <c r="G23" s="45"/>
      <c r="H23" s="170"/>
      <c r="I23" s="149"/>
      <c r="J23" s="149"/>
      <c r="K23" s="45"/>
      <c r="L23" s="46"/>
      <c r="M23" s="171"/>
      <c r="N23" s="172"/>
      <c r="O23" s="173"/>
      <c r="P23" s="174"/>
      <c r="Q23" s="45"/>
      <c r="R23" s="175"/>
      <c r="S23" s="171"/>
      <c r="T23" s="174"/>
      <c r="U23" s="5"/>
    </row>
    <row r="24" spans="1:21">
      <c r="A24" s="45"/>
      <c r="B24" s="146"/>
      <c r="C24" s="45"/>
      <c r="D24" s="147"/>
      <c r="E24" s="147"/>
      <c r="F24" s="45"/>
      <c r="G24" s="45"/>
      <c r="H24" s="170"/>
      <c r="I24" s="149"/>
      <c r="J24" s="149"/>
      <c r="K24" s="45"/>
      <c r="L24" s="46"/>
      <c r="M24" s="171"/>
      <c r="N24" s="172"/>
      <c r="O24" s="173"/>
      <c r="P24" s="174"/>
      <c r="Q24" s="45"/>
      <c r="R24" s="175"/>
      <c r="S24" s="171"/>
      <c r="T24" s="174"/>
      <c r="U24" s="5"/>
    </row>
    <row r="25" spans="1:21">
      <c r="A25" s="45"/>
      <c r="B25" s="146"/>
      <c r="C25" s="45"/>
      <c r="D25" s="147"/>
      <c r="E25" s="147"/>
      <c r="F25" s="45"/>
      <c r="G25" s="45"/>
      <c r="H25" s="170"/>
      <c r="I25" s="149"/>
      <c r="J25" s="149"/>
      <c r="K25" s="45"/>
      <c r="L25" s="46"/>
      <c r="M25" s="171"/>
      <c r="N25" s="172"/>
      <c r="O25" s="173"/>
      <c r="P25" s="174"/>
      <c r="Q25" s="45"/>
      <c r="R25" s="175"/>
      <c r="S25" s="171"/>
      <c r="T25" s="174"/>
      <c r="U25" s="5"/>
    </row>
    <row r="26" spans="1:21">
      <c r="A26" s="45"/>
      <c r="B26" s="146"/>
      <c r="C26" s="45"/>
      <c r="D26" s="147"/>
      <c r="E26" s="147"/>
      <c r="F26" s="45"/>
      <c r="G26" s="45"/>
      <c r="H26" s="170"/>
      <c r="I26" s="149"/>
      <c r="J26" s="149"/>
      <c r="K26" s="45"/>
      <c r="L26" s="46"/>
      <c r="M26" s="171"/>
      <c r="N26" s="172"/>
      <c r="O26" s="173"/>
      <c r="P26" s="174"/>
      <c r="Q26" s="45"/>
      <c r="R26" s="175"/>
      <c r="S26" s="171"/>
      <c r="T26" s="174"/>
      <c r="U26" s="5"/>
    </row>
    <row r="27" spans="1:21">
      <c r="A27" s="45"/>
      <c r="B27" s="146"/>
      <c r="C27" s="45"/>
      <c r="D27" s="147"/>
      <c r="E27" s="147"/>
      <c r="F27" s="45"/>
      <c r="G27" s="45"/>
      <c r="H27" s="170"/>
      <c r="I27" s="149"/>
      <c r="J27" s="149"/>
      <c r="K27" s="45"/>
      <c r="L27" s="46"/>
      <c r="M27" s="171"/>
      <c r="N27" s="172"/>
      <c r="O27" s="173"/>
      <c r="P27" s="174"/>
      <c r="Q27" s="45"/>
      <c r="R27" s="175"/>
      <c r="S27" s="171"/>
      <c r="T27" s="174"/>
      <c r="U27" s="5"/>
    </row>
    <row r="28" spans="1:21">
      <c r="A28" s="45"/>
      <c r="B28" s="146"/>
      <c r="C28" s="45"/>
      <c r="D28" s="147"/>
      <c r="E28" s="147"/>
      <c r="F28" s="45"/>
      <c r="G28" s="45"/>
      <c r="H28" s="170"/>
      <c r="I28" s="149"/>
      <c r="J28" s="149"/>
      <c r="K28" s="45"/>
      <c r="L28" s="46"/>
      <c r="M28" s="171"/>
      <c r="N28" s="172"/>
      <c r="O28" s="173"/>
      <c r="P28" s="174"/>
      <c r="Q28" s="45"/>
      <c r="R28" s="175"/>
      <c r="S28" s="171"/>
      <c r="T28" s="174"/>
      <c r="U28" s="5"/>
    </row>
    <row r="29" spans="1:21">
      <c r="A29" s="45"/>
      <c r="B29" s="146"/>
      <c r="C29" s="45"/>
      <c r="D29" s="147"/>
      <c r="E29" s="147"/>
      <c r="F29" s="45"/>
      <c r="G29" s="45"/>
      <c r="H29" s="170"/>
      <c r="I29" s="149"/>
      <c r="J29" s="149"/>
      <c r="K29" s="45"/>
      <c r="L29" s="46"/>
      <c r="M29" s="171"/>
      <c r="N29" s="172"/>
      <c r="O29" s="173"/>
      <c r="P29" s="174"/>
      <c r="Q29" s="45"/>
      <c r="R29" s="175"/>
      <c r="S29" s="171"/>
      <c r="T29" s="174"/>
      <c r="U29" s="5"/>
    </row>
    <row r="30" spans="1:21">
      <c r="A30" s="45"/>
      <c r="B30" s="146"/>
      <c r="C30" s="45"/>
      <c r="D30" s="147"/>
      <c r="E30" s="147"/>
      <c r="F30" s="45"/>
      <c r="G30" s="45"/>
      <c r="H30" s="170"/>
      <c r="I30" s="149"/>
      <c r="J30" s="149"/>
      <c r="K30" s="45"/>
      <c r="L30" s="46"/>
      <c r="M30" s="171"/>
      <c r="N30" s="172"/>
      <c r="O30" s="173"/>
      <c r="P30" s="174"/>
      <c r="Q30" s="45"/>
      <c r="R30" s="175"/>
      <c r="S30" s="171"/>
      <c r="T30" s="174"/>
      <c r="U30" s="5"/>
    </row>
    <row r="31" spans="1:21">
      <c r="A31" s="45"/>
      <c r="B31" s="146"/>
      <c r="C31" s="45"/>
      <c r="D31" s="147"/>
      <c r="E31" s="147"/>
      <c r="F31" s="45"/>
      <c r="G31" s="45"/>
      <c r="H31" s="170"/>
      <c r="I31" s="149"/>
      <c r="J31" s="149"/>
      <c r="K31" s="45"/>
      <c r="L31" s="46"/>
      <c r="M31" s="171"/>
      <c r="N31" s="172"/>
      <c r="O31" s="173"/>
      <c r="P31" s="174"/>
      <c r="Q31" s="45"/>
      <c r="R31" s="175"/>
      <c r="S31" s="171"/>
      <c r="T31" s="174"/>
      <c r="U31" s="5"/>
    </row>
    <row r="32" spans="1:21">
      <c r="A32" s="45"/>
      <c r="B32" s="146"/>
      <c r="C32" s="45"/>
      <c r="D32" s="147"/>
      <c r="E32" s="147"/>
      <c r="F32" s="45"/>
      <c r="G32" s="45"/>
      <c r="H32" s="170"/>
      <c r="I32" s="149"/>
      <c r="J32" s="149"/>
      <c r="K32" s="45"/>
      <c r="L32" s="46"/>
      <c r="M32" s="171"/>
      <c r="N32" s="172"/>
      <c r="O32" s="173"/>
      <c r="P32" s="174"/>
      <c r="Q32" s="45"/>
      <c r="R32" s="175"/>
      <c r="S32" s="171"/>
      <c r="T32" s="174"/>
      <c r="U32" s="5"/>
    </row>
    <row r="33" spans="1:21">
      <c r="A33" s="45"/>
      <c r="B33" s="146"/>
      <c r="C33" s="45"/>
      <c r="D33" s="147"/>
      <c r="E33" s="147"/>
      <c r="F33" s="45"/>
      <c r="G33" s="45"/>
      <c r="H33" s="170"/>
      <c r="I33" s="149"/>
      <c r="J33" s="149"/>
      <c r="K33" s="45"/>
      <c r="L33" s="46"/>
      <c r="M33" s="171"/>
      <c r="N33" s="172"/>
      <c r="O33" s="173"/>
      <c r="P33" s="174"/>
      <c r="Q33" s="45"/>
      <c r="R33" s="175"/>
      <c r="S33" s="171"/>
      <c r="T33" s="174"/>
      <c r="U33" s="5"/>
    </row>
    <row r="34" spans="1:21">
      <c r="A34" s="45"/>
      <c r="B34" s="146"/>
      <c r="C34" s="45"/>
      <c r="D34" s="147"/>
      <c r="E34" s="147"/>
      <c r="F34" s="45"/>
      <c r="G34" s="45"/>
      <c r="H34" s="170"/>
      <c r="I34" s="149"/>
      <c r="J34" s="149"/>
      <c r="K34" s="45"/>
      <c r="L34" s="46"/>
      <c r="M34" s="171"/>
      <c r="N34" s="172"/>
      <c r="O34" s="173"/>
      <c r="P34" s="174"/>
      <c r="Q34" s="45"/>
      <c r="R34" s="175"/>
      <c r="S34" s="171"/>
      <c r="T34" s="174"/>
      <c r="U34" s="5"/>
    </row>
    <row r="35" spans="1:21">
      <c r="A35" s="45"/>
      <c r="B35" s="146"/>
      <c r="C35" s="45"/>
      <c r="D35" s="147"/>
      <c r="E35" s="147"/>
      <c r="F35" s="45"/>
      <c r="G35" s="45"/>
      <c r="H35" s="170"/>
      <c r="I35" s="149"/>
      <c r="J35" s="149"/>
      <c r="K35" s="45"/>
      <c r="L35" s="46"/>
      <c r="M35" s="171"/>
      <c r="N35" s="172"/>
      <c r="O35" s="173"/>
      <c r="P35" s="174"/>
      <c r="Q35" s="45"/>
      <c r="R35" s="175"/>
      <c r="S35" s="171"/>
      <c r="T35" s="174"/>
      <c r="U35" s="5"/>
    </row>
    <row r="36" spans="1:21">
      <c r="A36" s="45"/>
      <c r="B36" s="146"/>
      <c r="C36" s="45"/>
      <c r="D36" s="147"/>
      <c r="E36" s="147"/>
      <c r="F36" s="45"/>
      <c r="G36" s="45"/>
      <c r="H36" s="170"/>
      <c r="I36" s="149"/>
      <c r="J36" s="149"/>
      <c r="K36" s="45"/>
      <c r="L36" s="46"/>
      <c r="M36" s="171"/>
      <c r="N36" s="172"/>
      <c r="O36" s="173"/>
      <c r="P36" s="174"/>
      <c r="Q36" s="45"/>
      <c r="R36" s="175"/>
      <c r="S36" s="171"/>
      <c r="T36" s="174"/>
      <c r="U36" s="5"/>
    </row>
    <row r="37" spans="1:21">
      <c r="A37" s="45"/>
      <c r="B37" s="146"/>
      <c r="C37" s="45"/>
      <c r="D37" s="147"/>
      <c r="E37" s="147"/>
      <c r="F37" s="45"/>
      <c r="G37" s="45"/>
      <c r="H37" s="170"/>
      <c r="I37" s="149"/>
      <c r="J37" s="149"/>
      <c r="K37" s="45"/>
      <c r="L37" s="46"/>
      <c r="M37" s="171"/>
      <c r="N37" s="172"/>
      <c r="O37" s="173"/>
      <c r="P37" s="174"/>
      <c r="Q37" s="45"/>
      <c r="R37" s="175"/>
      <c r="S37" s="171"/>
      <c r="T37" s="174"/>
      <c r="U37" s="5"/>
    </row>
    <row r="38" spans="1:21">
      <c r="A38" s="45"/>
      <c r="B38" s="146"/>
      <c r="C38" s="45"/>
      <c r="D38" s="147"/>
      <c r="E38" s="147"/>
      <c r="F38" s="45"/>
      <c r="G38" s="45"/>
      <c r="H38" s="170"/>
      <c r="I38" s="149"/>
      <c r="J38" s="149"/>
      <c r="K38" s="45"/>
      <c r="L38" s="46"/>
      <c r="M38" s="171"/>
      <c r="N38" s="172"/>
      <c r="O38" s="173"/>
      <c r="P38" s="174"/>
      <c r="Q38" s="45"/>
      <c r="R38" s="175"/>
      <c r="S38" s="171"/>
      <c r="T38" s="174"/>
      <c r="U38" s="5"/>
    </row>
    <row r="39" spans="1:21">
      <c r="A39" s="45"/>
      <c r="B39" s="146"/>
      <c r="C39" s="45"/>
      <c r="D39" s="147"/>
      <c r="E39" s="147"/>
      <c r="F39" s="45"/>
      <c r="G39" s="45"/>
      <c r="H39" s="170"/>
      <c r="I39" s="149"/>
      <c r="J39" s="149"/>
      <c r="K39" s="45"/>
      <c r="L39" s="46"/>
      <c r="M39" s="171"/>
      <c r="N39" s="172"/>
      <c r="O39" s="173"/>
      <c r="P39" s="174"/>
      <c r="Q39" s="45"/>
      <c r="R39" s="175"/>
      <c r="S39" s="171"/>
      <c r="T39" s="174"/>
      <c r="U39" s="5"/>
    </row>
    <row r="40" spans="1:21">
      <c r="A40" s="45"/>
      <c r="B40" s="146"/>
      <c r="C40" s="45"/>
      <c r="D40" s="147"/>
      <c r="E40" s="147"/>
      <c r="F40" s="45"/>
      <c r="G40" s="45"/>
      <c r="H40" s="170"/>
      <c r="I40" s="149"/>
      <c r="J40" s="149"/>
      <c r="K40" s="45"/>
      <c r="L40" s="46"/>
      <c r="M40" s="171"/>
      <c r="N40" s="172"/>
      <c r="O40" s="173"/>
      <c r="P40" s="174"/>
      <c r="Q40" s="45"/>
      <c r="R40" s="175"/>
      <c r="S40" s="171"/>
      <c r="T40" s="174"/>
      <c r="U40" s="5"/>
    </row>
    <row r="41" spans="1:21">
      <c r="A41" s="45"/>
      <c r="B41" s="146"/>
      <c r="C41" s="45"/>
      <c r="D41" s="147"/>
      <c r="E41" s="147"/>
      <c r="F41" s="45"/>
      <c r="G41" s="45"/>
      <c r="H41" s="170"/>
      <c r="I41" s="149"/>
      <c r="J41" s="149"/>
      <c r="K41" s="45"/>
      <c r="L41" s="46"/>
      <c r="M41" s="171"/>
      <c r="N41" s="172"/>
      <c r="O41" s="173"/>
      <c r="P41" s="174"/>
      <c r="Q41" s="45"/>
      <c r="R41" s="175"/>
      <c r="S41" s="171"/>
      <c r="T41" s="174"/>
      <c r="U41" s="5"/>
    </row>
    <row r="42" spans="1:21">
      <c r="A42" s="45"/>
      <c r="B42" s="146"/>
      <c r="C42" s="45"/>
      <c r="D42" s="147"/>
      <c r="E42" s="147"/>
      <c r="F42" s="45"/>
      <c r="G42" s="45"/>
      <c r="H42" s="170"/>
      <c r="I42" s="149"/>
      <c r="J42" s="149"/>
      <c r="K42" s="45"/>
      <c r="L42" s="46"/>
      <c r="M42" s="171"/>
      <c r="N42" s="172"/>
      <c r="O42" s="173"/>
      <c r="P42" s="174"/>
      <c r="Q42" s="45"/>
      <c r="R42" s="175"/>
      <c r="S42" s="171"/>
      <c r="T42" s="174"/>
      <c r="U42" s="5"/>
    </row>
    <row r="43" spans="1:21">
      <c r="A43" s="45"/>
      <c r="B43" s="146"/>
      <c r="C43" s="45"/>
      <c r="D43" s="147"/>
      <c r="E43" s="147"/>
      <c r="F43" s="45"/>
      <c r="G43" s="45"/>
      <c r="H43" s="170"/>
      <c r="I43" s="149"/>
      <c r="J43" s="149"/>
      <c r="K43" s="45"/>
      <c r="L43" s="46"/>
      <c r="M43" s="171"/>
      <c r="N43" s="172"/>
      <c r="O43" s="173"/>
      <c r="P43" s="174"/>
      <c r="Q43" s="45"/>
      <c r="R43" s="175"/>
      <c r="S43" s="171"/>
      <c r="T43" s="174"/>
      <c r="U43" s="5"/>
    </row>
    <row r="44" spans="1:21">
      <c r="A44" s="45"/>
      <c r="B44" s="146"/>
      <c r="C44" s="45"/>
      <c r="D44" s="147"/>
      <c r="E44" s="147"/>
      <c r="F44" s="45"/>
      <c r="G44" s="45"/>
      <c r="H44" s="170"/>
      <c r="I44" s="149"/>
      <c r="J44" s="149"/>
      <c r="K44" s="45"/>
      <c r="L44" s="46"/>
      <c r="M44" s="171"/>
      <c r="N44" s="172"/>
      <c r="O44" s="173"/>
      <c r="P44" s="174"/>
      <c r="Q44" s="45"/>
      <c r="R44" s="175"/>
      <c r="S44" s="171"/>
      <c r="T44" s="174"/>
      <c r="U44" s="5"/>
    </row>
    <row r="45" spans="1:21">
      <c r="A45" s="45"/>
      <c r="B45" s="146"/>
      <c r="C45" s="45"/>
      <c r="D45" s="147"/>
      <c r="E45" s="147"/>
      <c r="F45" s="45"/>
      <c r="G45" s="45"/>
      <c r="H45" s="170"/>
      <c r="I45" s="149"/>
      <c r="J45" s="149"/>
      <c r="K45" s="45"/>
      <c r="L45" s="46"/>
      <c r="M45" s="171"/>
      <c r="N45" s="172"/>
      <c r="O45" s="173"/>
      <c r="P45" s="174"/>
      <c r="Q45" s="45"/>
      <c r="R45" s="175"/>
      <c r="S45" s="171"/>
      <c r="T45" s="174"/>
      <c r="U45" s="5"/>
    </row>
    <row r="46" spans="1:21">
      <c r="A46" s="45"/>
      <c r="B46" s="146"/>
      <c r="C46" s="45"/>
      <c r="D46" s="147"/>
      <c r="E46" s="147"/>
      <c r="F46" s="45"/>
      <c r="G46" s="45"/>
      <c r="H46" s="170"/>
      <c r="I46" s="149"/>
      <c r="J46" s="149"/>
      <c r="K46" s="45"/>
      <c r="L46" s="46"/>
      <c r="M46" s="171"/>
      <c r="N46" s="172"/>
      <c r="O46" s="173"/>
      <c r="P46" s="174"/>
      <c r="Q46" s="45"/>
      <c r="R46" s="175"/>
      <c r="S46" s="171"/>
      <c r="T46" s="174"/>
      <c r="U46" s="5"/>
    </row>
    <row r="47" spans="1:21">
      <c r="A47" s="45"/>
      <c r="B47" s="146"/>
      <c r="C47" s="45"/>
      <c r="D47" s="147"/>
      <c r="E47" s="147"/>
      <c r="F47" s="45"/>
      <c r="G47" s="45"/>
      <c r="H47" s="170"/>
      <c r="I47" s="149"/>
      <c r="J47" s="149"/>
      <c r="K47" s="45"/>
      <c r="L47" s="46"/>
      <c r="M47" s="171"/>
      <c r="N47" s="172"/>
      <c r="O47" s="173"/>
      <c r="P47" s="174"/>
      <c r="Q47" s="45"/>
      <c r="R47" s="175"/>
      <c r="S47" s="171"/>
      <c r="T47" s="174"/>
      <c r="U47" s="5"/>
    </row>
    <row r="48" spans="1:21">
      <c r="A48" s="45"/>
      <c r="B48" s="146"/>
      <c r="C48" s="45"/>
      <c r="D48" s="147"/>
      <c r="E48" s="147"/>
      <c r="F48" s="45"/>
      <c r="G48" s="45"/>
      <c r="H48" s="170"/>
      <c r="I48" s="149"/>
      <c r="J48" s="149"/>
      <c r="K48" s="45"/>
      <c r="L48" s="46"/>
      <c r="M48" s="171"/>
      <c r="N48" s="172"/>
      <c r="O48" s="173"/>
      <c r="P48" s="174"/>
      <c r="Q48" s="45"/>
      <c r="R48" s="175"/>
      <c r="S48" s="171"/>
      <c r="T48" s="174"/>
      <c r="U48" s="5"/>
    </row>
    <row r="49" spans="1:21">
      <c r="A49" s="45"/>
      <c r="B49" s="146"/>
      <c r="C49" s="45"/>
      <c r="D49" s="147"/>
      <c r="E49" s="147"/>
      <c r="F49" s="45"/>
      <c r="G49" s="45"/>
      <c r="H49" s="170"/>
      <c r="I49" s="149"/>
      <c r="J49" s="149"/>
      <c r="K49" s="45"/>
      <c r="L49" s="46"/>
      <c r="M49" s="171"/>
      <c r="N49" s="172"/>
      <c r="O49" s="173"/>
      <c r="P49" s="174"/>
      <c r="Q49" s="45"/>
      <c r="R49" s="175"/>
      <c r="S49" s="171"/>
      <c r="T49" s="174"/>
      <c r="U49" s="5"/>
    </row>
    <row r="50" spans="1:21">
      <c r="A50" s="45"/>
      <c r="B50" s="146"/>
      <c r="C50" s="45"/>
      <c r="D50" s="147"/>
      <c r="E50" s="147"/>
      <c r="F50" s="45"/>
      <c r="G50" s="45"/>
      <c r="H50" s="170"/>
      <c r="I50" s="149"/>
      <c r="J50" s="149"/>
      <c r="K50" s="45"/>
      <c r="L50" s="46"/>
      <c r="M50" s="171"/>
      <c r="N50" s="172"/>
      <c r="O50" s="173"/>
      <c r="P50" s="174"/>
      <c r="Q50" s="45"/>
      <c r="R50" s="175"/>
      <c r="S50" s="171"/>
      <c r="T50" s="174"/>
      <c r="U50" s="5"/>
    </row>
    <row r="51" spans="1:21">
      <c r="A51" s="45"/>
      <c r="B51" s="146"/>
      <c r="C51" s="45"/>
      <c r="D51" s="147"/>
      <c r="E51" s="147"/>
      <c r="F51" s="45"/>
      <c r="G51" s="45"/>
      <c r="H51" s="170"/>
      <c r="I51" s="149"/>
      <c r="J51" s="149"/>
      <c r="K51" s="45"/>
      <c r="L51" s="46"/>
      <c r="M51" s="171"/>
      <c r="N51" s="172"/>
      <c r="O51" s="173"/>
      <c r="P51" s="174"/>
      <c r="Q51" s="45"/>
      <c r="R51" s="175"/>
      <c r="S51" s="171"/>
      <c r="T51" s="174"/>
      <c r="U51" s="5"/>
    </row>
    <row r="52" spans="1:21">
      <c r="A52" s="45"/>
      <c r="B52" s="146"/>
      <c r="C52" s="45"/>
      <c r="D52" s="147"/>
      <c r="E52" s="147"/>
      <c r="F52" s="45"/>
      <c r="G52" s="45"/>
      <c r="H52" s="170"/>
      <c r="I52" s="149"/>
      <c r="J52" s="149"/>
      <c r="K52" s="45"/>
      <c r="L52" s="46"/>
      <c r="M52" s="171"/>
      <c r="N52" s="172"/>
      <c r="O52" s="173"/>
      <c r="P52" s="174"/>
      <c r="Q52" s="45"/>
      <c r="R52" s="175"/>
      <c r="S52" s="171"/>
      <c r="T52" s="174"/>
      <c r="U52" s="5"/>
    </row>
    <row r="53" spans="1:21">
      <c r="A53" s="45"/>
      <c r="B53" s="146"/>
      <c r="C53" s="45"/>
      <c r="D53" s="147"/>
      <c r="E53" s="147"/>
      <c r="F53" s="45"/>
      <c r="G53" s="45"/>
      <c r="H53" s="170"/>
      <c r="I53" s="149"/>
      <c r="J53" s="149"/>
      <c r="K53" s="45"/>
      <c r="L53" s="46"/>
      <c r="M53" s="171"/>
      <c r="N53" s="172"/>
      <c r="O53" s="173"/>
      <c r="P53" s="174"/>
      <c r="Q53" s="45"/>
      <c r="R53" s="175"/>
      <c r="S53" s="171"/>
      <c r="T53" s="174"/>
      <c r="U53" s="5"/>
    </row>
    <row r="54" spans="1:21">
      <c r="A54" s="45"/>
      <c r="B54" s="146"/>
      <c r="C54" s="45"/>
      <c r="D54" s="147"/>
      <c r="E54" s="147"/>
      <c r="F54" s="45"/>
      <c r="G54" s="45"/>
      <c r="H54" s="170"/>
      <c r="I54" s="149"/>
      <c r="J54" s="149"/>
      <c r="K54" s="45"/>
      <c r="L54" s="46"/>
      <c r="M54" s="171"/>
      <c r="N54" s="172"/>
      <c r="O54" s="173"/>
      <c r="P54" s="174"/>
      <c r="Q54" s="45"/>
      <c r="R54" s="175"/>
      <c r="S54" s="171"/>
      <c r="T54" s="174"/>
      <c r="U54" s="5"/>
    </row>
    <row r="55" spans="1:21">
      <c r="A55" s="45"/>
      <c r="B55" s="146"/>
      <c r="C55" s="45"/>
      <c r="D55" s="147"/>
      <c r="E55" s="147"/>
      <c r="F55" s="45"/>
      <c r="G55" s="45"/>
      <c r="H55" s="170"/>
      <c r="I55" s="149"/>
      <c r="J55" s="149"/>
      <c r="K55" s="45"/>
      <c r="L55" s="46"/>
      <c r="M55" s="171"/>
      <c r="N55" s="172"/>
      <c r="O55" s="173"/>
      <c r="P55" s="174"/>
      <c r="Q55" s="45"/>
      <c r="R55" s="175"/>
      <c r="S55" s="171"/>
      <c r="T55" s="174"/>
      <c r="U55" s="5"/>
    </row>
    <row r="56" spans="1:21">
      <c r="A56" s="45"/>
      <c r="B56" s="146"/>
      <c r="C56" s="45"/>
      <c r="D56" s="147"/>
      <c r="E56" s="147"/>
      <c r="F56" s="45"/>
      <c r="G56" s="45"/>
      <c r="H56" s="170"/>
      <c r="I56" s="149"/>
      <c r="J56" s="149"/>
      <c r="K56" s="45"/>
      <c r="L56" s="46"/>
      <c r="M56" s="171"/>
      <c r="N56" s="172"/>
      <c r="O56" s="173"/>
      <c r="P56" s="174"/>
      <c r="Q56" s="45"/>
      <c r="R56" s="175"/>
      <c r="S56" s="171"/>
      <c r="T56" s="174"/>
      <c r="U56" s="5"/>
    </row>
    <row r="57" spans="1:21">
      <c r="A57" s="45"/>
      <c r="B57" s="146"/>
      <c r="C57" s="45"/>
      <c r="D57" s="147"/>
      <c r="E57" s="147"/>
      <c r="F57" s="45"/>
      <c r="G57" s="45"/>
      <c r="H57" s="170"/>
      <c r="I57" s="149"/>
      <c r="J57" s="149"/>
      <c r="K57" s="45"/>
      <c r="L57" s="46"/>
      <c r="M57" s="171"/>
      <c r="N57" s="172"/>
      <c r="O57" s="173"/>
      <c r="P57" s="174"/>
      <c r="Q57" s="45"/>
      <c r="R57" s="175"/>
      <c r="S57" s="171"/>
      <c r="T57" s="174"/>
      <c r="U57" s="5"/>
    </row>
    <row r="58" spans="1:21">
      <c r="A58" s="45"/>
      <c r="B58" s="146"/>
      <c r="C58" s="45"/>
      <c r="D58" s="147"/>
      <c r="E58" s="147"/>
      <c r="F58" s="45"/>
      <c r="G58" s="45"/>
      <c r="H58" s="170"/>
      <c r="I58" s="149"/>
      <c r="J58" s="149"/>
      <c r="K58" s="45"/>
      <c r="L58" s="46"/>
      <c r="M58" s="171"/>
      <c r="N58" s="172"/>
      <c r="O58" s="173"/>
      <c r="P58" s="174"/>
      <c r="Q58" s="45"/>
      <c r="R58" s="175"/>
      <c r="S58" s="171"/>
      <c r="T58" s="174"/>
      <c r="U58" s="5"/>
    </row>
    <row r="59" spans="1:21">
      <c r="A59" s="45"/>
      <c r="B59" s="146"/>
      <c r="C59" s="45"/>
      <c r="D59" s="147"/>
      <c r="E59" s="147"/>
      <c r="F59" s="45"/>
      <c r="G59" s="45"/>
      <c r="H59" s="170"/>
      <c r="I59" s="149"/>
      <c r="J59" s="149"/>
      <c r="K59" s="45"/>
      <c r="L59" s="46"/>
      <c r="M59" s="171"/>
      <c r="N59" s="172"/>
      <c r="O59" s="173"/>
      <c r="P59" s="174"/>
      <c r="Q59" s="45"/>
      <c r="R59" s="175"/>
      <c r="S59" s="171"/>
      <c r="T59" s="174"/>
      <c r="U59" s="5"/>
    </row>
    <row r="60" spans="1:21">
      <c r="A60" s="45"/>
      <c r="B60" s="146"/>
      <c r="C60" s="45"/>
      <c r="D60" s="147"/>
      <c r="E60" s="147"/>
      <c r="F60" s="45"/>
      <c r="G60" s="45"/>
      <c r="H60" s="170"/>
      <c r="I60" s="149"/>
      <c r="J60" s="149"/>
      <c r="K60" s="45"/>
      <c r="L60" s="46"/>
      <c r="M60" s="171"/>
      <c r="N60" s="172"/>
      <c r="O60" s="173"/>
      <c r="P60" s="174"/>
      <c r="Q60" s="45"/>
      <c r="R60" s="175"/>
      <c r="S60" s="171"/>
      <c r="T60" s="174"/>
      <c r="U60" s="5"/>
    </row>
    <row r="61" spans="1:21">
      <c r="A61" s="45"/>
      <c r="B61" s="146"/>
      <c r="C61" s="45"/>
      <c r="D61" s="147"/>
      <c r="E61" s="147"/>
      <c r="F61" s="45"/>
      <c r="G61" s="45"/>
      <c r="H61" s="170"/>
      <c r="I61" s="149"/>
      <c r="J61" s="149"/>
      <c r="K61" s="45"/>
      <c r="L61" s="46"/>
      <c r="M61" s="171"/>
      <c r="N61" s="172"/>
      <c r="O61" s="173"/>
      <c r="P61" s="174"/>
      <c r="Q61" s="45"/>
      <c r="R61" s="175"/>
      <c r="S61" s="171"/>
      <c r="T61" s="174"/>
      <c r="U61" s="5"/>
    </row>
    <row r="62" spans="1:21">
      <c r="A62" s="45"/>
      <c r="B62" s="146"/>
      <c r="C62" s="45"/>
      <c r="D62" s="147"/>
      <c r="E62" s="147"/>
      <c r="F62" s="45"/>
      <c r="G62" s="45"/>
      <c r="H62" s="170"/>
      <c r="I62" s="149"/>
      <c r="J62" s="149"/>
      <c r="K62" s="45"/>
      <c r="L62" s="46"/>
      <c r="M62" s="171"/>
      <c r="N62" s="172"/>
      <c r="O62" s="173"/>
      <c r="P62" s="174"/>
      <c r="Q62" s="45"/>
      <c r="R62" s="175"/>
      <c r="S62" s="171"/>
      <c r="T62" s="174"/>
      <c r="U62" s="5"/>
    </row>
    <row r="63" spans="1:21">
      <c r="A63" s="45"/>
      <c r="B63" s="146"/>
      <c r="C63" s="45"/>
      <c r="D63" s="147"/>
      <c r="E63" s="147"/>
      <c r="F63" s="45"/>
      <c r="G63" s="45"/>
      <c r="H63" s="170"/>
      <c r="I63" s="149"/>
      <c r="J63" s="149"/>
      <c r="K63" s="45"/>
      <c r="L63" s="46"/>
      <c r="M63" s="171"/>
      <c r="N63" s="172"/>
      <c r="O63" s="173"/>
      <c r="P63" s="174"/>
      <c r="Q63" s="45"/>
      <c r="R63" s="175"/>
      <c r="S63" s="171"/>
      <c r="T63" s="174"/>
      <c r="U63" s="5"/>
    </row>
    <row r="64" spans="1:21">
      <c r="A64" s="45"/>
      <c r="B64" s="146"/>
      <c r="C64" s="45"/>
      <c r="D64" s="147"/>
      <c r="E64" s="147"/>
      <c r="F64" s="45"/>
      <c r="G64" s="45"/>
      <c r="H64" s="170"/>
      <c r="I64" s="149"/>
      <c r="J64" s="149"/>
      <c r="K64" s="45"/>
      <c r="L64" s="46"/>
      <c r="M64" s="171"/>
      <c r="N64" s="172"/>
      <c r="O64" s="173"/>
      <c r="P64" s="174"/>
      <c r="Q64" s="45"/>
      <c r="R64" s="175"/>
      <c r="S64" s="171"/>
      <c r="T64" s="174"/>
      <c r="U64" s="5"/>
    </row>
    <row r="65" spans="1:21">
      <c r="A65" s="45"/>
      <c r="B65" s="146"/>
      <c r="C65" s="45"/>
      <c r="D65" s="147"/>
      <c r="E65" s="147"/>
      <c r="F65" s="45"/>
      <c r="G65" s="45"/>
      <c r="H65" s="170"/>
      <c r="I65" s="149"/>
      <c r="J65" s="149"/>
      <c r="K65" s="45"/>
      <c r="L65" s="46"/>
      <c r="M65" s="171"/>
      <c r="N65" s="172"/>
      <c r="O65" s="173"/>
      <c r="P65" s="174"/>
      <c r="Q65" s="45"/>
      <c r="R65" s="175"/>
      <c r="S65" s="171"/>
      <c r="T65" s="174"/>
      <c r="U65" s="5"/>
    </row>
    <row r="66" spans="1:21">
      <c r="A66" s="45"/>
      <c r="B66" s="146"/>
      <c r="C66" s="45"/>
      <c r="D66" s="147"/>
      <c r="E66" s="147"/>
      <c r="F66" s="45"/>
      <c r="G66" s="45"/>
      <c r="H66" s="170"/>
      <c r="I66" s="149"/>
      <c r="J66" s="149"/>
      <c r="K66" s="45"/>
      <c r="L66" s="46"/>
      <c r="M66" s="171"/>
      <c r="N66" s="172"/>
      <c r="O66" s="173"/>
      <c r="P66" s="174"/>
      <c r="Q66" s="45"/>
      <c r="R66" s="175"/>
      <c r="S66" s="171"/>
      <c r="T66" s="174"/>
      <c r="U66" s="5"/>
    </row>
    <row r="67" spans="1:21">
      <c r="A67" s="45"/>
      <c r="B67" s="146"/>
      <c r="C67" s="45"/>
      <c r="D67" s="147"/>
      <c r="E67" s="147"/>
      <c r="F67" s="45"/>
      <c r="G67" s="45"/>
      <c r="H67" s="170"/>
      <c r="I67" s="149"/>
      <c r="J67" s="149"/>
      <c r="K67" s="45"/>
      <c r="L67" s="46"/>
      <c r="M67" s="171"/>
      <c r="N67" s="172"/>
      <c r="O67" s="173"/>
      <c r="P67" s="174"/>
      <c r="Q67" s="45"/>
      <c r="R67" s="175"/>
      <c r="S67" s="171"/>
      <c r="T67" s="174"/>
      <c r="U67" s="5"/>
    </row>
    <row r="68" spans="1:21">
      <c r="A68" s="45"/>
      <c r="B68" s="146"/>
      <c r="C68" s="45"/>
      <c r="D68" s="147"/>
      <c r="E68" s="147"/>
      <c r="F68" s="45"/>
      <c r="G68" s="45"/>
      <c r="H68" s="170"/>
      <c r="I68" s="149"/>
      <c r="J68" s="149"/>
      <c r="K68" s="45"/>
      <c r="L68" s="46"/>
      <c r="M68" s="171"/>
      <c r="N68" s="172"/>
      <c r="O68" s="173"/>
      <c r="P68" s="174"/>
      <c r="Q68" s="45"/>
      <c r="R68" s="175"/>
      <c r="S68" s="171"/>
      <c r="T68" s="174"/>
      <c r="U68" s="5"/>
    </row>
    <row r="69" spans="1:21">
      <c r="A69" s="45"/>
      <c r="B69" s="146"/>
      <c r="C69" s="45"/>
      <c r="D69" s="147"/>
      <c r="E69" s="147"/>
      <c r="F69" s="45"/>
      <c r="G69" s="45"/>
      <c r="H69" s="170"/>
      <c r="I69" s="149"/>
      <c r="J69" s="149"/>
      <c r="K69" s="45"/>
      <c r="L69" s="46"/>
      <c r="M69" s="171"/>
      <c r="N69" s="172"/>
      <c r="O69" s="173"/>
      <c r="P69" s="174"/>
      <c r="Q69" s="45"/>
      <c r="R69" s="175"/>
      <c r="S69" s="171"/>
      <c r="T69" s="174"/>
      <c r="U69" s="5"/>
    </row>
    <row r="70" spans="1:21">
      <c r="A70" s="45"/>
      <c r="B70" s="146"/>
      <c r="C70" s="45"/>
      <c r="D70" s="147"/>
      <c r="E70" s="147"/>
      <c r="F70" s="45"/>
      <c r="G70" s="45"/>
      <c r="H70" s="170"/>
      <c r="I70" s="149"/>
      <c r="J70" s="149"/>
      <c r="K70" s="45"/>
      <c r="L70" s="46"/>
      <c r="M70" s="171"/>
      <c r="N70" s="172"/>
      <c r="O70" s="173"/>
      <c r="P70" s="174"/>
      <c r="Q70" s="45"/>
      <c r="R70" s="175"/>
      <c r="S70" s="171"/>
      <c r="T70" s="174"/>
      <c r="U70" s="5"/>
    </row>
    <row r="71" spans="1:21">
      <c r="A71" s="45"/>
      <c r="B71" s="146"/>
      <c r="C71" s="45"/>
      <c r="D71" s="147"/>
      <c r="E71" s="147"/>
      <c r="F71" s="45"/>
      <c r="G71" s="45"/>
      <c r="H71" s="170"/>
      <c r="I71" s="149"/>
      <c r="J71" s="149"/>
      <c r="K71" s="45"/>
      <c r="L71" s="46"/>
      <c r="M71" s="171"/>
      <c r="N71" s="172"/>
      <c r="O71" s="173"/>
      <c r="P71" s="174"/>
      <c r="Q71" s="45"/>
      <c r="R71" s="175"/>
      <c r="S71" s="171"/>
      <c r="T71" s="174"/>
      <c r="U71" s="5"/>
    </row>
    <row r="72" spans="1:21">
      <c r="A72" s="45"/>
      <c r="B72" s="146"/>
      <c r="C72" s="45"/>
      <c r="D72" s="147"/>
      <c r="E72" s="147"/>
      <c r="F72" s="45"/>
      <c r="G72" s="45"/>
      <c r="H72" s="170"/>
      <c r="I72" s="149"/>
      <c r="J72" s="149"/>
      <c r="K72" s="45"/>
      <c r="L72" s="46"/>
      <c r="M72" s="171"/>
      <c r="N72" s="172"/>
      <c r="O72" s="173"/>
      <c r="P72" s="174"/>
      <c r="Q72" s="45"/>
      <c r="R72" s="175"/>
      <c r="S72" s="171"/>
      <c r="T72" s="174"/>
      <c r="U72" s="5"/>
    </row>
    <row r="73" spans="1:21">
      <c r="A73" s="45"/>
      <c r="B73" s="146"/>
      <c r="C73" s="45"/>
      <c r="D73" s="147"/>
      <c r="E73" s="147"/>
      <c r="F73" s="45"/>
      <c r="G73" s="45"/>
      <c r="H73" s="170"/>
      <c r="I73" s="149"/>
      <c r="J73" s="149"/>
      <c r="K73" s="45"/>
      <c r="L73" s="46"/>
      <c r="M73" s="171"/>
      <c r="N73" s="172"/>
      <c r="O73" s="173"/>
      <c r="P73" s="174"/>
      <c r="Q73" s="45"/>
      <c r="R73" s="175"/>
      <c r="S73" s="171"/>
      <c r="T73" s="174"/>
      <c r="U73" s="5"/>
    </row>
    <row r="74" spans="1:21">
      <c r="A74" s="45"/>
      <c r="B74" s="146"/>
      <c r="C74" s="45"/>
      <c r="D74" s="147"/>
      <c r="E74" s="147"/>
      <c r="F74" s="45"/>
      <c r="G74" s="45"/>
      <c r="H74" s="170"/>
      <c r="I74" s="149"/>
      <c r="J74" s="149"/>
      <c r="K74" s="45"/>
      <c r="L74" s="46"/>
      <c r="M74" s="171"/>
      <c r="N74" s="172"/>
      <c r="O74" s="173"/>
      <c r="P74" s="174"/>
      <c r="Q74" s="45"/>
      <c r="R74" s="175"/>
      <c r="S74" s="171"/>
      <c r="T74" s="174"/>
      <c r="U74" s="5"/>
    </row>
    <row r="75" spans="1:21">
      <c r="A75" s="45"/>
      <c r="B75" s="146"/>
      <c r="C75" s="45"/>
      <c r="D75" s="147"/>
      <c r="E75" s="147"/>
      <c r="F75" s="45"/>
      <c r="G75" s="45"/>
      <c r="H75" s="170"/>
      <c r="I75" s="149"/>
      <c r="J75" s="149"/>
      <c r="K75" s="45"/>
      <c r="L75" s="46"/>
      <c r="M75" s="171"/>
      <c r="N75" s="172"/>
      <c r="O75" s="173"/>
      <c r="P75" s="174"/>
      <c r="Q75" s="45"/>
      <c r="R75" s="175"/>
      <c r="S75" s="171"/>
      <c r="T75" s="174"/>
      <c r="U75" s="5"/>
    </row>
    <row r="76" spans="1:21">
      <c r="A76" s="45"/>
      <c r="B76" s="146"/>
      <c r="C76" s="45"/>
      <c r="D76" s="147"/>
      <c r="E76" s="147"/>
      <c r="F76" s="45"/>
      <c r="G76" s="45"/>
      <c r="H76" s="170"/>
      <c r="I76" s="149"/>
      <c r="J76" s="149"/>
      <c r="K76" s="45"/>
      <c r="L76" s="46"/>
      <c r="M76" s="171"/>
      <c r="N76" s="172"/>
      <c r="O76" s="173"/>
      <c r="P76" s="174"/>
      <c r="Q76" s="45"/>
      <c r="R76" s="175"/>
      <c r="S76" s="171"/>
      <c r="T76" s="174"/>
      <c r="U76" s="5"/>
    </row>
    <row r="77" spans="1:21">
      <c r="A77" s="45"/>
      <c r="B77" s="146"/>
      <c r="C77" s="45"/>
      <c r="D77" s="147"/>
      <c r="E77" s="147"/>
      <c r="F77" s="45"/>
      <c r="G77" s="45"/>
      <c r="H77" s="170"/>
      <c r="I77" s="149"/>
      <c r="J77" s="149"/>
      <c r="K77" s="45"/>
      <c r="L77" s="46"/>
      <c r="M77" s="171"/>
      <c r="N77" s="172"/>
      <c r="O77" s="173"/>
      <c r="P77" s="174"/>
      <c r="Q77" s="45"/>
      <c r="R77" s="175"/>
      <c r="S77" s="171"/>
      <c r="T77" s="174"/>
      <c r="U77" s="5"/>
    </row>
    <row r="78" spans="1:21">
      <c r="A78" s="45"/>
      <c r="B78" s="146"/>
      <c r="C78" s="45"/>
      <c r="D78" s="147"/>
      <c r="E78" s="147"/>
      <c r="F78" s="45"/>
      <c r="G78" s="45"/>
      <c r="H78" s="170"/>
      <c r="I78" s="149"/>
      <c r="J78" s="149"/>
      <c r="K78" s="45"/>
      <c r="L78" s="46"/>
      <c r="M78" s="171"/>
      <c r="N78" s="172"/>
      <c r="O78" s="173"/>
      <c r="P78" s="174"/>
      <c r="Q78" s="45"/>
      <c r="R78" s="175"/>
      <c r="S78" s="171"/>
      <c r="T78" s="174"/>
      <c r="U78" s="5"/>
    </row>
    <row r="79" spans="1:21">
      <c r="A79" s="45"/>
      <c r="B79" s="146"/>
      <c r="C79" s="45"/>
      <c r="D79" s="147"/>
      <c r="E79" s="147"/>
      <c r="F79" s="45"/>
      <c r="G79" s="45"/>
      <c r="H79" s="170"/>
      <c r="I79" s="149"/>
      <c r="J79" s="149"/>
      <c r="K79" s="45"/>
      <c r="L79" s="46"/>
      <c r="M79" s="171"/>
      <c r="N79" s="172"/>
      <c r="O79" s="173"/>
      <c r="P79" s="174"/>
      <c r="Q79" s="45"/>
      <c r="R79" s="175"/>
      <c r="S79" s="171"/>
      <c r="T79" s="174"/>
      <c r="U79" s="5"/>
    </row>
    <row r="80" spans="1:21">
      <c r="A80" s="45"/>
      <c r="B80" s="146"/>
      <c r="C80" s="45"/>
      <c r="D80" s="147"/>
      <c r="E80" s="147"/>
      <c r="F80" s="45"/>
      <c r="G80" s="45"/>
      <c r="H80" s="170"/>
      <c r="I80" s="149"/>
      <c r="J80" s="149"/>
      <c r="K80" s="45"/>
      <c r="L80" s="46"/>
      <c r="M80" s="171"/>
      <c r="N80" s="172"/>
      <c r="O80" s="173"/>
      <c r="P80" s="174"/>
      <c r="Q80" s="45"/>
      <c r="R80" s="175"/>
      <c r="S80" s="171"/>
      <c r="T80" s="174"/>
      <c r="U80" s="5"/>
    </row>
    <row r="81" spans="1:21">
      <c r="A81" s="45"/>
      <c r="B81" s="146"/>
      <c r="C81" s="45"/>
      <c r="D81" s="147"/>
      <c r="E81" s="147"/>
      <c r="F81" s="45"/>
      <c r="G81" s="45"/>
      <c r="H81" s="170"/>
      <c r="I81" s="149"/>
      <c r="J81" s="149"/>
      <c r="K81" s="45"/>
      <c r="L81" s="46"/>
      <c r="M81" s="171"/>
      <c r="N81" s="172"/>
      <c r="O81" s="173"/>
      <c r="P81" s="174"/>
      <c r="Q81" s="45"/>
      <c r="R81" s="175"/>
      <c r="S81" s="171"/>
      <c r="T81" s="174"/>
      <c r="U81" s="5"/>
    </row>
    <row r="82" spans="1:21">
      <c r="A82" s="45"/>
      <c r="B82" s="146"/>
      <c r="C82" s="45"/>
      <c r="D82" s="147"/>
      <c r="E82" s="147"/>
      <c r="F82" s="45"/>
      <c r="G82" s="45"/>
      <c r="H82" s="170"/>
      <c r="I82" s="149"/>
      <c r="J82" s="149"/>
      <c r="K82" s="45"/>
      <c r="L82" s="46"/>
      <c r="M82" s="171"/>
      <c r="N82" s="172"/>
      <c r="O82" s="173"/>
      <c r="P82" s="174"/>
      <c r="Q82" s="45"/>
      <c r="R82" s="175"/>
      <c r="S82" s="171"/>
      <c r="T82" s="174"/>
      <c r="U82" s="5"/>
    </row>
    <row r="83" spans="1:21">
      <c r="A83" s="45"/>
      <c r="B83" s="146"/>
      <c r="C83" s="45"/>
      <c r="D83" s="147"/>
      <c r="E83" s="147"/>
      <c r="F83" s="45"/>
      <c r="G83" s="45"/>
      <c r="H83" s="170"/>
      <c r="I83" s="149"/>
      <c r="J83" s="149"/>
      <c r="K83" s="45"/>
      <c r="L83" s="46"/>
      <c r="M83" s="171"/>
      <c r="N83" s="172"/>
      <c r="O83" s="173"/>
      <c r="P83" s="174"/>
      <c r="Q83" s="45"/>
      <c r="R83" s="175"/>
      <c r="S83" s="171"/>
      <c r="T83" s="174"/>
      <c r="U83" s="5"/>
    </row>
    <row r="84" spans="1:21">
      <c r="A84" s="45"/>
      <c r="B84" s="146"/>
      <c r="C84" s="45"/>
      <c r="D84" s="147"/>
      <c r="E84" s="147"/>
      <c r="F84" s="45"/>
      <c r="G84" s="45"/>
      <c r="H84" s="170"/>
      <c r="I84" s="149"/>
      <c r="J84" s="149"/>
      <c r="K84" s="45"/>
      <c r="L84" s="46"/>
      <c r="M84" s="171"/>
      <c r="N84" s="172"/>
      <c r="O84" s="173"/>
      <c r="P84" s="174"/>
      <c r="Q84" s="45"/>
      <c r="R84" s="175"/>
      <c r="S84" s="171"/>
      <c r="T84" s="174"/>
      <c r="U84" s="5"/>
    </row>
    <row r="85" spans="1:21">
      <c r="A85" s="45"/>
      <c r="B85" s="146"/>
      <c r="C85" s="45"/>
      <c r="D85" s="147"/>
      <c r="E85" s="147"/>
      <c r="F85" s="45"/>
      <c r="G85" s="45"/>
      <c r="H85" s="170"/>
      <c r="I85" s="149"/>
      <c r="J85" s="149"/>
      <c r="K85" s="45"/>
      <c r="L85" s="46"/>
      <c r="M85" s="171"/>
      <c r="N85" s="172"/>
      <c r="O85" s="173"/>
      <c r="P85" s="174"/>
      <c r="Q85" s="45"/>
      <c r="R85" s="175"/>
      <c r="S85" s="171"/>
      <c r="T85" s="174"/>
      <c r="U85" s="5"/>
    </row>
    <row r="86" spans="1:21">
      <c r="A86" s="45"/>
      <c r="B86" s="146"/>
      <c r="C86" s="45"/>
      <c r="D86" s="147"/>
      <c r="E86" s="147"/>
      <c r="F86" s="45"/>
      <c r="G86" s="45"/>
      <c r="H86" s="170"/>
      <c r="I86" s="149"/>
      <c r="J86" s="149"/>
      <c r="K86" s="45"/>
      <c r="L86" s="46"/>
      <c r="M86" s="171"/>
      <c r="N86" s="172"/>
      <c r="O86" s="173"/>
      <c r="P86" s="174"/>
      <c r="Q86" s="45"/>
      <c r="R86" s="175"/>
      <c r="S86" s="171"/>
      <c r="T86" s="174"/>
      <c r="U86" s="5"/>
    </row>
    <row r="87" spans="1:21">
      <c r="A87" s="45"/>
      <c r="B87" s="146"/>
      <c r="C87" s="45"/>
      <c r="D87" s="147"/>
      <c r="E87" s="147"/>
      <c r="F87" s="45"/>
      <c r="G87" s="45"/>
      <c r="H87" s="170"/>
      <c r="I87" s="149"/>
      <c r="J87" s="149"/>
      <c r="K87" s="45"/>
      <c r="L87" s="46"/>
      <c r="M87" s="171"/>
      <c r="N87" s="172"/>
      <c r="O87" s="173"/>
      <c r="P87" s="174"/>
      <c r="Q87" s="45"/>
      <c r="R87" s="175"/>
      <c r="S87" s="171"/>
      <c r="T87" s="174"/>
      <c r="U87" s="5"/>
    </row>
    <row r="88" spans="1:21">
      <c r="A88" s="45"/>
      <c r="B88" s="146"/>
      <c r="C88" s="45"/>
      <c r="D88" s="147"/>
      <c r="E88" s="147"/>
      <c r="F88" s="45"/>
      <c r="G88" s="45"/>
      <c r="H88" s="170"/>
      <c r="I88" s="149"/>
      <c r="J88" s="149"/>
      <c r="K88" s="45"/>
      <c r="L88" s="46"/>
      <c r="M88" s="171"/>
      <c r="N88" s="172"/>
      <c r="O88" s="173"/>
      <c r="P88" s="174"/>
      <c r="Q88" s="45"/>
      <c r="R88" s="175"/>
      <c r="S88" s="171"/>
      <c r="T88" s="174"/>
      <c r="U88" s="5"/>
    </row>
    <row r="89" spans="1:21">
      <c r="A89" s="45"/>
      <c r="B89" s="146"/>
      <c r="C89" s="45"/>
      <c r="D89" s="147"/>
      <c r="E89" s="147"/>
      <c r="F89" s="45"/>
      <c r="G89" s="45"/>
      <c r="H89" s="170"/>
      <c r="I89" s="149"/>
      <c r="J89" s="149"/>
      <c r="K89" s="45"/>
      <c r="L89" s="46"/>
      <c r="M89" s="171"/>
      <c r="N89" s="172"/>
      <c r="O89" s="173"/>
      <c r="P89" s="174"/>
      <c r="Q89" s="45"/>
      <c r="R89" s="175"/>
      <c r="S89" s="171"/>
      <c r="T89" s="174"/>
      <c r="U89" s="5"/>
    </row>
    <row r="90" spans="1:21">
      <c r="A90" s="45"/>
      <c r="B90" s="146"/>
      <c r="C90" s="45"/>
      <c r="D90" s="147"/>
      <c r="E90" s="147"/>
      <c r="F90" s="45"/>
      <c r="G90" s="45"/>
      <c r="H90" s="170"/>
      <c r="I90" s="149"/>
      <c r="J90" s="149"/>
      <c r="K90" s="45"/>
      <c r="L90" s="46"/>
      <c r="M90" s="171"/>
      <c r="N90" s="172"/>
      <c r="O90" s="173"/>
      <c r="P90" s="174"/>
      <c r="Q90" s="45"/>
      <c r="R90" s="175"/>
      <c r="S90" s="171"/>
      <c r="T90" s="174"/>
      <c r="U90" s="5"/>
    </row>
    <row r="91" spans="1:21">
      <c r="A91" s="45"/>
      <c r="B91" s="146"/>
      <c r="C91" s="45"/>
      <c r="D91" s="147"/>
      <c r="E91" s="147"/>
      <c r="F91" s="45"/>
      <c r="G91" s="45"/>
      <c r="H91" s="170"/>
      <c r="I91" s="149"/>
      <c r="J91" s="149"/>
      <c r="K91" s="45"/>
      <c r="L91" s="46"/>
      <c r="M91" s="171"/>
      <c r="N91" s="172"/>
      <c r="O91" s="173"/>
      <c r="P91" s="174"/>
      <c r="Q91" s="45"/>
      <c r="R91" s="175"/>
      <c r="S91" s="171"/>
      <c r="T91" s="174"/>
      <c r="U91" s="5"/>
    </row>
    <row r="92" spans="1:21">
      <c r="A92" s="45"/>
      <c r="B92" s="146"/>
      <c r="C92" s="45"/>
      <c r="D92" s="147"/>
      <c r="E92" s="147"/>
      <c r="F92" s="45"/>
      <c r="G92" s="45"/>
      <c r="H92" s="170"/>
      <c r="I92" s="149"/>
      <c r="J92" s="149"/>
      <c r="K92" s="45"/>
      <c r="L92" s="46"/>
      <c r="M92" s="171"/>
      <c r="N92" s="172"/>
      <c r="O92" s="173"/>
      <c r="P92" s="174"/>
      <c r="Q92" s="45"/>
      <c r="R92" s="175"/>
      <c r="S92" s="171"/>
      <c r="T92" s="174"/>
      <c r="U92" s="5"/>
    </row>
    <row r="93" spans="1:21">
      <c r="A93" s="45"/>
      <c r="B93" s="146"/>
      <c r="C93" s="45"/>
      <c r="D93" s="147"/>
      <c r="E93" s="147"/>
      <c r="F93" s="45"/>
      <c r="G93" s="45"/>
      <c r="H93" s="170"/>
      <c r="I93" s="149"/>
      <c r="J93" s="149"/>
      <c r="K93" s="45"/>
      <c r="L93" s="46"/>
      <c r="M93" s="171"/>
      <c r="N93" s="172"/>
      <c r="O93" s="173"/>
      <c r="P93" s="174"/>
      <c r="Q93" s="45"/>
      <c r="R93" s="175"/>
      <c r="S93" s="171"/>
      <c r="T93" s="174"/>
      <c r="U93" s="5"/>
    </row>
    <row r="94" spans="1:21">
      <c r="A94" s="45"/>
      <c r="B94" s="146"/>
      <c r="C94" s="45"/>
      <c r="D94" s="147"/>
      <c r="E94" s="147"/>
      <c r="F94" s="45"/>
      <c r="G94" s="45"/>
      <c r="H94" s="170"/>
      <c r="I94" s="149"/>
      <c r="J94" s="149"/>
      <c r="K94" s="45"/>
      <c r="L94" s="46"/>
      <c r="M94" s="171"/>
      <c r="N94" s="172"/>
      <c r="O94" s="173"/>
      <c r="P94" s="174"/>
      <c r="Q94" s="45"/>
      <c r="R94" s="175"/>
      <c r="S94" s="171"/>
      <c r="T94" s="174"/>
      <c r="U94" s="5"/>
    </row>
    <row r="95" spans="1:21">
      <c r="A95" s="45"/>
      <c r="B95" s="146"/>
      <c r="C95" s="45"/>
      <c r="D95" s="147"/>
      <c r="E95" s="147"/>
      <c r="F95" s="45"/>
      <c r="G95" s="45"/>
      <c r="H95" s="170"/>
      <c r="I95" s="149"/>
      <c r="J95" s="149"/>
      <c r="K95" s="45"/>
      <c r="L95" s="46"/>
      <c r="M95" s="171"/>
      <c r="N95" s="172"/>
      <c r="O95" s="173"/>
      <c r="P95" s="174"/>
      <c r="Q95" s="45"/>
      <c r="R95" s="175"/>
      <c r="S95" s="171"/>
      <c r="T95" s="174"/>
      <c r="U95" s="5"/>
    </row>
    <row r="96" spans="1:21">
      <c r="A96" s="45"/>
      <c r="B96" s="146"/>
      <c r="C96" s="45"/>
      <c r="D96" s="147"/>
      <c r="E96" s="147"/>
      <c r="F96" s="45"/>
      <c r="G96" s="45"/>
      <c r="H96" s="170"/>
      <c r="I96" s="149"/>
      <c r="J96" s="149"/>
      <c r="K96" s="45"/>
      <c r="L96" s="46"/>
      <c r="M96" s="171"/>
      <c r="N96" s="172"/>
      <c r="O96" s="173"/>
      <c r="P96" s="174"/>
      <c r="Q96" s="45"/>
      <c r="R96" s="175"/>
      <c r="S96" s="171"/>
      <c r="T96" s="174"/>
      <c r="U96" s="5"/>
    </row>
    <row r="97" spans="1:21">
      <c r="A97" s="45"/>
      <c r="B97" s="146"/>
      <c r="C97" s="45"/>
      <c r="D97" s="147"/>
      <c r="E97" s="147"/>
      <c r="F97" s="45"/>
      <c r="G97" s="45"/>
      <c r="H97" s="170"/>
      <c r="I97" s="149"/>
      <c r="J97" s="149"/>
      <c r="K97" s="45"/>
      <c r="L97" s="46"/>
      <c r="M97" s="171"/>
      <c r="N97" s="172"/>
      <c r="O97" s="173"/>
      <c r="P97" s="174"/>
      <c r="Q97" s="45"/>
      <c r="R97" s="175"/>
      <c r="S97" s="171"/>
      <c r="T97" s="174"/>
      <c r="U97" s="5"/>
    </row>
    <row r="98" spans="1:21">
      <c r="A98" s="45"/>
      <c r="B98" s="146"/>
      <c r="C98" s="45"/>
      <c r="D98" s="147"/>
      <c r="E98" s="147"/>
      <c r="F98" s="45"/>
      <c r="G98" s="45"/>
      <c r="H98" s="170"/>
      <c r="I98" s="149"/>
      <c r="J98" s="149"/>
      <c r="K98" s="45"/>
      <c r="L98" s="46"/>
      <c r="M98" s="171"/>
      <c r="N98" s="172"/>
      <c r="O98" s="173"/>
      <c r="P98" s="174"/>
      <c r="Q98" s="45"/>
      <c r="R98" s="175"/>
      <c r="S98" s="171"/>
      <c r="T98" s="174"/>
      <c r="U98" s="5"/>
    </row>
    <row r="99" spans="1:21">
      <c r="A99" s="45"/>
      <c r="B99" s="146"/>
      <c r="C99" s="45"/>
      <c r="D99" s="147"/>
      <c r="E99" s="147"/>
      <c r="F99" s="45"/>
      <c r="G99" s="45"/>
      <c r="H99" s="170"/>
      <c r="I99" s="149"/>
      <c r="J99" s="149"/>
      <c r="K99" s="45"/>
      <c r="L99" s="46"/>
      <c r="M99" s="171"/>
      <c r="N99" s="172"/>
      <c r="O99" s="173"/>
      <c r="P99" s="174"/>
      <c r="Q99" s="45"/>
      <c r="R99" s="175"/>
      <c r="S99" s="171"/>
      <c r="T99" s="174"/>
      <c r="U99" s="5"/>
    </row>
    <row r="100" spans="1:21">
      <c r="A100" s="45"/>
      <c r="B100" s="146"/>
      <c r="C100" s="45"/>
      <c r="D100" s="147"/>
      <c r="E100" s="147"/>
      <c r="F100" s="45"/>
      <c r="G100" s="45"/>
      <c r="H100" s="170"/>
      <c r="I100" s="149"/>
      <c r="J100" s="149"/>
      <c r="K100" s="45"/>
      <c r="L100" s="46"/>
      <c r="M100" s="171"/>
      <c r="N100" s="172"/>
      <c r="O100" s="173"/>
      <c r="P100" s="174"/>
      <c r="Q100" s="45"/>
      <c r="R100" s="175"/>
      <c r="S100" s="171"/>
      <c r="T100" s="174"/>
      <c r="U100" s="5"/>
    </row>
    <row r="101" spans="1:21">
      <c r="A101" s="45"/>
      <c r="B101" s="146"/>
      <c r="C101" s="45"/>
      <c r="D101" s="147"/>
      <c r="E101" s="147"/>
      <c r="F101" s="45"/>
      <c r="G101" s="45"/>
      <c r="H101" s="170"/>
      <c r="I101" s="149"/>
      <c r="J101" s="149"/>
      <c r="K101" s="45"/>
      <c r="L101" s="46"/>
      <c r="M101" s="171"/>
      <c r="N101" s="172"/>
      <c r="O101" s="173"/>
      <c r="P101" s="174"/>
      <c r="Q101" s="45"/>
      <c r="R101" s="175"/>
      <c r="S101" s="171"/>
      <c r="T101" s="174"/>
      <c r="U101" s="5"/>
    </row>
    <row r="102" spans="1:21">
      <c r="A102" s="45"/>
      <c r="B102" s="146"/>
      <c r="C102" s="45"/>
      <c r="D102" s="147"/>
      <c r="E102" s="147"/>
      <c r="F102" s="45"/>
      <c r="G102" s="45"/>
      <c r="H102" s="170"/>
      <c r="I102" s="149"/>
      <c r="J102" s="149"/>
      <c r="K102" s="45"/>
      <c r="L102" s="46"/>
      <c r="M102" s="171"/>
      <c r="N102" s="172"/>
      <c r="O102" s="173"/>
      <c r="P102" s="174"/>
      <c r="Q102" s="45"/>
      <c r="R102" s="175"/>
      <c r="S102" s="171"/>
      <c r="T102" s="174"/>
      <c r="U102" s="5"/>
    </row>
    <row r="103" spans="1:21">
      <c r="A103" s="45"/>
      <c r="B103" s="146"/>
      <c r="C103" s="45"/>
      <c r="D103" s="147"/>
      <c r="E103" s="147"/>
      <c r="F103" s="45"/>
      <c r="G103" s="45"/>
      <c r="H103" s="170"/>
      <c r="I103" s="149"/>
      <c r="J103" s="149"/>
      <c r="K103" s="45"/>
      <c r="L103" s="46"/>
      <c r="M103" s="171"/>
      <c r="N103" s="172"/>
      <c r="O103" s="173"/>
      <c r="P103" s="174"/>
      <c r="Q103" s="45"/>
      <c r="R103" s="175"/>
      <c r="S103" s="171"/>
      <c r="T103" s="174"/>
      <c r="U103" s="5"/>
    </row>
    <row r="104" spans="1:21">
      <c r="A104" s="45"/>
      <c r="B104" s="146"/>
      <c r="C104" s="45"/>
      <c r="D104" s="147"/>
      <c r="E104" s="147"/>
      <c r="F104" s="45"/>
      <c r="G104" s="45"/>
      <c r="H104" s="170"/>
      <c r="I104" s="149"/>
      <c r="J104" s="149"/>
      <c r="K104" s="45"/>
      <c r="L104" s="46"/>
      <c r="M104" s="171"/>
      <c r="N104" s="172"/>
      <c r="O104" s="173"/>
      <c r="P104" s="174"/>
      <c r="Q104" s="45"/>
      <c r="R104" s="175"/>
      <c r="S104" s="171"/>
      <c r="T104" s="174"/>
      <c r="U104" s="5"/>
    </row>
    <row r="105" spans="1:21">
      <c r="A105" s="45"/>
      <c r="B105" s="146"/>
      <c r="C105" s="45"/>
      <c r="D105" s="147"/>
      <c r="E105" s="147"/>
      <c r="F105" s="45"/>
      <c r="G105" s="45"/>
      <c r="H105" s="170"/>
      <c r="I105" s="149"/>
      <c r="J105" s="149"/>
      <c r="K105" s="45"/>
      <c r="L105" s="46"/>
      <c r="M105" s="171"/>
      <c r="N105" s="172"/>
      <c r="O105" s="173"/>
      <c r="P105" s="174"/>
      <c r="Q105" s="45"/>
      <c r="R105" s="175"/>
      <c r="S105" s="171"/>
      <c r="T105" s="174"/>
      <c r="U105" s="5"/>
    </row>
    <row r="106" spans="1:21">
      <c r="A106" s="45"/>
      <c r="B106" s="146"/>
      <c r="C106" s="45"/>
      <c r="D106" s="147"/>
      <c r="E106" s="147"/>
      <c r="F106" s="45"/>
      <c r="G106" s="45"/>
      <c r="H106" s="170"/>
      <c r="I106" s="149"/>
      <c r="J106" s="149"/>
      <c r="K106" s="45"/>
      <c r="L106" s="46"/>
      <c r="M106" s="171"/>
      <c r="N106" s="172"/>
      <c r="O106" s="173"/>
      <c r="P106" s="174"/>
      <c r="Q106" s="45"/>
      <c r="R106" s="175"/>
      <c r="S106" s="171"/>
      <c r="T106" s="174"/>
      <c r="U106" s="5"/>
    </row>
    <row r="107" spans="1:21">
      <c r="A107" s="45"/>
      <c r="B107" s="146"/>
      <c r="C107" s="45"/>
      <c r="D107" s="147"/>
      <c r="E107" s="147"/>
      <c r="F107" s="45"/>
      <c r="G107" s="45"/>
      <c r="H107" s="170"/>
      <c r="I107" s="149"/>
      <c r="J107" s="149"/>
      <c r="K107" s="45"/>
      <c r="L107" s="46"/>
      <c r="M107" s="171"/>
      <c r="N107" s="172"/>
      <c r="O107" s="173"/>
      <c r="P107" s="174"/>
      <c r="Q107" s="45"/>
      <c r="R107" s="175"/>
      <c r="S107" s="171"/>
      <c r="T107" s="174"/>
      <c r="U107" s="5"/>
    </row>
    <row r="108" spans="1:21">
      <c r="A108" s="45"/>
      <c r="B108" s="146"/>
      <c r="C108" s="45"/>
      <c r="D108" s="147"/>
      <c r="E108" s="147"/>
      <c r="F108" s="45"/>
      <c r="G108" s="45"/>
      <c r="H108" s="170"/>
      <c r="I108" s="149"/>
      <c r="J108" s="149"/>
      <c r="K108" s="45"/>
      <c r="L108" s="46"/>
      <c r="M108" s="171"/>
      <c r="N108" s="172"/>
      <c r="O108" s="173"/>
      <c r="P108" s="174"/>
      <c r="Q108" s="45"/>
      <c r="R108" s="175"/>
      <c r="S108" s="171"/>
      <c r="T108" s="174"/>
      <c r="U108" s="5"/>
    </row>
    <row r="109" spans="1:21">
      <c r="A109" s="45"/>
      <c r="B109" s="146"/>
      <c r="C109" s="45"/>
      <c r="D109" s="147"/>
      <c r="E109" s="147"/>
      <c r="F109" s="45"/>
      <c r="G109" s="45"/>
      <c r="H109" s="170"/>
      <c r="I109" s="149"/>
      <c r="J109" s="149"/>
      <c r="K109" s="45"/>
      <c r="L109" s="46"/>
      <c r="M109" s="171"/>
      <c r="N109" s="172"/>
      <c r="O109" s="173"/>
      <c r="P109" s="174"/>
      <c r="Q109" s="45"/>
      <c r="R109" s="175"/>
      <c r="S109" s="171"/>
      <c r="T109" s="174"/>
      <c r="U109" s="5"/>
    </row>
    <row r="110" spans="1:21">
      <c r="A110" s="45"/>
      <c r="B110" s="146"/>
      <c r="C110" s="45"/>
      <c r="D110" s="147"/>
      <c r="E110" s="147"/>
      <c r="F110" s="45"/>
      <c r="G110" s="45"/>
      <c r="H110" s="170"/>
      <c r="I110" s="149"/>
      <c r="J110" s="149"/>
      <c r="K110" s="45"/>
      <c r="L110" s="46"/>
      <c r="M110" s="171"/>
      <c r="N110" s="172"/>
      <c r="O110" s="173"/>
      <c r="P110" s="174"/>
      <c r="Q110" s="45"/>
      <c r="R110" s="175"/>
      <c r="S110" s="171"/>
      <c r="T110" s="174"/>
      <c r="U110" s="5"/>
    </row>
    <row r="111" spans="1:21">
      <c r="A111" s="45"/>
      <c r="B111" s="146"/>
      <c r="C111" s="45"/>
      <c r="D111" s="147"/>
      <c r="E111" s="147"/>
      <c r="F111" s="45"/>
      <c r="G111" s="45"/>
      <c r="H111" s="170"/>
      <c r="I111" s="149"/>
      <c r="J111" s="149"/>
      <c r="K111" s="45"/>
      <c r="L111" s="46"/>
      <c r="M111" s="171"/>
      <c r="N111" s="172"/>
      <c r="O111" s="173"/>
      <c r="P111" s="174"/>
      <c r="Q111" s="45"/>
      <c r="R111" s="175"/>
      <c r="S111" s="171"/>
      <c r="T111" s="174"/>
      <c r="U111" s="5"/>
    </row>
    <row r="112" spans="1:21">
      <c r="A112" s="45"/>
      <c r="B112" s="146"/>
      <c r="C112" s="45"/>
      <c r="D112" s="147"/>
      <c r="E112" s="147"/>
      <c r="F112" s="45"/>
      <c r="G112" s="45"/>
      <c r="H112" s="170"/>
      <c r="I112" s="149"/>
      <c r="J112" s="149"/>
      <c r="K112" s="45"/>
      <c r="L112" s="46"/>
      <c r="M112" s="171"/>
      <c r="N112" s="172"/>
      <c r="O112" s="173"/>
      <c r="P112" s="174"/>
      <c r="Q112" s="45"/>
      <c r="R112" s="175"/>
      <c r="S112" s="171"/>
      <c r="T112" s="174"/>
      <c r="U112" s="5"/>
    </row>
    <row r="113" spans="1:21">
      <c r="A113" s="45"/>
      <c r="B113" s="146"/>
      <c r="C113" s="45"/>
      <c r="D113" s="147"/>
      <c r="E113" s="147"/>
      <c r="F113" s="45"/>
      <c r="G113" s="45"/>
      <c r="H113" s="170"/>
      <c r="I113" s="149"/>
      <c r="J113" s="149"/>
      <c r="K113" s="45"/>
      <c r="L113" s="46"/>
      <c r="M113" s="171"/>
      <c r="N113" s="172"/>
      <c r="O113" s="173"/>
      <c r="P113" s="174"/>
      <c r="Q113" s="45"/>
      <c r="R113" s="175"/>
      <c r="S113" s="171"/>
      <c r="T113" s="174"/>
      <c r="U113" s="5"/>
    </row>
    <row r="114" spans="1:21">
      <c r="A114" s="45"/>
      <c r="B114" s="146"/>
      <c r="C114" s="45"/>
      <c r="D114" s="147"/>
      <c r="E114" s="147"/>
      <c r="F114" s="45"/>
      <c r="G114" s="45"/>
      <c r="H114" s="170"/>
      <c r="I114" s="149"/>
      <c r="J114" s="149"/>
      <c r="K114" s="45"/>
      <c r="L114" s="46"/>
      <c r="M114" s="171"/>
      <c r="N114" s="172"/>
      <c r="O114" s="173"/>
      <c r="P114" s="174"/>
      <c r="Q114" s="45"/>
      <c r="R114" s="175"/>
      <c r="S114" s="171"/>
      <c r="T114" s="174"/>
      <c r="U114" s="5"/>
    </row>
    <row r="115" spans="1:21">
      <c r="A115" s="45"/>
      <c r="B115" s="146"/>
      <c r="C115" s="45"/>
      <c r="D115" s="147"/>
      <c r="E115" s="147"/>
      <c r="F115" s="45"/>
      <c r="G115" s="45"/>
      <c r="H115" s="170"/>
      <c r="I115" s="149"/>
      <c r="J115" s="149"/>
      <c r="K115" s="45"/>
      <c r="L115" s="46"/>
      <c r="M115" s="171"/>
      <c r="N115" s="172"/>
      <c r="O115" s="173"/>
      <c r="P115" s="174"/>
      <c r="Q115" s="45"/>
      <c r="R115" s="175"/>
      <c r="S115" s="171"/>
      <c r="T115" s="174"/>
      <c r="U115" s="5"/>
    </row>
    <row r="116" spans="1:21">
      <c r="A116" s="45"/>
      <c r="B116" s="146"/>
      <c r="C116" s="45"/>
      <c r="D116" s="147"/>
      <c r="E116" s="147"/>
      <c r="F116" s="45"/>
      <c r="G116" s="45"/>
      <c r="H116" s="170"/>
      <c r="I116" s="149"/>
      <c r="J116" s="149"/>
      <c r="K116" s="45"/>
      <c r="L116" s="46"/>
      <c r="M116" s="171"/>
      <c r="N116" s="172"/>
      <c r="O116" s="173"/>
      <c r="P116" s="174"/>
      <c r="Q116" s="45"/>
      <c r="R116" s="175"/>
      <c r="S116" s="171"/>
      <c r="T116" s="174"/>
      <c r="U116" s="5"/>
    </row>
    <row r="117" spans="1:21">
      <c r="A117" s="45"/>
      <c r="B117" s="146"/>
      <c r="C117" s="45"/>
      <c r="D117" s="147"/>
      <c r="E117" s="147"/>
      <c r="F117" s="45"/>
      <c r="G117" s="45"/>
      <c r="H117" s="170"/>
      <c r="I117" s="149"/>
      <c r="J117" s="149"/>
      <c r="K117" s="45"/>
      <c r="L117" s="46"/>
      <c r="M117" s="171"/>
      <c r="N117" s="172"/>
      <c r="O117" s="173"/>
      <c r="P117" s="174"/>
      <c r="Q117" s="45"/>
      <c r="R117" s="175"/>
      <c r="S117" s="171"/>
      <c r="T117" s="174"/>
      <c r="U117" s="5"/>
    </row>
    <row r="118" spans="1:21">
      <c r="A118" s="45"/>
      <c r="B118" s="146"/>
      <c r="C118" s="45"/>
      <c r="D118" s="147"/>
      <c r="E118" s="147"/>
      <c r="F118" s="45"/>
      <c r="G118" s="45"/>
      <c r="H118" s="170"/>
      <c r="I118" s="149"/>
      <c r="J118" s="149"/>
      <c r="K118" s="45"/>
      <c r="L118" s="46"/>
      <c r="M118" s="171"/>
      <c r="N118" s="172"/>
      <c r="O118" s="173"/>
      <c r="P118" s="174"/>
      <c r="Q118" s="45"/>
      <c r="R118" s="175"/>
      <c r="S118" s="171"/>
      <c r="T118" s="174"/>
      <c r="U118" s="5"/>
    </row>
    <row r="119" spans="1:21">
      <c r="A119" s="45"/>
      <c r="B119" s="146"/>
      <c r="C119" s="45"/>
      <c r="D119" s="147"/>
      <c r="E119" s="147"/>
      <c r="F119" s="45"/>
      <c r="G119" s="45"/>
      <c r="H119" s="170"/>
      <c r="I119" s="149"/>
      <c r="J119" s="149"/>
      <c r="K119" s="45"/>
      <c r="L119" s="46"/>
      <c r="M119" s="171"/>
      <c r="N119" s="172"/>
      <c r="O119" s="173"/>
      <c r="P119" s="174"/>
      <c r="Q119" s="45"/>
      <c r="R119" s="175"/>
      <c r="S119" s="171"/>
      <c r="T119" s="174"/>
      <c r="U119" s="5"/>
    </row>
    <row r="120" spans="1:21">
      <c r="A120" s="45"/>
      <c r="B120" s="146"/>
      <c r="C120" s="45"/>
      <c r="D120" s="147"/>
      <c r="E120" s="147"/>
      <c r="F120" s="45"/>
      <c r="G120" s="45"/>
      <c r="H120" s="170"/>
      <c r="I120" s="149"/>
      <c r="J120" s="149"/>
      <c r="K120" s="45"/>
      <c r="L120" s="46"/>
      <c r="M120" s="171"/>
      <c r="N120" s="172"/>
      <c r="O120" s="173"/>
      <c r="P120" s="174"/>
      <c r="Q120" s="45"/>
      <c r="R120" s="175"/>
      <c r="S120" s="171"/>
      <c r="T120" s="174"/>
      <c r="U120" s="5"/>
    </row>
    <row r="121" spans="1:21">
      <c r="A121" s="45"/>
      <c r="B121" s="146"/>
      <c r="C121" s="45"/>
      <c r="D121" s="147"/>
      <c r="E121" s="147"/>
      <c r="F121" s="45"/>
      <c r="G121" s="45"/>
      <c r="H121" s="170"/>
      <c r="I121" s="149"/>
      <c r="J121" s="149"/>
      <c r="K121" s="45"/>
      <c r="L121" s="46"/>
      <c r="M121" s="171"/>
      <c r="N121" s="172"/>
      <c r="O121" s="173"/>
      <c r="P121" s="174"/>
      <c r="Q121" s="45"/>
      <c r="R121" s="175"/>
      <c r="S121" s="171"/>
      <c r="T121" s="174"/>
      <c r="U121" s="5"/>
    </row>
    <row r="122" spans="1:21">
      <c r="A122" s="45"/>
      <c r="B122" s="146"/>
      <c r="C122" s="45"/>
      <c r="D122" s="147"/>
      <c r="E122" s="147"/>
      <c r="F122" s="45"/>
      <c r="G122" s="45"/>
      <c r="H122" s="170"/>
      <c r="I122" s="149"/>
      <c r="J122" s="149"/>
      <c r="K122" s="45"/>
      <c r="L122" s="46"/>
      <c r="M122" s="171"/>
      <c r="N122" s="172"/>
      <c r="O122" s="173"/>
      <c r="P122" s="174"/>
      <c r="Q122" s="45"/>
      <c r="R122" s="175"/>
      <c r="S122" s="171"/>
      <c r="T122" s="174"/>
      <c r="U122" s="5"/>
    </row>
    <row r="123" spans="1:21">
      <c r="A123" s="45"/>
      <c r="B123" s="146"/>
      <c r="C123" s="45"/>
      <c r="D123" s="147"/>
      <c r="E123" s="147"/>
      <c r="F123" s="45"/>
      <c r="G123" s="45"/>
      <c r="H123" s="170"/>
      <c r="I123" s="149"/>
      <c r="J123" s="149"/>
      <c r="K123" s="45"/>
      <c r="L123" s="46"/>
      <c r="M123" s="171"/>
      <c r="N123" s="172"/>
      <c r="O123" s="173"/>
      <c r="P123" s="174"/>
      <c r="Q123" s="45"/>
      <c r="R123" s="175"/>
      <c r="S123" s="171"/>
      <c r="T123" s="174"/>
      <c r="U123" s="5"/>
    </row>
    <row r="124" spans="1:21">
      <c r="A124" s="45"/>
      <c r="B124" s="146"/>
      <c r="C124" s="45"/>
      <c r="D124" s="147"/>
      <c r="E124" s="147"/>
      <c r="F124" s="45"/>
      <c r="G124" s="45"/>
      <c r="H124" s="170"/>
      <c r="I124" s="149"/>
      <c r="J124" s="149"/>
      <c r="K124" s="45"/>
      <c r="L124" s="46"/>
      <c r="M124" s="171"/>
      <c r="N124" s="172"/>
      <c r="O124" s="173"/>
      <c r="P124" s="174"/>
      <c r="Q124" s="45"/>
      <c r="R124" s="175"/>
      <c r="S124" s="171"/>
      <c r="T124" s="174"/>
      <c r="U124" s="5"/>
    </row>
    <row r="125" spans="1:21">
      <c r="A125" s="45"/>
      <c r="B125" s="146"/>
      <c r="C125" s="45"/>
      <c r="D125" s="147"/>
      <c r="E125" s="147"/>
      <c r="F125" s="45"/>
      <c r="G125" s="45"/>
      <c r="H125" s="170"/>
      <c r="I125" s="149"/>
      <c r="J125" s="149"/>
      <c r="K125" s="45"/>
      <c r="L125" s="46"/>
      <c r="M125" s="171"/>
      <c r="N125" s="172"/>
      <c r="O125" s="173"/>
      <c r="P125" s="174"/>
      <c r="Q125" s="45"/>
      <c r="R125" s="175"/>
      <c r="S125" s="171"/>
      <c r="T125" s="174"/>
      <c r="U125" s="5"/>
    </row>
  </sheetData>
  <sheetProtection algorithmName="SHA-512" hashValue="+79MreMZOU6KQgdKBAAxOG8QHdH/XzgHopF/SVqa5Jk84ojr5XR8n4UVcaqUZ9mWCatnSZ8yYPiX1+tvOu63RQ==" saltValue="8pIHz4Vkn2dX5yxFkz5Nww==" spinCount="100000" sheet="1" objects="1" scenarios="1"/>
  <phoneticPr fontId="2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3"/>
  <dimension ref="A6:S46"/>
  <sheetViews>
    <sheetView showGridLines="0" topLeftCell="C31" workbookViewId="0">
      <pane activePane="bottomRight" state="frozen"/>
      <selection sqref="A1:Q65536"/>
    </sheetView>
  </sheetViews>
  <sheetFormatPr defaultRowHeight="12.75"/>
  <cols>
    <col min="1" max="1" width="31.85546875" style="58" customWidth="1"/>
    <col min="2" max="2" width="16" style="58" customWidth="1"/>
    <col min="3" max="3" width="15.42578125" style="58" customWidth="1"/>
    <col min="4" max="4" width="22.140625" style="58" customWidth="1"/>
    <col min="5" max="10" width="16.140625" style="58" customWidth="1"/>
    <col min="11" max="11" width="9.5703125" style="58" customWidth="1"/>
    <col min="12" max="12" width="9.140625" style="58"/>
    <col min="13" max="13" width="8.7109375" style="58" bestFit="1" customWidth="1"/>
    <col min="14" max="14" width="9.140625" style="58"/>
    <col min="15" max="15" width="5.5703125" style="58" customWidth="1"/>
    <col min="16" max="16" width="9.7109375" style="58" bestFit="1" customWidth="1"/>
    <col min="17" max="17" width="6.28515625" style="58" customWidth="1"/>
    <col min="18" max="18" width="10.85546875" style="59" bestFit="1" customWidth="1"/>
    <col min="19" max="19" width="9.5703125" style="58" bestFit="1" customWidth="1"/>
    <col min="20" max="45" width="9.140625" style="58"/>
    <col min="46" max="46" width="11.5703125" style="58" bestFit="1" customWidth="1"/>
    <col min="47" max="16384" width="9.140625" style="58"/>
  </cols>
  <sheetData>
    <row r="6" spans="16:19">
      <c r="Q6" s="58">
        <f>COUNTA(SAÍDA!$I:$I)-1</f>
        <v>22</v>
      </c>
    </row>
    <row r="7" spans="16:19">
      <c r="P7" s="58" t="s">
        <v>5</v>
      </c>
      <c r="Q7" s="58">
        <f>COUNTIF(SAÍDA!$I:$I,P7)</f>
        <v>6</v>
      </c>
      <c r="R7" s="59">
        <f t="shared" ref="R7:R12" si="0">Q7/$Q$6</f>
        <v>0.27272727272727271</v>
      </c>
    </row>
    <row r="8" spans="16:19">
      <c r="P8" s="58" t="s">
        <v>112</v>
      </c>
      <c r="Q8" s="58">
        <f>COUNTIF(SAÍDA!$I:$I,P8)</f>
        <v>1</v>
      </c>
      <c r="R8" s="59">
        <f t="shared" si="0"/>
        <v>4.5454545454545456E-2</v>
      </c>
    </row>
    <row r="9" spans="16:19">
      <c r="P9" s="58" t="s">
        <v>111</v>
      </c>
      <c r="Q9" s="58">
        <f>COUNTIF(SAÍDA!$I:$I,P9)</f>
        <v>1</v>
      </c>
      <c r="R9" s="59">
        <f t="shared" si="0"/>
        <v>4.5454545454545456E-2</v>
      </c>
    </row>
    <row r="10" spans="16:19">
      <c r="P10" s="58" t="s">
        <v>38</v>
      </c>
      <c r="Q10" s="58">
        <f>COUNTIF(SAÍDA!$I:$I,P10)</f>
        <v>3</v>
      </c>
      <c r="R10" s="59">
        <f t="shared" si="0"/>
        <v>0.13636363636363635</v>
      </c>
    </row>
    <row r="11" spans="16:19">
      <c r="P11" s="58" t="s">
        <v>63</v>
      </c>
      <c r="Q11" s="58">
        <f>COUNTIF(SAÍDA!$I:$I,P11)</f>
        <v>9</v>
      </c>
      <c r="R11" s="59">
        <f t="shared" si="0"/>
        <v>0.40909090909090912</v>
      </c>
    </row>
    <row r="12" spans="16:19">
      <c r="P12" s="58" t="s">
        <v>95</v>
      </c>
      <c r="Q12" s="58">
        <f>COUNTIF(SAÍDA!$I:$I,P12)</f>
        <v>2</v>
      </c>
      <c r="R12" s="59">
        <f t="shared" si="0"/>
        <v>9.0909090909090912E-2</v>
      </c>
    </row>
    <row r="13" spans="16:19">
      <c r="R13" s="59">
        <f>SUM(R7:R12)</f>
        <v>1</v>
      </c>
    </row>
    <row r="15" spans="16:19">
      <c r="Q15" s="58">
        <f>COUNTA(SAÍDA!$J:$J)-1</f>
        <v>22</v>
      </c>
      <c r="R15" s="136">
        <f>Q15-Q20</f>
        <v>9</v>
      </c>
    </row>
    <row r="16" spans="16:19">
      <c r="P16" s="58" t="s">
        <v>66</v>
      </c>
      <c r="Q16" s="58">
        <f>COUNTIF(SAÍDA!J:$J,P16)</f>
        <v>1</v>
      </c>
      <c r="R16" s="59">
        <f>Q16/R$15</f>
        <v>0.1111111111111111</v>
      </c>
      <c r="S16" s="59"/>
    </row>
    <row r="17" spans="16:19">
      <c r="P17" s="58" t="s">
        <v>39</v>
      </c>
      <c r="Q17" s="58">
        <f>COUNTIF(SAÍDA!J:$J,P17)</f>
        <v>2</v>
      </c>
      <c r="R17" s="59">
        <f>Q17/R$15</f>
        <v>0.22222222222222221</v>
      </c>
      <c r="S17" s="59"/>
    </row>
    <row r="18" spans="16:19">
      <c r="P18" s="58" t="s">
        <v>67</v>
      </c>
      <c r="Q18" s="58">
        <f>COUNTIF(SAÍDA!J:$J,P18)</f>
        <v>5</v>
      </c>
      <c r="R18" s="59">
        <f>Q18/R$15</f>
        <v>0.55555555555555558</v>
      </c>
      <c r="S18" s="59"/>
    </row>
    <row r="19" spans="16:19">
      <c r="P19" s="58" t="s">
        <v>104</v>
      </c>
      <c r="Q19" s="58">
        <f>COUNTIF(SAÍDA!J:$J,P19)</f>
        <v>1</v>
      </c>
      <c r="R19" s="59">
        <f>Q19/R$15</f>
        <v>0.1111111111111111</v>
      </c>
      <c r="S19" s="59"/>
    </row>
    <row r="20" spans="16:19">
      <c r="P20" s="58" t="s">
        <v>68</v>
      </c>
      <c r="Q20" s="58">
        <f>SUM(Q15-SUM(Q16:Q19))</f>
        <v>13</v>
      </c>
      <c r="R20" s="59">
        <f>Q20/Q15</f>
        <v>0.59090909090909094</v>
      </c>
      <c r="S20" s="59"/>
    </row>
    <row r="21" spans="16:19">
      <c r="R21" s="59">
        <f>SUM(R16:R19)</f>
        <v>1</v>
      </c>
    </row>
    <row r="36" spans="1:13">
      <c r="J36" s="58" t="s">
        <v>114</v>
      </c>
      <c r="K36" s="58" t="str">
        <f>IF('POSIÇÃO ESTOQUE'!C2="","",J36&amp;'POSIÇÃO ESTOQUE'!C2)</f>
        <v>1º - BERMUDA JEANS FEMININA TAM 44</v>
      </c>
      <c r="L36" s="58">
        <f>IF('POSIÇÃO ESTOQUE'!C2="","",'POSIÇÃO ESTOQUE'!O2)</f>
        <v>0</v>
      </c>
      <c r="M36" s="138">
        <f>IF(L36="","",L36/$L$46)</f>
        <v>0</v>
      </c>
    </row>
    <row r="37" spans="1:13">
      <c r="A37" s="130"/>
      <c r="J37" s="58" t="s">
        <v>115</v>
      </c>
      <c r="K37" s="58" t="str">
        <f>IF('POSIÇÃO ESTOQUE'!C3="","",J37&amp;'POSIÇÃO ESTOQUE'!C3)</f>
        <v>2º - BERMUDA JEANS MASCULINA TAM 48</v>
      </c>
      <c r="L37" s="58">
        <f>IF('POSIÇÃO ESTOQUE'!C3="","",'POSIÇÃO ESTOQUE'!O3)</f>
        <v>20</v>
      </c>
      <c r="M37" s="138">
        <f t="shared" ref="M37:M45" si="1">IF(L37="","",L37/$L$46)</f>
        <v>0.2857142857142857</v>
      </c>
    </row>
    <row r="38" spans="1:13">
      <c r="J38" s="58" t="s">
        <v>116</v>
      </c>
      <c r="K38" s="58" t="str">
        <f>IF('POSIÇÃO ESTOQUE'!C4="","",J38&amp;'POSIÇÃO ESTOQUE'!C4)</f>
        <v>3º - BONÉ TAM ÚNICO</v>
      </c>
      <c r="L38" s="58">
        <f>IF('POSIÇÃO ESTOQUE'!C4="","",'POSIÇÃO ESTOQUE'!O4)</f>
        <v>20</v>
      </c>
      <c r="M38" s="138">
        <f t="shared" si="1"/>
        <v>0.2857142857142857</v>
      </c>
    </row>
    <row r="39" spans="1:13">
      <c r="J39" s="58" t="s">
        <v>117</v>
      </c>
      <c r="K39" s="58" t="str">
        <f>IF('POSIÇÃO ESTOQUE'!C5="","",J39&amp;'POSIÇÃO ESTOQUE'!C5)</f>
        <v>4º - SAPATO MASCULINO PRETO</v>
      </c>
      <c r="L39" s="58">
        <f>IF('POSIÇÃO ESTOQUE'!C5="","",'POSIÇÃO ESTOQUE'!O5)</f>
        <v>30</v>
      </c>
      <c r="M39" s="138">
        <f t="shared" si="1"/>
        <v>0.42857142857142855</v>
      </c>
    </row>
    <row r="40" spans="1:13">
      <c r="J40" s="58" t="s">
        <v>118</v>
      </c>
      <c r="K40" s="58" t="str">
        <f>IF('POSIÇÃO ESTOQUE'!C6="","",J40&amp;'POSIÇÃO ESTOQUE'!C6)</f>
        <v/>
      </c>
      <c r="L40" s="58" t="str">
        <f>IF('POSIÇÃO ESTOQUE'!C6="","",'POSIÇÃO ESTOQUE'!O6)</f>
        <v/>
      </c>
      <c r="M40" s="138" t="str">
        <f t="shared" si="1"/>
        <v/>
      </c>
    </row>
    <row r="41" spans="1:13">
      <c r="J41" s="58" t="s">
        <v>119</v>
      </c>
      <c r="K41" s="58" t="str">
        <f>IF('POSIÇÃO ESTOQUE'!C7="","",J41&amp;'POSIÇÃO ESTOQUE'!C7)</f>
        <v/>
      </c>
      <c r="L41" s="58" t="str">
        <f>IF('POSIÇÃO ESTOQUE'!C7="","",'POSIÇÃO ESTOQUE'!O7)</f>
        <v/>
      </c>
      <c r="M41" s="138" t="str">
        <f t="shared" si="1"/>
        <v/>
      </c>
    </row>
    <row r="42" spans="1:13">
      <c r="J42" s="58" t="s">
        <v>120</v>
      </c>
      <c r="K42" s="58" t="str">
        <f>IF('POSIÇÃO ESTOQUE'!C8="","",J42&amp;'POSIÇÃO ESTOQUE'!C8)</f>
        <v/>
      </c>
      <c r="L42" s="58" t="str">
        <f>IF('POSIÇÃO ESTOQUE'!C8="","",'POSIÇÃO ESTOQUE'!O8)</f>
        <v/>
      </c>
      <c r="M42" s="138" t="str">
        <f t="shared" si="1"/>
        <v/>
      </c>
    </row>
    <row r="43" spans="1:13">
      <c r="J43" s="58" t="s">
        <v>121</v>
      </c>
      <c r="K43" s="58" t="str">
        <f>IF('POSIÇÃO ESTOQUE'!C9="","",J43&amp;'POSIÇÃO ESTOQUE'!C9)</f>
        <v/>
      </c>
      <c r="L43" s="58" t="str">
        <f>IF('POSIÇÃO ESTOQUE'!C9="","",'POSIÇÃO ESTOQUE'!O9)</f>
        <v/>
      </c>
      <c r="M43" s="138" t="str">
        <f t="shared" si="1"/>
        <v/>
      </c>
    </row>
    <row r="44" spans="1:13">
      <c r="J44" s="58" t="s">
        <v>122</v>
      </c>
      <c r="K44" s="58" t="str">
        <f>IF('POSIÇÃO ESTOQUE'!C10="","",J44&amp;'POSIÇÃO ESTOQUE'!C10)</f>
        <v/>
      </c>
      <c r="L44" s="58" t="str">
        <f>IF('POSIÇÃO ESTOQUE'!C10="","",'POSIÇÃO ESTOQUE'!O10)</f>
        <v/>
      </c>
      <c r="M44" s="138" t="str">
        <f t="shared" si="1"/>
        <v/>
      </c>
    </row>
    <row r="45" spans="1:13">
      <c r="J45" s="58" t="s">
        <v>123</v>
      </c>
      <c r="K45" s="58" t="str">
        <f>IF('POSIÇÃO ESTOQUE'!C11="","",J45&amp;'POSIÇÃO ESTOQUE'!C11)</f>
        <v/>
      </c>
      <c r="L45" s="58" t="str">
        <f>IF('POSIÇÃO ESTOQUE'!C11="","",'POSIÇÃO ESTOQUE'!O11)</f>
        <v/>
      </c>
      <c r="M45" s="138" t="str">
        <f t="shared" si="1"/>
        <v/>
      </c>
    </row>
    <row r="46" spans="1:13">
      <c r="L46" s="58">
        <f>SUM(L36:L45)</f>
        <v>70</v>
      </c>
      <c r="M46" s="138">
        <f>SUM(M36:M45)</f>
        <v>1</v>
      </c>
    </row>
  </sheetData>
  <sheetProtection formatCells="0" formatRows="0" insertRows="0" sort="0" autoFilter="0"/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16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8</vt:i4>
      </vt:variant>
    </vt:vector>
  </HeadingPairs>
  <TitlesOfParts>
    <vt:vector size="25" baseType="lpstr">
      <vt:lpstr>Menu Inicial</vt:lpstr>
      <vt:lpstr>Caixa Loja</vt:lpstr>
      <vt:lpstr>ENTRADA</vt:lpstr>
      <vt:lpstr>SAÍDA</vt:lpstr>
      <vt:lpstr>POSIÇÃO ESTOQUE</vt:lpstr>
      <vt:lpstr>CLIENTES</vt:lpstr>
      <vt:lpstr>COMPRAS</vt:lpstr>
      <vt:lpstr>Data Transfer Sheet</vt:lpstr>
      <vt:lpstr>RECIBO</vt:lpstr>
      <vt:lpstr>EXPORT</vt:lpstr>
      <vt:lpstr>dados</vt:lpstr>
      <vt:lpstr>Senha</vt:lpstr>
      <vt:lpstr>MONITOR ENTRADA</vt:lpstr>
      <vt:lpstr>MONITOR SAIDA</vt:lpstr>
      <vt:lpstr>MONITOR RECEBER</vt:lpstr>
      <vt:lpstr>Gráficos</vt:lpstr>
      <vt:lpstr>Gráfico1</vt:lpstr>
      <vt:lpstr>'Caixa Loja'!Area_de_impressao</vt:lpstr>
      <vt:lpstr>ENTRADA!Area_de_impressao</vt:lpstr>
      <vt:lpstr>'Menu Inicial'!Area_de_impressao</vt:lpstr>
      <vt:lpstr>SAÍDA!Area_de_impressao</vt:lpstr>
      <vt:lpstr>'Caixa Loja'!bz</vt:lpstr>
      <vt:lpstr>'Caixa Loja'!DR</vt:lpstr>
      <vt:lpstr>ENTRADA!Titulos_de_impressao</vt:lpstr>
      <vt:lpstr>SAÍDA!Titulos_de_impressao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Pinheiro</dc:creator>
  <cp:lastModifiedBy>DEV</cp:lastModifiedBy>
  <cp:lastPrinted>2016-01-11T02:20:40Z</cp:lastPrinted>
  <dcterms:created xsi:type="dcterms:W3CDTF">2010-03-26T18:28:50Z</dcterms:created>
  <dcterms:modified xsi:type="dcterms:W3CDTF">2023-05-03T04:20:01Z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2023-04-22T00:06:09Z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b181d24a-beca-4c71-90f5-bb070e5eb84c</vt:lpwstr>
  </property>
  <property fmtid="{D5CDD505-2E9C-101B-9397-08002B2CF9AE}" pid="7" name="MSIP_Label_defa4170-0d19-0005-0004-bc88714345d2_ActionId">
    <vt:lpwstr>e12cf4f8-e759-4b98-81e8-39217999f431</vt:lpwstr>
  </property>
  <property fmtid="{D5CDD505-2E9C-101B-9397-08002B2CF9AE}" pid="8" name="MSIP_Label_defa4170-0d19-0005-0004-bc88714345d2_ContentBits">
    <vt:lpwstr>0</vt:lpwstr>
  </property>
</Properties>
</file>