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125" windowWidth="14805" windowHeight="3945" firstSheet="10" activeTab="10"/>
  </bookViews>
  <sheets>
    <sheet name="16-31 July" sheetId="4" state="hidden" r:id="rId1"/>
    <sheet name="16-30" sheetId="9" state="hidden" r:id="rId2"/>
    <sheet name="June" sheetId="11" state="hidden" r:id="rId3"/>
    <sheet name="Aug-20" sheetId="12" state="hidden" r:id="rId4"/>
    <sheet name="SEP-20" sheetId="13" state="hidden" r:id="rId5"/>
    <sheet name="Oct" sheetId="14" state="hidden" r:id="rId6"/>
    <sheet name="Oct-work late" sheetId="15" state="hidden" r:id="rId7"/>
    <sheet name="Nov'20" sheetId="16" state="hidden" r:id="rId8"/>
    <sheet name="Nov-work late" sheetId="17" state="hidden" r:id="rId9"/>
    <sheet name="Dec'20-work late " sheetId="20" state="hidden" r:id="rId10"/>
    <sheet name="Paradise PoolsPhuket" sheetId="23" r:id="rId11"/>
  </sheets>
  <definedNames>
    <definedName name="_xlnm.Print_Area" localSheetId="1">'16-30'!$A$1:$J$20</definedName>
    <definedName name="_xlnm.Print_Area" localSheetId="0">'16-31 July'!$B$2:$O$21</definedName>
    <definedName name="_xlnm.Print_Area" localSheetId="2">June!$A$2:$F$20</definedName>
    <definedName name="_xlnm.Print_Area" localSheetId="7">'Nov''20'!$A$1:$R$30</definedName>
    <definedName name="_xlnm.Print_Area" localSheetId="5">Oct!$A$1:$Q$28</definedName>
    <definedName name="_xlnm.Print_Area" localSheetId="10">'Paradise PoolsPhuket'!$A$1:$H$21</definedName>
  </definedNames>
  <calcPr calcId="145621"/>
  <fileRecoveryPr autoRecover="0"/>
</workbook>
</file>

<file path=xl/calcChain.xml><?xml version="1.0" encoding="utf-8"?>
<calcChain xmlns="http://schemas.openxmlformats.org/spreadsheetml/2006/main">
  <c r="A7" i="23" l="1"/>
  <c r="A8" i="23"/>
  <c r="A9" i="23" s="1"/>
  <c r="A10" i="23" s="1"/>
  <c r="A11" i="23" s="1"/>
  <c r="A12" i="23" s="1"/>
  <c r="A13" i="23" s="1"/>
  <c r="A14" i="23" s="1"/>
  <c r="A15" i="23" s="1"/>
  <c r="A16" i="23" s="1"/>
  <c r="C14" i="23"/>
  <c r="C16" i="23"/>
  <c r="C5" i="23"/>
  <c r="A6" i="23"/>
  <c r="AK9" i="17" l="1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H18" i="20"/>
  <c r="AH17" i="20"/>
  <c r="AK17" i="20" s="1"/>
  <c r="AH16" i="20"/>
  <c r="AK16" i="20" s="1"/>
  <c r="AH15" i="20"/>
  <c r="AK15" i="20" s="1"/>
  <c r="AH14" i="20"/>
  <c r="AK14" i="20" s="1"/>
  <c r="AH13" i="20"/>
  <c r="AK13" i="20" s="1"/>
  <c r="AH12" i="20"/>
  <c r="AK12" i="20" s="1"/>
  <c r="AH11" i="20"/>
  <c r="AK11" i="20" s="1"/>
  <c r="AH10" i="20"/>
  <c r="AK10" i="20" s="1"/>
  <c r="AH9" i="20"/>
  <c r="AK9" i="20" s="1"/>
  <c r="AH8" i="20"/>
  <c r="AK8" i="20" s="1"/>
  <c r="AH7" i="20"/>
  <c r="AK7" i="20" s="1"/>
  <c r="AH6" i="20"/>
  <c r="AK6" i="20" s="1"/>
  <c r="AH5" i="20"/>
  <c r="D4" i="20"/>
  <c r="E4" i="20" s="1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Q4" i="20" s="1"/>
  <c r="R4" i="20" s="1"/>
  <c r="S4" i="20" s="1"/>
  <c r="T4" i="20" s="1"/>
  <c r="U4" i="20" s="1"/>
  <c r="V4" i="20" s="1"/>
  <c r="W4" i="20" s="1"/>
  <c r="X4" i="20" s="1"/>
  <c r="Y4" i="20" s="1"/>
  <c r="Z4" i="20" s="1"/>
  <c r="AA4" i="20" s="1"/>
  <c r="AB4" i="20" s="1"/>
  <c r="AC4" i="20" s="1"/>
  <c r="AD4" i="20" s="1"/>
  <c r="AE4" i="20" s="1"/>
  <c r="AF4" i="20" s="1"/>
  <c r="AG4" i="20" s="1"/>
  <c r="AK19" i="20" l="1"/>
  <c r="E8" i="16"/>
  <c r="K16" i="16" l="1"/>
  <c r="L8" i="16"/>
  <c r="I18" i="16"/>
  <c r="E18" i="16"/>
  <c r="N17" i="16"/>
  <c r="AH16" i="17"/>
  <c r="AH17" i="17"/>
  <c r="AK17" i="17" s="1"/>
  <c r="L17" i="16" s="1"/>
  <c r="AH18" i="17"/>
  <c r="I15" i="16"/>
  <c r="Q15" i="16" s="1"/>
  <c r="B25" i="16"/>
  <c r="M14" i="16"/>
  <c r="K14" i="16"/>
  <c r="S14" i="16"/>
  <c r="M9" i="16"/>
  <c r="M16" i="16"/>
  <c r="M6" i="16"/>
  <c r="M7" i="16"/>
  <c r="M8" i="16"/>
  <c r="M5" i="16"/>
  <c r="G6" i="16"/>
  <c r="I6" i="16" s="1"/>
  <c r="G7" i="16"/>
  <c r="I7" i="16" s="1"/>
  <c r="G11" i="16"/>
  <c r="Q11" i="16" s="1"/>
  <c r="G14" i="16"/>
  <c r="I14" i="16" s="1"/>
  <c r="G15" i="16"/>
  <c r="G16" i="16"/>
  <c r="I16" i="16" s="1"/>
  <c r="G17" i="16"/>
  <c r="I17" i="16" s="1"/>
  <c r="G18" i="16"/>
  <c r="Q18" i="16" s="1"/>
  <c r="G5" i="16"/>
  <c r="Q5" i="16" s="1"/>
  <c r="Q17" i="16" l="1"/>
  <c r="Q7" i="16"/>
  <c r="I5" i="16"/>
  <c r="I11" i="16"/>
  <c r="Q16" i="16"/>
  <c r="B24" i="16" l="1"/>
  <c r="B23" i="16"/>
  <c r="B22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K16" i="17"/>
  <c r="AH15" i="17"/>
  <c r="AK15" i="17" s="1"/>
  <c r="L14" i="16" s="1"/>
  <c r="Q14" i="16" s="1"/>
  <c r="AH14" i="17"/>
  <c r="AH13" i="17"/>
  <c r="AK13" i="17" s="1"/>
  <c r="AH12" i="17"/>
  <c r="AK12" i="17" s="1"/>
  <c r="AH11" i="17"/>
  <c r="AK11" i="17" s="1"/>
  <c r="AH10" i="17"/>
  <c r="AK10" i="17" s="1"/>
  <c r="AH9" i="17"/>
  <c r="AH8" i="17"/>
  <c r="AK8" i="17" s="1"/>
  <c r="AH7" i="17"/>
  <c r="AK7" i="17" s="1"/>
  <c r="AH6" i="17"/>
  <c r="AK6" i="17" s="1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H5" i="17"/>
  <c r="D4" i="17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Q4" i="17" s="1"/>
  <c r="R4" i="17" s="1"/>
  <c r="S4" i="17" s="1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AE4" i="17" s="1"/>
  <c r="AF4" i="17" s="1"/>
  <c r="AG4" i="17" s="1"/>
  <c r="P19" i="16"/>
  <c r="O19" i="16"/>
  <c r="J19" i="16"/>
  <c r="F19" i="16"/>
  <c r="M13" i="16"/>
  <c r="E13" i="16"/>
  <c r="D13" i="16"/>
  <c r="E12" i="16"/>
  <c r="G12" i="16" s="1"/>
  <c r="E10" i="16"/>
  <c r="G10" i="16" s="1"/>
  <c r="E9" i="16"/>
  <c r="G9" i="16" s="1"/>
  <c r="G8" i="16"/>
  <c r="S6" i="16"/>
  <c r="T6" i="16" s="1"/>
  <c r="K6" i="16" s="1"/>
  <c r="Q6" i="16" s="1"/>
  <c r="L13" i="16" l="1"/>
  <c r="L19" i="16" s="1"/>
  <c r="AK14" i="17"/>
  <c r="I12" i="16"/>
  <c r="Q12" i="16"/>
  <c r="I9" i="16"/>
  <c r="Q9" i="16"/>
  <c r="I8" i="16"/>
  <c r="Q8" i="16"/>
  <c r="Q10" i="16"/>
  <c r="I10" i="16"/>
  <c r="G13" i="16"/>
  <c r="I13" i="16" s="1"/>
  <c r="M19" i="16"/>
  <c r="E19" i="16"/>
  <c r="N19" i="16"/>
  <c r="K19" i="16"/>
  <c r="S20" i="16" l="1"/>
  <c r="Q13" i="16"/>
  <c r="S21" i="16" s="1"/>
  <c r="S19" i="16"/>
  <c r="Q21" i="16"/>
  <c r="I19" i="16"/>
  <c r="G19" i="16"/>
  <c r="D11" i="14"/>
  <c r="S22" i="16" l="1"/>
  <c r="Q19" i="16"/>
  <c r="Q20" i="16" s="1"/>
  <c r="E10" i="14"/>
  <c r="E9" i="14"/>
  <c r="L15" i="14"/>
  <c r="K14" i="14"/>
  <c r="K9" i="14"/>
  <c r="K8" i="14"/>
  <c r="K7" i="14"/>
  <c r="K6" i="14"/>
  <c r="R6" i="14"/>
  <c r="S6" i="14" s="1"/>
  <c r="I6" i="14" s="1"/>
  <c r="R7" i="14"/>
  <c r="D6" i="14"/>
  <c r="G6" i="14" s="1"/>
  <c r="D7" i="14"/>
  <c r="G7" i="14" s="1"/>
  <c r="D8" i="14"/>
  <c r="G8" i="14" s="1"/>
  <c r="D9" i="14"/>
  <c r="G9" i="14" s="1"/>
  <c r="D10" i="14"/>
  <c r="D12" i="14"/>
  <c r="G12" i="14" s="1"/>
  <c r="D13" i="14"/>
  <c r="D15" i="14"/>
  <c r="D16" i="14"/>
  <c r="G16" i="14" s="1"/>
  <c r="D5" i="14"/>
  <c r="G5" i="14" s="1"/>
  <c r="J17" i="14"/>
  <c r="AH6" i="15"/>
  <c r="AK6" i="15" s="1"/>
  <c r="J6" i="14" s="1"/>
  <c r="AH7" i="15"/>
  <c r="AK7" i="15" s="1"/>
  <c r="J7" i="14" s="1"/>
  <c r="AH8" i="15"/>
  <c r="AK8" i="15" s="1"/>
  <c r="AH9" i="15"/>
  <c r="AK9" i="15" s="1"/>
  <c r="J9" i="14" s="1"/>
  <c r="P9" i="14" s="1"/>
  <c r="AH10" i="15"/>
  <c r="AK10" i="15" s="1"/>
  <c r="J10" i="14" s="1"/>
  <c r="AH11" i="15"/>
  <c r="AK11" i="15" s="1"/>
  <c r="J11" i="14" s="1"/>
  <c r="P11" i="14" s="1"/>
  <c r="AH12" i="15"/>
  <c r="AK12" i="15" s="1"/>
  <c r="J12" i="14" s="1"/>
  <c r="P12" i="14" s="1"/>
  <c r="AH13" i="15"/>
  <c r="AK13" i="15" s="1"/>
  <c r="J13" i="14" s="1"/>
  <c r="P13" i="14" s="1"/>
  <c r="AH14" i="15"/>
  <c r="AK14" i="15" s="1"/>
  <c r="J14" i="14" s="1"/>
  <c r="P14" i="14" s="1"/>
  <c r="AH15" i="15"/>
  <c r="AK15" i="15" s="1"/>
  <c r="J15" i="14" s="1"/>
  <c r="AH16" i="15"/>
  <c r="AK16" i="15" s="1"/>
  <c r="J16" i="14" s="1"/>
  <c r="P16" i="14" s="1"/>
  <c r="AH17" i="15"/>
  <c r="AH5" i="15"/>
  <c r="E4" i="15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D4" i="15"/>
  <c r="M18" i="14"/>
  <c r="N18" i="14"/>
  <c r="L16" i="14"/>
  <c r="L18" i="14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B27" i="14"/>
  <c r="C26" i="14"/>
  <c r="C25" i="14"/>
  <c r="B26" i="14"/>
  <c r="B25" i="14"/>
  <c r="C24" i="14"/>
  <c r="B24" i="14"/>
  <c r="C23" i="14"/>
  <c r="B23" i="14"/>
  <c r="B22" i="14"/>
  <c r="B21" i="14"/>
  <c r="F18" i="14"/>
  <c r="H18" i="14"/>
  <c r="D17" i="14"/>
  <c r="E17" i="14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E13" i="14"/>
  <c r="E14" i="14"/>
  <c r="E11" i="14"/>
  <c r="G11" i="14" s="1"/>
  <c r="C14" i="14"/>
  <c r="D14" i="14" s="1"/>
  <c r="G14" i="14" s="1"/>
  <c r="P20" i="14" l="1"/>
  <c r="P17" i="14"/>
  <c r="G13" i="14"/>
  <c r="K10" i="14"/>
  <c r="G10" i="14"/>
  <c r="O6" i="14"/>
  <c r="P6" i="14" s="1"/>
  <c r="G17" i="14"/>
  <c r="K15" i="14"/>
  <c r="P15" i="14" s="1"/>
  <c r="G15" i="14"/>
  <c r="G18" i="14" s="1"/>
  <c r="P5" i="14"/>
  <c r="P10" i="14"/>
  <c r="K18" i="14"/>
  <c r="D18" i="14"/>
  <c r="S7" i="14"/>
  <c r="I7" i="14" s="1"/>
  <c r="P7" i="14" s="1"/>
  <c r="E18" i="14"/>
  <c r="J8" i="14"/>
  <c r="P8" i="14" s="1"/>
  <c r="K20" i="13"/>
  <c r="J20" i="13"/>
  <c r="I20" i="13"/>
  <c r="F20" i="13"/>
  <c r="G20" i="13"/>
  <c r="L20" i="13"/>
  <c r="Q19" i="13"/>
  <c r="N20" i="13"/>
  <c r="N54" i="13"/>
  <c r="G20" i="14" l="1"/>
  <c r="G23" i="14" s="1"/>
  <c r="G28" i="14" s="1"/>
  <c r="I18" i="14"/>
  <c r="J18" i="14"/>
  <c r="P18" i="14" l="1"/>
  <c r="P19" i="14" s="1"/>
  <c r="N21" i="12"/>
  <c r="N57" i="12" l="1"/>
  <c r="D21" i="12"/>
  <c r="N16" i="12"/>
  <c r="I21" i="4" l="1"/>
  <c r="K21" i="4"/>
  <c r="L21" i="4"/>
  <c r="N20" i="4"/>
  <c r="E21" i="4"/>
  <c r="N19" i="4"/>
  <c r="N18" i="4"/>
  <c r="N16" i="4"/>
  <c r="D21" i="4"/>
  <c r="N21" i="4" l="1"/>
  <c r="C20" i="11"/>
  <c r="C20" i="9" l="1"/>
  <c r="E20" i="9"/>
  <c r="F20" i="9"/>
  <c r="G20" i="9"/>
  <c r="H20" i="9"/>
  <c r="B20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6" i="9"/>
  <c r="I20" i="9" s="1"/>
  <c r="D20" i="11" l="1"/>
  <c r="E20" i="11"/>
  <c r="B20" i="11"/>
  <c r="F19" i="11"/>
  <c r="F18" i="11"/>
  <c r="F7" i="11"/>
  <c r="F8" i="11"/>
  <c r="F9" i="11"/>
  <c r="F10" i="11"/>
  <c r="F11" i="11"/>
  <c r="F12" i="11"/>
  <c r="F13" i="11"/>
  <c r="F14" i="11"/>
  <c r="F15" i="11"/>
  <c r="F16" i="11"/>
  <c r="F17" i="11"/>
  <c r="F6" i="11"/>
  <c r="F20" i="11" s="1"/>
  <c r="N5" i="4" l="1"/>
  <c r="D19" i="9" l="1"/>
  <c r="D18" i="9" l="1"/>
  <c r="D17" i="9"/>
  <c r="N15" i="4" l="1"/>
  <c r="F65" i="11" l="1"/>
  <c r="E42" i="11"/>
  <c r="D42" i="11"/>
  <c r="B42" i="11"/>
  <c r="F41" i="11"/>
  <c r="F40" i="11"/>
  <c r="F39" i="11"/>
  <c r="F38" i="11"/>
  <c r="F37" i="11"/>
  <c r="F36" i="11" l="1"/>
  <c r="F42" i="11" s="1"/>
  <c r="D16" i="9"/>
  <c r="D9" i="9"/>
  <c r="I55" i="9"/>
  <c r="D15" i="9"/>
  <c r="D14" i="9"/>
  <c r="D13" i="9"/>
  <c r="D12" i="9"/>
  <c r="D11" i="9"/>
  <c r="D10" i="9"/>
  <c r="D8" i="9"/>
  <c r="D7" i="9"/>
  <c r="D6" i="9"/>
  <c r="D20" i="9" l="1"/>
  <c r="N57" i="4"/>
</calcChain>
</file>

<file path=xl/comments1.xml><?xml version="1.0" encoding="utf-8"?>
<comments xmlns="http://schemas.openxmlformats.org/spreadsheetml/2006/main">
  <authors>
    <author>ผู้สร้าง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PC01:จ่ายขาดจากเดือนที่แล้ว 500 โอนเมื่อ 4/11/20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PC01:จ่ายขาดจากเดือนที่แล้ว 1,000 โอนเพิ่มเมื่อ 4/11/20</t>
        </r>
      </text>
    </comment>
  </commentList>
</comments>
</file>

<file path=xl/sharedStrings.xml><?xml version="1.0" encoding="utf-8"?>
<sst xmlns="http://schemas.openxmlformats.org/spreadsheetml/2006/main" count="505" uniqueCount="206">
  <si>
    <t>Salary</t>
  </si>
  <si>
    <t>SSO</t>
  </si>
  <si>
    <t>Balance</t>
  </si>
  <si>
    <t>Gasoline</t>
  </si>
  <si>
    <t>Tel</t>
  </si>
  <si>
    <t xml:space="preserve">Amount </t>
  </si>
  <si>
    <t>Paid</t>
  </si>
  <si>
    <t>Remark</t>
  </si>
  <si>
    <t>Miss Phornruedee Sukkharat /Dar</t>
  </si>
  <si>
    <t>Mr.Supon Hwama /Lek1</t>
  </si>
  <si>
    <t>Mr.Rittichai  Jaiteang /Non</t>
  </si>
  <si>
    <t>Mr.Chatchai  Sonthikul /Hleem</t>
  </si>
  <si>
    <t>Cut off</t>
  </si>
  <si>
    <t>Leave</t>
  </si>
  <si>
    <t>Total</t>
  </si>
  <si>
    <t>Staff  Name</t>
  </si>
  <si>
    <t>Miss Thanaporn Hunsakul /Por</t>
  </si>
  <si>
    <t>Mrs.Tipawan Rachai /Aon</t>
  </si>
  <si>
    <t>Mr.Sai Myo Myint @Yai</t>
  </si>
  <si>
    <t>Mr.Zaw Lin Phyo @Aow1</t>
  </si>
  <si>
    <t>Mr.Supachai  Pongsinchai /Chai</t>
  </si>
  <si>
    <t>Name</t>
  </si>
  <si>
    <t>Mr.Sathid Nakaen @Boy</t>
  </si>
  <si>
    <t>Mr.Bunyarit  Mongkhonkit /Ton</t>
  </si>
  <si>
    <t>Mrs. Win Thwe @Tum</t>
  </si>
  <si>
    <r>
      <t>1</t>
    </r>
    <r>
      <rPr>
        <b/>
        <vertAlign val="superscript"/>
        <sz val="11"/>
        <color theme="1"/>
        <rFont val="Calibri"/>
        <family val="2"/>
        <scheme val="minor"/>
      </rPr>
      <t xml:space="preserve">st </t>
    </r>
    <r>
      <rPr>
        <b/>
        <sz val="11"/>
        <color theme="1"/>
        <rFont val="Calibri"/>
        <family val="2"/>
        <scheme val="minor"/>
      </rPr>
      <t>- 15</t>
    </r>
    <r>
      <rPr>
        <b/>
        <vertAlign val="superscript"/>
        <sz val="11"/>
        <color theme="1"/>
        <rFont val="Calibri"/>
        <family val="2"/>
        <scheme val="minor"/>
      </rPr>
      <t>th  Mar 20</t>
    </r>
  </si>
  <si>
    <t>Mr.Nirat  Khainthangjan / Yut</t>
  </si>
  <si>
    <t>Mr.Wisanu  Nooyimchay /Tong</t>
  </si>
  <si>
    <t>Staff  Salary :  Paradise  Pools Phuket Co.,Ltd.</t>
  </si>
  <si>
    <t>Cash</t>
  </si>
  <si>
    <t>TMB: 406-2-41538-7</t>
  </si>
  <si>
    <t>TMB: 406-2-41450-5</t>
  </si>
  <si>
    <t>TMB: 406-2-45470-9</t>
  </si>
  <si>
    <t>TMB: 406-2-41448-9</t>
  </si>
  <si>
    <t>TMB: 406-2-41442-2</t>
  </si>
  <si>
    <t>TMB: 406-2-41444-8</t>
  </si>
  <si>
    <t>SCB : 439-007791-5</t>
  </si>
  <si>
    <t>KST : 480-2-07406-4</t>
  </si>
  <si>
    <t>TMB:406-2-41740-9</t>
  </si>
  <si>
    <t>Bank  Details</t>
  </si>
  <si>
    <t>Mr.Min Lat</t>
  </si>
  <si>
    <t>TMB:410-2-64980-5</t>
  </si>
  <si>
    <t>Cut 1 day not work</t>
  </si>
  <si>
    <t xml:space="preserve"> </t>
  </si>
  <si>
    <t>Mr.Patiyut  Kunawat /Bang</t>
  </si>
  <si>
    <t xml:space="preserve">Mr. Dedman Brett </t>
  </si>
  <si>
    <t>Mr.Patiyut  Kunawat /Bank</t>
  </si>
  <si>
    <t>OT</t>
  </si>
  <si>
    <r>
      <t>16</t>
    </r>
    <r>
      <rPr>
        <b/>
        <vertAlign val="superscript"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- 30</t>
    </r>
    <r>
      <rPr>
        <b/>
        <vertAlign val="superscript"/>
        <sz val="11"/>
        <color theme="1"/>
        <rFont val="Calibri"/>
        <family val="2"/>
        <scheme val="minor"/>
      </rPr>
      <t>th  June 20</t>
    </r>
  </si>
  <si>
    <t xml:space="preserve">Cut 1 day not work </t>
  </si>
  <si>
    <t>Cut 3  hr. late</t>
  </si>
  <si>
    <t>1.5 OT clean tank @henry</t>
  </si>
  <si>
    <r>
      <t>Cut 2 hrs. late &amp;</t>
    </r>
    <r>
      <rPr>
        <b/>
        <sz val="11"/>
        <color rgb="FF0070C0"/>
        <rFont val="Calibri"/>
        <family val="2"/>
        <scheme val="minor"/>
      </rPr>
      <t>1.5 OT clean tank @henry</t>
    </r>
  </si>
  <si>
    <t xml:space="preserve">Cut 2 hrs. not work </t>
  </si>
  <si>
    <t>Cut 1.5 day not work</t>
  </si>
  <si>
    <t xml:space="preserve">Salary   </t>
  </si>
  <si>
    <t>Miss Orawan  Tunpuan</t>
  </si>
  <si>
    <t>O.T.</t>
  </si>
  <si>
    <t>Cut off Leave</t>
  </si>
  <si>
    <t>4 hrs</t>
  </si>
  <si>
    <t>2 hrs</t>
  </si>
  <si>
    <t>1 day</t>
  </si>
  <si>
    <t>Late</t>
  </si>
  <si>
    <t>cut from Tel.</t>
  </si>
  <si>
    <t xml:space="preserve"> 6 hrs</t>
  </si>
  <si>
    <t>SCB:8052058764</t>
  </si>
  <si>
    <t xml:space="preserve">11.5 days </t>
  </si>
  <si>
    <t>2 day</t>
  </si>
  <si>
    <t>late</t>
  </si>
  <si>
    <t>leave</t>
  </si>
  <si>
    <t>hrs</t>
  </si>
  <si>
    <t>3Days+1hr</t>
  </si>
  <si>
    <t>5Days+2hrs</t>
  </si>
  <si>
    <t>2Days</t>
  </si>
  <si>
    <t>Tel=500฿</t>
  </si>
  <si>
    <t xml:space="preserve"> cut from TEL.</t>
  </si>
  <si>
    <t>Income</t>
  </si>
  <si>
    <t>1 hr.</t>
  </si>
  <si>
    <t>22 days</t>
  </si>
  <si>
    <t>Staff  Salary :  Paradise  Pools Phuket Co.,Ltd.  (AUG 2020)</t>
  </si>
  <si>
    <t>26 days</t>
  </si>
  <si>
    <t>Cut Amount</t>
  </si>
  <si>
    <t>*** Mr.Rittichai  Jaiteang /Non  :Resign on 26/08/2020</t>
  </si>
  <si>
    <t>Miss Orawan  Tunpuan@YA</t>
  </si>
  <si>
    <t>****Miss Orawan  Tunpuan  :Start Work full Time on 13/08/2020</t>
  </si>
  <si>
    <t>Kbank 070-3-89230-2</t>
  </si>
  <si>
    <t>Kbank 065-807-3672</t>
  </si>
  <si>
    <t>16th-31st July</t>
  </si>
  <si>
    <t>Staff  Salary :  Paradise  Pools Phuket Co.,Ltd.  (SEPTEMBER 2020)</t>
  </si>
  <si>
    <t>Mr.Phakin Sorn-in@Jay</t>
  </si>
  <si>
    <t xml:space="preserve">SCB-7062621072 </t>
  </si>
  <si>
    <t xml:space="preserve">Start work on 29 September 2020 </t>
  </si>
  <si>
    <t>last day on 30 September 2020</t>
  </si>
  <si>
    <t>last day on 02 September 2020</t>
  </si>
  <si>
    <t>day</t>
  </si>
  <si>
    <t>Pay</t>
  </si>
  <si>
    <t>1.5 days</t>
  </si>
  <si>
    <t>Pay for He work last day on 01August 2020  = 336 Baht  (1 day) on August not yet paid</t>
  </si>
  <si>
    <t>K-BANK 486-2-187798</t>
  </si>
  <si>
    <t>Staff  Salary :  Paradise  Pools Phuket Co.,Ltd.  (October  2020)</t>
  </si>
  <si>
    <t>Ms. Rattanaporn  Thoonngan/ Paula</t>
  </si>
  <si>
    <t>Miss Orawan  Tunpuan/YA</t>
  </si>
  <si>
    <t>Mr.Phakin Sorn-in/Jay</t>
  </si>
  <si>
    <t>Mr.Zaw Lin Phyo /Aow1</t>
  </si>
  <si>
    <t>Mr.Sathid Nakaen /Boy</t>
  </si>
  <si>
    <t>Mr.Sai Myo Myint /Yai</t>
  </si>
  <si>
    <t>Mr. Saranon  Sriwiboon/Joke</t>
  </si>
  <si>
    <t>SCB : 633-2-49585-4</t>
  </si>
  <si>
    <t>Last working day 31/10/2020</t>
  </si>
  <si>
    <t>Start working day 30/10/2020</t>
  </si>
  <si>
    <t>Adv.</t>
  </si>
  <si>
    <t>No.</t>
  </si>
  <si>
    <t>1-15</t>
  </si>
  <si>
    <t>15 up</t>
  </si>
  <si>
    <t>deduct</t>
  </si>
  <si>
    <t>Per day/30</t>
  </si>
  <si>
    <t>Per hour/8</t>
  </si>
  <si>
    <t>SCB : 406-6-65886-1</t>
  </si>
  <si>
    <t>Annaul</t>
  </si>
  <si>
    <t>Additional tel.expense</t>
  </si>
  <si>
    <t>Transfer direct to staff</t>
  </si>
  <si>
    <t>Transfer to K.Brett's account</t>
  </si>
  <si>
    <t xml:space="preserve"> (Yai &amp; Min Lat)</t>
  </si>
  <si>
    <t>Approve by : Mr. Dedman   Brett</t>
  </si>
  <si>
    <t>Date</t>
  </si>
  <si>
    <t>เดือน Nov'20 ต้องหักเงินเดือนเพิ่ม 4 วัน ที่ลาแฟนคลอด</t>
  </si>
  <si>
    <t>Staff  Salary :  Paradise  Pools Phuket Co.,Ltd.  (October  2020) working late</t>
  </si>
  <si>
    <t xml:space="preserve">Salary </t>
  </si>
  <si>
    <t>Staff  Salary :  Paradise  Pools Phuket Co.,Ltd.  (November  2020)</t>
  </si>
  <si>
    <t>Start working day</t>
  </si>
  <si>
    <t>Mr. Sek</t>
  </si>
  <si>
    <t>Mr. Borzar</t>
  </si>
  <si>
    <t>Working day</t>
  </si>
  <si>
    <t>Last working day on 7/11/20</t>
  </si>
  <si>
    <t>Last working day 14/11/20</t>
  </si>
  <si>
    <t>Start to work on 16/11/20</t>
  </si>
  <si>
    <t>Tel exp.</t>
  </si>
  <si>
    <t>7.50 hrs.</t>
  </si>
  <si>
    <t>Resigned</t>
  </si>
  <si>
    <t>Mr.Sek</t>
  </si>
  <si>
    <t xml:space="preserve"> (Yai ,Min Lat , Sake &amp; Borzar)</t>
  </si>
  <si>
    <t>Approve by</t>
  </si>
  <si>
    <t>SCB : 6332495854</t>
  </si>
  <si>
    <t>SCB : 4066658861</t>
  </si>
  <si>
    <t>Start to submit SSO  12/11/20</t>
  </si>
  <si>
    <t>Staff  Salary :  Paradise  Pools Phuket Co.,Ltd.  (December  2020) working late</t>
  </si>
  <si>
    <t>Staff  Salary :  Paradise  Pools Phuket Co.,Ltd.  (Nivember  2020) working late</t>
  </si>
  <si>
    <t>Mr. Bo Bo Saw Buzor</t>
  </si>
  <si>
    <t>0987016916</t>
  </si>
  <si>
    <t>0835021895</t>
  </si>
  <si>
    <t>0949703738</t>
  </si>
  <si>
    <t>0897633498</t>
  </si>
  <si>
    <t>0870776916</t>
  </si>
  <si>
    <t>0969390673</t>
  </si>
  <si>
    <t>0818925314</t>
  </si>
  <si>
    <t>0943164218</t>
  </si>
  <si>
    <t>0630826935</t>
  </si>
  <si>
    <t xml:space="preserve">Staff  list-  Paradise  Pools Phuket Co.,Ltd.  </t>
  </si>
  <si>
    <t>Nationality</t>
  </si>
  <si>
    <t>Thai</t>
  </si>
  <si>
    <t xml:space="preserve">Ms. Rattanaporn  Thoonngan </t>
  </si>
  <si>
    <t>Age</t>
  </si>
  <si>
    <t xml:space="preserve">Mr. Tawatchai  Rattan </t>
  </si>
  <si>
    <t>Name (English)</t>
  </si>
  <si>
    <t>Name (Thai)</t>
  </si>
  <si>
    <t>Paradise Pools Phuket Co., Ltd.</t>
  </si>
  <si>
    <t>Mr. Dedman Brett Lindon Roy</t>
  </si>
  <si>
    <t>Australian</t>
  </si>
  <si>
    <t>094-5973967</t>
  </si>
  <si>
    <t>นางสาวอรวรรณ  ทันเพื่อน</t>
  </si>
  <si>
    <t>นางสาวรัตนาพร  ทุ่นงาน</t>
  </si>
  <si>
    <t xml:space="preserve">Mr.Supachai  Pongsinchai </t>
  </si>
  <si>
    <t>นายศุภชัย  พงษ์สินชัย</t>
  </si>
  <si>
    <t>Date of birth</t>
  </si>
  <si>
    <t xml:space="preserve">Mr.Sathid Nakaen </t>
  </si>
  <si>
    <t>นายสถิตย์  หนักแน่น</t>
  </si>
  <si>
    <t>1829900013680</t>
  </si>
  <si>
    <t>1411900128149</t>
  </si>
  <si>
    <t>3820700102491</t>
  </si>
  <si>
    <t>1810400028388</t>
  </si>
  <si>
    <t>Mr. Bo Bo Saw @Buzor</t>
  </si>
  <si>
    <t>CC6710049</t>
  </si>
  <si>
    <t xml:space="preserve">Mr.Sai Myo Myint </t>
  </si>
  <si>
    <t>0083011851841</t>
  </si>
  <si>
    <t>Myanmar</t>
  </si>
  <si>
    <t>นายเม้น เลต</t>
  </si>
  <si>
    <t>0080141030836</t>
  </si>
  <si>
    <t>นายซาย โม มิท</t>
  </si>
  <si>
    <t xml:space="preserve">Mr.Zaw Lin Phyo </t>
  </si>
  <si>
    <t>CC6675320</t>
  </si>
  <si>
    <t>นายธวัทชัย  รัตนา</t>
  </si>
  <si>
    <t>3841500138123</t>
  </si>
  <si>
    <t>Mr.Khomsan  Sangkabut</t>
  </si>
  <si>
    <t>นายคมสัน  สังขะบุตร</t>
  </si>
  <si>
    <t>1320500099206</t>
  </si>
  <si>
    <t>1820500131679</t>
  </si>
  <si>
    <t>Mr.Phakin Sorn-in</t>
  </si>
  <si>
    <t>นายภาคิน  ศรอินทร์</t>
  </si>
  <si>
    <t>ID No./Passport No.</t>
  </si>
  <si>
    <t>Tel.No.</t>
  </si>
  <si>
    <t>N6398866</t>
  </si>
  <si>
    <t>Head office No. 110/6 Moo 5, T.Srisoonthorn, A.Talang, Phuket 83110</t>
  </si>
  <si>
    <t>Tel.076-527551</t>
  </si>
  <si>
    <t>** Type of business ; Pool service (Clean, repair &amp; maintenance)</t>
  </si>
  <si>
    <t>0837292467</t>
  </si>
  <si>
    <t>082-2956948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</si>
</sst>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0000"/>
      <name val="Angsana New"/>
      <family val="1"/>
    </font>
    <font>
      <b/>
      <sz val="16"/>
      <color theme="1"/>
      <name val="Angsana New"/>
      <family val="1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b/>
      <sz val="14"/>
      <name val="Angsana New"/>
      <family val="1"/>
    </font>
    <font>
      <sz val="14"/>
      <color rgb="FFFF0000"/>
      <name val="Angsana New"/>
      <family val="1"/>
    </font>
    <font>
      <sz val="14"/>
      <name val="Angsana New"/>
      <family val="1"/>
    </font>
    <font>
      <b/>
      <sz val="14"/>
      <color rgb="FF002060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  <font>
      <b/>
      <sz val="18"/>
      <color theme="1"/>
      <name val="Angsana New"/>
      <family val="1"/>
    </font>
    <font>
      <b/>
      <sz val="18"/>
      <name val="Angsana New"/>
      <family val="1"/>
    </font>
    <font>
      <b/>
      <sz val="20"/>
      <color theme="1"/>
      <name val="Angsana New"/>
      <family val="1"/>
    </font>
    <font>
      <b/>
      <sz val="12"/>
      <color theme="1"/>
      <name val="Calibri"/>
      <family val="2"/>
      <scheme val="minor"/>
    </font>
    <font>
      <b/>
      <sz val="16"/>
      <color rgb="FFFF0000"/>
      <name val="Angsana New"/>
      <family val="1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18"/>
      <name val="Angsana New"/>
      <family val="1"/>
    </font>
    <font>
      <b/>
      <sz val="1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8">
    <xf numFmtId="0" fontId="0" fillId="0" borderId="0" xfId="0"/>
    <xf numFmtId="0" fontId="2" fillId="0" borderId="0" xfId="0" applyFont="1"/>
    <xf numFmtId="43" fontId="0" fillId="0" borderId="1" xfId="1" applyFont="1" applyBorder="1" applyAlignment="1">
      <alignment horizontal="center" vertical="center"/>
    </xf>
    <xf numFmtId="43" fontId="0" fillId="0" borderId="2" xfId="1" applyFont="1" applyBorder="1"/>
    <xf numFmtId="0" fontId="0" fillId="0" borderId="2" xfId="0" applyFont="1" applyBorder="1"/>
    <xf numFmtId="0" fontId="3" fillId="0" borderId="0" xfId="0" applyFont="1" applyAlignment="1">
      <alignment vertical="center"/>
    </xf>
    <xf numFmtId="0" fontId="0" fillId="0" borderId="0" xfId="0" applyFont="1"/>
    <xf numFmtId="0" fontId="7" fillId="0" borderId="2" xfId="0" applyFont="1" applyBorder="1"/>
    <xf numFmtId="0" fontId="8" fillId="0" borderId="0" xfId="0" applyFont="1"/>
    <xf numFmtId="43" fontId="3" fillId="0" borderId="0" xfId="1" applyFont="1"/>
    <xf numFmtId="0" fontId="3" fillId="0" borderId="0" xfId="0" applyFont="1"/>
    <xf numFmtId="0" fontId="5" fillId="0" borderId="0" xfId="0" applyFont="1"/>
    <xf numFmtId="43" fontId="5" fillId="0" borderId="0" xfId="1" applyFont="1" applyAlignment="1">
      <alignment vertical="center"/>
    </xf>
    <xf numFmtId="0" fontId="3" fillId="0" borderId="0" xfId="0" quotePrefix="1" applyFont="1" applyAlignment="1">
      <alignment horizontal="right"/>
    </xf>
    <xf numFmtId="0" fontId="3" fillId="0" borderId="0" xfId="0" applyFont="1" applyBorder="1"/>
    <xf numFmtId="0" fontId="10" fillId="0" borderId="0" xfId="0" applyFont="1"/>
    <xf numFmtId="0" fontId="9" fillId="0" borderId="0" xfId="0" applyFont="1"/>
    <xf numFmtId="43" fontId="11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43" fontId="0" fillId="2" borderId="2" xfId="1" applyFont="1" applyFill="1" applyBorder="1"/>
    <xf numFmtId="43" fontId="0" fillId="0" borderId="2" xfId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3" fontId="2" fillId="0" borderId="4" xfId="1" applyFont="1" applyBorder="1" applyAlignment="1">
      <alignment vertical="center"/>
    </xf>
    <xf numFmtId="43" fontId="6" fillId="2" borderId="2" xfId="1" applyFont="1" applyFill="1" applyBorder="1" applyAlignment="1"/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/>
    <xf numFmtId="43" fontId="14" fillId="0" borderId="0" xfId="1" applyFont="1" applyAlignment="1">
      <alignment horizontal="center"/>
    </xf>
    <xf numFmtId="43" fontId="0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/>
    <xf numFmtId="43" fontId="0" fillId="0" borderId="1" xfId="1" applyFont="1" applyBorder="1"/>
    <xf numFmtId="43" fontId="11" fillId="0" borderId="1" xfId="1" applyFont="1" applyFill="1" applyBorder="1" applyAlignment="1">
      <alignment horizontal="center"/>
    </xf>
    <xf numFmtId="43" fontId="11" fillId="0" borderId="1" xfId="1" applyFont="1" applyBorder="1" applyAlignment="1">
      <alignment horizontal="center"/>
    </xf>
    <xf numFmtId="0" fontId="0" fillId="2" borderId="1" xfId="0" applyFont="1" applyFill="1" applyBorder="1"/>
    <xf numFmtId="0" fontId="6" fillId="0" borderId="1" xfId="0" applyFont="1" applyBorder="1"/>
    <xf numFmtId="43" fontId="0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11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4" fillId="2" borderId="1" xfId="0" applyFont="1" applyFill="1" applyBorder="1"/>
    <xf numFmtId="0" fontId="0" fillId="0" borderId="1" xfId="0" applyFont="1" applyBorder="1" applyAlignment="1">
      <alignment horizontal="left"/>
    </xf>
    <xf numFmtId="43" fontId="0" fillId="2" borderId="1" xfId="1" applyFont="1" applyFill="1" applyBorder="1"/>
    <xf numFmtId="43" fontId="11" fillId="2" borderId="1" xfId="1" applyFont="1" applyFill="1" applyBorder="1"/>
    <xf numFmtId="43" fontId="12" fillId="2" borderId="1" xfId="1" applyFont="1" applyFill="1" applyBorder="1"/>
    <xf numFmtId="0" fontId="0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 applyAlignment="1">
      <alignment horizontal="center"/>
    </xf>
    <xf numFmtId="43" fontId="2" fillId="0" borderId="4" xfId="1" applyFont="1" applyBorder="1" applyAlignment="1"/>
    <xf numFmtId="43" fontId="3" fillId="0" borderId="0" xfId="0" applyNumberFormat="1" applyFont="1" applyAlignment="1"/>
    <xf numFmtId="43" fontId="0" fillId="2" borderId="2" xfId="0" applyNumberFormat="1" applyFont="1" applyFill="1" applyBorder="1" applyAlignment="1"/>
    <xf numFmtId="43" fontId="3" fillId="0" borderId="0" xfId="0" quotePrefix="1" applyNumberFormat="1" applyFont="1" applyBorder="1" applyAlignment="1"/>
    <xf numFmtId="43" fontId="3" fillId="0" borderId="0" xfId="0" applyNumberFormat="1" applyFont="1" applyBorder="1" applyAlignment="1"/>
    <xf numFmtId="0" fontId="11" fillId="2" borderId="1" xfId="0" applyFont="1" applyFill="1" applyBorder="1"/>
    <xf numFmtId="43" fontId="2" fillId="0" borderId="1" xfId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0" fontId="15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/>
    <xf numFmtId="43" fontId="3" fillId="0" borderId="0" xfId="1" applyFont="1" applyAlignment="1"/>
    <xf numFmtId="43" fontId="0" fillId="0" borderId="2" xfId="1" applyFont="1" applyBorder="1" applyAlignment="1"/>
    <xf numFmtId="43" fontId="14" fillId="0" borderId="0" xfId="1" applyFont="1"/>
    <xf numFmtId="43" fontId="11" fillId="0" borderId="1" xfId="1" applyFont="1" applyBorder="1"/>
    <xf numFmtId="43" fontId="11" fillId="0" borderId="1" xfId="1" applyFont="1" applyBorder="1" applyAlignment="1"/>
    <xf numFmtId="0" fontId="14" fillId="0" borderId="0" xfId="0" applyFont="1"/>
    <xf numFmtId="0" fontId="11" fillId="2" borderId="1" xfId="0" applyFont="1" applyFill="1" applyBorder="1" applyAlignment="1">
      <alignment horizontal="left"/>
    </xf>
    <xf numFmtId="43" fontId="11" fillId="2" borderId="1" xfId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43" fontId="2" fillId="3" borderId="4" xfId="1" applyFont="1" applyFill="1" applyBorder="1" applyAlignment="1">
      <alignment vertical="center"/>
    </xf>
    <xf numFmtId="0" fontId="2" fillId="0" borderId="6" xfId="0" applyFont="1" applyBorder="1" applyAlignment="1">
      <alignment horizontal="left"/>
    </xf>
    <xf numFmtId="0" fontId="11" fillId="0" borderId="1" xfId="0" applyFont="1" applyBorder="1"/>
    <xf numFmtId="0" fontId="2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left"/>
    </xf>
    <xf numFmtId="43" fontId="4" fillId="0" borderId="1" xfId="1" applyFont="1" applyBorder="1" applyAlignment="1">
      <alignment horizontal="left"/>
    </xf>
    <xf numFmtId="43" fontId="1" fillId="0" borderId="3" xfId="1" applyFont="1" applyBorder="1" applyAlignment="1">
      <alignment horizontal="left"/>
    </xf>
    <xf numFmtId="0" fontId="0" fillId="0" borderId="0" xfId="0" applyFont="1" applyAlignment="1">
      <alignment horizontal="left"/>
    </xf>
    <xf numFmtId="43" fontId="2" fillId="0" borderId="1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43" fontId="16" fillId="0" borderId="1" xfId="1" applyFont="1" applyBorder="1"/>
    <xf numFmtId="43" fontId="16" fillId="0" borderId="1" xfId="1" applyFont="1" applyBorder="1" applyAlignment="1"/>
    <xf numFmtId="43" fontId="16" fillId="0" borderId="1" xfId="1" applyFont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4" fillId="0" borderId="0" xfId="0" applyFont="1" applyAlignment="1"/>
    <xf numFmtId="43" fontId="14" fillId="0" borderId="0" xfId="1" applyFont="1" applyAlignment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5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3" fontId="16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3" fontId="1" fillId="0" borderId="1" xfId="1" applyFont="1" applyBorder="1"/>
    <xf numFmtId="43" fontId="1" fillId="0" borderId="1" xfId="1" applyFont="1" applyBorder="1" applyAlignment="1">
      <alignment horizontal="right"/>
    </xf>
    <xf numFmtId="43" fontId="0" fillId="0" borderId="1" xfId="0" applyNumberFormat="1" applyFont="1" applyBorder="1" applyAlignment="1">
      <alignment horizontal="center"/>
    </xf>
    <xf numFmtId="43" fontId="1" fillId="0" borderId="1" xfId="1" applyFont="1" applyBorder="1" applyAlignment="1">
      <alignment horizontal="center"/>
    </xf>
    <xf numFmtId="43" fontId="1" fillId="0" borderId="1" xfId="1" applyFont="1" applyBorder="1" applyAlignment="1"/>
    <xf numFmtId="43" fontId="1" fillId="2" borderId="1" xfId="1" applyFont="1" applyFill="1" applyBorder="1" applyAlignment="1">
      <alignment horizontal="right"/>
    </xf>
    <xf numFmtId="43" fontId="1" fillId="2" borderId="1" xfId="1" applyFont="1" applyFill="1" applyBorder="1"/>
    <xf numFmtId="43" fontId="5" fillId="0" borderId="0" xfId="1" applyFont="1"/>
    <xf numFmtId="43" fontId="10" fillId="0" borderId="0" xfId="1" applyFont="1" applyAlignment="1"/>
    <xf numFmtId="43" fontId="6" fillId="0" borderId="1" xfId="1" applyFont="1" applyBorder="1" applyAlignment="1"/>
    <xf numFmtId="43" fontId="0" fillId="2" borderId="1" xfId="1" applyFont="1" applyFill="1" applyBorder="1" applyAlignment="1"/>
    <xf numFmtId="43" fontId="0" fillId="0" borderId="4" xfId="1" applyFont="1" applyBorder="1" applyAlignment="1">
      <alignment vertical="center"/>
    </xf>
    <xf numFmtId="43" fontId="8" fillId="0" borderId="0" xfId="1" applyFont="1" applyAlignment="1"/>
    <xf numFmtId="43" fontId="9" fillId="0" borderId="0" xfId="1" applyFont="1" applyAlignment="1"/>
    <xf numFmtId="43" fontId="2" fillId="0" borderId="1" xfId="1" applyFont="1" applyBorder="1" applyAlignment="1">
      <alignment horizontal="center" vertical="center"/>
    </xf>
    <xf numFmtId="43" fontId="11" fillId="0" borderId="5" xfId="1" applyFont="1" applyBorder="1" applyAlignment="1">
      <alignment horizontal="center" vertical="center"/>
    </xf>
    <xf numFmtId="43" fontId="11" fillId="0" borderId="3" xfId="1" applyFont="1" applyBorder="1" applyAlignment="1">
      <alignment horizontal="center" vertical="center"/>
    </xf>
    <xf numFmtId="43" fontId="4" fillId="0" borderId="3" xfId="1" applyFont="1" applyBorder="1" applyAlignment="1">
      <alignment horizontal="left"/>
    </xf>
    <xf numFmtId="43" fontId="2" fillId="0" borderId="1" xfId="1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43" fontId="2" fillId="0" borderId="1" xfId="1" applyFont="1" applyBorder="1" applyAlignment="1">
      <alignment vertical="center"/>
    </xf>
    <xf numFmtId="43" fontId="2" fillId="0" borderId="1" xfId="1" applyFont="1" applyBorder="1" applyAlignment="1">
      <alignment horizontal="center"/>
    </xf>
    <xf numFmtId="43" fontId="11" fillId="0" borderId="3" xfId="1" applyFont="1" applyBorder="1" applyAlignment="1">
      <alignment horizontal="left"/>
    </xf>
    <xf numFmtId="43" fontId="4" fillId="0" borderId="3" xfId="1" applyFont="1" applyBorder="1" applyAlignment="1">
      <alignment horizontal="center"/>
    </xf>
    <xf numFmtId="43" fontId="2" fillId="0" borderId="4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4" borderId="1" xfId="0" applyFont="1" applyFill="1" applyBorder="1"/>
    <xf numFmtId="43" fontId="0" fillId="4" borderId="1" xfId="1" applyFont="1" applyFill="1" applyBorder="1" applyAlignment="1"/>
    <xf numFmtId="43" fontId="0" fillId="4" borderId="1" xfId="1" applyFont="1" applyFill="1" applyBorder="1"/>
    <xf numFmtId="43" fontId="11" fillId="4" borderId="1" xfId="1" applyFont="1" applyFill="1" applyBorder="1" applyAlignment="1">
      <alignment horizontal="center"/>
    </xf>
    <xf numFmtId="43" fontId="2" fillId="4" borderId="1" xfId="1" applyFont="1" applyFill="1" applyBorder="1" applyAlignment="1">
      <alignment horizontal="center"/>
    </xf>
    <xf numFmtId="0" fontId="19" fillId="0" borderId="0" xfId="0" applyFont="1"/>
    <xf numFmtId="43" fontId="19" fillId="0" borderId="0" xfId="1" applyFont="1" applyAlignment="1"/>
    <xf numFmtId="0" fontId="20" fillId="0" borderId="0" xfId="0" applyFont="1" applyAlignment="1">
      <alignment horizontal="center" vertical="center"/>
    </xf>
    <xf numFmtId="43" fontId="20" fillId="0" borderId="0" xfId="1" applyFont="1"/>
    <xf numFmtId="43" fontId="17" fillId="0" borderId="0" xfId="1" applyFont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left"/>
    </xf>
    <xf numFmtId="43" fontId="19" fillId="0" borderId="1" xfId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9" fontId="19" fillId="0" borderId="1" xfId="2" applyFont="1" applyBorder="1" applyAlignment="1">
      <alignment horizontal="center" vertical="center"/>
    </xf>
    <xf numFmtId="43" fontId="21" fillId="0" borderId="1" xfId="1" applyFont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43" fontId="17" fillId="0" borderId="7" xfId="1" applyFont="1" applyBorder="1" applyAlignment="1">
      <alignment horizontal="center" vertical="center"/>
    </xf>
    <xf numFmtId="43" fontId="19" fillId="0" borderId="1" xfId="1" applyFont="1" applyBorder="1" applyAlignment="1">
      <alignment vertical="center"/>
    </xf>
    <xf numFmtId="0" fontId="20" fillId="0" borderId="1" xfId="0" applyFont="1" applyBorder="1" applyAlignment="1">
      <alignment horizontal="left"/>
    </xf>
    <xf numFmtId="43" fontId="20" fillId="0" borderId="1" xfId="1" applyFont="1" applyBorder="1" applyAlignment="1"/>
    <xf numFmtId="43" fontId="20" fillId="0" borderId="3" xfId="1" applyFont="1" applyBorder="1" applyAlignment="1">
      <alignment horizontal="left"/>
    </xf>
    <xf numFmtId="43" fontId="22" fillId="0" borderId="1" xfId="1" applyFont="1" applyBorder="1" applyAlignment="1">
      <alignment horizontal="left"/>
    </xf>
    <xf numFmtId="43" fontId="22" fillId="0" borderId="3" xfId="1" applyFont="1" applyBorder="1" applyAlignment="1">
      <alignment horizontal="center"/>
    </xf>
    <xf numFmtId="43" fontId="22" fillId="0" borderId="3" xfId="1" applyFont="1" applyBorder="1" applyAlignment="1">
      <alignment horizontal="left"/>
    </xf>
    <xf numFmtId="43" fontId="19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43" fontId="20" fillId="0" borderId="1" xfId="1" applyFont="1" applyBorder="1"/>
    <xf numFmtId="43" fontId="17" fillId="0" borderId="1" xfId="1" applyFont="1" applyFill="1" applyBorder="1" applyAlignment="1">
      <alignment horizontal="center"/>
    </xf>
    <xf numFmtId="43" fontId="19" fillId="0" borderId="1" xfId="1" applyFont="1" applyFill="1" applyBorder="1" applyAlignment="1">
      <alignment horizontal="center"/>
    </xf>
    <xf numFmtId="43" fontId="23" fillId="0" borderId="1" xfId="1" applyFont="1" applyBorder="1" applyAlignment="1"/>
    <xf numFmtId="43" fontId="20" fillId="2" borderId="1" xfId="1" applyFont="1" applyFill="1" applyBorder="1" applyAlignment="1">
      <alignment horizontal="center"/>
    </xf>
    <xf numFmtId="43" fontId="17" fillId="2" borderId="1" xfId="1" applyFont="1" applyFill="1" applyBorder="1" applyAlignment="1">
      <alignment horizontal="center"/>
    </xf>
    <xf numFmtId="43" fontId="19" fillId="2" borderId="1" xfId="1" applyFont="1" applyFill="1" applyBorder="1" applyAlignment="1">
      <alignment horizontal="center"/>
    </xf>
    <xf numFmtId="43" fontId="17" fillId="2" borderId="1" xfId="1" applyFont="1" applyFill="1" applyBorder="1"/>
    <xf numFmtId="0" fontId="19" fillId="0" borderId="1" xfId="0" applyFont="1" applyBorder="1" applyAlignment="1">
      <alignment horizontal="left"/>
    </xf>
    <xf numFmtId="43" fontId="17" fillId="0" borderId="1" xfId="1" applyFont="1" applyBorder="1" applyAlignment="1">
      <alignment horizontal="center"/>
    </xf>
    <xf numFmtId="43" fontId="19" fillId="0" borderId="1" xfId="1" applyFont="1" applyBorder="1" applyAlignment="1">
      <alignment horizontal="center"/>
    </xf>
    <xf numFmtId="0" fontId="17" fillId="2" borderId="1" xfId="0" applyFont="1" applyFill="1" applyBorder="1"/>
    <xf numFmtId="43" fontId="21" fillId="0" borderId="1" xfId="1" applyFont="1" applyFill="1" applyBorder="1" applyAlignment="1">
      <alignment horizontal="center"/>
    </xf>
    <xf numFmtId="0" fontId="17" fillId="0" borderId="1" xfId="0" applyFont="1" applyBorder="1"/>
    <xf numFmtId="43" fontId="20" fillId="2" borderId="1" xfId="1" applyFont="1" applyFill="1" applyBorder="1" applyAlignment="1"/>
    <xf numFmtId="43" fontId="20" fillId="2" borderId="1" xfId="1" applyFont="1" applyFill="1" applyBorder="1"/>
    <xf numFmtId="0" fontId="22" fillId="2" borderId="1" xfId="0" applyFont="1" applyFill="1" applyBorder="1"/>
    <xf numFmtId="43" fontId="24" fillId="2" borderId="1" xfId="1" applyFont="1" applyFill="1" applyBorder="1"/>
    <xf numFmtId="0" fontId="19" fillId="3" borderId="1" xfId="0" applyFont="1" applyFill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43" fontId="20" fillId="0" borderId="4" xfId="1" applyFont="1" applyBorder="1" applyAlignment="1">
      <alignment vertical="center"/>
    </xf>
    <xf numFmtId="43" fontId="19" fillId="0" borderId="4" xfId="1" applyFont="1" applyBorder="1" applyAlignment="1">
      <alignment vertical="center"/>
    </xf>
    <xf numFmtId="43" fontId="19" fillId="0" borderId="4" xfId="1" applyFont="1" applyBorder="1" applyAlignment="1">
      <alignment horizontal="center" vertical="center"/>
    </xf>
    <xf numFmtId="4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43" fontId="20" fillId="0" borderId="0" xfId="1" applyFont="1" applyAlignment="1"/>
    <xf numFmtId="43" fontId="20" fillId="0" borderId="0" xfId="0" quotePrefix="1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Alignment="1">
      <alignment horizontal="center"/>
    </xf>
    <xf numFmtId="0" fontId="25" fillId="2" borderId="1" xfId="0" applyFont="1" applyFill="1" applyBorder="1"/>
    <xf numFmtId="0" fontId="19" fillId="0" borderId="4" xfId="0" applyFont="1" applyBorder="1" applyAlignment="1">
      <alignment horizontal="center" vertical="center"/>
    </xf>
    <xf numFmtId="0" fontId="20" fillId="0" borderId="9" xfId="0" applyFont="1" applyBorder="1"/>
    <xf numFmtId="43" fontId="22" fillId="0" borderId="10" xfId="1" applyFont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43" fontId="19" fillId="0" borderId="11" xfId="0" applyNumberFormat="1" applyFont="1" applyBorder="1" applyAlignment="1">
      <alignment horizontal="center" vertical="center"/>
    </xf>
    <xf numFmtId="43" fontId="17" fillId="0" borderId="7" xfId="1" applyFont="1" applyBorder="1" applyAlignment="1">
      <alignment horizontal="left" vertic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/>
    <xf numFmtId="0" fontId="25" fillId="2" borderId="1" xfId="0" applyFont="1" applyFill="1" applyBorder="1" applyAlignment="1"/>
    <xf numFmtId="43" fontId="21" fillId="0" borderId="1" xfId="1" applyFont="1" applyBorder="1" applyAlignment="1">
      <alignment horizontal="center"/>
    </xf>
    <xf numFmtId="43" fontId="21" fillId="2" borderId="1" xfId="1" applyFont="1" applyFill="1" applyBorder="1" applyAlignment="1">
      <alignment horizontal="center"/>
    </xf>
    <xf numFmtId="43" fontId="21" fillId="2" borderId="1" xfId="1" applyFont="1" applyFill="1" applyBorder="1"/>
    <xf numFmtId="43" fontId="23" fillId="0" borderId="1" xfId="1" applyFont="1" applyBorder="1"/>
    <xf numFmtId="43" fontId="23" fillId="2" borderId="1" xfId="1" applyFont="1" applyFill="1" applyBorder="1"/>
    <xf numFmtId="9" fontId="17" fillId="0" borderId="1" xfId="2" applyFont="1" applyBorder="1" applyAlignment="1">
      <alignment horizontal="center" vertical="center"/>
    </xf>
    <xf numFmtId="43" fontId="22" fillId="0" borderId="1" xfId="1" applyFont="1" applyBorder="1"/>
    <xf numFmtId="43" fontId="22" fillId="2" borderId="1" xfId="1" applyFont="1" applyFill="1" applyBorder="1" applyAlignment="1">
      <alignment horizontal="center" vertical="center"/>
    </xf>
    <xf numFmtId="43" fontId="22" fillId="2" borderId="1" xfId="1" applyFont="1" applyFill="1" applyBorder="1"/>
    <xf numFmtId="0" fontId="19" fillId="0" borderId="1" xfId="0" applyFont="1" applyBorder="1" applyAlignment="1">
      <alignment horizontal="center"/>
    </xf>
    <xf numFmtId="43" fontId="19" fillId="0" borderId="1" xfId="1" applyFont="1" applyBorder="1"/>
    <xf numFmtId="0" fontId="19" fillId="0" borderId="1" xfId="0" applyFont="1" applyBorder="1" applyAlignment="1">
      <alignment horizontal="center" vertical="center"/>
    </xf>
    <xf numFmtId="43" fontId="19" fillId="0" borderId="5" xfId="1" applyFont="1" applyBorder="1" applyAlignment="1">
      <alignment horizontal="center" vertical="center"/>
    </xf>
    <xf numFmtId="43" fontId="19" fillId="0" borderId="3" xfId="1" applyFont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43" fontId="19" fillId="0" borderId="1" xfId="1" applyFont="1" applyBorder="1" applyAlignment="1">
      <alignment horizontal="center" vertical="center"/>
    </xf>
    <xf numFmtId="0" fontId="19" fillId="2" borderId="1" xfId="0" applyFont="1" applyFill="1" applyBorder="1" applyAlignment="1">
      <alignment horizontal="left"/>
    </xf>
    <xf numFmtId="43" fontId="19" fillId="0" borderId="4" xfId="0" applyNumberFormat="1" applyFont="1" applyBorder="1" applyAlignment="1">
      <alignment horizontal="center" vertical="center"/>
    </xf>
    <xf numFmtId="43" fontId="20" fillId="5" borderId="1" xfId="1" applyFont="1" applyFill="1" applyBorder="1"/>
    <xf numFmtId="43" fontId="22" fillId="5" borderId="1" xfId="1" applyFont="1" applyFill="1" applyBorder="1"/>
    <xf numFmtId="43" fontId="23" fillId="5" borderId="1" xfId="1" applyFont="1" applyFill="1" applyBorder="1"/>
    <xf numFmtId="0" fontId="17" fillId="0" borderId="0" xfId="0" applyFont="1"/>
    <xf numFmtId="0" fontId="22" fillId="0" borderId="0" xfId="0" applyFont="1" applyAlignment="1">
      <alignment horizontal="center" vertical="center"/>
    </xf>
    <xf numFmtId="43" fontId="20" fillId="2" borderId="1" xfId="1" applyFont="1" applyFill="1" applyBorder="1" applyAlignment="1">
      <alignment horizontal="center" vertical="center"/>
    </xf>
    <xf numFmtId="43" fontId="22" fillId="0" borderId="1" xfId="1" applyFont="1" applyBorder="1" applyAlignment="1"/>
    <xf numFmtId="0" fontId="20" fillId="2" borderId="1" xfId="0" applyFont="1" applyFill="1" applyBorder="1" applyAlignment="1">
      <alignment horizontal="center"/>
    </xf>
    <xf numFmtId="43" fontId="19" fillId="2" borderId="1" xfId="1" applyFont="1" applyFill="1" applyBorder="1"/>
    <xf numFmtId="43" fontId="22" fillId="0" borderId="1" xfId="1" applyFont="1" applyFill="1" applyBorder="1" applyAlignment="1">
      <alignment horizontal="center"/>
    </xf>
    <xf numFmtId="43" fontId="22" fillId="0" borderId="1" xfId="1" applyFont="1" applyBorder="1" applyAlignment="1">
      <alignment horizontal="center"/>
    </xf>
    <xf numFmtId="43" fontId="22" fillId="2" borderId="1" xfId="1" applyFont="1" applyFill="1" applyBorder="1" applyAlignment="1">
      <alignment horizontal="center"/>
    </xf>
    <xf numFmtId="43" fontId="22" fillId="0" borderId="1" xfId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5" fillId="0" borderId="1" xfId="0" applyFont="1" applyBorder="1" applyAlignment="1"/>
    <xf numFmtId="43" fontId="20" fillId="0" borderId="0" xfId="1" applyFont="1" applyBorder="1" applyAlignment="1">
      <alignment vertical="center"/>
    </xf>
    <xf numFmtId="43" fontId="19" fillId="0" borderId="0" xfId="1" applyFont="1" applyBorder="1" applyAlignment="1">
      <alignment vertical="center"/>
    </xf>
    <xf numFmtId="43" fontId="19" fillId="0" borderId="0" xfId="1" applyFont="1" applyBorder="1" applyAlignment="1">
      <alignment horizontal="center" vertical="center"/>
    </xf>
    <xf numFmtId="43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43" fontId="22" fillId="0" borderId="4" xfId="1" applyFont="1" applyBorder="1" applyAlignment="1">
      <alignment vertical="center"/>
    </xf>
    <xf numFmtId="43" fontId="22" fillId="0" borderId="4" xfId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43" fontId="21" fillId="0" borderId="8" xfId="1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25" fillId="2" borderId="0" xfId="0" applyFont="1" applyFill="1" applyBorder="1" applyAlignment="1"/>
    <xf numFmtId="0" fontId="0" fillId="0" borderId="0" xfId="0" applyBorder="1" applyAlignment="1"/>
    <xf numFmtId="43" fontId="0" fillId="0" borderId="0" xfId="1" applyFont="1" applyBorder="1" applyAlignment="1">
      <alignment horizontal="left"/>
    </xf>
    <xf numFmtId="43" fontId="22" fillId="0" borderId="3" xfId="1" applyFont="1" applyBorder="1" applyAlignment="1"/>
    <xf numFmtId="0" fontId="20" fillId="2" borderId="0" xfId="0" applyFont="1" applyFill="1" applyAlignment="1">
      <alignment horizontal="center" vertical="center"/>
    </xf>
    <xf numFmtId="0" fontId="0" fillId="2" borderId="0" xfId="0" applyFill="1"/>
    <xf numFmtId="0" fontId="19" fillId="2" borderId="0" xfId="0" applyFont="1" applyFill="1"/>
    <xf numFmtId="43" fontId="19" fillId="2" borderId="0" xfId="1" applyFont="1" applyFill="1" applyAlignment="1"/>
    <xf numFmtId="43" fontId="20" fillId="2" borderId="0" xfId="1" applyFont="1" applyFill="1"/>
    <xf numFmtId="0" fontId="19" fillId="2" borderId="0" xfId="0" applyFont="1" applyFill="1" applyAlignment="1">
      <alignment horizontal="left"/>
    </xf>
    <xf numFmtId="43" fontId="20" fillId="2" borderId="3" xfId="1" applyFont="1" applyFill="1" applyBorder="1" applyAlignment="1">
      <alignment horizontal="left"/>
    </xf>
    <xf numFmtId="43" fontId="22" fillId="2" borderId="3" xfId="1" applyFont="1" applyFill="1" applyBorder="1" applyAlignment="1">
      <alignment horizontal="center"/>
    </xf>
    <xf numFmtId="43" fontId="22" fillId="2" borderId="3" xfId="1" applyFont="1" applyFill="1" applyBorder="1" applyAlignment="1">
      <alignment horizontal="left"/>
    </xf>
    <xf numFmtId="43" fontId="23" fillId="2" borderId="1" xfId="1" applyFont="1" applyFill="1" applyBorder="1" applyAlignment="1"/>
    <xf numFmtId="43" fontId="20" fillId="2" borderId="0" xfId="1" applyFont="1" applyFill="1" applyBorder="1" applyAlignment="1">
      <alignment vertical="center"/>
    </xf>
    <xf numFmtId="43" fontId="19" fillId="2" borderId="0" xfId="1" applyFont="1" applyFill="1" applyBorder="1" applyAlignment="1">
      <alignment vertical="center"/>
    </xf>
    <xf numFmtId="43" fontId="19" fillId="2" borderId="0" xfId="1" applyFont="1" applyFill="1" applyBorder="1" applyAlignment="1">
      <alignment horizontal="center" vertical="center"/>
    </xf>
    <xf numFmtId="43" fontId="19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43" fontId="0" fillId="2" borderId="0" xfId="1" applyFont="1" applyFill="1" applyBorder="1" applyAlignment="1">
      <alignment horizontal="left"/>
    </xf>
    <xf numFmtId="0" fontId="0" fillId="2" borderId="0" xfId="0" applyFill="1" applyBorder="1" applyAlignment="1"/>
    <xf numFmtId="0" fontId="25" fillId="2" borderId="3" xfId="0" applyFont="1" applyFill="1" applyBorder="1" applyAlignment="1">
      <alignment horizontal="left"/>
    </xf>
    <xf numFmtId="43" fontId="20" fillId="2" borderId="3" xfId="1" applyFont="1" applyFill="1" applyBorder="1" applyAlignment="1"/>
    <xf numFmtId="43" fontId="22" fillId="2" borderId="3" xfId="1" applyFont="1" applyFill="1" applyBorder="1" applyAlignment="1"/>
    <xf numFmtId="43" fontId="19" fillId="2" borderId="3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/>
    </xf>
    <xf numFmtId="43" fontId="19" fillId="2" borderId="16" xfId="1" applyFont="1" applyFill="1" applyBorder="1" applyAlignment="1">
      <alignment horizontal="center" vertical="center"/>
    </xf>
    <xf numFmtId="164" fontId="19" fillId="2" borderId="19" xfId="1" applyNumberFormat="1" applyFont="1" applyFill="1" applyBorder="1" applyAlignment="1">
      <alignment horizontal="center" vertical="center"/>
    </xf>
    <xf numFmtId="43" fontId="19" fillId="2" borderId="20" xfId="1" applyFont="1" applyFill="1" applyBorder="1" applyAlignment="1">
      <alignment horizontal="center" vertical="center"/>
    </xf>
    <xf numFmtId="164" fontId="19" fillId="2" borderId="21" xfId="1" applyNumberFormat="1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0" fillId="2" borderId="26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5" fillId="2" borderId="18" xfId="0" applyFont="1" applyFill="1" applyBorder="1" applyAlignment="1"/>
    <xf numFmtId="43" fontId="20" fillId="2" borderId="18" xfId="1" applyFont="1" applyFill="1" applyBorder="1" applyAlignment="1"/>
    <xf numFmtId="43" fontId="20" fillId="2" borderId="18" xfId="1" applyFont="1" applyFill="1" applyBorder="1"/>
    <xf numFmtId="43" fontId="23" fillId="2" borderId="18" xfId="1" applyFont="1" applyFill="1" applyBorder="1"/>
    <xf numFmtId="43" fontId="17" fillId="2" borderId="18" xfId="1" applyFont="1" applyFill="1" applyBorder="1" applyAlignment="1">
      <alignment horizontal="center"/>
    </xf>
    <xf numFmtId="43" fontId="19" fillId="2" borderId="18" xfId="1" applyFont="1" applyFill="1" applyBorder="1" applyAlignment="1">
      <alignment horizontal="center"/>
    </xf>
    <xf numFmtId="43" fontId="22" fillId="2" borderId="18" xfId="1" applyFont="1" applyFill="1" applyBorder="1"/>
    <xf numFmtId="43" fontId="19" fillId="2" borderId="18" xfId="0" applyNumberFormat="1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left"/>
    </xf>
    <xf numFmtId="43" fontId="22" fillId="2" borderId="13" xfId="1" applyFont="1" applyFill="1" applyBorder="1" applyAlignment="1">
      <alignment horizontal="center"/>
    </xf>
    <xf numFmtId="43" fontId="22" fillId="2" borderId="13" xfId="1" applyFont="1" applyFill="1" applyBorder="1" applyAlignment="1"/>
    <xf numFmtId="43" fontId="22" fillId="2" borderId="13" xfId="1" applyFont="1" applyFill="1" applyBorder="1" applyAlignment="1">
      <alignment horizontal="left"/>
    </xf>
    <xf numFmtId="43" fontId="19" fillId="2" borderId="13" xfId="0" applyNumberFormat="1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/>
    </xf>
    <xf numFmtId="43" fontId="19" fillId="2" borderId="16" xfId="0" applyNumberFormat="1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43" fontId="0" fillId="2" borderId="22" xfId="0" applyNumberFormat="1" applyFill="1" applyBorder="1"/>
    <xf numFmtId="43" fontId="19" fillId="2" borderId="19" xfId="1" applyFont="1" applyFill="1" applyBorder="1" applyAlignment="1">
      <alignment horizontal="center"/>
    </xf>
    <xf numFmtId="43" fontId="22" fillId="2" borderId="19" xfId="1" applyFont="1" applyFill="1" applyBorder="1"/>
    <xf numFmtId="43" fontId="19" fillId="2" borderId="19" xfId="0" applyNumberFormat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left"/>
    </xf>
    <xf numFmtId="0" fontId="19" fillId="2" borderId="21" xfId="0" applyFont="1" applyFill="1" applyBorder="1" applyAlignment="1">
      <alignment horizontal="left"/>
    </xf>
    <xf numFmtId="43" fontId="0" fillId="2" borderId="25" xfId="0" applyNumberFormat="1" applyFill="1" applyBorder="1"/>
    <xf numFmtId="43" fontId="0" fillId="2" borderId="24" xfId="0" applyNumberFormat="1" applyFill="1" applyBorder="1"/>
    <xf numFmtId="43" fontId="23" fillId="2" borderId="1" xfId="1" applyFont="1" applyFill="1" applyBorder="1" applyAlignment="1">
      <alignment horizontal="center"/>
    </xf>
    <xf numFmtId="43" fontId="20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/>
    </xf>
    <xf numFmtId="0" fontId="20" fillId="2" borderId="3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43" fontId="23" fillId="2" borderId="1" xfId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left"/>
    </xf>
    <xf numFmtId="43" fontId="20" fillId="2" borderId="1" xfId="1" applyFont="1" applyFill="1" applyBorder="1" applyAlignment="1">
      <alignment horizontal="left"/>
    </xf>
    <xf numFmtId="43" fontId="20" fillId="2" borderId="7" xfId="1" applyFont="1" applyFill="1" applyBorder="1" applyAlignment="1">
      <alignment horizontal="left"/>
    </xf>
    <xf numFmtId="0" fontId="0" fillId="2" borderId="30" xfId="0" applyFill="1" applyBorder="1"/>
    <xf numFmtId="0" fontId="0" fillId="2" borderId="31" xfId="0" applyFill="1" applyBorder="1"/>
    <xf numFmtId="0" fontId="0" fillId="2" borderId="29" xfId="0" applyFill="1" applyBorder="1" applyAlignment="1"/>
    <xf numFmtId="0" fontId="0" fillId="2" borderId="22" xfId="0" applyFill="1" applyBorder="1" applyAlignment="1"/>
    <xf numFmtId="17" fontId="0" fillId="2" borderId="24" xfId="0" quotePrefix="1" applyNumberFormat="1" applyFill="1" applyBorder="1" applyAlignment="1">
      <alignment horizontal="center"/>
    </xf>
    <xf numFmtId="0" fontId="0" fillId="2" borderId="31" xfId="0" quotePrefix="1" applyFill="1" applyBorder="1" applyAlignment="1">
      <alignment horizontal="center"/>
    </xf>
    <xf numFmtId="43" fontId="0" fillId="2" borderId="0" xfId="0" applyNumberFormat="1" applyFill="1"/>
    <xf numFmtId="0" fontId="0" fillId="2" borderId="25" xfId="0" applyFill="1" applyBorder="1" applyAlignment="1">
      <alignment horizontal="center"/>
    </xf>
    <xf numFmtId="43" fontId="23" fillId="6" borderId="1" xfId="1" applyFont="1" applyFill="1" applyBorder="1"/>
    <xf numFmtId="43" fontId="0" fillId="0" borderId="0" xfId="0" applyNumberFormat="1"/>
    <xf numFmtId="0" fontId="20" fillId="6" borderId="3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43" fontId="20" fillId="6" borderId="4" xfId="1" applyFont="1" applyFill="1" applyBorder="1" applyAlignment="1">
      <alignment vertical="center"/>
    </xf>
    <xf numFmtId="43" fontId="19" fillId="6" borderId="4" xfId="1" applyFont="1" applyFill="1" applyBorder="1" applyAlignment="1">
      <alignment vertical="center"/>
    </xf>
    <xf numFmtId="43" fontId="17" fillId="6" borderId="4" xfId="1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43" fontId="19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9" fontId="19" fillId="6" borderId="1" xfId="2" applyFont="1" applyFill="1" applyBorder="1" applyAlignment="1">
      <alignment horizontal="center" vertical="center"/>
    </xf>
    <xf numFmtId="43" fontId="20" fillId="0" borderId="1" xfId="1" applyFont="1" applyFill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22" fillId="7" borderId="1" xfId="1" applyFont="1" applyFill="1" applyBorder="1"/>
    <xf numFmtId="43" fontId="19" fillId="7" borderId="1" xfId="0" applyNumberFormat="1" applyFont="1" applyFill="1" applyBorder="1" applyAlignment="1">
      <alignment horizontal="center" vertical="center"/>
    </xf>
    <xf numFmtId="43" fontId="19" fillId="7" borderId="4" xfId="1" applyFont="1" applyFill="1" applyBorder="1" applyAlignment="1">
      <alignment vertical="center"/>
    </xf>
    <xf numFmtId="43" fontId="19" fillId="8" borderId="0" xfId="0" applyNumberFormat="1" applyFont="1" applyFill="1" applyBorder="1" applyAlignment="1">
      <alignment horizontal="center" vertical="center"/>
    </xf>
    <xf numFmtId="43" fontId="19" fillId="9" borderId="0" xfId="0" applyNumberFormat="1" applyFont="1" applyFill="1" applyBorder="1" applyAlignment="1">
      <alignment horizontal="center" vertical="center"/>
    </xf>
    <xf numFmtId="43" fontId="19" fillId="6" borderId="7" xfId="1" applyFont="1" applyFill="1" applyBorder="1" applyAlignment="1">
      <alignment horizontal="left" vertical="center"/>
    </xf>
    <xf numFmtId="43" fontId="19" fillId="6" borderId="7" xfId="1" applyFont="1" applyFill="1" applyBorder="1" applyAlignment="1">
      <alignment horizontal="center" vertical="center"/>
    </xf>
    <xf numFmtId="0" fontId="30" fillId="0" borderId="0" xfId="0" applyFont="1"/>
    <xf numFmtId="14" fontId="30" fillId="0" borderId="0" xfId="0" applyNumberFormat="1" applyFont="1"/>
    <xf numFmtId="0" fontId="0" fillId="0" borderId="8" xfId="0" applyBorder="1" applyAlignment="1"/>
    <xf numFmtId="43" fontId="20" fillId="3" borderId="1" xfId="1" applyFont="1" applyFill="1" applyBorder="1" applyAlignment="1"/>
    <xf numFmtId="43" fontId="22" fillId="3" borderId="1" xfId="1" applyFont="1" applyFill="1" applyBorder="1"/>
    <xf numFmtId="43" fontId="23" fillId="3" borderId="1" xfId="1" applyFont="1" applyFill="1" applyBorder="1"/>
    <xf numFmtId="0" fontId="0" fillId="3" borderId="0" xfId="0" applyFill="1"/>
    <xf numFmtId="0" fontId="29" fillId="2" borderId="0" xfId="0" applyFont="1" applyFill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43" fontId="19" fillId="3" borderId="1" xfId="0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43" fontId="21" fillId="0" borderId="8" xfId="1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14" fontId="25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14" fontId="26" fillId="2" borderId="1" xfId="0" applyNumberFormat="1" applyFont="1" applyFill="1" applyBorder="1" applyAlignment="1">
      <alignment horizontal="center"/>
    </xf>
    <xf numFmtId="43" fontId="20" fillId="11" borderId="3" xfId="1" applyFont="1" applyFill="1" applyBorder="1" applyAlignment="1">
      <alignment horizontal="left"/>
    </xf>
    <xf numFmtId="43" fontId="20" fillId="11" borderId="1" xfId="1" applyFont="1" applyFill="1" applyBorder="1" applyAlignment="1"/>
    <xf numFmtId="43" fontId="23" fillId="11" borderId="1" xfId="1" applyFont="1" applyFill="1" applyBorder="1" applyAlignment="1"/>
    <xf numFmtId="43" fontId="19" fillId="7" borderId="0" xfId="1" applyFont="1" applyFill="1" applyBorder="1" applyAlignment="1">
      <alignment vertical="center"/>
    </xf>
    <xf numFmtId="43" fontId="0" fillId="7" borderId="0" xfId="0" applyNumberFormat="1" applyFill="1" applyBorder="1" applyAlignment="1"/>
    <xf numFmtId="43" fontId="0" fillId="7" borderId="0" xfId="1" applyFont="1" applyFill="1"/>
    <xf numFmtId="43" fontId="20" fillId="7" borderId="3" xfId="1" applyFont="1" applyFill="1" applyBorder="1" applyAlignment="1">
      <alignment horizontal="left"/>
    </xf>
    <xf numFmtId="0" fontId="25" fillId="7" borderId="1" xfId="0" applyFont="1" applyFill="1" applyBorder="1" applyAlignment="1"/>
    <xf numFmtId="43" fontId="0" fillId="0" borderId="0" xfId="1" applyFont="1"/>
    <xf numFmtId="0" fontId="4" fillId="2" borderId="0" xfId="0" applyFont="1" applyFill="1"/>
    <xf numFmtId="0" fontId="0" fillId="0" borderId="0" xfId="0" applyAlignment="1"/>
    <xf numFmtId="0" fontId="19" fillId="10" borderId="0" xfId="0" applyFont="1" applyFill="1" applyBorder="1" applyAlignment="1">
      <alignment horizontal="left" vertical="center"/>
    </xf>
    <xf numFmtId="0" fontId="20" fillId="11" borderId="27" xfId="0" applyFont="1" applyFill="1" applyBorder="1" applyAlignment="1">
      <alignment horizontal="center" vertical="center"/>
    </xf>
    <xf numFmtId="0" fontId="25" fillId="11" borderId="1" xfId="0" applyFont="1" applyFill="1" applyBorder="1" applyAlignment="1"/>
    <xf numFmtId="43" fontId="20" fillId="11" borderId="1" xfId="1" applyFont="1" applyFill="1" applyBorder="1"/>
    <xf numFmtId="43" fontId="23" fillId="11" borderId="1" xfId="1" applyFont="1" applyFill="1" applyBorder="1"/>
    <xf numFmtId="43" fontId="22" fillId="11" borderId="1" xfId="1" applyFont="1" applyFill="1" applyBorder="1" applyAlignment="1">
      <alignment horizontal="center"/>
    </xf>
    <xf numFmtId="43" fontId="20" fillId="11" borderId="1" xfId="1" applyFont="1" applyFill="1" applyBorder="1" applyAlignment="1">
      <alignment horizontal="center"/>
    </xf>
    <xf numFmtId="43" fontId="20" fillId="11" borderId="1" xfId="0" applyNumberFormat="1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/>
    </xf>
    <xf numFmtId="43" fontId="22" fillId="11" borderId="1" xfId="1" applyFont="1" applyFill="1" applyBorder="1"/>
    <xf numFmtId="0" fontId="20" fillId="11" borderId="7" xfId="0" applyFont="1" applyFill="1" applyBorder="1" applyAlignment="1">
      <alignment horizontal="left"/>
    </xf>
    <xf numFmtId="43" fontId="0" fillId="11" borderId="25" xfId="0" applyNumberFormat="1" applyFill="1" applyBorder="1"/>
    <xf numFmtId="0" fontId="0" fillId="11" borderId="25" xfId="0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43" fontId="20" fillId="2" borderId="19" xfId="1" applyFont="1" applyFill="1" applyBorder="1" applyAlignment="1"/>
    <xf numFmtId="43" fontId="20" fillId="2" borderId="19" xfId="1" applyFont="1" applyFill="1" applyBorder="1"/>
    <xf numFmtId="43" fontId="23" fillId="2" borderId="19" xfId="1" applyFont="1" applyFill="1" applyBorder="1"/>
    <xf numFmtId="43" fontId="17" fillId="2" borderId="19" xfId="1" applyFont="1" applyFill="1" applyBorder="1" applyAlignment="1">
      <alignment horizontal="center"/>
    </xf>
    <xf numFmtId="0" fontId="0" fillId="2" borderId="33" xfId="0" applyFill="1" applyBorder="1" applyAlignment="1"/>
    <xf numFmtId="17" fontId="0" fillId="2" borderId="34" xfId="0" quotePrefix="1" applyNumberFormat="1" applyFill="1" applyBorder="1" applyAlignment="1">
      <alignment horizontal="center"/>
    </xf>
    <xf numFmtId="0" fontId="0" fillId="2" borderId="35" xfId="0" applyFill="1" applyBorder="1"/>
    <xf numFmtId="0" fontId="0" fillId="11" borderId="35" xfId="0" applyFill="1" applyBorder="1"/>
    <xf numFmtId="0" fontId="0" fillId="2" borderId="34" xfId="0" applyFill="1" applyBorder="1"/>
    <xf numFmtId="0" fontId="0" fillId="2" borderId="29" xfId="0" applyFill="1" applyBorder="1" applyAlignment="1">
      <alignment horizontal="center"/>
    </xf>
    <xf numFmtId="0" fontId="0" fillId="2" borderId="24" xfId="0" quotePrefix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25" fillId="11" borderId="5" xfId="0" applyFont="1" applyFill="1" applyBorder="1" applyAlignment="1"/>
    <xf numFmtId="43" fontId="0" fillId="2" borderId="36" xfId="0" applyNumberFormat="1" applyFill="1" applyBorder="1"/>
    <xf numFmtId="0" fontId="25" fillId="11" borderId="1" xfId="0" applyFont="1" applyFill="1" applyBorder="1"/>
    <xf numFmtId="43" fontId="23" fillId="11" borderId="1" xfId="1" applyFont="1" applyFill="1" applyBorder="1" applyAlignment="1">
      <alignment horizontal="center"/>
    </xf>
    <xf numFmtId="43" fontId="20" fillId="11" borderId="1" xfId="1" applyFont="1" applyFill="1" applyBorder="1" applyAlignment="1">
      <alignment horizontal="left"/>
    </xf>
    <xf numFmtId="164" fontId="20" fillId="2" borderId="3" xfId="1" applyNumberFormat="1" applyFont="1" applyFill="1" applyBorder="1" applyAlignment="1"/>
    <xf numFmtId="0" fontId="19" fillId="2" borderId="6" xfId="0" applyFont="1" applyFill="1" applyBorder="1" applyAlignment="1">
      <alignment horizontal="left"/>
    </xf>
    <xf numFmtId="43" fontId="17" fillId="2" borderId="1" xfId="1" applyFont="1" applyFill="1" applyBorder="1" applyAlignment="1">
      <alignment horizontal="center" vertical="center"/>
    </xf>
    <xf numFmtId="43" fontId="21" fillId="2" borderId="1" xfId="1" applyFont="1" applyFill="1" applyBorder="1" applyAlignment="1">
      <alignment horizontal="center" vertical="center"/>
    </xf>
    <xf numFmtId="43" fontId="19" fillId="2" borderId="1" xfId="0" applyNumberFormat="1" applyFont="1" applyFill="1" applyBorder="1" applyAlignment="1">
      <alignment horizontal="center" vertical="center"/>
    </xf>
    <xf numFmtId="0" fontId="25" fillId="3" borderId="1" xfId="0" applyFont="1" applyFill="1" applyBorder="1"/>
    <xf numFmtId="43" fontId="20" fillId="3" borderId="1" xfId="1" applyFont="1" applyFill="1" applyBorder="1"/>
    <xf numFmtId="43" fontId="20" fillId="3" borderId="3" xfId="1" applyFont="1" applyFill="1" applyBorder="1" applyAlignment="1">
      <alignment horizontal="left"/>
    </xf>
    <xf numFmtId="43" fontId="19" fillId="3" borderId="1" xfId="1" applyFont="1" applyFill="1" applyBorder="1" applyAlignment="1">
      <alignment horizontal="center"/>
    </xf>
    <xf numFmtId="43" fontId="21" fillId="3" borderId="1" xfId="1" applyFont="1" applyFill="1" applyBorder="1" applyAlignment="1">
      <alignment horizontal="center"/>
    </xf>
    <xf numFmtId="43" fontId="22" fillId="3" borderId="1" xfId="1" applyFont="1" applyFill="1" applyBorder="1" applyAlignment="1">
      <alignment horizontal="center"/>
    </xf>
    <xf numFmtId="0" fontId="25" fillId="3" borderId="1" xfId="0" applyFont="1" applyFill="1" applyBorder="1" applyAlignment="1">
      <alignment horizontal="left"/>
    </xf>
    <xf numFmtId="43" fontId="19" fillId="3" borderId="1" xfId="1" applyFont="1" applyFill="1" applyBorder="1"/>
    <xf numFmtId="43" fontId="21" fillId="3" borderId="1" xfId="1" applyFont="1" applyFill="1" applyBorder="1"/>
    <xf numFmtId="0" fontId="4" fillId="3" borderId="0" xfId="0" applyFont="1" applyFill="1"/>
    <xf numFmtId="0" fontId="29" fillId="2" borderId="0" xfId="0" applyFont="1" applyFill="1" applyAlignment="1">
      <alignment horizontal="center"/>
    </xf>
    <xf numFmtId="0" fontId="25" fillId="2" borderId="5" xfId="0" applyFont="1" applyFill="1" applyBorder="1" applyAlignment="1"/>
    <xf numFmtId="43" fontId="20" fillId="2" borderId="1" xfId="1" applyFont="1" applyFill="1" applyBorder="1" applyAlignment="1">
      <alignment vertical="center"/>
    </xf>
    <xf numFmtId="43" fontId="21" fillId="2" borderId="1" xfId="0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14" fontId="31" fillId="2" borderId="1" xfId="0" applyNumberFormat="1" applyFont="1" applyFill="1" applyBorder="1" applyAlignment="1">
      <alignment horizontal="center"/>
    </xf>
    <xf numFmtId="43" fontId="23" fillId="2" borderId="3" xfId="1" applyFont="1" applyFill="1" applyBorder="1" applyAlignment="1">
      <alignment horizontal="left"/>
    </xf>
    <xf numFmtId="164" fontId="23" fillId="2" borderId="3" xfId="1" applyNumberFormat="1" applyFont="1" applyFill="1" applyBorder="1" applyAlignment="1"/>
    <xf numFmtId="43" fontId="23" fillId="2" borderId="1" xfId="1" applyFont="1" applyFill="1" applyBorder="1" applyAlignment="1">
      <alignment horizontal="left"/>
    </xf>
    <xf numFmtId="43" fontId="23" fillId="2" borderId="3" xfId="1" applyFont="1" applyFill="1" applyBorder="1" applyAlignment="1">
      <alignment horizontal="center"/>
    </xf>
    <xf numFmtId="43" fontId="23" fillId="2" borderId="3" xfId="1" applyFont="1" applyFill="1" applyBorder="1" applyAlignment="1"/>
    <xf numFmtId="43" fontId="19" fillId="12" borderId="4" xfId="1" applyFont="1" applyFill="1" applyBorder="1" applyAlignment="1">
      <alignment vertical="center"/>
    </xf>
    <xf numFmtId="0" fontId="20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/>
    <xf numFmtId="14" fontId="25" fillId="10" borderId="1" xfId="0" applyNumberFormat="1" applyFont="1" applyFill="1" applyBorder="1" applyAlignment="1">
      <alignment horizontal="center"/>
    </xf>
    <xf numFmtId="43" fontId="23" fillId="10" borderId="1" xfId="1" applyFont="1" applyFill="1" applyBorder="1" applyAlignment="1"/>
    <xf numFmtId="43" fontId="23" fillId="10" borderId="1" xfId="1" applyFont="1" applyFill="1" applyBorder="1"/>
    <xf numFmtId="43" fontId="23" fillId="10" borderId="3" xfId="1" applyFont="1" applyFill="1" applyBorder="1" applyAlignment="1">
      <alignment horizontal="left"/>
    </xf>
    <xf numFmtId="164" fontId="23" fillId="10" borderId="3" xfId="1" applyNumberFormat="1" applyFont="1" applyFill="1" applyBorder="1" applyAlignment="1"/>
    <xf numFmtId="43" fontId="23" fillId="10" borderId="1" xfId="1" applyFont="1" applyFill="1" applyBorder="1" applyAlignment="1">
      <alignment horizontal="center"/>
    </xf>
    <xf numFmtId="43" fontId="21" fillId="10" borderId="1" xfId="1" applyFont="1" applyFill="1" applyBorder="1" applyAlignment="1">
      <alignment horizontal="center"/>
    </xf>
    <xf numFmtId="43" fontId="21" fillId="10" borderId="1" xfId="1" applyFont="1" applyFill="1" applyBorder="1"/>
    <xf numFmtId="43" fontId="21" fillId="10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left"/>
    </xf>
    <xf numFmtId="43" fontId="0" fillId="10" borderId="0" xfId="0" applyNumberFormat="1" applyFill="1"/>
    <xf numFmtId="0" fontId="0" fillId="10" borderId="0" xfId="0" applyFill="1"/>
    <xf numFmtId="0" fontId="33" fillId="2" borderId="0" xfId="0" applyFont="1" applyFill="1"/>
    <xf numFmtId="0" fontId="33" fillId="0" borderId="0" xfId="0" applyFont="1"/>
    <xf numFmtId="0" fontId="33" fillId="2" borderId="0" xfId="0" applyFont="1" applyFill="1" applyAlignment="1">
      <alignment horizontal="center"/>
    </xf>
    <xf numFmtId="0" fontId="34" fillId="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/>
    </xf>
    <xf numFmtId="0" fontId="34" fillId="2" borderId="1" xfId="0" applyFont="1" applyFill="1" applyBorder="1" applyAlignment="1">
      <alignment horizontal="center"/>
    </xf>
    <xf numFmtId="0" fontId="28" fillId="2" borderId="1" xfId="0" quotePrefix="1" applyFont="1" applyFill="1" applyBorder="1" applyAlignment="1">
      <alignment horizontal="center"/>
    </xf>
    <xf numFmtId="0" fontId="34" fillId="2" borderId="1" xfId="0" applyFont="1" applyFill="1" applyBorder="1" applyAlignment="1"/>
    <xf numFmtId="0" fontId="34" fillId="2" borderId="1" xfId="0" applyFont="1" applyFill="1" applyBorder="1"/>
    <xf numFmtId="0" fontId="28" fillId="2" borderId="1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14" fontId="34" fillId="2" borderId="1" xfId="0" applyNumberFormat="1" applyFont="1" applyFill="1" applyBorder="1" applyAlignment="1">
      <alignment horizontal="center"/>
    </xf>
    <xf numFmtId="0" fontId="34" fillId="2" borderId="1" xfId="0" quotePrefix="1" applyFont="1" applyFill="1" applyBorder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5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5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11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3" fontId="16" fillId="0" borderId="5" xfId="1" applyFont="1" applyBorder="1" applyAlignment="1">
      <alignment horizontal="center" vertical="center"/>
    </xf>
    <xf numFmtId="43" fontId="16" fillId="0" borderId="3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5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43" fontId="21" fillId="0" borderId="8" xfId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43" fontId="19" fillId="0" borderId="5" xfId="1" applyFont="1" applyBorder="1" applyAlignment="1">
      <alignment horizontal="center" vertical="center"/>
    </xf>
    <xf numFmtId="43" fontId="19" fillId="0" borderId="3" xfId="1" applyFont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43" fontId="19" fillId="0" borderId="1" xfId="1" applyFont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43" fontId="20" fillId="0" borderId="12" xfId="1" applyFont="1" applyBorder="1" applyAlignment="1">
      <alignment horizontal="left"/>
    </xf>
    <xf numFmtId="43" fontId="20" fillId="0" borderId="0" xfId="1" applyFont="1" applyBorder="1" applyAlignment="1">
      <alignment horizontal="left"/>
    </xf>
    <xf numFmtId="43" fontId="20" fillId="0" borderId="0" xfId="1" applyFont="1" applyAlignment="1">
      <alignment horizontal="left"/>
    </xf>
    <xf numFmtId="0" fontId="29" fillId="0" borderId="0" xfId="0" applyFont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43" fontId="19" fillId="6" borderId="5" xfId="1" applyFont="1" applyFill="1" applyBorder="1" applyAlignment="1">
      <alignment horizontal="center" vertical="center"/>
    </xf>
    <xf numFmtId="43" fontId="19" fillId="6" borderId="3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21" fillId="2" borderId="0" xfId="1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/>
    </xf>
    <xf numFmtId="0" fontId="19" fillId="2" borderId="15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43" fontId="19" fillId="6" borderId="5" xfId="1" applyFont="1" applyFill="1" applyBorder="1" applyAlignment="1">
      <alignment vertical="center"/>
    </xf>
    <xf numFmtId="43" fontId="19" fillId="6" borderId="3" xfId="1" applyFont="1" applyFill="1" applyBorder="1" applyAlignment="1">
      <alignment vertical="center"/>
    </xf>
    <xf numFmtId="0" fontId="28" fillId="0" borderId="0" xfId="0" applyFont="1" applyAlignment="1"/>
    <xf numFmtId="0" fontId="28" fillId="0" borderId="8" xfId="0" applyFont="1" applyBorder="1" applyAlignment="1">
      <alignment horizontal="center"/>
    </xf>
    <xf numFmtId="0" fontId="28" fillId="6" borderId="5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0</xdr:row>
      <xdr:rowOff>228601</xdr:rowOff>
    </xdr:from>
    <xdr:to>
      <xdr:col>4</xdr:col>
      <xdr:colOff>371474</xdr:colOff>
      <xdr:row>1</xdr:row>
      <xdr:rowOff>19051</xdr:rowOff>
    </xdr:to>
    <xdr:pic>
      <xdr:nvPicPr>
        <xdr:cNvPr id="2" name="Picture 13" descr="Description: C:\Users\Comservice\Desktop\Logo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28601"/>
          <a:ext cx="1933574" cy="952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0"/>
  <sheetViews>
    <sheetView workbookViewId="0">
      <selection activeCell="F14" sqref="F14"/>
    </sheetView>
  </sheetViews>
  <sheetFormatPr defaultColWidth="9.140625" defaultRowHeight="24.75" customHeight="1" x14ac:dyDescent="0.2"/>
  <cols>
    <col min="1" max="1" width="5.42578125" style="102" customWidth="1"/>
    <col min="2" max="2" width="28.42578125" style="10" customWidth="1"/>
    <col min="3" max="3" width="12" style="70" customWidth="1"/>
    <col min="4" max="4" width="14.85546875" style="9" customWidth="1"/>
    <col min="5" max="5" width="9.28515625" style="9" hidden="1" customWidth="1"/>
    <col min="6" max="6" width="11.42578125" style="9" bestFit="1" customWidth="1"/>
    <col min="7" max="7" width="11.28515625" style="28" customWidth="1"/>
    <col min="8" max="8" width="7.140625" style="28" customWidth="1"/>
    <col min="9" max="9" width="11.42578125" style="28" customWidth="1"/>
    <col min="10" max="10" width="7.42578125" style="28" customWidth="1"/>
    <col min="11" max="11" width="14" style="9" customWidth="1"/>
    <col min="12" max="12" width="11.5703125" style="9" customWidth="1"/>
    <col min="13" max="13" width="11.85546875" style="9" hidden="1" customWidth="1"/>
    <col min="14" max="14" width="25.42578125" style="49" customWidth="1"/>
    <col min="15" max="15" width="9.28515625" style="10" customWidth="1"/>
    <col min="16" max="16" width="18.5703125" style="62" customWidth="1"/>
    <col min="17" max="16384" width="9.140625" style="10"/>
  </cols>
  <sheetData>
    <row r="2" spans="1:16" ht="24.75" customHeight="1" x14ac:dyDescent="0.35">
      <c r="B2" s="15" t="s">
        <v>28</v>
      </c>
      <c r="C2" s="112"/>
    </row>
    <row r="3" spans="1:16" s="25" customFormat="1" ht="24.75" customHeight="1" x14ac:dyDescent="0.25">
      <c r="A3" s="103"/>
      <c r="B3" s="475" t="s">
        <v>21</v>
      </c>
      <c r="C3" s="476" t="s">
        <v>55</v>
      </c>
      <c r="D3" s="24" t="s">
        <v>0</v>
      </c>
      <c r="E3" s="24" t="s">
        <v>1</v>
      </c>
      <c r="F3" s="118" t="s">
        <v>1</v>
      </c>
      <c r="G3" s="478" t="s">
        <v>58</v>
      </c>
      <c r="H3" s="478"/>
      <c r="I3" s="479" t="s">
        <v>57</v>
      </c>
      <c r="J3" s="479"/>
      <c r="K3" s="476" t="s">
        <v>3</v>
      </c>
      <c r="L3" s="476" t="s">
        <v>4</v>
      </c>
      <c r="M3" s="119" t="s">
        <v>62</v>
      </c>
      <c r="N3" s="61" t="s">
        <v>5</v>
      </c>
      <c r="O3" s="475" t="s">
        <v>7</v>
      </c>
      <c r="P3" s="475" t="s">
        <v>39</v>
      </c>
    </row>
    <row r="4" spans="1:16" s="25" customFormat="1" ht="24.75" customHeight="1" x14ac:dyDescent="0.25">
      <c r="A4" s="103"/>
      <c r="B4" s="475"/>
      <c r="C4" s="477"/>
      <c r="D4" s="66" t="s">
        <v>87</v>
      </c>
      <c r="E4" s="18"/>
      <c r="F4" s="18"/>
      <c r="G4" s="17"/>
      <c r="H4" s="17"/>
      <c r="I4" s="124"/>
      <c r="J4" s="118"/>
      <c r="K4" s="477"/>
      <c r="L4" s="477"/>
      <c r="M4" s="120" t="s">
        <v>63</v>
      </c>
      <c r="N4" s="61" t="s">
        <v>6</v>
      </c>
      <c r="O4" s="475"/>
      <c r="P4" s="475"/>
    </row>
    <row r="5" spans="1:16" s="86" customFormat="1" ht="24.75" customHeight="1" x14ac:dyDescent="0.25">
      <c r="A5" s="103">
        <v>1</v>
      </c>
      <c r="B5" s="44" t="s">
        <v>45</v>
      </c>
      <c r="C5" s="40">
        <v>50000</v>
      </c>
      <c r="D5" s="83">
        <v>0</v>
      </c>
      <c r="E5" s="40">
        <v>0</v>
      </c>
      <c r="F5" s="40"/>
      <c r="G5" s="84"/>
      <c r="H5" s="127"/>
      <c r="I5" s="121"/>
      <c r="J5" s="121"/>
      <c r="K5" s="85"/>
      <c r="L5" s="85"/>
      <c r="M5" s="126"/>
      <c r="N5" s="87" t="e">
        <f>#REF!-G5+K5+L5</f>
        <v>#REF!</v>
      </c>
      <c r="O5" s="44"/>
      <c r="P5" s="44"/>
    </row>
    <row r="6" spans="1:16" s="32" customFormat="1" ht="24.75" customHeight="1" x14ac:dyDescent="0.25">
      <c r="A6" s="103">
        <v>2</v>
      </c>
      <c r="B6" s="33" t="s">
        <v>16</v>
      </c>
      <c r="C6" s="40">
        <v>31000</v>
      </c>
      <c r="D6" s="34">
        <v>0</v>
      </c>
      <c r="E6" s="34">
        <v>0</v>
      </c>
      <c r="F6" s="34">
        <v>750</v>
      </c>
      <c r="G6" s="35">
        <v>258</v>
      </c>
      <c r="H6" s="122" t="s">
        <v>60</v>
      </c>
      <c r="I6" s="122">
        <v>1033</v>
      </c>
      <c r="J6" s="122" t="s">
        <v>59</v>
      </c>
      <c r="K6" s="34"/>
      <c r="L6" s="34"/>
      <c r="M6" s="73"/>
      <c r="N6" s="87">
        <v>31025</v>
      </c>
      <c r="O6" s="30"/>
      <c r="P6" s="473" t="s">
        <v>34</v>
      </c>
    </row>
    <row r="7" spans="1:16" s="32" customFormat="1" ht="24.75" customHeight="1" x14ac:dyDescent="0.25">
      <c r="A7" s="103">
        <v>3</v>
      </c>
      <c r="B7" s="38" t="s">
        <v>23</v>
      </c>
      <c r="C7" s="113">
        <v>33000</v>
      </c>
      <c r="D7" s="39">
        <v>0</v>
      </c>
      <c r="E7" s="40">
        <v>0</v>
      </c>
      <c r="F7" s="40">
        <v>750</v>
      </c>
      <c r="G7" s="41">
        <v>275</v>
      </c>
      <c r="H7" s="122" t="s">
        <v>60</v>
      </c>
      <c r="I7" s="123">
        <v>1100</v>
      </c>
      <c r="J7" s="122" t="s">
        <v>59</v>
      </c>
      <c r="K7" s="42"/>
      <c r="L7" s="42"/>
      <c r="M7" s="41"/>
      <c r="N7" s="87">
        <v>33075</v>
      </c>
      <c r="O7" s="82"/>
      <c r="P7" s="474"/>
    </row>
    <row r="8" spans="1:16" s="6" customFormat="1" ht="24.75" customHeight="1" x14ac:dyDescent="0.25">
      <c r="A8" s="103">
        <v>4</v>
      </c>
      <c r="B8" s="33" t="s">
        <v>17</v>
      </c>
      <c r="C8" s="40">
        <v>19000</v>
      </c>
      <c r="D8" s="34">
        <v>9500</v>
      </c>
      <c r="E8" s="34">
        <v>75</v>
      </c>
      <c r="F8" s="34">
        <v>75</v>
      </c>
      <c r="G8" s="35"/>
      <c r="H8" s="122"/>
      <c r="I8" s="35"/>
      <c r="J8" s="35"/>
      <c r="K8" s="34"/>
      <c r="L8" s="34">
        <v>500</v>
      </c>
      <c r="M8" s="73"/>
      <c r="N8" s="87">
        <v>9925</v>
      </c>
      <c r="O8" s="46"/>
      <c r="P8" s="60" t="s">
        <v>35</v>
      </c>
    </row>
    <row r="9" spans="1:16" s="6" customFormat="1" ht="24.75" customHeight="1" x14ac:dyDescent="0.25">
      <c r="A9" s="103">
        <v>5</v>
      </c>
      <c r="B9" s="33" t="s">
        <v>9</v>
      </c>
      <c r="C9" s="40">
        <v>16500</v>
      </c>
      <c r="D9" s="34">
        <v>8250</v>
      </c>
      <c r="E9" s="34">
        <v>75</v>
      </c>
      <c r="F9" s="34">
        <v>75</v>
      </c>
      <c r="G9" s="36"/>
      <c r="H9" s="125"/>
      <c r="I9" s="36"/>
      <c r="J9" s="36"/>
      <c r="K9" s="34"/>
      <c r="L9" s="34">
        <v>500</v>
      </c>
      <c r="M9" s="73"/>
      <c r="N9" s="87">
        <v>8675</v>
      </c>
      <c r="O9" s="57"/>
      <c r="P9" s="60" t="s">
        <v>33</v>
      </c>
    </row>
    <row r="10" spans="1:16" s="6" customFormat="1" ht="24.75" customHeight="1" x14ac:dyDescent="0.25">
      <c r="A10" s="103">
        <v>6</v>
      </c>
      <c r="B10" s="33" t="s">
        <v>20</v>
      </c>
      <c r="C10" s="40">
        <v>15500</v>
      </c>
      <c r="D10" s="34">
        <v>7750</v>
      </c>
      <c r="E10" s="34">
        <v>75</v>
      </c>
      <c r="F10" s="34">
        <v>75</v>
      </c>
      <c r="G10" s="35"/>
      <c r="H10" s="122"/>
      <c r="I10" s="122">
        <v>775</v>
      </c>
      <c r="J10" s="122" t="s">
        <v>64</v>
      </c>
      <c r="K10" s="34">
        <v>1700</v>
      </c>
      <c r="L10" s="34">
        <v>500</v>
      </c>
      <c r="M10" s="73"/>
      <c r="N10" s="87">
        <v>10650</v>
      </c>
      <c r="O10" s="57"/>
      <c r="P10" s="60" t="s">
        <v>32</v>
      </c>
    </row>
    <row r="11" spans="1:16" s="6" customFormat="1" ht="24.75" customHeight="1" x14ac:dyDescent="0.25">
      <c r="A11" s="103">
        <v>7</v>
      </c>
      <c r="B11" s="33" t="s">
        <v>10</v>
      </c>
      <c r="C11" s="40">
        <v>15000</v>
      </c>
      <c r="D11" s="34">
        <v>7500</v>
      </c>
      <c r="E11" s="34">
        <v>75</v>
      </c>
      <c r="F11" s="34">
        <v>75</v>
      </c>
      <c r="G11" s="36">
        <v>1000</v>
      </c>
      <c r="H11" s="123" t="s">
        <v>67</v>
      </c>
      <c r="I11" s="36"/>
      <c r="J11" s="36"/>
      <c r="K11" s="34">
        <v>1700</v>
      </c>
      <c r="L11" s="34">
        <v>500</v>
      </c>
      <c r="M11" s="73"/>
      <c r="N11" s="87">
        <v>8625</v>
      </c>
      <c r="O11" s="81"/>
      <c r="P11" s="60" t="s">
        <v>31</v>
      </c>
    </row>
    <row r="12" spans="1:16" s="6" customFormat="1" ht="24.75" customHeight="1" x14ac:dyDescent="0.25">
      <c r="A12" s="103">
        <v>8</v>
      </c>
      <c r="B12" s="130" t="s">
        <v>11</v>
      </c>
      <c r="C12" s="131">
        <v>15000</v>
      </c>
      <c r="D12" s="132">
        <v>7500</v>
      </c>
      <c r="E12" s="132">
        <v>75</v>
      </c>
      <c r="F12" s="34">
        <v>75</v>
      </c>
      <c r="G12" s="133"/>
      <c r="H12" s="134"/>
      <c r="I12" s="133"/>
      <c r="J12" s="133"/>
      <c r="K12" s="132">
        <v>1200</v>
      </c>
      <c r="L12" s="34">
        <v>500</v>
      </c>
      <c r="M12" s="73"/>
      <c r="N12" s="87">
        <v>9125</v>
      </c>
      <c r="O12" s="43"/>
      <c r="P12" s="60" t="s">
        <v>30</v>
      </c>
    </row>
    <row r="13" spans="1:16" s="6" customFormat="1" ht="24.75" customHeight="1" x14ac:dyDescent="0.25">
      <c r="A13" s="103">
        <v>9</v>
      </c>
      <c r="B13" s="44" t="s">
        <v>22</v>
      </c>
      <c r="C13" s="40">
        <v>12000</v>
      </c>
      <c r="D13" s="45">
        <v>0</v>
      </c>
      <c r="E13" s="34">
        <v>0</v>
      </c>
      <c r="F13" s="34">
        <v>75</v>
      </c>
      <c r="G13" s="46">
        <v>400</v>
      </c>
      <c r="H13" s="123" t="s">
        <v>61</v>
      </c>
      <c r="I13" s="46"/>
      <c r="J13" s="46"/>
      <c r="K13" s="34">
        <v>1700</v>
      </c>
      <c r="L13" s="34">
        <v>500</v>
      </c>
      <c r="M13" s="73"/>
      <c r="N13" s="87">
        <v>13725</v>
      </c>
      <c r="O13" s="47"/>
      <c r="P13" s="60" t="s">
        <v>36</v>
      </c>
    </row>
    <row r="14" spans="1:16" s="6" customFormat="1" ht="24.75" customHeight="1" x14ac:dyDescent="0.25">
      <c r="A14" s="103">
        <v>10</v>
      </c>
      <c r="B14" s="37" t="s">
        <v>27</v>
      </c>
      <c r="C14" s="114">
        <v>11000</v>
      </c>
      <c r="D14" s="34">
        <v>5500</v>
      </c>
      <c r="E14" s="34">
        <v>55</v>
      </c>
      <c r="F14" s="34">
        <v>75</v>
      </c>
      <c r="G14" s="36"/>
      <c r="H14" s="125"/>
      <c r="I14" s="36"/>
      <c r="J14" s="36"/>
      <c r="K14" s="34">
        <v>1700</v>
      </c>
      <c r="L14" s="34">
        <v>500</v>
      </c>
      <c r="M14" s="73"/>
      <c r="N14" s="87">
        <v>7625</v>
      </c>
      <c r="O14" s="43"/>
      <c r="P14" s="60" t="s">
        <v>41</v>
      </c>
    </row>
    <row r="15" spans="1:16" s="6" customFormat="1" ht="24.75" hidden="1" customHeight="1" x14ac:dyDescent="0.25">
      <c r="A15" s="103">
        <v>11</v>
      </c>
      <c r="B15" s="37" t="s">
        <v>26</v>
      </c>
      <c r="C15" s="114"/>
      <c r="D15" s="45">
        <v>0</v>
      </c>
      <c r="E15" s="34">
        <v>0</v>
      </c>
      <c r="F15" s="34">
        <v>75</v>
      </c>
      <c r="G15" s="46"/>
      <c r="H15" s="123"/>
      <c r="I15" s="46"/>
      <c r="J15" s="46"/>
      <c r="K15" s="34"/>
      <c r="L15" s="34">
        <v>500</v>
      </c>
      <c r="M15" s="73"/>
      <c r="N15" s="87" t="e">
        <f>#REF!-G15+K15+L15</f>
        <v>#REF!</v>
      </c>
      <c r="O15" s="47"/>
      <c r="P15" s="60" t="s">
        <v>37</v>
      </c>
    </row>
    <row r="16" spans="1:16" s="6" customFormat="1" ht="24.75" customHeight="1" x14ac:dyDescent="0.25">
      <c r="A16" s="103">
        <v>12</v>
      </c>
      <c r="B16" s="48" t="s">
        <v>18</v>
      </c>
      <c r="C16" s="40">
        <v>13500</v>
      </c>
      <c r="D16" s="39">
        <v>6750</v>
      </c>
      <c r="E16" s="34"/>
      <c r="F16" s="34"/>
      <c r="G16" s="17"/>
      <c r="H16" s="118"/>
      <c r="I16" s="17"/>
      <c r="J16" s="17"/>
      <c r="K16" s="2">
        <v>1200</v>
      </c>
      <c r="L16" s="34">
        <v>500</v>
      </c>
      <c r="M16" s="73"/>
      <c r="N16" s="87">
        <f>D16+K16+L16</f>
        <v>8450</v>
      </c>
      <c r="O16" s="47"/>
      <c r="P16" s="64" t="s">
        <v>29</v>
      </c>
    </row>
    <row r="17" spans="1:16" s="6" customFormat="1" ht="24.75" customHeight="1" x14ac:dyDescent="0.25">
      <c r="A17" s="103">
        <v>13</v>
      </c>
      <c r="B17" s="48" t="s">
        <v>44</v>
      </c>
      <c r="C17" s="40">
        <v>10080</v>
      </c>
      <c r="D17" s="39">
        <v>5040</v>
      </c>
      <c r="E17" s="34"/>
      <c r="F17" s="34"/>
      <c r="G17" s="17">
        <v>336</v>
      </c>
      <c r="H17" s="123" t="s">
        <v>61</v>
      </c>
      <c r="I17" s="17"/>
      <c r="J17" s="17"/>
      <c r="K17" s="2">
        <v>1000</v>
      </c>
      <c r="L17" s="34">
        <v>500</v>
      </c>
      <c r="M17" s="73"/>
      <c r="N17" s="87">
        <v>6240</v>
      </c>
      <c r="O17" s="46"/>
      <c r="P17" s="64" t="s">
        <v>29</v>
      </c>
    </row>
    <row r="18" spans="1:16" s="6" customFormat="1" ht="24.75" customHeight="1" x14ac:dyDescent="0.25">
      <c r="A18" s="103">
        <v>14</v>
      </c>
      <c r="B18" s="33" t="s">
        <v>19</v>
      </c>
      <c r="C18" s="40">
        <v>14000</v>
      </c>
      <c r="D18" s="34">
        <v>7000</v>
      </c>
      <c r="E18" s="34"/>
      <c r="F18" s="34"/>
      <c r="G18" s="35"/>
      <c r="H18" s="122"/>
      <c r="I18" s="35"/>
      <c r="J18" s="35"/>
      <c r="K18" s="40">
        <v>1000</v>
      </c>
      <c r="L18" s="34">
        <v>500</v>
      </c>
      <c r="M18" s="73"/>
      <c r="N18" s="87">
        <f>D18+K18+L18</f>
        <v>8500</v>
      </c>
      <c r="O18" s="57"/>
      <c r="P18" s="80" t="s">
        <v>38</v>
      </c>
    </row>
    <row r="19" spans="1:16" s="6" customFormat="1" ht="24.75" customHeight="1" x14ac:dyDescent="0.25">
      <c r="A19" s="103">
        <v>15</v>
      </c>
      <c r="B19" s="48" t="s">
        <v>40</v>
      </c>
      <c r="C19" s="40">
        <v>12000</v>
      </c>
      <c r="D19" s="39">
        <v>6000</v>
      </c>
      <c r="E19" s="34">
        <v>0</v>
      </c>
      <c r="F19" s="34"/>
      <c r="G19" s="35"/>
      <c r="H19" s="122"/>
      <c r="I19" s="35"/>
      <c r="J19" s="35"/>
      <c r="K19" s="40">
        <v>1000</v>
      </c>
      <c r="L19" s="34">
        <v>500</v>
      </c>
      <c r="M19" s="73"/>
      <c r="N19" s="87">
        <f>D19+K19+L19</f>
        <v>7500</v>
      </c>
      <c r="O19" s="57"/>
      <c r="P19" s="64" t="s">
        <v>29</v>
      </c>
    </row>
    <row r="20" spans="1:16" s="6" customFormat="1" ht="24.75" customHeight="1" x14ac:dyDescent="0.25">
      <c r="A20" s="103">
        <v>16</v>
      </c>
      <c r="B20" s="48" t="s">
        <v>56</v>
      </c>
      <c r="C20" s="40">
        <v>20000</v>
      </c>
      <c r="D20" s="39">
        <v>7666</v>
      </c>
      <c r="E20" s="34"/>
      <c r="F20" s="34"/>
      <c r="G20" s="35">
        <v>167</v>
      </c>
      <c r="H20" s="122" t="s">
        <v>60</v>
      </c>
      <c r="I20" s="122">
        <v>667</v>
      </c>
      <c r="J20" s="122" t="s">
        <v>59</v>
      </c>
      <c r="K20" s="40"/>
      <c r="L20" s="34"/>
      <c r="M20" s="73"/>
      <c r="N20" s="87">
        <f>D20-G20+I20</f>
        <v>8166</v>
      </c>
      <c r="O20" s="57" t="s">
        <v>66</v>
      </c>
      <c r="P20" s="64" t="s">
        <v>65</v>
      </c>
    </row>
    <row r="21" spans="1:16" s="5" customFormat="1" ht="24.75" customHeight="1" thickBot="1" x14ac:dyDescent="0.3">
      <c r="A21" s="102"/>
      <c r="B21" s="21" t="s">
        <v>14</v>
      </c>
      <c r="C21" s="115"/>
      <c r="D21" s="22">
        <f>SUM(D5:D20)</f>
        <v>78456</v>
      </c>
      <c r="E21" s="22">
        <f t="shared" ref="E21" si="0">SUM(E5:E19)</f>
        <v>430</v>
      </c>
      <c r="F21" s="22"/>
      <c r="G21" s="22"/>
      <c r="H21" s="128"/>
      <c r="I21" s="22">
        <f>SUM(I6:I20)</f>
        <v>3575</v>
      </c>
      <c r="J21" s="22"/>
      <c r="K21" s="22">
        <f>SUM(K9:K20)</f>
        <v>12200</v>
      </c>
      <c r="L21" s="22">
        <f>SUM(L6:L20)</f>
        <v>6000</v>
      </c>
      <c r="M21" s="22"/>
      <c r="N21" s="22">
        <f>N6+N7+N8+N9+N10+N11+N12+N13+N14+N16+N17+N18+N19+N20</f>
        <v>171306</v>
      </c>
      <c r="O21" s="12"/>
      <c r="P21" s="63"/>
    </row>
    <row r="22" spans="1:16" ht="24.75" customHeight="1" thickTop="1" x14ac:dyDescent="0.2">
      <c r="N22" s="13"/>
    </row>
    <row r="23" spans="1:16" ht="24.75" customHeight="1" x14ac:dyDescent="0.2">
      <c r="N23" s="53"/>
    </row>
    <row r="33" spans="2:15" s="10" customFormat="1" ht="24.75" customHeight="1" x14ac:dyDescent="0.2">
      <c r="B33" s="8"/>
      <c r="C33" s="116"/>
      <c r="D33" s="9"/>
      <c r="E33" s="9"/>
      <c r="F33" s="9"/>
      <c r="G33" s="28"/>
      <c r="H33" s="28"/>
      <c r="I33" s="28"/>
      <c r="J33" s="28"/>
      <c r="K33" s="9"/>
      <c r="L33" s="9"/>
      <c r="M33" s="9"/>
      <c r="N33" s="49"/>
    </row>
    <row r="34" spans="2:15" s="10" customFormat="1" ht="24.75" customHeight="1" x14ac:dyDescent="0.3">
      <c r="B34" s="16"/>
      <c r="C34" s="117"/>
      <c r="D34" s="9"/>
      <c r="E34" s="9"/>
      <c r="F34" s="9"/>
      <c r="G34" s="28"/>
      <c r="H34" s="28"/>
      <c r="I34" s="28"/>
      <c r="J34" s="28"/>
      <c r="K34" s="9"/>
      <c r="L34" s="9"/>
      <c r="M34" s="9"/>
      <c r="N34" s="49"/>
    </row>
    <row r="35" spans="2:15" s="10" customFormat="1" ht="24.75" customHeight="1" x14ac:dyDescent="0.2">
      <c r="C35" s="70"/>
      <c r="D35" s="9"/>
      <c r="E35" s="9"/>
      <c r="F35" s="9"/>
      <c r="G35" s="28"/>
      <c r="H35" s="28"/>
      <c r="I35" s="28"/>
      <c r="J35" s="28"/>
      <c r="K35" s="9"/>
      <c r="L35" s="9"/>
      <c r="M35" s="9"/>
      <c r="N35" s="55"/>
    </row>
    <row r="36" spans="2:15" s="10" customFormat="1" ht="24.75" customHeight="1" x14ac:dyDescent="0.2">
      <c r="C36" s="70"/>
      <c r="D36" s="9"/>
      <c r="E36" s="9"/>
      <c r="F36" s="9"/>
      <c r="G36" s="28"/>
      <c r="H36" s="28"/>
      <c r="I36" s="28"/>
      <c r="J36" s="28"/>
      <c r="K36" s="9"/>
      <c r="L36" s="9"/>
      <c r="M36" s="9"/>
      <c r="N36" s="56"/>
    </row>
    <row r="38" spans="2:15" s="10" customFormat="1" ht="24.75" customHeight="1" x14ac:dyDescent="0.2">
      <c r="C38" s="70"/>
      <c r="D38" s="9"/>
      <c r="E38" s="9"/>
      <c r="F38" s="9"/>
      <c r="G38" s="28"/>
      <c r="H38" s="28"/>
      <c r="I38" s="28"/>
      <c r="J38" s="28"/>
      <c r="K38" s="9"/>
      <c r="L38" s="9"/>
      <c r="M38" s="9"/>
      <c r="N38" s="49"/>
      <c r="O38" s="14"/>
    </row>
    <row r="57" spans="14:14" s="10" customFormat="1" ht="24.75" customHeight="1" x14ac:dyDescent="0.2">
      <c r="N57" s="53" t="e">
        <f>#REF!+#REF!</f>
        <v>#REF!</v>
      </c>
    </row>
    <row r="65" spans="4:8" s="10" customFormat="1" ht="24.75" customHeight="1" x14ac:dyDescent="0.2">
      <c r="D65" s="11"/>
      <c r="H65" s="129"/>
    </row>
    <row r="66" spans="4:8" s="10" customFormat="1" ht="24.75" customHeight="1" x14ac:dyDescent="0.2">
      <c r="D66" s="11"/>
      <c r="H66" s="129"/>
    </row>
    <row r="67" spans="4:8" s="10" customFormat="1" ht="24.75" customHeight="1" x14ac:dyDescent="0.2">
      <c r="D67" s="11"/>
      <c r="H67" s="129"/>
    </row>
    <row r="68" spans="4:8" s="10" customFormat="1" ht="24.75" customHeight="1" x14ac:dyDescent="0.2">
      <c r="D68" s="11"/>
      <c r="H68" s="129"/>
    </row>
    <row r="69" spans="4:8" s="10" customFormat="1" ht="24.75" customHeight="1" x14ac:dyDescent="0.2">
      <c r="D69" s="11"/>
      <c r="H69" s="129"/>
    </row>
    <row r="70" spans="4:8" s="10" customFormat="1" ht="24.75" customHeight="1" x14ac:dyDescent="0.2">
      <c r="D70" s="11"/>
      <c r="H70" s="129"/>
    </row>
    <row r="71" spans="4:8" s="10" customFormat="1" ht="24.75" customHeight="1" x14ac:dyDescent="0.2">
      <c r="D71" s="11"/>
      <c r="H71" s="129"/>
    </row>
    <row r="72" spans="4:8" s="10" customFormat="1" ht="24.75" customHeight="1" x14ac:dyDescent="0.2">
      <c r="D72" s="11"/>
      <c r="H72" s="129"/>
    </row>
    <row r="73" spans="4:8" s="10" customFormat="1" ht="24.75" customHeight="1" x14ac:dyDescent="0.2">
      <c r="D73" s="11"/>
      <c r="H73" s="129"/>
    </row>
    <row r="74" spans="4:8" s="10" customFormat="1" ht="24.75" customHeight="1" x14ac:dyDescent="0.2">
      <c r="D74" s="11"/>
      <c r="H74" s="129"/>
    </row>
    <row r="75" spans="4:8" s="10" customFormat="1" ht="24.75" customHeight="1" x14ac:dyDescent="0.2">
      <c r="D75" s="11"/>
      <c r="H75" s="129"/>
    </row>
    <row r="76" spans="4:8" s="10" customFormat="1" ht="24.75" customHeight="1" x14ac:dyDescent="0.2">
      <c r="D76" s="11"/>
      <c r="H76" s="129"/>
    </row>
    <row r="77" spans="4:8" s="10" customFormat="1" ht="24.75" customHeight="1" x14ac:dyDescent="0.2">
      <c r="D77" s="11"/>
      <c r="H77" s="129"/>
    </row>
    <row r="78" spans="4:8" s="10" customFormat="1" ht="24.75" customHeight="1" x14ac:dyDescent="0.2">
      <c r="D78" s="11"/>
      <c r="H78" s="129"/>
    </row>
    <row r="79" spans="4:8" s="10" customFormat="1" ht="24.75" customHeight="1" x14ac:dyDescent="0.2">
      <c r="D79" s="11"/>
      <c r="H79" s="129"/>
    </row>
    <row r="80" spans="4:8" s="10" customFormat="1" ht="24.75" customHeight="1" x14ac:dyDescent="0.2">
      <c r="D80" s="11"/>
      <c r="H80" s="129"/>
    </row>
  </sheetData>
  <mergeCells count="9">
    <mergeCell ref="P6:P7"/>
    <mergeCell ref="P3:P4"/>
    <mergeCell ref="O3:O4"/>
    <mergeCell ref="B3:B4"/>
    <mergeCell ref="K3:K4"/>
    <mergeCell ref="L3:L4"/>
    <mergeCell ref="C3:C4"/>
    <mergeCell ref="G3:H3"/>
    <mergeCell ref="I3:J3"/>
  </mergeCells>
  <pageMargins left="0.19685039370078741" right="0" top="0.78740157480314965" bottom="0" header="0.31496062992125984" footer="0.31496062992125984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25"/>
  <sheetViews>
    <sheetView zoomScaleNormal="100" workbookViewId="0">
      <selection activeCell="F14" sqref="F14"/>
    </sheetView>
  </sheetViews>
  <sheetFormatPr defaultColWidth="9.140625" defaultRowHeight="15" x14ac:dyDescent="0.25"/>
  <cols>
    <col min="1" max="1" width="7.7109375" style="249" customWidth="1"/>
    <col min="2" max="2" width="28.85546875" style="249" customWidth="1"/>
    <col min="3" max="33" width="5.7109375" style="249" customWidth="1"/>
    <col min="34" max="34" width="9.140625" style="249"/>
    <col min="35" max="35" width="7.140625" style="249" customWidth="1"/>
    <col min="36" max="36" width="8.42578125" style="249" customWidth="1"/>
    <col min="37" max="37" width="15.28515625" style="249" customWidth="1"/>
    <col min="38" max="16384" width="9.140625" style="249"/>
  </cols>
  <sheetData>
    <row r="1" spans="1:37" ht="29.25" x14ac:dyDescent="0.6">
      <c r="A1" s="248"/>
      <c r="B1" s="515" t="s">
        <v>145</v>
      </c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428"/>
      <c r="Q1" s="428"/>
      <c r="R1" s="428"/>
      <c r="S1" s="428"/>
      <c r="T1" s="428"/>
      <c r="U1" s="428"/>
      <c r="V1" s="428"/>
      <c r="W1" s="428"/>
      <c r="X1" s="428"/>
      <c r="Y1" s="428"/>
      <c r="Z1" s="428"/>
      <c r="AA1" s="428"/>
      <c r="AB1" s="428"/>
      <c r="AC1" s="428"/>
      <c r="AD1" s="428"/>
      <c r="AE1" s="428"/>
      <c r="AF1" s="428"/>
      <c r="AG1" s="428"/>
    </row>
    <row r="2" spans="1:37" ht="21.75" thickBot="1" x14ac:dyDescent="0.5">
      <c r="A2" s="248"/>
      <c r="B2" s="250"/>
      <c r="C2" s="251"/>
      <c r="D2" s="251"/>
      <c r="E2" s="252"/>
      <c r="F2" s="252"/>
      <c r="G2" s="252"/>
      <c r="H2" s="512"/>
      <c r="I2" s="512"/>
      <c r="J2" s="512"/>
      <c r="K2" s="512"/>
      <c r="L2" s="512"/>
      <c r="M2" s="512"/>
      <c r="N2" s="248"/>
      <c r="O2" s="253"/>
      <c r="P2" s="251"/>
      <c r="Q2" s="251"/>
      <c r="R2" s="252"/>
      <c r="S2" s="252"/>
      <c r="T2" s="252"/>
      <c r="U2" s="512"/>
      <c r="V2" s="512"/>
      <c r="W2" s="512"/>
      <c r="X2" s="512"/>
      <c r="Y2" s="512"/>
      <c r="Z2" s="512"/>
      <c r="AA2" s="248"/>
      <c r="AB2" s="253"/>
      <c r="AC2" s="253"/>
      <c r="AD2" s="248"/>
      <c r="AE2" s="253"/>
      <c r="AF2" s="248"/>
      <c r="AG2" s="253"/>
    </row>
    <row r="3" spans="1:37" ht="21.75" thickBot="1" x14ac:dyDescent="0.3">
      <c r="A3" s="513" t="s">
        <v>111</v>
      </c>
      <c r="B3" s="516" t="s">
        <v>21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4"/>
      <c r="AH3" s="518" t="s">
        <v>14</v>
      </c>
      <c r="AI3" s="400"/>
      <c r="AJ3" s="321"/>
      <c r="AK3" s="405" t="s">
        <v>14</v>
      </c>
    </row>
    <row r="4" spans="1:37" ht="21.75" thickBot="1" x14ac:dyDescent="0.3">
      <c r="A4" s="514"/>
      <c r="B4" s="517"/>
      <c r="C4" s="273">
        <v>1</v>
      </c>
      <c r="D4" s="273">
        <f>C4+1</f>
        <v>2</v>
      </c>
      <c r="E4" s="273">
        <f t="shared" ref="E4:AG4" si="0">D4+1</f>
        <v>3</v>
      </c>
      <c r="F4" s="273">
        <f t="shared" si="0"/>
        <v>4</v>
      </c>
      <c r="G4" s="273">
        <f t="shared" si="0"/>
        <v>5</v>
      </c>
      <c r="H4" s="273">
        <f t="shared" si="0"/>
        <v>6</v>
      </c>
      <c r="I4" s="273">
        <f t="shared" si="0"/>
        <v>7</v>
      </c>
      <c r="J4" s="273">
        <f t="shared" si="0"/>
        <v>8</v>
      </c>
      <c r="K4" s="273">
        <f t="shared" si="0"/>
        <v>9</v>
      </c>
      <c r="L4" s="273">
        <f t="shared" si="0"/>
        <v>10</v>
      </c>
      <c r="M4" s="273">
        <f t="shared" si="0"/>
        <v>11</v>
      </c>
      <c r="N4" s="273">
        <f t="shared" si="0"/>
        <v>12</v>
      </c>
      <c r="O4" s="273">
        <f t="shared" si="0"/>
        <v>13</v>
      </c>
      <c r="P4" s="273">
        <f t="shared" si="0"/>
        <v>14</v>
      </c>
      <c r="Q4" s="273">
        <f t="shared" si="0"/>
        <v>15</v>
      </c>
      <c r="R4" s="273">
        <f t="shared" si="0"/>
        <v>16</v>
      </c>
      <c r="S4" s="273">
        <f t="shared" si="0"/>
        <v>17</v>
      </c>
      <c r="T4" s="273">
        <f t="shared" si="0"/>
        <v>18</v>
      </c>
      <c r="U4" s="273">
        <f t="shared" si="0"/>
        <v>19</v>
      </c>
      <c r="V4" s="273">
        <f t="shared" si="0"/>
        <v>20</v>
      </c>
      <c r="W4" s="273">
        <f t="shared" si="0"/>
        <v>21</v>
      </c>
      <c r="X4" s="273">
        <f t="shared" si="0"/>
        <v>22</v>
      </c>
      <c r="Y4" s="273">
        <f t="shared" si="0"/>
        <v>23</v>
      </c>
      <c r="Z4" s="273">
        <f t="shared" si="0"/>
        <v>24</v>
      </c>
      <c r="AA4" s="273">
        <f t="shared" si="0"/>
        <v>25</v>
      </c>
      <c r="AB4" s="273">
        <f t="shared" si="0"/>
        <v>26</v>
      </c>
      <c r="AC4" s="273">
        <f t="shared" si="0"/>
        <v>27</v>
      </c>
      <c r="AD4" s="273">
        <f t="shared" si="0"/>
        <v>28</v>
      </c>
      <c r="AE4" s="273">
        <f t="shared" si="0"/>
        <v>29</v>
      </c>
      <c r="AF4" s="273">
        <f t="shared" si="0"/>
        <v>30</v>
      </c>
      <c r="AG4" s="275">
        <f t="shared" si="0"/>
        <v>31</v>
      </c>
      <c r="AH4" s="519"/>
      <c r="AI4" s="401" t="s">
        <v>112</v>
      </c>
      <c r="AJ4" s="406" t="s">
        <v>113</v>
      </c>
      <c r="AK4" s="407" t="s">
        <v>114</v>
      </c>
    </row>
    <row r="5" spans="1:37" ht="23.25" x14ac:dyDescent="0.5">
      <c r="A5" s="279">
        <v>1</v>
      </c>
      <c r="B5" s="267" t="s">
        <v>45</v>
      </c>
      <c r="C5" s="268"/>
      <c r="D5" s="268"/>
      <c r="E5" s="268"/>
      <c r="F5" s="254"/>
      <c r="G5" s="254"/>
      <c r="H5" s="256"/>
      <c r="I5" s="255"/>
      <c r="J5" s="255"/>
      <c r="K5" s="269"/>
      <c r="L5" s="256"/>
      <c r="M5" s="256"/>
      <c r="N5" s="270"/>
      <c r="O5" s="271"/>
      <c r="P5" s="268"/>
      <c r="Q5" s="268"/>
      <c r="R5" s="268"/>
      <c r="S5" s="254"/>
      <c r="T5" s="254"/>
      <c r="U5" s="256"/>
      <c r="V5" s="291"/>
      <c r="W5" s="291"/>
      <c r="X5" s="292"/>
      <c r="Y5" s="293"/>
      <c r="Z5" s="293"/>
      <c r="AA5" s="294"/>
      <c r="AB5" s="295"/>
      <c r="AC5" s="293"/>
      <c r="AD5" s="296"/>
      <c r="AE5" s="297"/>
      <c r="AF5" s="296"/>
      <c r="AG5" s="298"/>
      <c r="AH5" s="299">
        <f>SUM(C5:AG5)</f>
        <v>0</v>
      </c>
      <c r="AI5" s="263"/>
      <c r="AJ5" s="276"/>
      <c r="AK5" s="276"/>
    </row>
    <row r="6" spans="1:37" ht="23.25" hidden="1" x14ac:dyDescent="0.5">
      <c r="A6" s="280"/>
      <c r="B6" s="189"/>
      <c r="C6" s="172"/>
      <c r="D6" s="172"/>
      <c r="E6" s="173"/>
      <c r="F6" s="203"/>
      <c r="G6" s="173"/>
      <c r="H6" s="228"/>
      <c r="I6" s="307"/>
      <c r="J6" s="307"/>
      <c r="K6" s="207"/>
      <c r="L6" s="162"/>
      <c r="M6" s="162"/>
      <c r="N6" s="308"/>
      <c r="O6" s="309"/>
      <c r="P6" s="172"/>
      <c r="Q6" s="172"/>
      <c r="R6" s="173"/>
      <c r="S6" s="203"/>
      <c r="T6" s="173"/>
      <c r="U6" s="228"/>
      <c r="V6" s="307"/>
      <c r="W6" s="307"/>
      <c r="X6" s="207"/>
      <c r="Y6" s="162"/>
      <c r="Z6" s="162"/>
      <c r="AA6" s="308"/>
      <c r="AB6" s="309"/>
      <c r="AC6" s="162"/>
      <c r="AD6" s="308"/>
      <c r="AE6" s="309"/>
      <c r="AF6" s="308"/>
      <c r="AG6" s="310"/>
      <c r="AH6" s="305">
        <f t="shared" ref="AH6:AH18" si="1">SUM(C6:AG6)</f>
        <v>0</v>
      </c>
      <c r="AI6" s="402"/>
      <c r="AJ6" s="325"/>
      <c r="AK6" s="305">
        <f>AH6*AJ6</f>
        <v>0</v>
      </c>
    </row>
    <row r="7" spans="1:37" ht="23.25" x14ac:dyDescent="0.5">
      <c r="A7" s="280">
        <f>A5+1</f>
        <v>2</v>
      </c>
      <c r="B7" s="197" t="s">
        <v>23</v>
      </c>
      <c r="C7" s="257">
        <v>7</v>
      </c>
      <c r="D7" s="257"/>
      <c r="E7" s="172"/>
      <c r="F7" s="203"/>
      <c r="G7" s="162"/>
      <c r="H7" s="228"/>
      <c r="I7" s="307">
        <v>6</v>
      </c>
      <c r="J7" s="307">
        <v>2</v>
      </c>
      <c r="K7" s="207"/>
      <c r="L7" s="162"/>
      <c r="M7" s="162">
        <v>3</v>
      </c>
      <c r="N7" s="308"/>
      <c r="O7" s="311"/>
      <c r="P7" s="257"/>
      <c r="Q7" s="257">
        <v>10</v>
      </c>
      <c r="R7" s="172"/>
      <c r="S7" s="203"/>
      <c r="T7" s="162">
        <v>15</v>
      </c>
      <c r="U7" s="307">
        <v>7</v>
      </c>
      <c r="V7" s="307"/>
      <c r="W7" s="228"/>
      <c r="X7" s="207"/>
      <c r="Y7" s="162"/>
      <c r="Z7" s="162">
        <v>7</v>
      </c>
      <c r="AA7" s="308">
        <v>2</v>
      </c>
      <c r="AB7" s="430">
        <v>8</v>
      </c>
      <c r="AC7" s="162"/>
      <c r="AD7" s="308"/>
      <c r="AE7" s="309"/>
      <c r="AF7" s="308"/>
      <c r="AG7" s="310"/>
      <c r="AH7" s="305">
        <f t="shared" si="1"/>
        <v>67</v>
      </c>
      <c r="AI7" s="402"/>
      <c r="AJ7" s="325">
        <v>5</v>
      </c>
      <c r="AK7" s="305">
        <f t="shared" ref="AK7:AK16" si="2">AH7*AJ7</f>
        <v>335</v>
      </c>
    </row>
    <row r="8" spans="1:37" ht="23.25" x14ac:dyDescent="0.5">
      <c r="A8" s="280">
        <f t="shared" ref="A8:A18" si="3">A7+1</f>
        <v>3</v>
      </c>
      <c r="B8" s="189" t="s">
        <v>17</v>
      </c>
      <c r="C8" s="172"/>
      <c r="D8" s="172"/>
      <c r="E8" s="173"/>
      <c r="F8" s="203"/>
      <c r="G8" s="173"/>
      <c r="H8" s="162"/>
      <c r="I8" s="228"/>
      <c r="J8" s="307">
        <v>2</v>
      </c>
      <c r="K8" s="207"/>
      <c r="L8" s="307"/>
      <c r="M8" s="307"/>
      <c r="N8" s="308"/>
      <c r="O8" s="312"/>
      <c r="P8" s="172"/>
      <c r="Q8" s="172">
        <v>1</v>
      </c>
      <c r="R8" s="173"/>
      <c r="S8" s="203">
        <v>1</v>
      </c>
      <c r="T8" s="173">
        <v>4</v>
      </c>
      <c r="U8" s="162"/>
      <c r="V8" s="162"/>
      <c r="W8" s="162"/>
      <c r="X8" s="173">
        <v>1</v>
      </c>
      <c r="Y8" s="307"/>
      <c r="Z8" s="307"/>
      <c r="AA8" s="308">
        <v>2</v>
      </c>
      <c r="AB8" s="312"/>
      <c r="AC8" s="307"/>
      <c r="AD8" s="308">
        <v>1</v>
      </c>
      <c r="AE8" s="316">
        <v>1</v>
      </c>
      <c r="AF8" s="308"/>
      <c r="AG8" s="313"/>
      <c r="AH8" s="305">
        <f t="shared" si="1"/>
        <v>13</v>
      </c>
      <c r="AI8" s="402">
        <v>2</v>
      </c>
      <c r="AJ8" s="325"/>
      <c r="AK8" s="305">
        <f>AH8*AI8</f>
        <v>26</v>
      </c>
    </row>
    <row r="9" spans="1:37" ht="23.25" x14ac:dyDescent="0.5">
      <c r="A9" s="280">
        <f t="shared" si="3"/>
        <v>4</v>
      </c>
      <c r="B9" s="189" t="s">
        <v>20</v>
      </c>
      <c r="C9" s="172"/>
      <c r="D9" s="172"/>
      <c r="E9" s="207"/>
      <c r="F9" s="203"/>
      <c r="G9" s="173"/>
      <c r="H9" s="162"/>
      <c r="I9" s="307">
        <v>16</v>
      </c>
      <c r="J9" s="228"/>
      <c r="K9" s="203">
        <v>2</v>
      </c>
      <c r="L9" s="162"/>
      <c r="M9" s="162">
        <v>1</v>
      </c>
      <c r="N9" s="308">
        <v>4</v>
      </c>
      <c r="O9" s="312"/>
      <c r="P9" s="172"/>
      <c r="Q9" s="172"/>
      <c r="R9" s="173"/>
      <c r="S9" s="203"/>
      <c r="T9" s="173"/>
      <c r="U9" s="162">
        <v>1</v>
      </c>
      <c r="V9" s="307"/>
      <c r="W9" s="307"/>
      <c r="X9" s="207"/>
      <c r="Y9" s="162"/>
      <c r="Z9" s="162">
        <v>20</v>
      </c>
      <c r="AA9" s="308">
        <v>12</v>
      </c>
      <c r="AB9" s="312">
        <v>18</v>
      </c>
      <c r="AC9" s="162"/>
      <c r="AD9" s="308"/>
      <c r="AE9" s="316">
        <v>4</v>
      </c>
      <c r="AF9" s="308"/>
      <c r="AG9" s="313"/>
      <c r="AH9" s="305">
        <f t="shared" si="1"/>
        <v>78</v>
      </c>
      <c r="AI9" s="402"/>
      <c r="AJ9" s="325">
        <v>5</v>
      </c>
      <c r="AK9" s="305">
        <f>AH9*AJ9</f>
        <v>390</v>
      </c>
    </row>
    <row r="10" spans="1:37" ht="23.25" x14ac:dyDescent="0.5">
      <c r="A10" s="280">
        <f t="shared" si="3"/>
        <v>5</v>
      </c>
      <c r="B10" s="196" t="s">
        <v>104</v>
      </c>
      <c r="C10" s="172">
        <v>1</v>
      </c>
      <c r="D10" s="172"/>
      <c r="E10" s="173"/>
      <c r="F10" s="203"/>
      <c r="G10" s="173"/>
      <c r="H10" s="173"/>
      <c r="I10" s="307"/>
      <c r="J10" s="307"/>
      <c r="K10" s="203">
        <v>2</v>
      </c>
      <c r="L10" s="203"/>
      <c r="M10" s="203"/>
      <c r="N10" s="308">
        <v>7</v>
      </c>
      <c r="O10" s="312"/>
      <c r="P10" s="172">
        <v>1</v>
      </c>
      <c r="Q10" s="172"/>
      <c r="R10" s="173"/>
      <c r="S10" s="203"/>
      <c r="T10" s="173"/>
      <c r="U10" s="173">
        <v>2</v>
      </c>
      <c r="V10" s="307"/>
      <c r="W10" s="307"/>
      <c r="X10" s="203"/>
      <c r="Y10" s="203"/>
      <c r="Z10" s="203">
        <v>5</v>
      </c>
      <c r="AA10" s="308">
        <v>7</v>
      </c>
      <c r="AB10" s="312"/>
      <c r="AC10" s="203"/>
      <c r="AD10" s="308">
        <v>4</v>
      </c>
      <c r="AE10" s="316">
        <v>1</v>
      </c>
      <c r="AF10" s="308"/>
      <c r="AG10" s="317"/>
      <c r="AH10" s="305">
        <f t="shared" si="1"/>
        <v>30</v>
      </c>
      <c r="AI10" s="402"/>
      <c r="AJ10" s="325">
        <v>5</v>
      </c>
      <c r="AK10" s="305">
        <f>AH10*AJ10</f>
        <v>150</v>
      </c>
    </row>
    <row r="11" spans="1:37" ht="23.25" x14ac:dyDescent="0.5">
      <c r="A11" s="280">
        <f t="shared" si="3"/>
        <v>6</v>
      </c>
      <c r="B11" s="198" t="s">
        <v>105</v>
      </c>
      <c r="C11" s="172"/>
      <c r="D11" s="172"/>
      <c r="E11" s="173"/>
      <c r="F11" s="203"/>
      <c r="G11" s="222"/>
      <c r="H11" s="206"/>
      <c r="I11" s="314"/>
      <c r="J11" s="206"/>
      <c r="K11" s="207"/>
      <c r="L11" s="314"/>
      <c r="M11" s="314"/>
      <c r="N11" s="308"/>
      <c r="O11" s="312"/>
      <c r="P11" s="172"/>
      <c r="Q11" s="172"/>
      <c r="R11" s="173"/>
      <c r="S11" s="203"/>
      <c r="T11" s="222"/>
      <c r="U11" s="206"/>
      <c r="V11" s="314"/>
      <c r="W11" s="206"/>
      <c r="X11" s="207"/>
      <c r="Y11" s="314"/>
      <c r="Z11" s="314"/>
      <c r="AA11" s="308"/>
      <c r="AB11" s="312"/>
      <c r="AC11" s="314"/>
      <c r="AD11" s="308"/>
      <c r="AE11" s="312"/>
      <c r="AF11" s="308"/>
      <c r="AG11" s="313"/>
      <c r="AH11" s="305">
        <f t="shared" si="1"/>
        <v>0</v>
      </c>
      <c r="AI11" s="402"/>
      <c r="AJ11" s="325"/>
      <c r="AK11" s="305">
        <f t="shared" si="2"/>
        <v>0</v>
      </c>
    </row>
    <row r="12" spans="1:37" ht="23.25" x14ac:dyDescent="0.5">
      <c r="A12" s="280">
        <f t="shared" si="3"/>
        <v>7</v>
      </c>
      <c r="B12" s="189" t="s">
        <v>103</v>
      </c>
      <c r="C12" s="172"/>
      <c r="D12" s="172"/>
      <c r="E12" s="173"/>
      <c r="F12" s="203"/>
      <c r="G12" s="172"/>
      <c r="H12" s="228"/>
      <c r="I12" s="307"/>
      <c r="J12" s="228"/>
      <c r="K12" s="207"/>
      <c r="L12" s="307"/>
      <c r="M12" s="307"/>
      <c r="N12" s="308"/>
      <c r="O12" s="315"/>
      <c r="P12" s="172"/>
      <c r="Q12" s="172"/>
      <c r="R12" s="173"/>
      <c r="S12" s="203"/>
      <c r="T12" s="172"/>
      <c r="U12" s="228"/>
      <c r="V12" s="307"/>
      <c r="W12" s="228"/>
      <c r="X12" s="207"/>
      <c r="Y12" s="307"/>
      <c r="Z12" s="307"/>
      <c r="AA12" s="308"/>
      <c r="AB12" s="312"/>
      <c r="AC12" s="307"/>
      <c r="AD12" s="308"/>
      <c r="AE12" s="312">
        <v>1</v>
      </c>
      <c r="AF12" s="308"/>
      <c r="AG12" s="313"/>
      <c r="AH12" s="305">
        <f t="shared" si="1"/>
        <v>1</v>
      </c>
      <c r="AI12" s="402"/>
      <c r="AJ12" s="325"/>
      <c r="AK12" s="305">
        <f t="shared" si="2"/>
        <v>0</v>
      </c>
    </row>
    <row r="13" spans="1:37" ht="23.25" x14ac:dyDescent="0.5">
      <c r="A13" s="280">
        <f t="shared" si="3"/>
        <v>8</v>
      </c>
      <c r="B13" s="198" t="s">
        <v>40</v>
      </c>
      <c r="C13" s="172"/>
      <c r="D13" s="172"/>
      <c r="E13" s="173"/>
      <c r="F13" s="203"/>
      <c r="G13" s="172"/>
      <c r="H13" s="228"/>
      <c r="I13" s="162"/>
      <c r="J13" s="228"/>
      <c r="K13" s="207"/>
      <c r="L13" s="307"/>
      <c r="M13" s="307"/>
      <c r="N13" s="308"/>
      <c r="O13" s="312"/>
      <c r="P13" s="172"/>
      <c r="Q13" s="172"/>
      <c r="R13" s="173"/>
      <c r="S13" s="203"/>
      <c r="T13" s="172"/>
      <c r="U13" s="228"/>
      <c r="V13" s="162"/>
      <c r="W13" s="228"/>
      <c r="X13" s="207"/>
      <c r="Y13" s="307"/>
      <c r="Z13" s="307"/>
      <c r="AA13" s="308"/>
      <c r="AB13" s="312"/>
      <c r="AC13" s="307"/>
      <c r="AD13" s="308"/>
      <c r="AE13" s="312"/>
      <c r="AF13" s="308"/>
      <c r="AG13" s="313"/>
      <c r="AH13" s="305">
        <f t="shared" si="1"/>
        <v>0</v>
      </c>
      <c r="AI13" s="402"/>
      <c r="AJ13" s="325"/>
      <c r="AK13" s="305">
        <f t="shared" si="2"/>
        <v>0</v>
      </c>
    </row>
    <row r="14" spans="1:37" ht="23.25" x14ac:dyDescent="0.5">
      <c r="A14" s="280">
        <f t="shared" si="3"/>
        <v>9</v>
      </c>
      <c r="B14" s="198" t="s">
        <v>101</v>
      </c>
      <c r="C14" s="172"/>
      <c r="D14" s="172">
        <v>3</v>
      </c>
      <c r="E14" s="173">
        <v>5</v>
      </c>
      <c r="F14" s="203"/>
      <c r="G14" s="172"/>
      <c r="H14" s="228"/>
      <c r="I14" s="162"/>
      <c r="J14" s="162"/>
      <c r="K14" s="203"/>
      <c r="L14" s="162"/>
      <c r="M14" s="162"/>
      <c r="N14" s="308"/>
      <c r="O14" s="312"/>
      <c r="P14" s="172">
        <v>1</v>
      </c>
      <c r="Q14" s="172"/>
      <c r="R14" s="173"/>
      <c r="S14" s="203"/>
      <c r="T14" s="172"/>
      <c r="U14" s="228"/>
      <c r="V14" s="162"/>
      <c r="W14" s="162"/>
      <c r="X14" s="207"/>
      <c r="Y14" s="162"/>
      <c r="Z14" s="162"/>
      <c r="AA14" s="308"/>
      <c r="AB14" s="312"/>
      <c r="AC14" s="162"/>
      <c r="AD14" s="308"/>
      <c r="AE14" s="312"/>
      <c r="AF14" s="308"/>
      <c r="AG14" s="313"/>
      <c r="AH14" s="305">
        <f t="shared" si="1"/>
        <v>9</v>
      </c>
      <c r="AI14" s="402"/>
      <c r="AJ14" s="325"/>
      <c r="AK14" s="305">
        <f>AH14*AI14</f>
        <v>0</v>
      </c>
    </row>
    <row r="15" spans="1:37" ht="23.25" x14ac:dyDescent="0.5">
      <c r="A15" s="280">
        <f t="shared" si="3"/>
        <v>10</v>
      </c>
      <c r="B15" s="198" t="s">
        <v>102</v>
      </c>
      <c r="C15" s="172">
        <v>2</v>
      </c>
      <c r="D15" s="172"/>
      <c r="E15" s="173">
        <v>2</v>
      </c>
      <c r="F15" s="203"/>
      <c r="G15" s="172"/>
      <c r="H15" s="228"/>
      <c r="I15" s="162"/>
      <c r="J15" s="162"/>
      <c r="K15" s="203">
        <v>1</v>
      </c>
      <c r="L15" s="162"/>
      <c r="M15" s="162">
        <v>2</v>
      </c>
      <c r="N15" s="308"/>
      <c r="O15" s="312"/>
      <c r="P15" s="172">
        <v>3</v>
      </c>
      <c r="Q15" s="172">
        <v>1</v>
      </c>
      <c r="R15" s="173">
        <v>2</v>
      </c>
      <c r="S15" s="203">
        <v>3</v>
      </c>
      <c r="T15" s="172">
        <v>2</v>
      </c>
      <c r="U15" s="307">
        <v>2</v>
      </c>
      <c r="V15" s="162"/>
      <c r="W15" s="162">
        <v>1</v>
      </c>
      <c r="X15" s="203">
        <v>2</v>
      </c>
      <c r="Y15" s="162">
        <v>1</v>
      </c>
      <c r="Z15" s="162">
        <v>2</v>
      </c>
      <c r="AA15" s="308">
        <v>4</v>
      </c>
      <c r="AB15" s="316">
        <v>8</v>
      </c>
      <c r="AC15" s="162"/>
      <c r="AD15" s="308">
        <v>4</v>
      </c>
      <c r="AE15" s="312">
        <v>9</v>
      </c>
      <c r="AF15" s="308"/>
      <c r="AG15" s="313"/>
      <c r="AH15" s="305">
        <f t="shared" si="1"/>
        <v>51</v>
      </c>
      <c r="AI15" s="402"/>
      <c r="AJ15" s="325">
        <v>5</v>
      </c>
      <c r="AK15" s="305">
        <f>AH15*AJ15</f>
        <v>255</v>
      </c>
    </row>
    <row r="16" spans="1:37" ht="23.25" x14ac:dyDescent="0.5">
      <c r="A16" s="280">
        <f t="shared" si="3"/>
        <v>11</v>
      </c>
      <c r="B16" s="198" t="s">
        <v>147</v>
      </c>
      <c r="C16" s="172"/>
      <c r="D16" s="172"/>
      <c r="E16" s="173"/>
      <c r="F16" s="203"/>
      <c r="G16" s="172"/>
      <c r="H16" s="228"/>
      <c r="I16" s="162"/>
      <c r="J16" s="162"/>
      <c r="K16" s="203"/>
      <c r="L16" s="162"/>
      <c r="M16" s="162"/>
      <c r="N16" s="308"/>
      <c r="O16" s="312"/>
      <c r="P16" s="172"/>
      <c r="Q16" s="172"/>
      <c r="R16" s="173"/>
      <c r="S16" s="203"/>
      <c r="T16" s="172"/>
      <c r="U16" s="228"/>
      <c r="V16" s="162"/>
      <c r="W16" s="162"/>
      <c r="X16" s="207"/>
      <c r="Y16" s="162"/>
      <c r="Z16" s="162"/>
      <c r="AA16" s="308"/>
      <c r="AB16" s="312"/>
      <c r="AC16" s="162"/>
      <c r="AD16" s="308"/>
      <c r="AE16" s="312"/>
      <c r="AF16" s="308"/>
      <c r="AG16" s="313"/>
      <c r="AH16" s="305">
        <f t="shared" si="1"/>
        <v>0</v>
      </c>
      <c r="AI16" s="402"/>
      <c r="AJ16" s="325"/>
      <c r="AK16" s="305">
        <f t="shared" si="2"/>
        <v>0</v>
      </c>
    </row>
    <row r="17" spans="1:37" ht="23.25" hidden="1" x14ac:dyDescent="0.5">
      <c r="A17" s="280">
        <f t="shared" si="3"/>
        <v>12</v>
      </c>
      <c r="B17" s="429"/>
      <c r="C17" s="172"/>
      <c r="D17" s="172"/>
      <c r="E17" s="173"/>
      <c r="F17" s="203"/>
      <c r="G17" s="172"/>
      <c r="H17" s="228"/>
      <c r="I17" s="162"/>
      <c r="J17" s="162"/>
      <c r="K17" s="203"/>
      <c r="L17" s="162"/>
      <c r="M17" s="162"/>
      <c r="N17" s="308"/>
      <c r="O17" s="312"/>
      <c r="P17" s="172"/>
      <c r="Q17" s="172"/>
      <c r="R17" s="173"/>
      <c r="S17" s="203"/>
      <c r="T17" s="172"/>
      <c r="U17" s="228"/>
      <c r="V17" s="162"/>
      <c r="W17" s="162"/>
      <c r="X17" s="207"/>
      <c r="Y17" s="162"/>
      <c r="Z17" s="162"/>
      <c r="AA17" s="308"/>
      <c r="AB17" s="312"/>
      <c r="AC17" s="162"/>
      <c r="AD17" s="308"/>
      <c r="AE17" s="312"/>
      <c r="AF17" s="308"/>
      <c r="AG17" s="313"/>
      <c r="AH17" s="305">
        <f t="shared" si="1"/>
        <v>0</v>
      </c>
      <c r="AI17" s="402"/>
      <c r="AJ17" s="325"/>
      <c r="AK17" s="305">
        <f>AH17*AJ17</f>
        <v>0</v>
      </c>
    </row>
    <row r="18" spans="1:37" ht="24" thickBot="1" x14ac:dyDescent="0.55000000000000004">
      <c r="A18" s="280">
        <f t="shared" si="3"/>
        <v>13</v>
      </c>
      <c r="B18" s="282" t="s">
        <v>100</v>
      </c>
      <c r="C18" s="396"/>
      <c r="D18" s="396"/>
      <c r="E18" s="397"/>
      <c r="F18" s="398"/>
      <c r="G18" s="396"/>
      <c r="H18" s="399"/>
      <c r="I18" s="300"/>
      <c r="J18" s="300"/>
      <c r="K18" s="301"/>
      <c r="L18" s="300"/>
      <c r="M18" s="300"/>
      <c r="N18" s="302"/>
      <c r="O18" s="303"/>
      <c r="P18" s="396"/>
      <c r="Q18" s="396"/>
      <c r="R18" s="397"/>
      <c r="S18" s="398"/>
      <c r="T18" s="396"/>
      <c r="U18" s="399"/>
      <c r="V18" s="300"/>
      <c r="W18" s="300"/>
      <c r="X18" s="301"/>
      <c r="Y18" s="300"/>
      <c r="Z18" s="300"/>
      <c r="AA18" s="302"/>
      <c r="AB18" s="303"/>
      <c r="AC18" s="300"/>
      <c r="AD18" s="302"/>
      <c r="AE18" s="303"/>
      <c r="AF18" s="302"/>
      <c r="AG18" s="304"/>
      <c r="AH18" s="409">
        <f t="shared" si="1"/>
        <v>0</v>
      </c>
      <c r="AI18" s="404"/>
      <c r="AJ18" s="277"/>
      <c r="AK18" s="277"/>
    </row>
    <row r="19" spans="1:37" ht="21" x14ac:dyDescent="0.25">
      <c r="A19" s="511"/>
      <c r="B19" s="511"/>
      <c r="C19" s="511"/>
      <c r="D19" s="258"/>
      <c r="E19" s="259"/>
      <c r="F19" s="259"/>
      <c r="G19" s="259"/>
      <c r="H19" s="259"/>
      <c r="I19" s="260"/>
      <c r="J19" s="260"/>
      <c r="K19" s="259"/>
      <c r="L19" s="259"/>
      <c r="M19" s="259"/>
      <c r="N19" s="261"/>
      <c r="O19" s="262"/>
      <c r="P19" s="262"/>
      <c r="Q19" s="258"/>
      <c r="R19" s="259"/>
      <c r="S19" s="259"/>
      <c r="T19" s="259"/>
      <c r="U19" s="259"/>
      <c r="V19" s="260"/>
      <c r="W19" s="260"/>
      <c r="X19" s="259"/>
      <c r="Y19" s="259"/>
      <c r="Z19" s="259"/>
      <c r="AA19" s="261"/>
      <c r="AB19" s="262"/>
      <c r="AC19" s="259"/>
      <c r="AD19" s="261"/>
      <c r="AE19" s="262"/>
      <c r="AF19" s="261"/>
      <c r="AG19" s="262"/>
      <c r="AK19" s="324">
        <f>SUM(AK7:AK18)</f>
        <v>1156</v>
      </c>
    </row>
    <row r="21" spans="1:37" x14ac:dyDescent="0.25">
      <c r="A21" s="263"/>
      <c r="B21" s="263"/>
      <c r="C21" s="264"/>
      <c r="D21" s="264"/>
      <c r="E21" s="264"/>
      <c r="F21" s="265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5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</row>
    <row r="22" spans="1:37" ht="23.25" x14ac:dyDescent="0.5">
      <c r="A22" s="263"/>
      <c r="B22" s="244"/>
      <c r="C22" s="266"/>
      <c r="D22" s="266"/>
      <c r="E22" s="266"/>
      <c r="F22" s="265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5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</row>
    <row r="23" spans="1:37" x14ac:dyDescent="0.25">
      <c r="A23" s="263"/>
      <c r="B23" s="263"/>
      <c r="C23" s="264"/>
      <c r="D23" s="264"/>
      <c r="E23" s="264"/>
      <c r="F23" s="265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5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</row>
    <row r="24" spans="1:37" ht="23.25" x14ac:dyDescent="0.5">
      <c r="A24" s="263"/>
      <c r="B24" s="244"/>
      <c r="C24" s="266"/>
      <c r="D24" s="266"/>
      <c r="E24" s="266"/>
      <c r="F24" s="265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5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</row>
    <row r="25" spans="1:37" x14ac:dyDescent="0.25">
      <c r="F25" s="265"/>
      <c r="S25" s="265"/>
    </row>
  </sheetData>
  <mergeCells count="9">
    <mergeCell ref="AH3:AH4"/>
    <mergeCell ref="A19:C19"/>
    <mergeCell ref="B1:O1"/>
    <mergeCell ref="H2:K2"/>
    <mergeCell ref="L2:M2"/>
    <mergeCell ref="U2:X2"/>
    <mergeCell ref="Y2:Z2"/>
    <mergeCell ref="A3:A4"/>
    <mergeCell ref="B3:B4"/>
  </mergeCells>
  <pageMargins left="0.7" right="0.7" top="0.75" bottom="0.75" header="0.3" footer="0.3"/>
  <pageSetup paperSize="9"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2"/>
  <sheetViews>
    <sheetView tabSelected="1" topLeftCell="A4" zoomScaleNormal="100" workbookViewId="0">
      <selection activeCell="G7" sqref="G7"/>
    </sheetView>
  </sheetViews>
  <sheetFormatPr defaultColWidth="9.140625" defaultRowHeight="23.25" x14ac:dyDescent="0.35"/>
  <cols>
    <col min="1" max="1" width="6.42578125" style="456" customWidth="1"/>
    <col min="2" max="2" width="31.5703125" style="456" customWidth="1"/>
    <col min="3" max="3" width="30.42578125" style="456" customWidth="1"/>
    <col min="4" max="4" width="30.7109375" style="467" customWidth="1"/>
    <col min="5" max="5" width="22.7109375" style="467" customWidth="1"/>
    <col min="6" max="6" width="12" style="467" customWidth="1"/>
    <col min="7" max="7" width="22.28515625" style="467" customWidth="1"/>
    <col min="8" max="8" width="25.5703125" style="467" customWidth="1"/>
    <col min="9" max="9" width="19.7109375" style="455" customWidth="1"/>
    <col min="10" max="10" width="16.5703125" style="455" customWidth="1"/>
    <col min="11" max="16384" width="9.140625" style="456"/>
  </cols>
  <sheetData>
    <row r="1" spans="1:10" ht="91.5" customHeight="1" x14ac:dyDescent="0.55000000000000004">
      <c r="A1" s="522"/>
      <c r="B1" s="522"/>
      <c r="C1" s="522"/>
      <c r="D1" s="522"/>
      <c r="E1" s="522"/>
      <c r="F1" s="522"/>
      <c r="G1" s="522"/>
      <c r="H1" s="522"/>
    </row>
    <row r="2" spans="1:10" ht="50.25" customHeight="1" x14ac:dyDescent="0.55000000000000004">
      <c r="A2" s="523" t="s">
        <v>157</v>
      </c>
      <c r="B2" s="523"/>
      <c r="C2" s="523"/>
      <c r="D2" s="523"/>
      <c r="E2" s="523"/>
      <c r="F2" s="523"/>
      <c r="G2" s="523"/>
      <c r="H2" s="523"/>
    </row>
    <row r="3" spans="1:10" ht="37.5" customHeight="1" x14ac:dyDescent="0.35">
      <c r="A3" s="524" t="s">
        <v>111</v>
      </c>
      <c r="B3" s="527" t="s">
        <v>163</v>
      </c>
      <c r="C3" s="527" t="s">
        <v>164</v>
      </c>
      <c r="D3" s="524" t="s">
        <v>198</v>
      </c>
      <c r="E3" s="524" t="s">
        <v>173</v>
      </c>
      <c r="F3" s="524" t="s">
        <v>161</v>
      </c>
      <c r="G3" s="524" t="s">
        <v>158</v>
      </c>
      <c r="H3" s="524" t="s">
        <v>199</v>
      </c>
      <c r="I3" s="457"/>
      <c r="J3" s="457"/>
    </row>
    <row r="4" spans="1:10" ht="37.5" customHeight="1" x14ac:dyDescent="0.35">
      <c r="A4" s="525"/>
      <c r="B4" s="527"/>
      <c r="C4" s="527"/>
      <c r="D4" s="525"/>
      <c r="E4" s="525"/>
      <c r="F4" s="525"/>
      <c r="G4" s="525"/>
      <c r="H4" s="525"/>
    </row>
    <row r="5" spans="1:10" s="455" customFormat="1" ht="37.5" customHeight="1" x14ac:dyDescent="0.55000000000000004">
      <c r="A5" s="458">
        <v>1</v>
      </c>
      <c r="B5" s="459" t="s">
        <v>166</v>
      </c>
      <c r="C5" s="459" t="str">
        <f>B5</f>
        <v>Mr. Dedman Brett Lindon Roy</v>
      </c>
      <c r="D5" s="469" t="s">
        <v>200</v>
      </c>
      <c r="E5" s="468">
        <v>24773</v>
      </c>
      <c r="F5" s="460">
        <v>54</v>
      </c>
      <c r="G5" s="460" t="s">
        <v>167</v>
      </c>
      <c r="H5" s="461" t="s">
        <v>168</v>
      </c>
    </row>
    <row r="6" spans="1:10" s="455" customFormat="1" ht="37.5" customHeight="1" x14ac:dyDescent="0.55000000000000004">
      <c r="A6" s="458">
        <f>A5+1</f>
        <v>2</v>
      </c>
      <c r="B6" s="462" t="s">
        <v>56</v>
      </c>
      <c r="C6" s="462" t="s">
        <v>169</v>
      </c>
      <c r="D6" s="469" t="s">
        <v>179</v>
      </c>
      <c r="E6" s="468">
        <v>31495</v>
      </c>
      <c r="F6" s="460">
        <v>35</v>
      </c>
      <c r="G6" s="460" t="s">
        <v>159</v>
      </c>
      <c r="H6" s="461" t="s">
        <v>152</v>
      </c>
    </row>
    <row r="7" spans="1:10" s="455" customFormat="1" ht="37.5" customHeight="1" x14ac:dyDescent="0.55000000000000004">
      <c r="A7" s="458">
        <f t="shared" ref="A7:A16" si="0">A6+1</f>
        <v>3</v>
      </c>
      <c r="B7" s="462" t="s">
        <v>160</v>
      </c>
      <c r="C7" s="462" t="s">
        <v>170</v>
      </c>
      <c r="D7" s="469" t="s">
        <v>178</v>
      </c>
      <c r="E7" s="468">
        <v>28368</v>
      </c>
      <c r="F7" s="460">
        <v>44</v>
      </c>
      <c r="G7" s="460" t="s">
        <v>159</v>
      </c>
      <c r="H7" s="461" t="s">
        <v>154</v>
      </c>
    </row>
    <row r="8" spans="1:10" s="455" customFormat="1" ht="37.5" customHeight="1" x14ac:dyDescent="0.55000000000000004">
      <c r="A8" s="458">
        <f t="shared" si="0"/>
        <v>4</v>
      </c>
      <c r="B8" s="462" t="s">
        <v>162</v>
      </c>
      <c r="C8" s="462" t="s">
        <v>190</v>
      </c>
      <c r="D8" s="469" t="s">
        <v>191</v>
      </c>
      <c r="E8" s="468">
        <v>29629</v>
      </c>
      <c r="F8" s="460">
        <v>40</v>
      </c>
      <c r="G8" s="460" t="s">
        <v>159</v>
      </c>
      <c r="H8" s="461" t="s">
        <v>156</v>
      </c>
    </row>
    <row r="9" spans="1:10" s="455" customFormat="1" ht="37.5" customHeight="1" x14ac:dyDescent="0.55000000000000004">
      <c r="A9" s="458">
        <f t="shared" si="0"/>
        <v>5</v>
      </c>
      <c r="B9" s="462" t="s">
        <v>192</v>
      </c>
      <c r="C9" s="462" t="s">
        <v>193</v>
      </c>
      <c r="D9" s="469" t="s">
        <v>194</v>
      </c>
      <c r="E9" s="468">
        <v>31859</v>
      </c>
      <c r="F9" s="460">
        <v>34</v>
      </c>
      <c r="G9" s="460" t="s">
        <v>159</v>
      </c>
      <c r="H9" s="461" t="s">
        <v>204</v>
      </c>
    </row>
    <row r="10" spans="1:10" s="455" customFormat="1" ht="37.5" customHeight="1" x14ac:dyDescent="0.55000000000000004">
      <c r="A10" s="458">
        <f t="shared" si="0"/>
        <v>6</v>
      </c>
      <c r="B10" s="463" t="s">
        <v>171</v>
      </c>
      <c r="C10" s="463" t="s">
        <v>172</v>
      </c>
      <c r="D10" s="469" t="s">
        <v>177</v>
      </c>
      <c r="E10" s="468">
        <v>32269</v>
      </c>
      <c r="F10" s="460">
        <v>33</v>
      </c>
      <c r="G10" s="460" t="s">
        <v>159</v>
      </c>
      <c r="H10" s="461" t="s">
        <v>148</v>
      </c>
    </row>
    <row r="11" spans="1:10" s="455" customFormat="1" ht="37.5" customHeight="1" x14ac:dyDescent="0.55000000000000004">
      <c r="A11" s="458">
        <f t="shared" si="0"/>
        <v>7</v>
      </c>
      <c r="B11" s="459" t="s">
        <v>174</v>
      </c>
      <c r="C11" s="459" t="s">
        <v>175</v>
      </c>
      <c r="D11" s="469" t="s">
        <v>176</v>
      </c>
      <c r="E11" s="468">
        <v>31450</v>
      </c>
      <c r="F11" s="460">
        <v>35</v>
      </c>
      <c r="G11" s="460" t="s">
        <v>159</v>
      </c>
      <c r="H11" s="461" t="s">
        <v>149</v>
      </c>
    </row>
    <row r="12" spans="1:10" s="455" customFormat="1" ht="37.5" customHeight="1" x14ac:dyDescent="0.55000000000000004">
      <c r="A12" s="458">
        <f t="shared" si="0"/>
        <v>8</v>
      </c>
      <c r="B12" s="462" t="s">
        <v>196</v>
      </c>
      <c r="C12" s="462" t="s">
        <v>197</v>
      </c>
      <c r="D12" s="469" t="s">
        <v>195</v>
      </c>
      <c r="E12" s="468">
        <v>35291</v>
      </c>
      <c r="F12" s="460">
        <v>25</v>
      </c>
      <c r="G12" s="460" t="s">
        <v>159</v>
      </c>
      <c r="H12" s="461" t="s">
        <v>153</v>
      </c>
    </row>
    <row r="13" spans="1:10" s="455" customFormat="1" ht="37.5" customHeight="1" x14ac:dyDescent="0.55000000000000004">
      <c r="A13" s="458">
        <f t="shared" si="0"/>
        <v>9</v>
      </c>
      <c r="B13" s="462" t="s">
        <v>182</v>
      </c>
      <c r="C13" s="462" t="s">
        <v>187</v>
      </c>
      <c r="D13" s="469" t="s">
        <v>183</v>
      </c>
      <c r="E13" s="468">
        <v>27831</v>
      </c>
      <c r="F13" s="460">
        <v>45</v>
      </c>
      <c r="G13" s="460" t="s">
        <v>184</v>
      </c>
      <c r="H13" s="461" t="s">
        <v>150</v>
      </c>
    </row>
    <row r="14" spans="1:10" s="455" customFormat="1" ht="37.5" customHeight="1" x14ac:dyDescent="0.55000000000000004">
      <c r="A14" s="458">
        <f t="shared" si="0"/>
        <v>10</v>
      </c>
      <c r="B14" s="463" t="s">
        <v>188</v>
      </c>
      <c r="C14" s="463" t="str">
        <f>B14</f>
        <v xml:space="preserve">Mr.Zaw Lin Phyo </v>
      </c>
      <c r="D14" s="460" t="s">
        <v>189</v>
      </c>
      <c r="E14" s="468">
        <v>34367</v>
      </c>
      <c r="F14" s="460">
        <v>27</v>
      </c>
      <c r="G14" s="460" t="s">
        <v>184</v>
      </c>
      <c r="H14" s="461" t="s">
        <v>151</v>
      </c>
    </row>
    <row r="15" spans="1:10" s="455" customFormat="1" ht="37.5" customHeight="1" x14ac:dyDescent="0.55000000000000004">
      <c r="A15" s="458">
        <f t="shared" si="0"/>
        <v>11</v>
      </c>
      <c r="B15" s="462" t="s">
        <v>40</v>
      </c>
      <c r="C15" s="462" t="s">
        <v>185</v>
      </c>
      <c r="D15" s="469" t="s">
        <v>186</v>
      </c>
      <c r="E15" s="468">
        <v>35157</v>
      </c>
      <c r="F15" s="460">
        <v>25</v>
      </c>
      <c r="G15" s="460" t="s">
        <v>184</v>
      </c>
      <c r="H15" s="464" t="s">
        <v>205</v>
      </c>
    </row>
    <row r="16" spans="1:10" s="455" customFormat="1" ht="37.5" customHeight="1" x14ac:dyDescent="0.55000000000000004">
      <c r="A16" s="458">
        <f t="shared" si="0"/>
        <v>12</v>
      </c>
      <c r="B16" s="462" t="s">
        <v>180</v>
      </c>
      <c r="C16" s="462" t="str">
        <f>B16</f>
        <v>Mr. Bo Bo Saw @Buzor</v>
      </c>
      <c r="D16" s="460" t="s">
        <v>181</v>
      </c>
      <c r="E16" s="468">
        <v>34031</v>
      </c>
      <c r="F16" s="460">
        <v>28</v>
      </c>
      <c r="G16" s="460" t="s">
        <v>184</v>
      </c>
      <c r="H16" s="461" t="s">
        <v>155</v>
      </c>
    </row>
    <row r="17" spans="1:11" ht="19.5" customHeight="1" x14ac:dyDescent="0.35">
      <c r="A17" s="526"/>
      <c r="B17" s="526"/>
      <c r="C17" s="465"/>
      <c r="D17" s="465"/>
      <c r="E17" s="465"/>
      <c r="F17" s="465"/>
      <c r="G17" s="465"/>
      <c r="H17" s="466"/>
      <c r="K17" s="455"/>
    </row>
    <row r="18" spans="1:11" ht="37.5" customHeight="1" x14ac:dyDescent="0.35">
      <c r="B18" s="456" t="s">
        <v>165</v>
      </c>
    </row>
    <row r="19" spans="1:11" ht="37.5" customHeight="1" x14ac:dyDescent="0.35">
      <c r="B19" s="456" t="s">
        <v>201</v>
      </c>
    </row>
    <row r="20" spans="1:11" x14ac:dyDescent="0.35">
      <c r="B20" s="456" t="s">
        <v>202</v>
      </c>
    </row>
    <row r="22" spans="1:11" s="470" customFormat="1" x14ac:dyDescent="0.35">
      <c r="B22" s="470" t="s">
        <v>203</v>
      </c>
      <c r="D22" s="471"/>
      <c r="E22" s="471"/>
      <c r="F22" s="471"/>
      <c r="G22" s="471"/>
      <c r="H22" s="471"/>
      <c r="I22" s="472"/>
      <c r="J22" s="472"/>
    </row>
  </sheetData>
  <mergeCells count="11">
    <mergeCell ref="A1:H1"/>
    <mergeCell ref="A2:H2"/>
    <mergeCell ref="H3:H4"/>
    <mergeCell ref="A17:B17"/>
    <mergeCell ref="F3:F4"/>
    <mergeCell ref="C3:C4"/>
    <mergeCell ref="D3:D4"/>
    <mergeCell ref="A3:A4"/>
    <mergeCell ref="B3:B4"/>
    <mergeCell ref="G3:G4"/>
    <mergeCell ref="E3:E4"/>
  </mergeCells>
  <pageMargins left="0.7" right="0.7" top="0.75" bottom="0.75" header="0.3" footer="0.3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J9" sqref="J9"/>
    </sheetView>
  </sheetViews>
  <sheetFormatPr defaultColWidth="9.140625" defaultRowHeight="24.75" customHeight="1" x14ac:dyDescent="0.2"/>
  <cols>
    <col min="1" max="1" width="32.5703125" style="10" customWidth="1"/>
    <col min="2" max="2" width="16.7109375" style="9" customWidth="1"/>
    <col min="3" max="3" width="9.85546875" style="9" customWidth="1"/>
    <col min="4" max="4" width="11.85546875" style="9" customWidth="1"/>
    <col min="5" max="6" width="10.42578125" style="72" customWidth="1"/>
    <col min="7" max="7" width="11.140625" style="9" customWidth="1"/>
    <col min="8" max="8" width="10.5703125" style="9" customWidth="1"/>
    <col min="9" max="9" width="15.42578125" style="49" customWidth="1"/>
    <col min="10" max="10" width="36.7109375" style="93" customWidth="1"/>
    <col min="11" max="16384" width="9.140625" style="10"/>
  </cols>
  <sheetData>
    <row r="1" spans="1:10" ht="24.75" customHeight="1" x14ac:dyDescent="0.35">
      <c r="A1" s="15" t="s">
        <v>28</v>
      </c>
    </row>
    <row r="2" spans="1:10" ht="24.75" customHeight="1" x14ac:dyDescent="0.35">
      <c r="A2" s="15" t="s">
        <v>43</v>
      </c>
    </row>
    <row r="3" spans="1:10" s="32" customFormat="1" ht="24.75" customHeight="1" x14ac:dyDescent="0.25">
      <c r="A3" s="475" t="s">
        <v>21</v>
      </c>
      <c r="B3" s="96" t="s">
        <v>0</v>
      </c>
      <c r="C3" s="31" t="s">
        <v>1</v>
      </c>
      <c r="D3" s="479" t="s">
        <v>2</v>
      </c>
      <c r="E3" s="17" t="s">
        <v>12</v>
      </c>
      <c r="F3" s="482" t="s">
        <v>47</v>
      </c>
      <c r="G3" s="476" t="s">
        <v>3</v>
      </c>
      <c r="H3" s="476" t="s">
        <v>4</v>
      </c>
      <c r="I3" s="65" t="s">
        <v>5</v>
      </c>
      <c r="J3" s="480" t="s">
        <v>7</v>
      </c>
    </row>
    <row r="4" spans="1:10" s="32" customFormat="1" ht="24.75" customHeight="1" x14ac:dyDescent="0.25">
      <c r="A4" s="475"/>
      <c r="B4" s="96" t="s">
        <v>48</v>
      </c>
      <c r="C4" s="18">
        <v>0.01</v>
      </c>
      <c r="D4" s="479"/>
      <c r="E4" s="17" t="s">
        <v>13</v>
      </c>
      <c r="F4" s="483"/>
      <c r="G4" s="477"/>
      <c r="H4" s="477"/>
      <c r="I4" s="65" t="s">
        <v>6</v>
      </c>
      <c r="J4" s="481"/>
    </row>
    <row r="5" spans="1:10" s="32" customFormat="1" ht="24.75" customHeight="1" x14ac:dyDescent="0.25">
      <c r="A5" s="44" t="s">
        <v>45</v>
      </c>
      <c r="B5" s="40">
        <v>50000</v>
      </c>
      <c r="C5" s="18"/>
      <c r="D5" s="96"/>
      <c r="E5" s="17"/>
      <c r="F5" s="100"/>
      <c r="G5" s="98"/>
      <c r="H5" s="98"/>
      <c r="I5" s="95"/>
      <c r="J5" s="99"/>
    </row>
    <row r="6" spans="1:10" s="32" customFormat="1" ht="24.75" customHeight="1" x14ac:dyDescent="0.25">
      <c r="A6" s="33" t="s">
        <v>16</v>
      </c>
      <c r="B6" s="34">
        <v>31000</v>
      </c>
      <c r="C6" s="34">
        <v>150</v>
      </c>
      <c r="D6" s="34">
        <f>B6-C6</f>
        <v>30850</v>
      </c>
      <c r="E6" s="73"/>
      <c r="F6" s="89"/>
      <c r="G6" s="34"/>
      <c r="H6" s="34"/>
      <c r="I6" s="51">
        <f>B6-C6-E6+F6+G6+H6</f>
        <v>30850</v>
      </c>
      <c r="J6" s="78"/>
    </row>
    <row r="7" spans="1:10" s="32" customFormat="1" ht="24.75" customHeight="1" x14ac:dyDescent="0.25">
      <c r="A7" s="33" t="s">
        <v>8</v>
      </c>
      <c r="B7" s="34">
        <v>26000</v>
      </c>
      <c r="C7" s="34">
        <v>150</v>
      </c>
      <c r="D7" s="34">
        <f t="shared" ref="D7:D9" si="0">B7-C7</f>
        <v>25850</v>
      </c>
      <c r="E7" s="73"/>
      <c r="F7" s="89"/>
      <c r="G7" s="34"/>
      <c r="H7" s="34"/>
      <c r="I7" s="51">
        <f t="shared" ref="I7:I19" si="1">B7-C7-E7+F7+G7+H7</f>
        <v>25850</v>
      </c>
      <c r="J7" s="78" t="s">
        <v>54</v>
      </c>
    </row>
    <row r="8" spans="1:10" s="6" customFormat="1" ht="24.75" customHeight="1" x14ac:dyDescent="0.25">
      <c r="A8" s="33" t="s">
        <v>17</v>
      </c>
      <c r="B8" s="34">
        <v>9500</v>
      </c>
      <c r="C8" s="34">
        <v>75</v>
      </c>
      <c r="D8" s="34">
        <f t="shared" si="0"/>
        <v>9425</v>
      </c>
      <c r="E8" s="73"/>
      <c r="F8" s="89"/>
      <c r="G8" s="34"/>
      <c r="H8" s="34">
        <v>500</v>
      </c>
      <c r="I8" s="51">
        <f t="shared" si="1"/>
        <v>9925</v>
      </c>
      <c r="J8" s="76" t="s">
        <v>53</v>
      </c>
    </row>
    <row r="9" spans="1:10" s="6" customFormat="1" ht="24.75" customHeight="1" x14ac:dyDescent="0.25">
      <c r="A9" s="38" t="s">
        <v>23</v>
      </c>
      <c r="B9" s="39">
        <v>33000</v>
      </c>
      <c r="C9" s="40">
        <v>150</v>
      </c>
      <c r="D9" s="34">
        <f t="shared" si="0"/>
        <v>32850</v>
      </c>
      <c r="E9" s="73"/>
      <c r="F9" s="89"/>
      <c r="G9" s="42"/>
      <c r="H9" s="42"/>
      <c r="I9" s="51">
        <f t="shared" si="1"/>
        <v>32850</v>
      </c>
      <c r="J9" s="78" t="s">
        <v>42</v>
      </c>
    </row>
    <row r="10" spans="1:10" s="6" customFormat="1" ht="24.75" customHeight="1" x14ac:dyDescent="0.25">
      <c r="A10" s="33" t="s">
        <v>9</v>
      </c>
      <c r="B10" s="34">
        <v>8250</v>
      </c>
      <c r="C10" s="34">
        <v>75</v>
      </c>
      <c r="D10" s="34">
        <f t="shared" ref="D10" si="2">B10-C10</f>
        <v>8175</v>
      </c>
      <c r="E10" s="73"/>
      <c r="F10" s="89"/>
      <c r="G10" s="34"/>
      <c r="H10" s="34">
        <v>500</v>
      </c>
      <c r="I10" s="51">
        <f t="shared" si="1"/>
        <v>8675</v>
      </c>
      <c r="J10" s="76"/>
    </row>
    <row r="11" spans="1:10" s="6" customFormat="1" ht="24.75" customHeight="1" x14ac:dyDescent="0.25">
      <c r="A11" s="33" t="s">
        <v>20</v>
      </c>
      <c r="B11" s="34">
        <v>7750</v>
      </c>
      <c r="C11" s="34">
        <v>75</v>
      </c>
      <c r="D11" s="34">
        <f>B11-C11</f>
        <v>7675</v>
      </c>
      <c r="E11" s="73"/>
      <c r="F11" s="89">
        <v>194</v>
      </c>
      <c r="G11" s="34">
        <v>1700</v>
      </c>
      <c r="H11" s="34">
        <v>500</v>
      </c>
      <c r="I11" s="51">
        <f t="shared" si="1"/>
        <v>10069</v>
      </c>
      <c r="J11" s="76" t="s">
        <v>52</v>
      </c>
    </row>
    <row r="12" spans="1:10" s="6" customFormat="1" ht="24.75" customHeight="1" x14ac:dyDescent="0.25">
      <c r="A12" s="33" t="s">
        <v>10</v>
      </c>
      <c r="B12" s="34">
        <v>7500</v>
      </c>
      <c r="C12" s="34">
        <v>75</v>
      </c>
      <c r="D12" s="34">
        <f t="shared" ref="D12:D14" si="3">B12-C12</f>
        <v>7425</v>
      </c>
      <c r="E12" s="73"/>
      <c r="F12" s="89"/>
      <c r="G12" s="34">
        <v>1700</v>
      </c>
      <c r="H12" s="34">
        <v>500</v>
      </c>
      <c r="I12" s="51">
        <f t="shared" si="1"/>
        <v>9625</v>
      </c>
      <c r="J12" s="78" t="s">
        <v>50</v>
      </c>
    </row>
    <row r="13" spans="1:10" s="6" customFormat="1" ht="24.75" customHeight="1" x14ac:dyDescent="0.25">
      <c r="A13" s="33" t="s">
        <v>11</v>
      </c>
      <c r="B13" s="34">
        <v>7500</v>
      </c>
      <c r="C13" s="34">
        <v>75</v>
      </c>
      <c r="D13" s="34">
        <f t="shared" si="3"/>
        <v>7425</v>
      </c>
      <c r="E13" s="73"/>
      <c r="F13" s="89"/>
      <c r="G13" s="34">
        <v>1200</v>
      </c>
      <c r="H13" s="34">
        <v>500</v>
      </c>
      <c r="I13" s="51">
        <f t="shared" si="1"/>
        <v>9125</v>
      </c>
      <c r="J13" s="76"/>
    </row>
    <row r="14" spans="1:10" s="6" customFormat="1" ht="24.75" customHeight="1" x14ac:dyDescent="0.25">
      <c r="A14" s="48" t="s">
        <v>44</v>
      </c>
      <c r="B14" s="34">
        <v>5040</v>
      </c>
      <c r="C14" s="34">
        <v>0</v>
      </c>
      <c r="D14" s="34">
        <f t="shared" si="3"/>
        <v>5040</v>
      </c>
      <c r="E14" s="73"/>
      <c r="F14" s="89"/>
      <c r="G14" s="34">
        <v>1000</v>
      </c>
      <c r="H14" s="34">
        <v>500</v>
      </c>
      <c r="I14" s="51">
        <f t="shared" si="1"/>
        <v>6540</v>
      </c>
      <c r="J14" s="76" t="s">
        <v>49</v>
      </c>
    </row>
    <row r="15" spans="1:10" s="6" customFormat="1" ht="24.75" customHeight="1" x14ac:dyDescent="0.25">
      <c r="A15" s="44" t="s">
        <v>22</v>
      </c>
      <c r="B15" s="45">
        <v>12000</v>
      </c>
      <c r="C15" s="34">
        <v>120</v>
      </c>
      <c r="D15" s="40">
        <f>B15-C15</f>
        <v>11880</v>
      </c>
      <c r="E15" s="74"/>
      <c r="F15" s="90"/>
      <c r="G15" s="34">
        <v>1700</v>
      </c>
      <c r="H15" s="34">
        <v>500</v>
      </c>
      <c r="I15" s="51">
        <f t="shared" si="1"/>
        <v>14080</v>
      </c>
      <c r="J15" s="78"/>
    </row>
    <row r="16" spans="1:10" s="6" customFormat="1" ht="24.75" customHeight="1" x14ac:dyDescent="0.25">
      <c r="A16" s="37" t="s">
        <v>27</v>
      </c>
      <c r="B16" s="34">
        <v>5500</v>
      </c>
      <c r="C16" s="34">
        <v>55</v>
      </c>
      <c r="D16" s="34">
        <f>B16-C16</f>
        <v>5445</v>
      </c>
      <c r="E16" s="73"/>
      <c r="F16" s="89">
        <v>137</v>
      </c>
      <c r="G16" s="34">
        <v>1700</v>
      </c>
      <c r="H16" s="34">
        <v>500</v>
      </c>
      <c r="I16" s="51">
        <f t="shared" si="1"/>
        <v>7782</v>
      </c>
      <c r="J16" s="92" t="s">
        <v>51</v>
      </c>
    </row>
    <row r="17" spans="1:10" s="6" customFormat="1" ht="24.75" customHeight="1" x14ac:dyDescent="0.25">
      <c r="A17" s="48" t="s">
        <v>18</v>
      </c>
      <c r="B17" s="39">
        <v>6750</v>
      </c>
      <c r="C17" s="34">
        <v>0</v>
      </c>
      <c r="D17" s="39">
        <f>B17-C17</f>
        <v>6750</v>
      </c>
      <c r="E17" s="36"/>
      <c r="F17" s="91"/>
      <c r="G17" s="39">
        <v>1000</v>
      </c>
      <c r="H17" s="2">
        <v>500</v>
      </c>
      <c r="I17" s="51">
        <f t="shared" si="1"/>
        <v>8250</v>
      </c>
      <c r="J17" s="77"/>
    </row>
    <row r="18" spans="1:10" s="6" customFormat="1" ht="24.75" customHeight="1" x14ac:dyDescent="0.25">
      <c r="A18" s="33" t="s">
        <v>19</v>
      </c>
      <c r="B18" s="34">
        <v>7000</v>
      </c>
      <c r="C18" s="34">
        <v>0</v>
      </c>
      <c r="D18" s="34">
        <f t="shared" ref="D18:D19" si="4">B18-C18</f>
        <v>7000</v>
      </c>
      <c r="E18" s="73"/>
      <c r="F18" s="89"/>
      <c r="G18" s="34">
        <v>1000</v>
      </c>
      <c r="H18" s="34">
        <v>500</v>
      </c>
      <c r="I18" s="51">
        <f t="shared" si="1"/>
        <v>8500</v>
      </c>
      <c r="J18" s="76"/>
    </row>
    <row r="19" spans="1:10" ht="24.75" customHeight="1" x14ac:dyDescent="0.25">
      <c r="A19" s="48" t="s">
        <v>40</v>
      </c>
      <c r="B19" s="39">
        <v>6000</v>
      </c>
      <c r="C19" s="34">
        <v>0</v>
      </c>
      <c r="D19" s="39">
        <f t="shared" si="4"/>
        <v>6000</v>
      </c>
      <c r="E19" s="36"/>
      <c r="F19" s="91"/>
      <c r="G19" s="34">
        <v>1000</v>
      </c>
      <c r="H19" s="2">
        <v>500</v>
      </c>
      <c r="I19" s="51">
        <f t="shared" si="1"/>
        <v>7500</v>
      </c>
      <c r="J19" s="76"/>
    </row>
    <row r="20" spans="1:10" ht="24.75" customHeight="1" thickBot="1" x14ac:dyDescent="0.25">
      <c r="A20" s="21" t="s">
        <v>14</v>
      </c>
      <c r="B20" s="22">
        <f>SUM(B6:B19)</f>
        <v>172790</v>
      </c>
      <c r="C20" s="22">
        <f t="shared" ref="C20:I20" si="5">SUM(C6:C19)</f>
        <v>1000</v>
      </c>
      <c r="D20" s="22">
        <f t="shared" si="5"/>
        <v>171790</v>
      </c>
      <c r="E20" s="22">
        <f t="shared" si="5"/>
        <v>0</v>
      </c>
      <c r="F20" s="22">
        <f t="shared" si="5"/>
        <v>331</v>
      </c>
      <c r="G20" s="22">
        <f t="shared" si="5"/>
        <v>12000</v>
      </c>
      <c r="H20" s="22">
        <f t="shared" si="5"/>
        <v>5500</v>
      </c>
      <c r="I20" s="79">
        <f t="shared" si="5"/>
        <v>189621</v>
      </c>
      <c r="J20" s="94"/>
    </row>
    <row r="21" spans="1:10" ht="24.75" customHeight="1" thickTop="1" x14ac:dyDescent="0.2">
      <c r="I21" s="13"/>
    </row>
    <row r="31" spans="1:10" ht="24.75" customHeight="1" x14ac:dyDescent="0.2">
      <c r="A31" s="8"/>
    </row>
    <row r="32" spans="1:10" ht="24.75" customHeight="1" x14ac:dyDescent="0.3">
      <c r="A32" s="16"/>
    </row>
    <row r="33" spans="9:9" ht="24.75" customHeight="1" x14ac:dyDescent="0.2">
      <c r="I33" s="55"/>
    </row>
    <row r="34" spans="9:9" ht="24.75" customHeight="1" x14ac:dyDescent="0.2">
      <c r="I34" s="56"/>
    </row>
    <row r="55" spans="2:9" ht="24.75" customHeight="1" x14ac:dyDescent="0.2">
      <c r="I55" s="53" t="e">
        <f>#REF!+#REF!</f>
        <v>#REF!</v>
      </c>
    </row>
    <row r="63" spans="2:9" ht="24.75" customHeight="1" x14ac:dyDescent="0.2">
      <c r="B63" s="111"/>
      <c r="C63" s="10"/>
      <c r="D63" s="10"/>
      <c r="E63" s="75"/>
      <c r="F63" s="75"/>
      <c r="G63" s="10"/>
      <c r="H63" s="10"/>
    </row>
    <row r="64" spans="2:9" ht="24.75" customHeight="1" x14ac:dyDescent="0.2">
      <c r="B64" s="111"/>
      <c r="C64" s="10"/>
      <c r="D64" s="10"/>
      <c r="E64" s="75"/>
      <c r="F64" s="75"/>
      <c r="G64" s="10"/>
      <c r="H64" s="10"/>
    </row>
    <row r="65" spans="2:8" ht="24.75" customHeight="1" x14ac:dyDescent="0.2">
      <c r="B65" s="111"/>
      <c r="C65" s="10"/>
      <c r="D65" s="10"/>
      <c r="E65" s="75"/>
      <c r="F65" s="75"/>
      <c r="G65" s="10"/>
      <c r="H65" s="10"/>
    </row>
    <row r="66" spans="2:8" ht="24.75" customHeight="1" x14ac:dyDescent="0.2">
      <c r="B66" s="111"/>
      <c r="C66" s="10"/>
      <c r="D66" s="10"/>
      <c r="E66" s="75"/>
      <c r="F66" s="75"/>
      <c r="G66" s="10"/>
      <c r="H66" s="10"/>
    </row>
    <row r="67" spans="2:8" ht="24.75" customHeight="1" x14ac:dyDescent="0.2">
      <c r="B67" s="111"/>
      <c r="C67" s="10"/>
      <c r="D67" s="10"/>
      <c r="E67" s="75"/>
      <c r="F67" s="75"/>
      <c r="G67" s="10"/>
      <c r="H67" s="10"/>
    </row>
    <row r="68" spans="2:8" ht="24.75" customHeight="1" x14ac:dyDescent="0.2">
      <c r="B68" s="111"/>
      <c r="C68" s="10"/>
      <c r="D68" s="10"/>
      <c r="E68" s="75"/>
      <c r="F68" s="75"/>
      <c r="G68" s="10"/>
      <c r="H68" s="10"/>
    </row>
    <row r="69" spans="2:8" ht="24.75" customHeight="1" x14ac:dyDescent="0.2">
      <c r="B69" s="111"/>
      <c r="C69" s="10"/>
      <c r="D69" s="10"/>
      <c r="E69" s="75"/>
      <c r="F69" s="75"/>
      <c r="G69" s="10"/>
      <c r="H69" s="10"/>
    </row>
    <row r="70" spans="2:8" ht="24.75" customHeight="1" x14ac:dyDescent="0.2">
      <c r="B70" s="111"/>
      <c r="C70" s="10"/>
      <c r="D70" s="10"/>
      <c r="E70" s="75"/>
      <c r="F70" s="75"/>
      <c r="G70" s="10"/>
      <c r="H70" s="10"/>
    </row>
    <row r="71" spans="2:8" ht="24.75" customHeight="1" x14ac:dyDescent="0.2">
      <c r="B71" s="111"/>
      <c r="C71" s="10"/>
      <c r="D71" s="10"/>
      <c r="E71" s="75"/>
      <c r="F71" s="75"/>
      <c r="G71" s="10"/>
      <c r="H71" s="10"/>
    </row>
    <row r="72" spans="2:8" ht="24.75" customHeight="1" x14ac:dyDescent="0.2">
      <c r="B72" s="111"/>
      <c r="C72" s="10"/>
      <c r="D72" s="10"/>
      <c r="E72" s="75"/>
      <c r="F72" s="75"/>
      <c r="G72" s="10"/>
      <c r="H72" s="10"/>
    </row>
    <row r="73" spans="2:8" ht="24.75" customHeight="1" x14ac:dyDescent="0.2">
      <c r="B73" s="111"/>
      <c r="C73" s="10"/>
      <c r="D73" s="10"/>
      <c r="E73" s="75"/>
      <c r="F73" s="75"/>
      <c r="G73" s="10"/>
      <c r="H73" s="10"/>
    </row>
    <row r="74" spans="2:8" ht="24.75" customHeight="1" x14ac:dyDescent="0.2">
      <c r="B74" s="111"/>
      <c r="C74" s="10"/>
      <c r="D74" s="10"/>
      <c r="E74" s="75"/>
      <c r="F74" s="75"/>
      <c r="G74" s="10"/>
      <c r="H74" s="10"/>
    </row>
    <row r="75" spans="2:8" ht="24.75" customHeight="1" x14ac:dyDescent="0.2">
      <c r="B75" s="111"/>
      <c r="C75" s="10"/>
      <c r="D75" s="10"/>
      <c r="E75" s="75"/>
      <c r="F75" s="75"/>
      <c r="G75" s="10"/>
      <c r="H75" s="10"/>
    </row>
    <row r="76" spans="2:8" ht="24.75" customHeight="1" x14ac:dyDescent="0.2">
      <c r="B76" s="111"/>
      <c r="C76" s="10"/>
      <c r="D76" s="10"/>
      <c r="E76" s="75"/>
      <c r="F76" s="75"/>
      <c r="G76" s="10"/>
      <c r="H76" s="10"/>
    </row>
    <row r="77" spans="2:8" ht="24.75" customHeight="1" x14ac:dyDescent="0.2">
      <c r="B77" s="111"/>
      <c r="C77" s="10"/>
      <c r="D77" s="10"/>
      <c r="E77" s="75"/>
      <c r="F77" s="75"/>
      <c r="G77" s="10"/>
      <c r="H77" s="10"/>
    </row>
    <row r="78" spans="2:8" ht="24.75" customHeight="1" x14ac:dyDescent="0.2">
      <c r="B78" s="111"/>
      <c r="C78" s="10"/>
      <c r="D78" s="10"/>
      <c r="E78" s="75"/>
      <c r="F78" s="75"/>
      <c r="G78" s="10"/>
      <c r="H78" s="10"/>
    </row>
  </sheetData>
  <mergeCells count="6">
    <mergeCell ref="A3:A4"/>
    <mergeCell ref="D3:D4"/>
    <mergeCell ref="G3:G4"/>
    <mergeCell ref="H3:H4"/>
    <mergeCell ref="J3:J4"/>
    <mergeCell ref="F3:F4"/>
  </mergeCells>
  <pageMargins left="0" right="0" top="0.59055118110236227" bottom="0.19685039370078741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"/>
  <sheetViews>
    <sheetView workbookViewId="0">
      <selection activeCell="D11" sqref="D11"/>
    </sheetView>
  </sheetViews>
  <sheetFormatPr defaultColWidth="9.140625" defaultRowHeight="24.75" customHeight="1" x14ac:dyDescent="0.2"/>
  <cols>
    <col min="1" max="1" width="31.85546875" style="10" customWidth="1"/>
    <col min="2" max="2" width="19" style="9" customWidth="1"/>
    <col min="3" max="3" width="12.28515625" style="9" customWidth="1"/>
    <col min="4" max="4" width="13.28515625" style="70" customWidth="1"/>
    <col min="5" max="5" width="13.28515625" style="9" customWidth="1"/>
    <col min="6" max="6" width="14.7109375" style="49" customWidth="1"/>
    <col min="7" max="16384" width="9.140625" style="10"/>
  </cols>
  <sheetData>
    <row r="2" spans="1:6" ht="24.75" customHeight="1" x14ac:dyDescent="0.35">
      <c r="A2" s="15" t="s">
        <v>28</v>
      </c>
    </row>
    <row r="3" spans="1:6" s="32" customFormat="1" ht="24.75" customHeight="1" x14ac:dyDescent="0.25">
      <c r="A3" s="475" t="s">
        <v>21</v>
      </c>
      <c r="B3" s="476" t="s">
        <v>0</v>
      </c>
      <c r="C3" s="96" t="s">
        <v>1</v>
      </c>
      <c r="D3" s="476" t="s">
        <v>3</v>
      </c>
      <c r="E3" s="476" t="s">
        <v>4</v>
      </c>
      <c r="F3" s="484" t="s">
        <v>5</v>
      </c>
    </row>
    <row r="4" spans="1:6" s="32" customFormat="1" ht="24.75" customHeight="1" x14ac:dyDescent="0.25">
      <c r="A4" s="475"/>
      <c r="B4" s="477"/>
      <c r="C4" s="18">
        <v>0.01</v>
      </c>
      <c r="D4" s="477"/>
      <c r="E4" s="477"/>
      <c r="F4" s="485"/>
    </row>
    <row r="5" spans="1:6" s="32" customFormat="1" ht="24.75" customHeight="1" x14ac:dyDescent="0.25">
      <c r="A5" s="95"/>
      <c r="B5" s="98"/>
      <c r="C5" s="18"/>
      <c r="D5" s="98"/>
      <c r="E5" s="98"/>
      <c r="F5" s="101"/>
    </row>
    <row r="6" spans="1:6" s="32" customFormat="1" ht="24.75" customHeight="1" x14ac:dyDescent="0.25">
      <c r="A6" s="59" t="s">
        <v>16</v>
      </c>
      <c r="B6" s="104">
        <v>31000</v>
      </c>
      <c r="C6" s="104">
        <v>150</v>
      </c>
      <c r="D6" s="105">
        <v>700</v>
      </c>
      <c r="E6" s="105">
        <v>500</v>
      </c>
      <c r="F6" s="106">
        <f>B6+D6+E6</f>
        <v>32200</v>
      </c>
    </row>
    <row r="7" spans="1:6" s="32" customFormat="1" ht="24.75" customHeight="1" x14ac:dyDescent="0.25">
      <c r="A7" s="59" t="s">
        <v>8</v>
      </c>
      <c r="B7" s="104">
        <v>26000</v>
      </c>
      <c r="C7" s="104">
        <v>150</v>
      </c>
      <c r="D7" s="105"/>
      <c r="E7" s="105">
        <v>500</v>
      </c>
      <c r="F7" s="106">
        <f t="shared" ref="F7:F19" si="0">B7+D7+E7</f>
        <v>26500</v>
      </c>
    </row>
    <row r="8" spans="1:6" s="6" customFormat="1" ht="24.75" customHeight="1" x14ac:dyDescent="0.25">
      <c r="A8" s="59" t="s">
        <v>17</v>
      </c>
      <c r="B8" s="104">
        <v>19000</v>
      </c>
      <c r="C8" s="104">
        <v>75</v>
      </c>
      <c r="D8" s="105"/>
      <c r="E8" s="105">
        <v>500</v>
      </c>
      <c r="F8" s="106">
        <f t="shared" si="0"/>
        <v>19500</v>
      </c>
    </row>
    <row r="9" spans="1:6" s="6" customFormat="1" ht="24.75" customHeight="1" x14ac:dyDescent="0.25">
      <c r="A9" s="67" t="s">
        <v>23</v>
      </c>
      <c r="B9" s="107">
        <v>33000</v>
      </c>
      <c r="C9" s="108">
        <v>150</v>
      </c>
      <c r="D9" s="109"/>
      <c r="E9" s="109">
        <v>500</v>
      </c>
      <c r="F9" s="106">
        <f t="shared" si="0"/>
        <v>33500</v>
      </c>
    </row>
    <row r="10" spans="1:6" s="6" customFormat="1" ht="24.75" customHeight="1" x14ac:dyDescent="0.25">
      <c r="A10" s="59" t="s">
        <v>9</v>
      </c>
      <c r="B10" s="104">
        <v>16500</v>
      </c>
      <c r="C10" s="104">
        <v>75</v>
      </c>
      <c r="D10" s="105"/>
      <c r="E10" s="105">
        <v>500</v>
      </c>
      <c r="F10" s="106">
        <f t="shared" si="0"/>
        <v>17000</v>
      </c>
    </row>
    <row r="11" spans="1:6" s="6" customFormat="1" ht="24.75" customHeight="1" x14ac:dyDescent="0.25">
      <c r="A11" s="59" t="s">
        <v>20</v>
      </c>
      <c r="B11" s="104">
        <v>15500</v>
      </c>
      <c r="C11" s="104">
        <v>75</v>
      </c>
      <c r="D11" s="105">
        <v>1700</v>
      </c>
      <c r="E11" s="105">
        <v>500</v>
      </c>
      <c r="F11" s="106">
        <f t="shared" si="0"/>
        <v>17700</v>
      </c>
    </row>
    <row r="12" spans="1:6" s="6" customFormat="1" ht="24.75" customHeight="1" x14ac:dyDescent="0.25">
      <c r="A12" s="59" t="s">
        <v>10</v>
      </c>
      <c r="B12" s="104">
        <v>15000</v>
      </c>
      <c r="C12" s="104">
        <v>75</v>
      </c>
      <c r="D12" s="105">
        <v>1700</v>
      </c>
      <c r="E12" s="105">
        <v>500</v>
      </c>
      <c r="F12" s="106">
        <f t="shared" si="0"/>
        <v>17200</v>
      </c>
    </row>
    <row r="13" spans="1:6" s="6" customFormat="1" ht="24.75" customHeight="1" x14ac:dyDescent="0.25">
      <c r="A13" s="59" t="s">
        <v>11</v>
      </c>
      <c r="B13" s="104">
        <v>15000</v>
      </c>
      <c r="C13" s="104">
        <v>75</v>
      </c>
      <c r="D13" s="105">
        <v>1200</v>
      </c>
      <c r="E13" s="105">
        <v>500</v>
      </c>
      <c r="F13" s="106">
        <f t="shared" si="0"/>
        <v>16700</v>
      </c>
    </row>
    <row r="14" spans="1:6" s="6" customFormat="1" ht="24.75" customHeight="1" x14ac:dyDescent="0.25">
      <c r="A14" s="60" t="s">
        <v>22</v>
      </c>
      <c r="B14" s="110">
        <v>12000</v>
      </c>
      <c r="C14" s="104">
        <v>0</v>
      </c>
      <c r="D14" s="105">
        <v>1700</v>
      </c>
      <c r="E14" s="105">
        <v>500</v>
      </c>
      <c r="F14" s="106">
        <f t="shared" si="0"/>
        <v>14200</v>
      </c>
    </row>
    <row r="15" spans="1:6" s="6" customFormat="1" ht="24.75" customHeight="1" x14ac:dyDescent="0.25">
      <c r="A15" s="68" t="s">
        <v>27</v>
      </c>
      <c r="B15" s="104">
        <v>11000</v>
      </c>
      <c r="C15" s="104">
        <v>120</v>
      </c>
      <c r="D15" s="105">
        <v>1700</v>
      </c>
      <c r="E15" s="105">
        <v>500</v>
      </c>
      <c r="F15" s="106">
        <f t="shared" si="0"/>
        <v>13200</v>
      </c>
    </row>
    <row r="16" spans="1:6" s="6" customFormat="1" ht="24.75" customHeight="1" x14ac:dyDescent="0.25">
      <c r="A16" s="69" t="s">
        <v>18</v>
      </c>
      <c r="B16" s="107">
        <v>13500</v>
      </c>
      <c r="C16" s="104">
        <v>55</v>
      </c>
      <c r="D16" s="105">
        <v>1200</v>
      </c>
      <c r="E16" s="105">
        <v>500</v>
      </c>
      <c r="F16" s="106">
        <f t="shared" si="0"/>
        <v>15200</v>
      </c>
    </row>
    <row r="17" spans="1:6" s="6" customFormat="1" ht="24.75" customHeight="1" x14ac:dyDescent="0.25">
      <c r="A17" s="59" t="s">
        <v>19</v>
      </c>
      <c r="B17" s="104">
        <v>14000</v>
      </c>
      <c r="C17" s="104">
        <v>0</v>
      </c>
      <c r="D17" s="105">
        <v>1000</v>
      </c>
      <c r="E17" s="105">
        <v>500</v>
      </c>
      <c r="F17" s="106">
        <f t="shared" si="0"/>
        <v>15500</v>
      </c>
    </row>
    <row r="18" spans="1:6" s="6" customFormat="1" ht="24.75" customHeight="1" x14ac:dyDescent="0.25">
      <c r="A18" s="69" t="s">
        <v>40</v>
      </c>
      <c r="B18" s="104">
        <v>12000</v>
      </c>
      <c r="C18" s="104">
        <v>0</v>
      </c>
      <c r="D18" s="105">
        <v>1000</v>
      </c>
      <c r="E18" s="105">
        <v>500</v>
      </c>
      <c r="F18" s="106">
        <f t="shared" si="0"/>
        <v>13500</v>
      </c>
    </row>
    <row r="19" spans="1:6" s="6" customFormat="1" ht="24.75" customHeight="1" x14ac:dyDescent="0.25">
      <c r="A19" s="69" t="s">
        <v>46</v>
      </c>
      <c r="B19" s="104">
        <v>10080</v>
      </c>
      <c r="C19" s="104">
        <v>0</v>
      </c>
      <c r="D19" s="105">
        <v>1000</v>
      </c>
      <c r="E19" s="105">
        <v>500</v>
      </c>
      <c r="F19" s="106">
        <f t="shared" si="0"/>
        <v>11580</v>
      </c>
    </row>
    <row r="20" spans="1:6" s="5" customFormat="1" ht="24.75" customHeight="1" thickBot="1" x14ac:dyDescent="0.3">
      <c r="A20" s="88" t="s">
        <v>14</v>
      </c>
      <c r="B20" s="22">
        <f>SUM(B6:B19)</f>
        <v>243580</v>
      </c>
      <c r="C20" s="22">
        <f>SUM(C6:C19)</f>
        <v>1000</v>
      </c>
      <c r="D20" s="22">
        <f t="shared" ref="D20:F20" si="1">SUM(D6:D19)</f>
        <v>12900</v>
      </c>
      <c r="E20" s="22">
        <f t="shared" si="1"/>
        <v>7000</v>
      </c>
      <c r="F20" s="22">
        <f t="shared" si="1"/>
        <v>263480</v>
      </c>
    </row>
    <row r="21" spans="1:6" ht="24.75" customHeight="1" thickTop="1" x14ac:dyDescent="0.2">
      <c r="F21" s="13"/>
    </row>
    <row r="22" spans="1:6" ht="24.75" customHeight="1" x14ac:dyDescent="0.2">
      <c r="F22" s="53"/>
    </row>
    <row r="32" spans="1:6" ht="24.75" customHeight="1" x14ac:dyDescent="0.2">
      <c r="A32" s="8"/>
    </row>
    <row r="33" spans="1:6" ht="24.75" customHeight="1" x14ac:dyDescent="0.3">
      <c r="A33" s="16"/>
    </row>
    <row r="34" spans="1:6" s="1" customFormat="1" ht="24.75" customHeight="1" x14ac:dyDescent="0.25">
      <c r="A34" s="475" t="s">
        <v>15</v>
      </c>
      <c r="B34" s="58" t="s">
        <v>0</v>
      </c>
      <c r="C34" s="97"/>
      <c r="D34" s="486" t="s">
        <v>3</v>
      </c>
      <c r="E34" s="476" t="s">
        <v>4</v>
      </c>
      <c r="F34" s="50" t="s">
        <v>5</v>
      </c>
    </row>
    <row r="35" spans="1:6" s="1" customFormat="1" ht="24.75" customHeight="1" x14ac:dyDescent="0.25">
      <c r="A35" s="475"/>
      <c r="B35" s="58" t="s">
        <v>25</v>
      </c>
      <c r="C35" s="98"/>
      <c r="D35" s="487"/>
      <c r="E35" s="477"/>
      <c r="F35" s="50" t="s">
        <v>6</v>
      </c>
    </row>
    <row r="36" spans="1:6" s="6" customFormat="1" ht="24.75" customHeight="1" x14ac:dyDescent="0.25">
      <c r="A36" s="4" t="s">
        <v>9</v>
      </c>
      <c r="B36" s="3">
        <v>8250</v>
      </c>
      <c r="C36" s="3"/>
      <c r="D36" s="71"/>
      <c r="E36" s="3"/>
      <c r="F36" s="54" t="e">
        <f>#REF!-#REF!-#REF!+#REF!+D36+E36</f>
        <v>#REF!</v>
      </c>
    </row>
    <row r="37" spans="1:6" s="6" customFormat="1" ht="24.75" customHeight="1" x14ac:dyDescent="0.25">
      <c r="A37" s="4" t="s">
        <v>20</v>
      </c>
      <c r="B37" s="3">
        <v>7750</v>
      </c>
      <c r="C37" s="3"/>
      <c r="D37" s="71"/>
      <c r="E37" s="3"/>
      <c r="F37" s="54" t="e">
        <f>#REF!-#REF!-#REF!+#REF!+D37+E37</f>
        <v>#REF!</v>
      </c>
    </row>
    <row r="38" spans="1:6" s="6" customFormat="1" ht="24.75" hidden="1" customHeight="1" x14ac:dyDescent="0.25">
      <c r="A38" s="26" t="s">
        <v>22</v>
      </c>
      <c r="B38" s="19">
        <v>0</v>
      </c>
      <c r="C38" s="19"/>
      <c r="D38" s="71"/>
      <c r="E38" s="3"/>
      <c r="F38" s="54" t="e">
        <f>#REF!-#REF!-#REF!+#REF!+D38+E38</f>
        <v>#REF!</v>
      </c>
    </row>
    <row r="39" spans="1:6" s="6" customFormat="1" ht="24.75" customHeight="1" x14ac:dyDescent="0.25">
      <c r="A39" s="4" t="s">
        <v>19</v>
      </c>
      <c r="B39" s="3">
        <v>7000</v>
      </c>
      <c r="C39" s="3"/>
      <c r="D39" s="71">
        <v>500</v>
      </c>
      <c r="E39" s="3"/>
      <c r="F39" s="54" t="e">
        <f>#REF!-#REF!-#REF!+#REF!+D39+E39</f>
        <v>#REF!</v>
      </c>
    </row>
    <row r="40" spans="1:6" s="6" customFormat="1" ht="24.75" customHeight="1" x14ac:dyDescent="0.25">
      <c r="A40" s="27" t="s">
        <v>18</v>
      </c>
      <c r="B40" s="20">
        <v>6250</v>
      </c>
      <c r="C40" s="20"/>
      <c r="D40" s="20"/>
      <c r="E40" s="29"/>
      <c r="F40" s="54" t="e">
        <f>#REF!-#REF!-#REF!+#REF!+D40+E40</f>
        <v>#REF!</v>
      </c>
    </row>
    <row r="41" spans="1:6" s="6" customFormat="1" ht="24.75" hidden="1" customHeight="1" x14ac:dyDescent="0.25">
      <c r="A41" s="7" t="s">
        <v>24</v>
      </c>
      <c r="B41" s="23">
        <v>0</v>
      </c>
      <c r="C41" s="23"/>
      <c r="D41" s="71"/>
      <c r="E41" s="3"/>
      <c r="F41" s="54" t="e">
        <f>#REF!-#REF!-#REF!+#REF!+D41+E41</f>
        <v>#REF!</v>
      </c>
    </row>
    <row r="42" spans="1:6" s="5" customFormat="1" ht="24.75" customHeight="1" thickBot="1" x14ac:dyDescent="0.3">
      <c r="A42" s="21" t="s">
        <v>14</v>
      </c>
      <c r="B42" s="22">
        <f t="shared" ref="B42:F42" si="2">SUM(B36:B41)</f>
        <v>29250</v>
      </c>
      <c r="C42" s="22"/>
      <c r="D42" s="52">
        <f t="shared" si="2"/>
        <v>500</v>
      </c>
      <c r="E42" s="22">
        <f t="shared" si="2"/>
        <v>0</v>
      </c>
      <c r="F42" s="52" t="e">
        <f t="shared" si="2"/>
        <v>#REF!</v>
      </c>
    </row>
    <row r="43" spans="1:6" ht="24.75" customHeight="1" thickTop="1" x14ac:dyDescent="0.2">
      <c r="F43" s="55"/>
    </row>
    <row r="44" spans="1:6" ht="24.75" customHeight="1" x14ac:dyDescent="0.2">
      <c r="F44" s="56"/>
    </row>
    <row r="65" spans="1:6" ht="24.75" customHeight="1" x14ac:dyDescent="0.2">
      <c r="F65" s="53" t="e">
        <f>#REF!+#REF!</f>
        <v>#REF!</v>
      </c>
    </row>
    <row r="73" spans="1:6" s="49" customFormat="1" ht="24.75" customHeight="1" x14ac:dyDescent="0.2">
      <c r="A73" s="10"/>
      <c r="B73" s="11"/>
      <c r="C73" s="11"/>
      <c r="E73" s="10"/>
    </row>
    <row r="74" spans="1:6" s="49" customFormat="1" ht="24.75" customHeight="1" x14ac:dyDescent="0.2">
      <c r="A74" s="10"/>
      <c r="B74" s="11"/>
      <c r="C74" s="11"/>
      <c r="E74" s="10"/>
    </row>
    <row r="75" spans="1:6" s="49" customFormat="1" ht="24.75" customHeight="1" x14ac:dyDescent="0.2">
      <c r="A75" s="10"/>
      <c r="B75" s="11"/>
      <c r="C75" s="11"/>
      <c r="E75" s="10"/>
    </row>
    <row r="76" spans="1:6" s="49" customFormat="1" ht="24.75" customHeight="1" x14ac:dyDescent="0.2">
      <c r="A76" s="10"/>
      <c r="B76" s="11"/>
      <c r="C76" s="11"/>
      <c r="E76" s="10"/>
    </row>
    <row r="77" spans="1:6" s="49" customFormat="1" ht="24.75" customHeight="1" x14ac:dyDescent="0.2">
      <c r="A77" s="10"/>
      <c r="B77" s="11"/>
      <c r="C77" s="11"/>
      <c r="E77" s="10"/>
    </row>
    <row r="78" spans="1:6" s="49" customFormat="1" ht="24.75" customHeight="1" x14ac:dyDescent="0.2">
      <c r="A78" s="10"/>
      <c r="B78" s="11"/>
      <c r="C78" s="11"/>
      <c r="E78" s="10"/>
    </row>
    <row r="79" spans="1:6" s="49" customFormat="1" ht="24.75" customHeight="1" x14ac:dyDescent="0.2">
      <c r="A79" s="10"/>
      <c r="B79" s="11"/>
      <c r="C79" s="11"/>
      <c r="E79" s="10"/>
    </row>
    <row r="80" spans="1:6" s="49" customFormat="1" ht="24.75" customHeight="1" x14ac:dyDescent="0.2">
      <c r="A80" s="10"/>
      <c r="B80" s="11"/>
      <c r="C80" s="11"/>
      <c r="E80" s="10"/>
    </row>
    <row r="81" spans="1:5" s="49" customFormat="1" ht="24.75" customHeight="1" x14ac:dyDescent="0.2">
      <c r="A81" s="10"/>
      <c r="B81" s="11"/>
      <c r="C81" s="11"/>
      <c r="E81" s="10"/>
    </row>
    <row r="82" spans="1:5" s="49" customFormat="1" ht="24.75" customHeight="1" x14ac:dyDescent="0.2">
      <c r="A82" s="10"/>
      <c r="B82" s="11"/>
      <c r="C82" s="11"/>
      <c r="E82" s="10"/>
    </row>
    <row r="83" spans="1:5" s="49" customFormat="1" ht="24.75" customHeight="1" x14ac:dyDescent="0.2">
      <c r="A83" s="10"/>
      <c r="B83" s="11"/>
      <c r="C83" s="11"/>
      <c r="E83" s="10"/>
    </row>
    <row r="84" spans="1:5" s="49" customFormat="1" ht="24.75" customHeight="1" x14ac:dyDescent="0.2">
      <c r="A84" s="10"/>
      <c r="B84" s="11"/>
      <c r="C84" s="11"/>
      <c r="E84" s="10"/>
    </row>
    <row r="85" spans="1:5" s="49" customFormat="1" ht="24.75" customHeight="1" x14ac:dyDescent="0.2">
      <c r="A85" s="10"/>
      <c r="B85" s="11"/>
      <c r="C85" s="11"/>
      <c r="E85" s="10"/>
    </row>
    <row r="86" spans="1:5" s="49" customFormat="1" ht="24.75" customHeight="1" x14ac:dyDescent="0.2">
      <c r="A86" s="10"/>
      <c r="B86" s="11"/>
      <c r="C86" s="11"/>
      <c r="E86" s="10"/>
    </row>
    <row r="87" spans="1:5" s="49" customFormat="1" ht="24.75" customHeight="1" x14ac:dyDescent="0.2">
      <c r="A87" s="10"/>
      <c r="B87" s="11"/>
      <c r="C87" s="11"/>
      <c r="E87" s="10"/>
    </row>
    <row r="88" spans="1:5" s="49" customFormat="1" ht="24.75" customHeight="1" x14ac:dyDescent="0.2">
      <c r="A88" s="10"/>
      <c r="B88" s="11"/>
      <c r="C88" s="11"/>
      <c r="E88" s="10"/>
    </row>
  </sheetData>
  <mergeCells count="8">
    <mergeCell ref="F3:F4"/>
    <mergeCell ref="A34:A35"/>
    <mergeCell ref="D34:D35"/>
    <mergeCell ref="E34:E35"/>
    <mergeCell ref="B3:B4"/>
    <mergeCell ref="A3:A4"/>
    <mergeCell ref="D3:D4"/>
    <mergeCell ref="E3:E4"/>
  </mergeCells>
  <pageMargins left="0.51181102362204722" right="0" top="1.1811023622047245" bottom="0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0"/>
  <sheetViews>
    <sheetView workbookViewId="0">
      <selection activeCell="I22" sqref="I22"/>
    </sheetView>
  </sheetViews>
  <sheetFormatPr defaultColWidth="9.140625" defaultRowHeight="21" x14ac:dyDescent="0.45"/>
  <cols>
    <col min="1" max="1" width="5.140625" style="137" customWidth="1"/>
    <col min="2" max="2" width="27.140625" style="140" customWidth="1"/>
    <col min="3" max="3" width="10.85546875" style="184" customWidth="1"/>
    <col min="4" max="4" width="9.28515625" style="138" hidden="1" customWidth="1"/>
    <col min="5" max="5" width="9.28515625" style="138" customWidth="1"/>
    <col min="6" max="6" width="10.7109375" style="138" customWidth="1"/>
    <col min="7" max="7" width="10.28515625" style="139" customWidth="1"/>
    <col min="8" max="8" width="9.7109375" style="139" customWidth="1"/>
    <col min="9" max="9" width="13" style="139" customWidth="1"/>
    <col min="10" max="10" width="10.140625" style="139" customWidth="1"/>
    <col min="11" max="11" width="10.42578125" style="139" customWidth="1"/>
    <col min="12" max="12" width="11.42578125" style="139" hidden="1" customWidth="1"/>
    <col min="13" max="13" width="7.42578125" style="139" hidden="1" customWidth="1"/>
    <col min="14" max="14" width="12.85546875" style="137" customWidth="1"/>
    <col min="15" max="15" width="7.28515625" style="140" customWidth="1"/>
    <col min="16" max="16" width="18.5703125" style="141" customWidth="1"/>
    <col min="17" max="16384" width="9.140625" style="140"/>
  </cols>
  <sheetData>
    <row r="2" spans="1:18" ht="24.75" customHeight="1" x14ac:dyDescent="0.5">
      <c r="B2" s="491" t="s">
        <v>79</v>
      </c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</row>
    <row r="3" spans="1:18" ht="24.75" customHeight="1" x14ac:dyDescent="0.45">
      <c r="B3" s="135"/>
      <c r="C3" s="136"/>
      <c r="G3" s="492"/>
      <c r="H3" s="492"/>
      <c r="I3" s="492"/>
      <c r="J3" s="492"/>
      <c r="K3" s="492"/>
      <c r="L3" s="492" t="s">
        <v>76</v>
      </c>
      <c r="M3" s="492"/>
    </row>
    <row r="4" spans="1:18" s="144" customFormat="1" ht="24.75" customHeight="1" x14ac:dyDescent="0.25">
      <c r="A4" s="137"/>
      <c r="B4" s="493" t="s">
        <v>21</v>
      </c>
      <c r="C4" s="494" t="s">
        <v>55</v>
      </c>
      <c r="D4" s="142" t="s">
        <v>1</v>
      </c>
      <c r="E4" s="494" t="s">
        <v>74</v>
      </c>
      <c r="F4" s="494" t="s">
        <v>3</v>
      </c>
      <c r="G4" s="496" t="s">
        <v>58</v>
      </c>
      <c r="H4" s="496"/>
      <c r="I4" s="195" t="s">
        <v>75</v>
      </c>
      <c r="J4" s="147" t="s">
        <v>1</v>
      </c>
      <c r="K4" s="496" t="s">
        <v>81</v>
      </c>
      <c r="L4" s="497" t="s">
        <v>57</v>
      </c>
      <c r="M4" s="497"/>
      <c r="N4" s="143" t="s">
        <v>5</v>
      </c>
      <c r="O4" s="493" t="s">
        <v>7</v>
      </c>
      <c r="P4" s="493" t="s">
        <v>39</v>
      </c>
    </row>
    <row r="5" spans="1:18" s="144" customFormat="1" ht="24.75" customHeight="1" x14ac:dyDescent="0.25">
      <c r="A5" s="137"/>
      <c r="B5" s="493"/>
      <c r="C5" s="495"/>
      <c r="D5" s="145"/>
      <c r="E5" s="495"/>
      <c r="F5" s="495"/>
      <c r="G5" s="147" t="s">
        <v>70</v>
      </c>
      <c r="H5" s="147" t="s">
        <v>69</v>
      </c>
      <c r="I5" s="148" t="s">
        <v>68</v>
      </c>
      <c r="J5" s="204"/>
      <c r="K5" s="496"/>
      <c r="L5" s="149"/>
      <c r="M5" s="142"/>
      <c r="N5" s="143" t="s">
        <v>6</v>
      </c>
      <c r="O5" s="493"/>
      <c r="P5" s="493"/>
    </row>
    <row r="6" spans="1:18" s="157" customFormat="1" ht="24.75" customHeight="1" x14ac:dyDescent="0.5">
      <c r="A6" s="137">
        <v>1</v>
      </c>
      <c r="B6" s="196" t="s">
        <v>45</v>
      </c>
      <c r="C6" s="172"/>
      <c r="D6" s="151">
        <v>0</v>
      </c>
      <c r="E6" s="152"/>
      <c r="F6" s="152"/>
      <c r="G6" s="153"/>
      <c r="H6" s="154"/>
      <c r="I6" s="154"/>
      <c r="J6" s="151"/>
      <c r="K6" s="154"/>
      <c r="L6" s="155"/>
      <c r="M6" s="155"/>
      <c r="N6" s="156">
        <v>5000</v>
      </c>
      <c r="O6" s="150"/>
      <c r="P6" s="208" t="s">
        <v>85</v>
      </c>
    </row>
    <row r="7" spans="1:18" s="144" customFormat="1" ht="24.75" customHeight="1" x14ac:dyDescent="0.5">
      <c r="A7" s="137">
        <v>2</v>
      </c>
      <c r="B7" s="189" t="s">
        <v>16</v>
      </c>
      <c r="C7" s="151">
        <v>31000</v>
      </c>
      <c r="D7" s="158">
        <v>0</v>
      </c>
      <c r="E7" s="158">
        <v>500</v>
      </c>
      <c r="F7" s="158">
        <v>700</v>
      </c>
      <c r="G7" s="159"/>
      <c r="H7" s="170"/>
      <c r="I7" s="170"/>
      <c r="J7" s="202">
        <v>750</v>
      </c>
      <c r="K7" s="160">
        <v>750</v>
      </c>
      <c r="L7" s="160"/>
      <c r="M7" s="160"/>
      <c r="N7" s="156">
        <v>31450</v>
      </c>
      <c r="O7" s="143"/>
      <c r="P7" s="498" t="s">
        <v>34</v>
      </c>
    </row>
    <row r="8" spans="1:18" s="144" customFormat="1" ht="24.75" customHeight="1" x14ac:dyDescent="0.5">
      <c r="A8" s="137">
        <v>3</v>
      </c>
      <c r="B8" s="197" t="s">
        <v>23</v>
      </c>
      <c r="C8" s="161">
        <v>33000</v>
      </c>
      <c r="D8" s="151">
        <v>0</v>
      </c>
      <c r="E8" s="158">
        <v>500</v>
      </c>
      <c r="F8" s="162"/>
      <c r="G8" s="163"/>
      <c r="H8" s="170"/>
      <c r="I8" s="170">
        <v>8</v>
      </c>
      <c r="J8" s="161">
        <v>750</v>
      </c>
      <c r="K8" s="160">
        <v>758</v>
      </c>
      <c r="L8" s="164"/>
      <c r="M8" s="160"/>
      <c r="N8" s="156">
        <v>32742</v>
      </c>
      <c r="O8" s="143"/>
      <c r="P8" s="499"/>
    </row>
    <row r="9" spans="1:18" ht="24.75" customHeight="1" x14ac:dyDescent="0.5">
      <c r="A9" s="137">
        <v>4</v>
      </c>
      <c r="B9" s="189" t="s">
        <v>17</v>
      </c>
      <c r="C9" s="151">
        <v>19000</v>
      </c>
      <c r="D9" s="158">
        <v>75</v>
      </c>
      <c r="E9" s="158">
        <v>500</v>
      </c>
      <c r="F9" s="158"/>
      <c r="G9" s="170"/>
      <c r="H9" s="170"/>
      <c r="I9" s="170">
        <v>14</v>
      </c>
      <c r="J9" s="202">
        <v>750</v>
      </c>
      <c r="K9" s="160">
        <v>764</v>
      </c>
      <c r="L9" s="159"/>
      <c r="M9" s="159"/>
      <c r="N9" s="156">
        <v>18736</v>
      </c>
      <c r="O9" s="165"/>
      <c r="P9" s="166" t="s">
        <v>35</v>
      </c>
    </row>
    <row r="10" spans="1:18" ht="24.75" customHeight="1" x14ac:dyDescent="0.5">
      <c r="A10" s="137">
        <v>5</v>
      </c>
      <c r="B10" s="189" t="s">
        <v>9</v>
      </c>
      <c r="C10" s="151">
        <v>16500</v>
      </c>
      <c r="D10" s="158">
        <v>75</v>
      </c>
      <c r="E10" s="158">
        <v>500</v>
      </c>
      <c r="F10" s="158"/>
      <c r="G10" s="199" t="s">
        <v>73</v>
      </c>
      <c r="H10" s="199">
        <v>1100</v>
      </c>
      <c r="I10" s="199">
        <v>30</v>
      </c>
      <c r="J10" s="202">
        <v>750</v>
      </c>
      <c r="K10" s="168">
        <v>1880</v>
      </c>
      <c r="L10" s="167"/>
      <c r="M10" s="167"/>
      <c r="N10" s="156">
        <v>15120</v>
      </c>
      <c r="O10" s="169"/>
      <c r="P10" s="166" t="s">
        <v>33</v>
      </c>
    </row>
    <row r="11" spans="1:18" ht="24.75" customHeight="1" x14ac:dyDescent="0.5">
      <c r="A11" s="137">
        <v>6</v>
      </c>
      <c r="B11" s="189" t="s">
        <v>20</v>
      </c>
      <c r="C11" s="151">
        <v>15500</v>
      </c>
      <c r="D11" s="158">
        <v>75</v>
      </c>
      <c r="E11" s="158">
        <v>500</v>
      </c>
      <c r="F11" s="158">
        <v>1700</v>
      </c>
      <c r="G11" s="170" t="s">
        <v>77</v>
      </c>
      <c r="H11" s="170">
        <v>65</v>
      </c>
      <c r="I11" s="170">
        <v>44</v>
      </c>
      <c r="J11" s="202">
        <v>750</v>
      </c>
      <c r="K11" s="170">
        <v>859</v>
      </c>
      <c r="L11" s="160"/>
      <c r="M11" s="160"/>
      <c r="N11" s="156">
        <v>16841</v>
      </c>
      <c r="O11" s="169"/>
      <c r="P11" s="166" t="s">
        <v>32</v>
      </c>
    </row>
    <row r="12" spans="1:18" ht="24.75" customHeight="1" thickBot="1" x14ac:dyDescent="0.55000000000000004">
      <c r="A12" s="137">
        <v>7</v>
      </c>
      <c r="B12" s="189" t="s">
        <v>10</v>
      </c>
      <c r="C12" s="151">
        <v>15000</v>
      </c>
      <c r="D12" s="158">
        <v>75</v>
      </c>
      <c r="E12" s="158">
        <v>500</v>
      </c>
      <c r="F12" s="158">
        <v>1700</v>
      </c>
      <c r="G12" s="200" t="s">
        <v>72</v>
      </c>
      <c r="H12" s="200">
        <v>2625</v>
      </c>
      <c r="I12" s="200">
        <v>36</v>
      </c>
      <c r="J12" s="202">
        <v>650</v>
      </c>
      <c r="K12" s="164">
        <v>3311</v>
      </c>
      <c r="L12" s="167"/>
      <c r="M12" s="167"/>
      <c r="N12" s="156">
        <v>13889</v>
      </c>
      <c r="O12" s="171" t="s">
        <v>80</v>
      </c>
      <c r="P12" s="166" t="s">
        <v>31</v>
      </c>
      <c r="R12" s="191"/>
    </row>
    <row r="13" spans="1:18" ht="24.75" customHeight="1" thickTop="1" x14ac:dyDescent="0.5">
      <c r="A13" s="137">
        <v>8</v>
      </c>
      <c r="B13" s="189" t="s">
        <v>11</v>
      </c>
      <c r="C13" s="172">
        <v>15000</v>
      </c>
      <c r="D13" s="173">
        <v>75</v>
      </c>
      <c r="E13" s="158">
        <v>500</v>
      </c>
      <c r="F13" s="207">
        <v>1200</v>
      </c>
      <c r="G13" s="200" t="s">
        <v>71</v>
      </c>
      <c r="H13" s="200">
        <v>1562</v>
      </c>
      <c r="I13" s="200">
        <v>18</v>
      </c>
      <c r="J13" s="203">
        <v>675</v>
      </c>
      <c r="K13" s="164">
        <v>2255</v>
      </c>
      <c r="L13" s="163"/>
      <c r="M13" s="163"/>
      <c r="N13" s="156">
        <v>14445</v>
      </c>
      <c r="O13" s="174"/>
      <c r="P13" s="166" t="s">
        <v>30</v>
      </c>
    </row>
    <row r="14" spans="1:18" ht="24.75" customHeight="1" x14ac:dyDescent="0.5">
      <c r="A14" s="137">
        <v>9</v>
      </c>
      <c r="B14" s="196" t="s">
        <v>22</v>
      </c>
      <c r="C14" s="151">
        <v>12000</v>
      </c>
      <c r="D14" s="158">
        <v>0</v>
      </c>
      <c r="E14" s="158">
        <v>500</v>
      </c>
      <c r="F14" s="173">
        <v>1700</v>
      </c>
      <c r="G14" s="201"/>
      <c r="H14" s="200"/>
      <c r="I14" s="200">
        <v>18</v>
      </c>
      <c r="J14" s="202">
        <v>600</v>
      </c>
      <c r="K14" s="164">
        <v>618</v>
      </c>
      <c r="L14" s="165"/>
      <c r="M14" s="165"/>
      <c r="N14" s="156">
        <v>13582</v>
      </c>
      <c r="O14" s="175"/>
      <c r="P14" s="166" t="s">
        <v>36</v>
      </c>
    </row>
    <row r="15" spans="1:18" ht="24.75" customHeight="1" x14ac:dyDescent="0.5">
      <c r="A15" s="137">
        <v>10</v>
      </c>
      <c r="B15" s="189" t="s">
        <v>27</v>
      </c>
      <c r="C15" s="172">
        <v>11000</v>
      </c>
      <c r="D15" s="158">
        <v>55</v>
      </c>
      <c r="E15" s="158">
        <v>500</v>
      </c>
      <c r="F15" s="173">
        <v>1700</v>
      </c>
      <c r="G15" s="167"/>
      <c r="H15" s="199"/>
      <c r="I15" s="199"/>
      <c r="J15" s="202">
        <v>550</v>
      </c>
      <c r="K15" s="168">
        <v>550</v>
      </c>
      <c r="L15" s="167"/>
      <c r="M15" s="167"/>
      <c r="N15" s="156">
        <v>12650</v>
      </c>
      <c r="O15" s="174"/>
      <c r="P15" s="166" t="s">
        <v>41</v>
      </c>
    </row>
    <row r="16" spans="1:18" ht="24.75" hidden="1" customHeight="1" x14ac:dyDescent="0.5">
      <c r="A16" s="137">
        <v>11</v>
      </c>
      <c r="B16" s="189" t="s">
        <v>26</v>
      </c>
      <c r="C16" s="172"/>
      <c r="D16" s="158">
        <v>0</v>
      </c>
      <c r="E16" s="158">
        <v>500</v>
      </c>
      <c r="F16" s="173"/>
      <c r="G16" s="165"/>
      <c r="H16" s="200"/>
      <c r="I16" s="200"/>
      <c r="J16" s="202"/>
      <c r="K16" s="164"/>
      <c r="L16" s="165"/>
      <c r="M16" s="165"/>
      <c r="N16" s="156" t="e">
        <f>#REF!-G16+#REF!+#REF!</f>
        <v>#REF!</v>
      </c>
      <c r="O16" s="175"/>
      <c r="P16" s="166" t="s">
        <v>37</v>
      </c>
    </row>
    <row r="17" spans="1:16" ht="24.75" customHeight="1" x14ac:dyDescent="0.5">
      <c r="A17" s="137">
        <v>12</v>
      </c>
      <c r="B17" s="198" t="s">
        <v>18</v>
      </c>
      <c r="C17" s="151">
        <v>13500</v>
      </c>
      <c r="D17" s="158"/>
      <c r="E17" s="158">
        <v>500</v>
      </c>
      <c r="F17" s="206">
        <v>1200</v>
      </c>
      <c r="G17" s="147"/>
      <c r="H17" s="146"/>
      <c r="I17" s="146"/>
      <c r="J17" s="202"/>
      <c r="K17" s="142"/>
      <c r="L17" s="147"/>
      <c r="M17" s="147"/>
      <c r="N17" s="156">
        <v>15200</v>
      </c>
      <c r="O17" s="175"/>
      <c r="P17" s="176" t="s">
        <v>29</v>
      </c>
    </row>
    <row r="18" spans="1:16" ht="24.75" customHeight="1" x14ac:dyDescent="0.5">
      <c r="A18" s="137">
        <v>13</v>
      </c>
      <c r="B18" s="189" t="s">
        <v>19</v>
      </c>
      <c r="C18" s="151">
        <v>14000</v>
      </c>
      <c r="D18" s="158"/>
      <c r="E18" s="158">
        <v>500</v>
      </c>
      <c r="F18" s="172">
        <v>1000</v>
      </c>
      <c r="G18" s="159"/>
      <c r="H18" s="170"/>
      <c r="I18" s="170">
        <v>2</v>
      </c>
      <c r="J18" s="202"/>
      <c r="K18" s="160">
        <v>2</v>
      </c>
      <c r="L18" s="159"/>
      <c r="M18" s="159"/>
      <c r="N18" s="156">
        <v>15498</v>
      </c>
      <c r="O18" s="169"/>
      <c r="P18" s="177" t="s">
        <v>38</v>
      </c>
    </row>
    <row r="19" spans="1:16" ht="24.75" customHeight="1" x14ac:dyDescent="0.5">
      <c r="A19" s="137">
        <v>14</v>
      </c>
      <c r="B19" s="198" t="s">
        <v>40</v>
      </c>
      <c r="C19" s="151">
        <v>12000</v>
      </c>
      <c r="D19" s="158">
        <v>0</v>
      </c>
      <c r="E19" s="158">
        <v>500</v>
      </c>
      <c r="F19" s="172">
        <v>1000</v>
      </c>
      <c r="G19" s="159"/>
      <c r="H19" s="160"/>
      <c r="I19" s="160"/>
      <c r="J19" s="158"/>
      <c r="K19" s="160"/>
      <c r="L19" s="159"/>
      <c r="M19" s="159"/>
      <c r="N19" s="156">
        <v>13500</v>
      </c>
      <c r="O19" s="169"/>
      <c r="P19" s="176" t="s">
        <v>29</v>
      </c>
    </row>
    <row r="20" spans="1:16" ht="24.75" customHeight="1" x14ac:dyDescent="0.5">
      <c r="A20" s="137">
        <v>15</v>
      </c>
      <c r="B20" s="198" t="s">
        <v>83</v>
      </c>
      <c r="C20" s="172">
        <v>20000</v>
      </c>
      <c r="D20" s="158"/>
      <c r="E20" s="205">
        <v>367</v>
      </c>
      <c r="F20" s="151"/>
      <c r="G20" s="159"/>
      <c r="H20" s="160"/>
      <c r="I20" s="160"/>
      <c r="J20" s="209">
        <v>733.35</v>
      </c>
      <c r="K20" s="160">
        <v>733.35</v>
      </c>
      <c r="L20" s="160"/>
      <c r="M20" s="160"/>
      <c r="N20" s="156">
        <v>14300.65</v>
      </c>
      <c r="O20" s="178" t="s">
        <v>78</v>
      </c>
      <c r="P20" s="176" t="s">
        <v>86</v>
      </c>
    </row>
    <row r="21" spans="1:16" s="183" customFormat="1" ht="24.75" customHeight="1" thickBot="1" x14ac:dyDescent="0.3">
      <c r="A21" s="137"/>
      <c r="B21" s="190" t="s">
        <v>14</v>
      </c>
      <c r="C21" s="179"/>
      <c r="D21" s="180">
        <f t="shared" ref="D21" si="0">SUM(D6:D19)</f>
        <v>430</v>
      </c>
      <c r="E21" s="180"/>
      <c r="F21" s="180"/>
      <c r="G21" s="180"/>
      <c r="H21" s="181"/>
      <c r="I21" s="181"/>
      <c r="J21" s="180"/>
      <c r="K21" s="181"/>
      <c r="L21" s="180"/>
      <c r="M21" s="180"/>
      <c r="N21" s="194">
        <f>N6+N7+N8+N9+N10+N11+N12+N13+N14+N15+N17+N18+N19+N20</f>
        <v>232953.65</v>
      </c>
      <c r="O21" s="192"/>
      <c r="P21" s="193"/>
    </row>
    <row r="22" spans="1:16" ht="24.75" customHeight="1" thickTop="1" x14ac:dyDescent="0.45">
      <c r="N22" s="182"/>
    </row>
    <row r="23" spans="1:16" ht="24.75" customHeight="1" x14ac:dyDescent="0.55000000000000004">
      <c r="B23" s="488" t="s">
        <v>82</v>
      </c>
      <c r="C23" s="489"/>
      <c r="D23" s="489"/>
      <c r="E23" s="489"/>
      <c r="F23" s="489"/>
      <c r="G23" s="489"/>
      <c r="H23" s="489"/>
      <c r="I23" s="489"/>
      <c r="J23" s="489"/>
      <c r="K23" s="489"/>
      <c r="L23" s="489"/>
      <c r="M23" s="489"/>
      <c r="N23" s="489"/>
      <c r="O23" s="489"/>
      <c r="P23" s="489"/>
    </row>
    <row r="24" spans="1:16" ht="26.25" x14ac:dyDescent="0.55000000000000004">
      <c r="B24" s="490" t="s">
        <v>84</v>
      </c>
      <c r="C24" s="490"/>
      <c r="D24" s="490"/>
      <c r="E24" s="490"/>
      <c r="F24" s="490"/>
      <c r="G24" s="490"/>
      <c r="H24" s="490"/>
      <c r="I24" s="490"/>
      <c r="J24" s="490"/>
      <c r="K24" s="490"/>
      <c r="L24" s="490"/>
      <c r="M24" s="490"/>
      <c r="N24" s="490"/>
      <c r="O24" s="490"/>
      <c r="P24" s="490"/>
    </row>
    <row r="33" spans="1:16" x14ac:dyDescent="0.45">
      <c r="A33" s="140"/>
      <c r="B33" s="135"/>
      <c r="C33" s="136"/>
      <c r="P33" s="140"/>
    </row>
    <row r="34" spans="1:16" x14ac:dyDescent="0.45">
      <c r="A34" s="140"/>
      <c r="B34" s="135"/>
      <c r="C34" s="136"/>
      <c r="P34" s="140"/>
    </row>
    <row r="35" spans="1:16" x14ac:dyDescent="0.45">
      <c r="A35" s="140"/>
      <c r="N35" s="185"/>
      <c r="P35" s="140"/>
    </row>
    <row r="36" spans="1:16" x14ac:dyDescent="0.45">
      <c r="A36" s="140"/>
      <c r="N36" s="186"/>
      <c r="P36" s="140"/>
    </row>
    <row r="38" spans="1:16" x14ac:dyDescent="0.45">
      <c r="A38" s="140"/>
      <c r="O38" s="187"/>
      <c r="P38" s="140"/>
    </row>
    <row r="57" spans="1:16" x14ac:dyDescent="0.45">
      <c r="A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82" t="e">
        <f>#REF!+#REF!</f>
        <v>#REF!</v>
      </c>
      <c r="P57" s="140"/>
    </row>
    <row r="65" spans="1:16" x14ac:dyDescent="0.45">
      <c r="A65" s="140"/>
      <c r="C65" s="140"/>
      <c r="D65" s="140"/>
      <c r="E65" s="140"/>
      <c r="F65" s="140"/>
      <c r="G65" s="140"/>
      <c r="H65" s="188"/>
      <c r="I65" s="188"/>
      <c r="J65" s="188"/>
      <c r="K65" s="188"/>
      <c r="L65" s="140"/>
      <c r="M65" s="140"/>
      <c r="P65" s="140"/>
    </row>
    <row r="66" spans="1:16" x14ac:dyDescent="0.45">
      <c r="A66" s="140"/>
      <c r="C66" s="140"/>
      <c r="D66" s="140"/>
      <c r="E66" s="140"/>
      <c r="F66" s="140"/>
      <c r="G66" s="140"/>
      <c r="H66" s="188"/>
      <c r="I66" s="188"/>
      <c r="J66" s="188"/>
      <c r="K66" s="188"/>
      <c r="L66" s="140"/>
      <c r="M66" s="140"/>
      <c r="P66" s="140"/>
    </row>
    <row r="67" spans="1:16" x14ac:dyDescent="0.45">
      <c r="A67" s="140"/>
      <c r="C67" s="140"/>
      <c r="D67" s="140"/>
      <c r="E67" s="140"/>
      <c r="F67" s="140"/>
      <c r="G67" s="140"/>
      <c r="H67" s="188"/>
      <c r="I67" s="188"/>
      <c r="J67" s="188"/>
      <c r="K67" s="188"/>
      <c r="L67" s="140"/>
      <c r="M67" s="140"/>
      <c r="P67" s="140"/>
    </row>
    <row r="68" spans="1:16" x14ac:dyDescent="0.45">
      <c r="A68" s="140"/>
      <c r="C68" s="140"/>
      <c r="D68" s="140"/>
      <c r="E68" s="140"/>
      <c r="F68" s="140"/>
      <c r="G68" s="140"/>
      <c r="H68" s="188"/>
      <c r="I68" s="188"/>
      <c r="J68" s="188"/>
      <c r="K68" s="188"/>
      <c r="L68" s="140"/>
      <c r="M68" s="140"/>
      <c r="P68" s="140"/>
    </row>
    <row r="69" spans="1:16" x14ac:dyDescent="0.45">
      <c r="A69" s="140"/>
      <c r="C69" s="140"/>
      <c r="D69" s="140"/>
      <c r="E69" s="140"/>
      <c r="F69" s="140"/>
      <c r="G69" s="140"/>
      <c r="H69" s="188"/>
      <c r="I69" s="188"/>
      <c r="J69" s="188"/>
      <c r="K69" s="188"/>
      <c r="L69" s="140"/>
      <c r="M69" s="140"/>
      <c r="P69" s="140"/>
    </row>
    <row r="70" spans="1:16" x14ac:dyDescent="0.45">
      <c r="A70" s="140"/>
      <c r="C70" s="140"/>
      <c r="D70" s="140"/>
      <c r="E70" s="140"/>
      <c r="F70" s="140"/>
      <c r="G70" s="140"/>
      <c r="H70" s="188"/>
      <c r="I70" s="188"/>
      <c r="J70" s="188"/>
      <c r="K70" s="188"/>
      <c r="L70" s="140"/>
      <c r="M70" s="140"/>
      <c r="P70" s="140"/>
    </row>
    <row r="71" spans="1:16" x14ac:dyDescent="0.45">
      <c r="A71" s="140"/>
      <c r="C71" s="140"/>
      <c r="D71" s="140"/>
      <c r="E71" s="140"/>
      <c r="F71" s="140"/>
      <c r="G71" s="140"/>
      <c r="H71" s="188"/>
      <c r="I71" s="188"/>
      <c r="J71" s="188"/>
      <c r="K71" s="188"/>
      <c r="L71" s="140"/>
      <c r="M71" s="140"/>
      <c r="P71" s="140"/>
    </row>
    <row r="72" spans="1:16" x14ac:dyDescent="0.45">
      <c r="A72" s="140"/>
      <c r="C72" s="140"/>
      <c r="D72" s="140"/>
      <c r="E72" s="140"/>
      <c r="F72" s="140"/>
      <c r="G72" s="140"/>
      <c r="H72" s="188"/>
      <c r="I72" s="188"/>
      <c r="J72" s="188"/>
      <c r="K72" s="188"/>
      <c r="L72" s="140"/>
      <c r="M72" s="140"/>
      <c r="P72" s="140"/>
    </row>
    <row r="73" spans="1:16" x14ac:dyDescent="0.45">
      <c r="A73" s="140"/>
      <c r="C73" s="140"/>
      <c r="D73" s="140"/>
      <c r="E73" s="140"/>
      <c r="F73" s="140"/>
      <c r="G73" s="140"/>
      <c r="H73" s="188"/>
      <c r="I73" s="188"/>
      <c r="J73" s="188"/>
      <c r="K73" s="188"/>
      <c r="L73" s="140"/>
      <c r="M73" s="140"/>
      <c r="P73" s="140"/>
    </row>
    <row r="74" spans="1:16" x14ac:dyDescent="0.45">
      <c r="A74" s="140"/>
      <c r="C74" s="140"/>
      <c r="D74" s="140"/>
      <c r="E74" s="140"/>
      <c r="F74" s="140"/>
      <c r="G74" s="140"/>
      <c r="H74" s="188"/>
      <c r="I74" s="188"/>
      <c r="J74" s="188"/>
      <c r="K74" s="188"/>
      <c r="L74" s="140"/>
      <c r="M74" s="140"/>
      <c r="P74" s="140"/>
    </row>
    <row r="75" spans="1:16" x14ac:dyDescent="0.45">
      <c r="A75" s="140"/>
      <c r="C75" s="140"/>
      <c r="D75" s="140"/>
      <c r="E75" s="140"/>
      <c r="F75" s="140"/>
      <c r="G75" s="140"/>
      <c r="H75" s="188"/>
      <c r="I75" s="188"/>
      <c r="J75" s="188"/>
      <c r="K75" s="188"/>
      <c r="L75" s="140"/>
      <c r="M75" s="140"/>
      <c r="P75" s="140"/>
    </row>
    <row r="76" spans="1:16" x14ac:dyDescent="0.45">
      <c r="A76" s="140"/>
      <c r="C76" s="140"/>
      <c r="D76" s="140"/>
      <c r="E76" s="140"/>
      <c r="F76" s="140"/>
      <c r="G76" s="140"/>
      <c r="H76" s="188"/>
      <c r="I76" s="188"/>
      <c r="J76" s="188"/>
      <c r="K76" s="188"/>
      <c r="L76" s="140"/>
      <c r="M76" s="140"/>
      <c r="P76" s="140"/>
    </row>
    <row r="77" spans="1:16" x14ac:dyDescent="0.45">
      <c r="A77" s="140"/>
      <c r="C77" s="140"/>
      <c r="D77" s="140"/>
      <c r="E77" s="140"/>
      <c r="F77" s="140"/>
      <c r="G77" s="140"/>
      <c r="H77" s="188"/>
      <c r="I77" s="188"/>
      <c r="J77" s="188"/>
      <c r="K77" s="188"/>
      <c r="L77" s="140"/>
      <c r="M77" s="140"/>
      <c r="P77" s="140"/>
    </row>
    <row r="78" spans="1:16" x14ac:dyDescent="0.45">
      <c r="A78" s="140"/>
      <c r="C78" s="140"/>
      <c r="D78" s="140"/>
      <c r="E78" s="140"/>
      <c r="F78" s="140"/>
      <c r="G78" s="140"/>
      <c r="H78" s="188"/>
      <c r="I78" s="188"/>
      <c r="J78" s="188"/>
      <c r="K78" s="188"/>
      <c r="L78" s="140"/>
      <c r="M78" s="140"/>
      <c r="P78" s="140"/>
    </row>
    <row r="79" spans="1:16" x14ac:dyDescent="0.45">
      <c r="A79" s="140"/>
      <c r="C79" s="140"/>
      <c r="D79" s="140"/>
      <c r="E79" s="140"/>
      <c r="F79" s="140"/>
      <c r="G79" s="140"/>
      <c r="H79" s="188"/>
      <c r="I79" s="188"/>
      <c r="J79" s="188"/>
      <c r="K79" s="188"/>
      <c r="L79" s="140"/>
      <c r="M79" s="140"/>
      <c r="P79" s="140"/>
    </row>
    <row r="80" spans="1:16" x14ac:dyDescent="0.45">
      <c r="A80" s="140"/>
      <c r="C80" s="140"/>
      <c r="D80" s="140"/>
      <c r="E80" s="140"/>
      <c r="F80" s="140"/>
      <c r="G80" s="140"/>
      <c r="H80" s="188"/>
      <c r="I80" s="188"/>
      <c r="J80" s="188"/>
      <c r="K80" s="188"/>
      <c r="L80" s="140"/>
      <c r="M80" s="140"/>
      <c r="P80" s="140"/>
    </row>
  </sheetData>
  <mergeCells count="15">
    <mergeCell ref="B23:P23"/>
    <mergeCell ref="B24:P24"/>
    <mergeCell ref="B2:P2"/>
    <mergeCell ref="L3:M3"/>
    <mergeCell ref="G3:K3"/>
    <mergeCell ref="B4:B5"/>
    <mergeCell ref="C4:C5"/>
    <mergeCell ref="G4:H4"/>
    <mergeCell ref="L4:M4"/>
    <mergeCell ref="E4:E5"/>
    <mergeCell ref="F4:F5"/>
    <mergeCell ref="O4:O5"/>
    <mergeCell ref="P4:P5"/>
    <mergeCell ref="P7:P8"/>
    <mergeCell ref="K4:K5"/>
  </mergeCells>
  <pageMargins left="0" right="0" top="0" bottom="0" header="0" footer="0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7"/>
  <sheetViews>
    <sheetView workbookViewId="0">
      <selection activeCell="C22" sqref="C22:O22"/>
    </sheetView>
  </sheetViews>
  <sheetFormatPr defaultColWidth="9.140625" defaultRowHeight="21" x14ac:dyDescent="0.45"/>
  <cols>
    <col min="1" max="1" width="5.140625" style="137" customWidth="1"/>
    <col min="2" max="2" width="24.85546875" style="140" customWidth="1"/>
    <col min="3" max="3" width="10.85546875" style="184" customWidth="1"/>
    <col min="4" max="4" width="6" style="184" customWidth="1"/>
    <col min="5" max="5" width="8.28515625" style="138" customWidth="1"/>
    <col min="6" max="6" width="9.28515625" style="138" customWidth="1"/>
    <col min="7" max="7" width="8.85546875" style="138" customWidth="1"/>
    <col min="8" max="8" width="7" style="139" customWidth="1"/>
    <col min="9" max="9" width="8" style="139" customWidth="1"/>
    <col min="10" max="11" width="10.140625" style="139" customWidth="1"/>
    <col min="12" max="12" width="9.140625" style="139" customWidth="1"/>
    <col min="13" max="13" width="7.42578125" style="139" customWidth="1"/>
    <col min="14" max="14" width="12.85546875" style="137" customWidth="1"/>
    <col min="15" max="15" width="18.5703125" style="141" customWidth="1"/>
    <col min="16" max="16384" width="9.140625" style="140"/>
  </cols>
  <sheetData>
    <row r="2" spans="1:17" ht="24.75" customHeight="1" x14ac:dyDescent="0.6">
      <c r="B2" s="503" t="s">
        <v>88</v>
      </c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</row>
    <row r="3" spans="1:17" ht="24.75" customHeight="1" x14ac:dyDescent="0.45">
      <c r="B3" s="135"/>
      <c r="C3" s="136"/>
      <c r="D3" s="136"/>
      <c r="H3" s="492"/>
      <c r="I3" s="492"/>
      <c r="J3" s="492"/>
      <c r="K3" s="492"/>
      <c r="L3" s="492"/>
      <c r="M3" s="492"/>
    </row>
    <row r="4" spans="1:17" s="144" customFormat="1" ht="24.75" customHeight="1" x14ac:dyDescent="0.25">
      <c r="A4" s="230"/>
      <c r="B4" s="493" t="s">
        <v>21</v>
      </c>
      <c r="C4" s="494" t="s">
        <v>55</v>
      </c>
      <c r="D4" s="211"/>
      <c r="E4" s="214" t="s">
        <v>0</v>
      </c>
      <c r="F4" s="494" t="s">
        <v>74</v>
      </c>
      <c r="G4" s="494" t="s">
        <v>3</v>
      </c>
      <c r="H4" s="496" t="s">
        <v>58</v>
      </c>
      <c r="I4" s="496"/>
      <c r="J4" s="195" t="s">
        <v>75</v>
      </c>
      <c r="K4" s="213" t="s">
        <v>1</v>
      </c>
      <c r="L4" s="497" t="s">
        <v>57</v>
      </c>
      <c r="M4" s="497"/>
      <c r="N4" s="210" t="s">
        <v>5</v>
      </c>
      <c r="O4" s="493" t="s">
        <v>39</v>
      </c>
    </row>
    <row r="5" spans="1:17" s="144" customFormat="1" ht="24.75" customHeight="1" x14ac:dyDescent="0.25">
      <c r="A5" s="230"/>
      <c r="B5" s="493"/>
      <c r="C5" s="495"/>
      <c r="D5" s="212"/>
      <c r="E5" s="145" t="s">
        <v>76</v>
      </c>
      <c r="F5" s="495"/>
      <c r="G5" s="495"/>
      <c r="H5" s="214" t="s">
        <v>94</v>
      </c>
      <c r="I5" s="213" t="s">
        <v>69</v>
      </c>
      <c r="J5" s="148" t="s">
        <v>68</v>
      </c>
      <c r="K5" s="204">
        <v>0.02</v>
      </c>
      <c r="L5" s="214" t="s">
        <v>95</v>
      </c>
      <c r="M5" s="214" t="s">
        <v>94</v>
      </c>
      <c r="N5" s="210" t="s">
        <v>6</v>
      </c>
      <c r="O5" s="493"/>
    </row>
    <row r="6" spans="1:17" s="157" customFormat="1" ht="24.75" customHeight="1" x14ac:dyDescent="0.5">
      <c r="A6" s="230">
        <v>1</v>
      </c>
      <c r="B6" s="196" t="s">
        <v>45</v>
      </c>
      <c r="C6" s="172">
        <v>35000</v>
      </c>
      <c r="D6" s="172"/>
      <c r="E6" s="151"/>
      <c r="F6" s="152"/>
      <c r="G6" s="152"/>
      <c r="H6" s="153"/>
      <c r="I6" s="154"/>
      <c r="J6" s="154"/>
      <c r="K6" s="223">
        <v>300</v>
      </c>
      <c r="L6" s="155"/>
      <c r="M6" s="155"/>
      <c r="N6" s="156">
        <v>34700</v>
      </c>
      <c r="O6" s="208" t="s">
        <v>85</v>
      </c>
    </row>
    <row r="7" spans="1:17" s="144" customFormat="1" ht="24.75" customHeight="1" x14ac:dyDescent="0.5">
      <c r="A7" s="230">
        <v>2</v>
      </c>
      <c r="B7" s="189" t="s">
        <v>16</v>
      </c>
      <c r="C7" s="151">
        <v>31000</v>
      </c>
      <c r="D7" s="151"/>
      <c r="E7" s="158"/>
      <c r="F7" s="202">
        <v>500</v>
      </c>
      <c r="G7" s="158">
        <v>700</v>
      </c>
      <c r="H7" s="159"/>
      <c r="I7" s="170"/>
      <c r="J7" s="170"/>
      <c r="K7" s="205">
        <v>300</v>
      </c>
      <c r="L7" s="160"/>
      <c r="M7" s="160"/>
      <c r="N7" s="156">
        <v>31900</v>
      </c>
      <c r="O7" s="498" t="s">
        <v>98</v>
      </c>
      <c r="P7" s="221">
        <v>64985</v>
      </c>
    </row>
    <row r="8" spans="1:17" s="144" customFormat="1" ht="24.75" customHeight="1" x14ac:dyDescent="0.5">
      <c r="A8" s="230">
        <v>3</v>
      </c>
      <c r="B8" s="197" t="s">
        <v>23</v>
      </c>
      <c r="C8" s="161">
        <v>33000</v>
      </c>
      <c r="D8" s="161"/>
      <c r="E8" s="151"/>
      <c r="F8" s="202">
        <v>385</v>
      </c>
      <c r="G8" s="162"/>
      <c r="H8" s="163"/>
      <c r="I8" s="170"/>
      <c r="J8" s="226">
        <v>115</v>
      </c>
      <c r="K8" s="205">
        <v>300</v>
      </c>
      <c r="L8" s="164"/>
      <c r="M8" s="160"/>
      <c r="N8" s="156">
        <v>33085</v>
      </c>
      <c r="O8" s="499"/>
    </row>
    <row r="9" spans="1:17" ht="24.75" customHeight="1" x14ac:dyDescent="0.5">
      <c r="A9" s="230">
        <v>4</v>
      </c>
      <c r="B9" s="189" t="s">
        <v>17</v>
      </c>
      <c r="C9" s="151">
        <v>19000</v>
      </c>
      <c r="D9" s="151"/>
      <c r="E9" s="158"/>
      <c r="F9" s="202">
        <v>490</v>
      </c>
      <c r="G9" s="158"/>
      <c r="H9" s="160">
        <v>2</v>
      </c>
      <c r="I9" s="159">
        <v>1267</v>
      </c>
      <c r="J9" s="226">
        <v>10</v>
      </c>
      <c r="K9" s="205">
        <v>300</v>
      </c>
      <c r="L9" s="170">
        <v>2534</v>
      </c>
      <c r="M9" s="170">
        <v>2</v>
      </c>
      <c r="N9" s="156">
        <v>20457</v>
      </c>
      <c r="O9" s="166" t="s">
        <v>35</v>
      </c>
    </row>
    <row r="10" spans="1:17" ht="24.75" customHeight="1" x14ac:dyDescent="0.5">
      <c r="A10" s="230">
        <v>5</v>
      </c>
      <c r="B10" s="189" t="s">
        <v>9</v>
      </c>
      <c r="C10" s="151">
        <v>16500</v>
      </c>
      <c r="D10" s="151"/>
      <c r="E10" s="158"/>
      <c r="F10" s="202">
        <v>440</v>
      </c>
      <c r="G10" s="217"/>
      <c r="H10" s="168"/>
      <c r="I10" s="199"/>
      <c r="J10" s="227">
        <v>60</v>
      </c>
      <c r="K10" s="205">
        <v>300</v>
      </c>
      <c r="L10" s="199">
        <v>2200</v>
      </c>
      <c r="M10" s="199">
        <v>2</v>
      </c>
      <c r="N10" s="156">
        <v>18840</v>
      </c>
      <c r="O10" s="176" t="s">
        <v>29</v>
      </c>
      <c r="Q10" s="140">
        <v>18840</v>
      </c>
    </row>
    <row r="11" spans="1:17" ht="24.75" customHeight="1" x14ac:dyDescent="0.5">
      <c r="A11" s="230">
        <v>6</v>
      </c>
      <c r="B11" s="189" t="s">
        <v>20</v>
      </c>
      <c r="C11" s="151">
        <v>15500</v>
      </c>
      <c r="D11" s="151"/>
      <c r="E11" s="158"/>
      <c r="F11" s="202">
        <v>480</v>
      </c>
      <c r="G11" s="158">
        <v>1700</v>
      </c>
      <c r="H11" s="160"/>
      <c r="I11" s="170"/>
      <c r="J11" s="226">
        <v>20</v>
      </c>
      <c r="K11" s="205">
        <v>300</v>
      </c>
      <c r="L11" s="160">
        <v>2066</v>
      </c>
      <c r="M11" s="160">
        <v>2</v>
      </c>
      <c r="N11" s="156">
        <v>19446</v>
      </c>
      <c r="O11" s="166" t="s">
        <v>32</v>
      </c>
    </row>
    <row r="12" spans="1:17" ht="24.75" customHeight="1" x14ac:dyDescent="0.5">
      <c r="A12" s="230">
        <v>7</v>
      </c>
      <c r="B12" s="189" t="s">
        <v>11</v>
      </c>
      <c r="C12" s="172">
        <v>15000</v>
      </c>
      <c r="D12" s="172"/>
      <c r="E12" s="173"/>
      <c r="F12" s="219"/>
      <c r="G12" s="218"/>
      <c r="H12" s="164">
        <v>1</v>
      </c>
      <c r="I12" s="163">
        <v>500</v>
      </c>
      <c r="J12" s="228"/>
      <c r="K12" s="205">
        <v>300</v>
      </c>
      <c r="L12" s="200">
        <v>2000</v>
      </c>
      <c r="M12" s="200">
        <v>2</v>
      </c>
      <c r="N12" s="156">
        <v>16200</v>
      </c>
      <c r="O12" s="176" t="s">
        <v>29</v>
      </c>
      <c r="P12" s="220"/>
      <c r="Q12" s="140">
        <v>16200</v>
      </c>
    </row>
    <row r="13" spans="1:17" ht="24.75" customHeight="1" x14ac:dyDescent="0.5">
      <c r="A13" s="230">
        <v>8</v>
      </c>
      <c r="B13" s="196" t="s">
        <v>22</v>
      </c>
      <c r="C13" s="151">
        <v>12000</v>
      </c>
      <c r="D13" s="151"/>
      <c r="E13" s="158"/>
      <c r="F13" s="202">
        <v>180</v>
      </c>
      <c r="G13" s="173">
        <v>1700</v>
      </c>
      <c r="H13" s="225"/>
      <c r="I13" s="200"/>
      <c r="J13" s="228">
        <v>320</v>
      </c>
      <c r="K13" s="205">
        <v>240</v>
      </c>
      <c r="L13" s="201">
        <v>1600</v>
      </c>
      <c r="M13" s="201">
        <v>2</v>
      </c>
      <c r="N13" s="156">
        <v>15240</v>
      </c>
      <c r="O13" s="166" t="s">
        <v>36</v>
      </c>
    </row>
    <row r="14" spans="1:17" ht="24.75" customHeight="1" x14ac:dyDescent="0.5">
      <c r="A14" s="230">
        <v>9</v>
      </c>
      <c r="B14" s="189" t="s">
        <v>27</v>
      </c>
      <c r="C14" s="172">
        <v>11000</v>
      </c>
      <c r="D14" s="224" t="s">
        <v>96</v>
      </c>
      <c r="E14" s="158">
        <v>550</v>
      </c>
      <c r="F14" s="219"/>
      <c r="G14" s="217"/>
      <c r="H14" s="167"/>
      <c r="I14" s="199"/>
      <c r="J14" s="227"/>
      <c r="K14" s="205">
        <v>15</v>
      </c>
      <c r="L14" s="199"/>
      <c r="M14" s="199"/>
      <c r="N14" s="156">
        <v>535</v>
      </c>
      <c r="O14" s="176" t="s">
        <v>29</v>
      </c>
      <c r="Q14" s="140">
        <v>535</v>
      </c>
    </row>
    <row r="15" spans="1:17" ht="23.25" x14ac:dyDescent="0.5">
      <c r="A15" s="230">
        <v>10</v>
      </c>
      <c r="B15" s="198" t="s">
        <v>18</v>
      </c>
      <c r="C15" s="151">
        <v>13500</v>
      </c>
      <c r="D15" s="151"/>
      <c r="E15" s="158"/>
      <c r="F15" s="202">
        <v>500</v>
      </c>
      <c r="G15" s="222">
        <v>1200</v>
      </c>
      <c r="H15" s="213"/>
      <c r="I15" s="146"/>
      <c r="J15" s="229"/>
      <c r="K15" s="205"/>
      <c r="L15" s="146">
        <v>1800</v>
      </c>
      <c r="M15" s="146">
        <v>2</v>
      </c>
      <c r="N15" s="156">
        <v>17000</v>
      </c>
      <c r="O15" s="176" t="s">
        <v>29</v>
      </c>
      <c r="Q15" s="140">
        <v>17000</v>
      </c>
    </row>
    <row r="16" spans="1:17" ht="23.25" x14ac:dyDescent="0.5">
      <c r="A16" s="230">
        <v>11</v>
      </c>
      <c r="B16" s="189" t="s">
        <v>19</v>
      </c>
      <c r="C16" s="151">
        <v>14000</v>
      </c>
      <c r="D16" s="151"/>
      <c r="E16" s="158"/>
      <c r="F16" s="202">
        <v>490</v>
      </c>
      <c r="G16" s="172">
        <v>1000</v>
      </c>
      <c r="H16" s="159"/>
      <c r="I16" s="170"/>
      <c r="J16" s="226">
        <v>10</v>
      </c>
      <c r="K16" s="205"/>
      <c r="L16" s="170">
        <v>1866</v>
      </c>
      <c r="M16" s="170">
        <v>2</v>
      </c>
      <c r="N16" s="156">
        <v>17356</v>
      </c>
      <c r="O16" s="177" t="s">
        <v>38</v>
      </c>
    </row>
    <row r="17" spans="1:17" ht="23.25" x14ac:dyDescent="0.5">
      <c r="A17" s="230">
        <v>12</v>
      </c>
      <c r="B17" s="198" t="s">
        <v>40</v>
      </c>
      <c r="C17" s="151">
        <v>12000</v>
      </c>
      <c r="D17" s="151"/>
      <c r="E17" s="158"/>
      <c r="F17" s="202">
        <v>500</v>
      </c>
      <c r="G17" s="172">
        <v>1000</v>
      </c>
      <c r="H17" s="159"/>
      <c r="I17" s="160"/>
      <c r="J17" s="226"/>
      <c r="K17" s="205"/>
      <c r="L17" s="170">
        <v>1600</v>
      </c>
      <c r="M17" s="170">
        <v>2</v>
      </c>
      <c r="N17" s="156">
        <v>15100</v>
      </c>
      <c r="O17" s="176" t="s">
        <v>29</v>
      </c>
      <c r="Q17" s="140">
        <v>15100</v>
      </c>
    </row>
    <row r="18" spans="1:17" ht="23.25" x14ac:dyDescent="0.5">
      <c r="A18" s="230">
        <v>13</v>
      </c>
      <c r="B18" s="198" t="s">
        <v>83</v>
      </c>
      <c r="C18" s="172">
        <v>20000</v>
      </c>
      <c r="D18" s="172"/>
      <c r="E18" s="158"/>
      <c r="F18" s="202">
        <v>500</v>
      </c>
      <c r="G18" s="151"/>
      <c r="H18" s="159"/>
      <c r="I18" s="160"/>
      <c r="J18" s="160"/>
      <c r="K18" s="205">
        <v>300</v>
      </c>
      <c r="L18" s="160"/>
      <c r="M18" s="160"/>
      <c r="N18" s="156">
        <v>20200</v>
      </c>
      <c r="O18" s="215" t="s">
        <v>86</v>
      </c>
    </row>
    <row r="19" spans="1:17" ht="23.25" x14ac:dyDescent="0.5">
      <c r="A19" s="230">
        <v>14</v>
      </c>
      <c r="B19" s="198" t="s">
        <v>89</v>
      </c>
      <c r="C19" s="172">
        <v>10080</v>
      </c>
      <c r="D19" s="172">
        <v>2</v>
      </c>
      <c r="E19" s="158">
        <v>672</v>
      </c>
      <c r="F19" s="202"/>
      <c r="G19" s="151"/>
      <c r="H19" s="159"/>
      <c r="I19" s="160"/>
      <c r="J19" s="160"/>
      <c r="K19" s="205">
        <v>14</v>
      </c>
      <c r="L19" s="160"/>
      <c r="M19" s="160"/>
      <c r="N19" s="156">
        <v>658</v>
      </c>
      <c r="O19" s="215" t="s">
        <v>90</v>
      </c>
      <c r="Q19" s="140">
        <f>SUM(Q10:Q18)</f>
        <v>67675</v>
      </c>
    </row>
    <row r="20" spans="1:17" s="183" customFormat="1" ht="21.75" thickBot="1" x14ac:dyDescent="0.3">
      <c r="A20" s="230"/>
      <c r="B20" s="190" t="s">
        <v>14</v>
      </c>
      <c r="C20" s="179"/>
      <c r="D20" s="179"/>
      <c r="E20" s="179"/>
      <c r="F20" s="179">
        <f>SUM(F7:F19)</f>
        <v>4465</v>
      </c>
      <c r="G20" s="179">
        <f>SUM(G7:G19)</f>
        <v>7300</v>
      </c>
      <c r="H20" s="179"/>
      <c r="I20" s="238">
        <f>SUM(I8:I19)</f>
        <v>1767</v>
      </c>
      <c r="J20" s="238">
        <f>SUM(J8:J19)</f>
        <v>535</v>
      </c>
      <c r="K20" s="237">
        <f>SUM(K6:K19)</f>
        <v>2669</v>
      </c>
      <c r="L20" s="179">
        <f>SUM(L9:L19)</f>
        <v>15666</v>
      </c>
      <c r="M20" s="179"/>
      <c r="N20" s="216">
        <f>SUM(N6:N19)</f>
        <v>260717</v>
      </c>
      <c r="O20" s="239"/>
    </row>
    <row r="21" spans="1:17" s="183" customFormat="1" ht="21.75" thickTop="1" x14ac:dyDescent="0.25">
      <c r="A21" s="504"/>
      <c r="B21" s="504"/>
      <c r="C21" s="504"/>
      <c r="D21" s="232"/>
      <c r="E21" s="233"/>
      <c r="F21" s="233"/>
      <c r="G21" s="233"/>
      <c r="H21" s="233"/>
      <c r="I21" s="234"/>
      <c r="J21" s="234"/>
      <c r="K21" s="233"/>
      <c r="L21" s="233"/>
      <c r="M21" s="233"/>
      <c r="N21" s="235"/>
      <c r="O21" s="236"/>
    </row>
    <row r="22" spans="1:17" ht="23.25" x14ac:dyDescent="0.5">
      <c r="B22" s="189" t="s">
        <v>27</v>
      </c>
      <c r="C22" s="500" t="s">
        <v>93</v>
      </c>
      <c r="D22" s="501"/>
      <c r="E22" s="502"/>
      <c r="F22" s="502"/>
      <c r="G22" s="502"/>
      <c r="H22" s="502"/>
      <c r="I22" s="502"/>
      <c r="J22" s="502"/>
      <c r="K22" s="502"/>
      <c r="L22" s="502"/>
      <c r="M22" s="502"/>
      <c r="N22" s="502"/>
      <c r="O22" s="502"/>
    </row>
    <row r="23" spans="1:17" ht="23.25" x14ac:dyDescent="0.5">
      <c r="B23" s="189" t="s">
        <v>9</v>
      </c>
      <c r="C23" s="500" t="s">
        <v>92</v>
      </c>
      <c r="D23" s="501"/>
      <c r="E23" s="502"/>
      <c r="F23" s="502"/>
      <c r="G23" s="502"/>
      <c r="H23" s="502"/>
      <c r="I23" s="502"/>
      <c r="J23" s="502"/>
      <c r="K23" s="502"/>
      <c r="L23" s="502"/>
      <c r="M23" s="502"/>
      <c r="N23" s="502"/>
      <c r="O23" s="502"/>
    </row>
    <row r="24" spans="1:17" ht="23.25" x14ac:dyDescent="0.5">
      <c r="B24" s="189" t="s">
        <v>11</v>
      </c>
      <c r="C24" s="500" t="s">
        <v>92</v>
      </c>
      <c r="D24" s="501"/>
      <c r="E24" s="502"/>
      <c r="F24" s="502"/>
      <c r="G24" s="502"/>
      <c r="H24" s="502"/>
      <c r="I24" s="502"/>
      <c r="J24" s="502"/>
      <c r="K24" s="502"/>
      <c r="L24" s="502"/>
      <c r="M24" s="502"/>
      <c r="N24" s="502"/>
      <c r="O24" s="502"/>
    </row>
    <row r="25" spans="1:17" ht="23.25" x14ac:dyDescent="0.5">
      <c r="B25" s="198" t="s">
        <v>89</v>
      </c>
      <c r="C25" s="500" t="s">
        <v>91</v>
      </c>
      <c r="D25" s="501"/>
      <c r="E25" s="502"/>
      <c r="F25" s="502"/>
      <c r="G25" s="502"/>
      <c r="H25" s="502"/>
      <c r="I25" s="502"/>
      <c r="J25" s="502"/>
      <c r="K25" s="502"/>
      <c r="L25" s="502"/>
      <c r="M25" s="502"/>
      <c r="N25" s="502"/>
      <c r="O25" s="502"/>
    </row>
    <row r="26" spans="1:17" ht="16.5" customHeight="1" x14ac:dyDescent="0.45"/>
    <row r="27" spans="1:17" ht="23.25" x14ac:dyDescent="0.5">
      <c r="B27" s="231" t="s">
        <v>44</v>
      </c>
      <c r="C27" s="500" t="s">
        <v>97</v>
      </c>
      <c r="D27" s="501"/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502"/>
    </row>
    <row r="30" spans="1:17" x14ac:dyDescent="0.45">
      <c r="A30" s="140"/>
      <c r="B30" s="135"/>
      <c r="C30" s="136"/>
      <c r="D30" s="136"/>
      <c r="O30" s="140"/>
    </row>
    <row r="31" spans="1:17" x14ac:dyDescent="0.45">
      <c r="A31" s="140"/>
      <c r="B31" s="135"/>
      <c r="C31" s="136"/>
      <c r="D31" s="136"/>
      <c r="O31" s="140"/>
    </row>
    <row r="32" spans="1:17" x14ac:dyDescent="0.45">
      <c r="A32" s="140"/>
      <c r="N32" s="185"/>
      <c r="O32" s="140"/>
    </row>
    <row r="33" spans="1:15" x14ac:dyDescent="0.45">
      <c r="A33" s="140"/>
      <c r="N33" s="186"/>
      <c r="O33" s="140"/>
    </row>
    <row r="35" spans="1:15" x14ac:dyDescent="0.45">
      <c r="A35" s="140"/>
      <c r="O35" s="140"/>
    </row>
    <row r="54" spans="1:15" x14ac:dyDescent="0.45">
      <c r="A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82" t="e">
        <f>#REF!+#REF!</f>
        <v>#REF!</v>
      </c>
      <c r="O54" s="140"/>
    </row>
    <row r="62" spans="1:15" x14ac:dyDescent="0.45">
      <c r="A62" s="140"/>
      <c r="C62" s="140"/>
      <c r="D62" s="140"/>
      <c r="E62" s="140"/>
      <c r="F62" s="140"/>
      <c r="G62" s="140"/>
      <c r="H62" s="140"/>
      <c r="I62" s="188"/>
      <c r="J62" s="188"/>
      <c r="K62" s="188"/>
      <c r="L62" s="140"/>
      <c r="M62" s="140"/>
      <c r="O62" s="140"/>
    </row>
    <row r="63" spans="1:15" x14ac:dyDescent="0.45">
      <c r="A63" s="140"/>
      <c r="C63" s="140"/>
      <c r="D63" s="140"/>
      <c r="E63" s="140"/>
      <c r="F63" s="140"/>
      <c r="G63" s="140"/>
      <c r="H63" s="140"/>
      <c r="I63" s="188"/>
      <c r="J63" s="188"/>
      <c r="K63" s="188"/>
      <c r="L63" s="140"/>
      <c r="M63" s="140"/>
      <c r="O63" s="140"/>
    </row>
    <row r="64" spans="1:15" x14ac:dyDescent="0.45">
      <c r="A64" s="140"/>
      <c r="C64" s="140"/>
      <c r="D64" s="140"/>
      <c r="E64" s="140"/>
      <c r="F64" s="140"/>
      <c r="G64" s="140"/>
      <c r="H64" s="140"/>
      <c r="I64" s="188"/>
      <c r="J64" s="188"/>
      <c r="K64" s="188"/>
      <c r="L64" s="140"/>
      <c r="M64" s="140"/>
      <c r="O64" s="140"/>
    </row>
    <row r="65" spans="1:15" x14ac:dyDescent="0.45">
      <c r="A65" s="140"/>
      <c r="C65" s="140"/>
      <c r="D65" s="140"/>
      <c r="E65" s="140"/>
      <c r="F65" s="140"/>
      <c r="G65" s="140"/>
      <c r="H65" s="140"/>
      <c r="I65" s="188"/>
      <c r="J65" s="188"/>
      <c r="K65" s="188"/>
      <c r="L65" s="140"/>
      <c r="M65" s="140"/>
      <c r="O65" s="140"/>
    </row>
    <row r="66" spans="1:15" x14ac:dyDescent="0.45">
      <c r="A66" s="140"/>
      <c r="C66" s="140"/>
      <c r="D66" s="140"/>
      <c r="E66" s="140"/>
      <c r="F66" s="140"/>
      <c r="G66" s="140"/>
      <c r="H66" s="140"/>
      <c r="I66" s="188"/>
      <c r="J66" s="188"/>
      <c r="K66" s="188"/>
      <c r="L66" s="140"/>
      <c r="M66" s="140"/>
      <c r="O66" s="140"/>
    </row>
    <row r="67" spans="1:15" x14ac:dyDescent="0.45">
      <c r="A67" s="140"/>
      <c r="C67" s="140"/>
      <c r="D67" s="140"/>
      <c r="E67" s="140"/>
      <c r="F67" s="140"/>
      <c r="G67" s="140"/>
      <c r="H67" s="140"/>
      <c r="I67" s="188"/>
      <c r="J67" s="188"/>
      <c r="K67" s="188"/>
      <c r="L67" s="140"/>
      <c r="M67" s="140"/>
      <c r="O67" s="140"/>
    </row>
    <row r="68" spans="1:15" x14ac:dyDescent="0.45">
      <c r="A68" s="140"/>
      <c r="C68" s="140"/>
      <c r="D68" s="140"/>
      <c r="E68" s="140"/>
      <c r="F68" s="140"/>
      <c r="G68" s="140"/>
      <c r="H68" s="140"/>
      <c r="I68" s="188"/>
      <c r="J68" s="188"/>
      <c r="K68" s="188"/>
      <c r="L68" s="140"/>
      <c r="M68" s="140"/>
      <c r="O68" s="140"/>
    </row>
    <row r="69" spans="1:15" x14ac:dyDescent="0.45">
      <c r="A69" s="140"/>
      <c r="C69" s="140"/>
      <c r="D69" s="140"/>
      <c r="E69" s="140"/>
      <c r="F69" s="140"/>
      <c r="G69" s="140"/>
      <c r="H69" s="140"/>
      <c r="I69" s="188"/>
      <c r="J69" s="188"/>
      <c r="K69" s="188"/>
      <c r="L69" s="140"/>
      <c r="M69" s="140"/>
      <c r="O69" s="140"/>
    </row>
    <row r="70" spans="1:15" x14ac:dyDescent="0.45">
      <c r="A70" s="140"/>
      <c r="C70" s="140"/>
      <c r="D70" s="140"/>
      <c r="E70" s="140"/>
      <c r="F70" s="140"/>
      <c r="G70" s="140"/>
      <c r="H70" s="140"/>
      <c r="I70" s="188"/>
      <c r="J70" s="188"/>
      <c r="K70" s="188"/>
      <c r="L70" s="140"/>
      <c r="M70" s="140"/>
      <c r="O70" s="140"/>
    </row>
    <row r="71" spans="1:15" x14ac:dyDescent="0.45">
      <c r="A71" s="140"/>
      <c r="C71" s="140"/>
      <c r="D71" s="140"/>
      <c r="E71" s="140"/>
      <c r="F71" s="140"/>
      <c r="G71" s="140"/>
      <c r="H71" s="140"/>
      <c r="I71" s="188"/>
      <c r="J71" s="188"/>
      <c r="K71" s="188"/>
      <c r="L71" s="140"/>
      <c r="M71" s="140"/>
      <c r="O71" s="140"/>
    </row>
    <row r="72" spans="1:15" x14ac:dyDescent="0.45">
      <c r="A72" s="140"/>
      <c r="C72" s="140"/>
      <c r="D72" s="140"/>
      <c r="E72" s="140"/>
      <c r="F72" s="140"/>
      <c r="G72" s="140"/>
      <c r="H72" s="140"/>
      <c r="I72" s="188"/>
      <c r="J72" s="188"/>
      <c r="K72" s="188"/>
      <c r="L72" s="140"/>
      <c r="M72" s="140"/>
      <c r="O72" s="140"/>
    </row>
    <row r="73" spans="1:15" x14ac:dyDescent="0.45">
      <c r="A73" s="140"/>
      <c r="C73" s="140"/>
      <c r="D73" s="140"/>
      <c r="E73" s="140"/>
      <c r="F73" s="140"/>
      <c r="G73" s="140"/>
      <c r="H73" s="140"/>
      <c r="I73" s="188"/>
      <c r="J73" s="188"/>
      <c r="K73" s="188"/>
      <c r="L73" s="140"/>
      <c r="M73" s="140"/>
      <c r="O73" s="140"/>
    </row>
    <row r="74" spans="1:15" x14ac:dyDescent="0.45">
      <c r="A74" s="140"/>
      <c r="C74" s="140"/>
      <c r="D74" s="140"/>
      <c r="E74" s="140"/>
      <c r="F74" s="140"/>
      <c r="G74" s="140"/>
      <c r="H74" s="140"/>
      <c r="I74" s="188"/>
      <c r="J74" s="188"/>
      <c r="K74" s="188"/>
      <c r="L74" s="140"/>
      <c r="M74" s="140"/>
      <c r="O74" s="140"/>
    </row>
    <row r="75" spans="1:15" x14ac:dyDescent="0.45">
      <c r="A75" s="140"/>
      <c r="C75" s="140"/>
      <c r="D75" s="140"/>
      <c r="E75" s="140"/>
      <c r="F75" s="140"/>
      <c r="G75" s="140"/>
      <c r="H75" s="140"/>
      <c r="I75" s="188"/>
      <c r="J75" s="188"/>
      <c r="K75" s="188"/>
      <c r="L75" s="140"/>
      <c r="M75" s="140"/>
      <c r="O75" s="140"/>
    </row>
    <row r="76" spans="1:15" x14ac:dyDescent="0.45">
      <c r="A76" s="140"/>
      <c r="C76" s="140"/>
      <c r="D76" s="140"/>
      <c r="E76" s="140"/>
      <c r="F76" s="140"/>
      <c r="G76" s="140"/>
      <c r="H76" s="140"/>
      <c r="I76" s="188"/>
      <c r="J76" s="188"/>
      <c r="K76" s="188"/>
      <c r="L76" s="140"/>
      <c r="M76" s="140"/>
      <c r="O76" s="140"/>
    </row>
    <row r="77" spans="1:15" x14ac:dyDescent="0.45">
      <c r="A77" s="140"/>
      <c r="C77" s="140"/>
      <c r="D77" s="140"/>
      <c r="E77" s="140"/>
      <c r="F77" s="140"/>
      <c r="G77" s="140"/>
      <c r="H77" s="140"/>
      <c r="I77" s="188"/>
      <c r="J77" s="188"/>
      <c r="K77" s="188"/>
      <c r="L77" s="140"/>
      <c r="M77" s="140"/>
      <c r="O77" s="140"/>
    </row>
  </sheetData>
  <mergeCells count="17">
    <mergeCell ref="C23:O23"/>
    <mergeCell ref="C25:O25"/>
    <mergeCell ref="C27:O27"/>
    <mergeCell ref="C24:O24"/>
    <mergeCell ref="A21:C21"/>
    <mergeCell ref="O4:O5"/>
    <mergeCell ref="O7:O8"/>
    <mergeCell ref="C22:O22"/>
    <mergeCell ref="B2:O2"/>
    <mergeCell ref="H3:K3"/>
    <mergeCell ref="L3:M3"/>
    <mergeCell ref="B4:B5"/>
    <mergeCell ref="C4:C5"/>
    <mergeCell ref="F4:F5"/>
    <mergeCell ref="G4:G5"/>
    <mergeCell ref="H4:I4"/>
    <mergeCell ref="L4:M4"/>
  </mergeCells>
  <pageMargins left="0.11811023622047245" right="0.70866141732283472" top="0.74803149606299213" bottom="0.74803149606299213" header="0.31496062992125984" footer="0.31496062992125984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3"/>
  <sheetViews>
    <sheetView zoomScaleNormal="100" workbookViewId="0">
      <selection activeCell="I22" sqref="I22"/>
    </sheetView>
  </sheetViews>
  <sheetFormatPr defaultRowHeight="15" x14ac:dyDescent="0.25"/>
  <cols>
    <col min="2" max="2" width="37" customWidth="1"/>
    <col min="3" max="3" width="11" customWidth="1"/>
    <col min="4" max="4" width="16.140625" customWidth="1"/>
    <col min="5" max="5" width="14.85546875" customWidth="1"/>
    <col min="7" max="7" width="12" customWidth="1"/>
    <col min="10" max="10" width="14.28515625" customWidth="1"/>
    <col min="13" max="13" width="13.7109375" bestFit="1" customWidth="1"/>
    <col min="16" max="16" width="13.140625" customWidth="1"/>
    <col min="17" max="17" width="25.5703125" customWidth="1"/>
    <col min="18" max="18" width="12.7109375" customWidth="1"/>
    <col min="19" max="19" width="12.85546875" customWidth="1"/>
  </cols>
  <sheetData>
    <row r="1" spans="1:22" ht="29.25" x14ac:dyDescent="0.6">
      <c r="A1" s="137"/>
      <c r="B1" s="503" t="s">
        <v>99</v>
      </c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</row>
    <row r="2" spans="1:22" ht="21" x14ac:dyDescent="0.45">
      <c r="A2" s="137"/>
      <c r="B2" s="135"/>
      <c r="C2" s="136"/>
      <c r="D2" s="138"/>
      <c r="E2" s="138"/>
      <c r="F2" s="138"/>
      <c r="G2" s="138"/>
      <c r="H2" s="492"/>
      <c r="I2" s="492"/>
      <c r="J2" s="492"/>
      <c r="K2" s="492"/>
      <c r="L2" s="240"/>
      <c r="M2" s="492"/>
      <c r="N2" s="492"/>
      <c r="O2" s="339"/>
      <c r="P2" s="137"/>
      <c r="Q2" s="141"/>
    </row>
    <row r="3" spans="1:22" ht="21" x14ac:dyDescent="0.25">
      <c r="A3" s="505" t="s">
        <v>111</v>
      </c>
      <c r="B3" s="507" t="s">
        <v>21</v>
      </c>
      <c r="C3" s="508" t="s">
        <v>55</v>
      </c>
      <c r="D3" s="334" t="s">
        <v>127</v>
      </c>
      <c r="E3" s="508" t="s">
        <v>74</v>
      </c>
      <c r="F3" s="508" t="s">
        <v>3</v>
      </c>
      <c r="G3" s="508" t="s">
        <v>14</v>
      </c>
      <c r="H3" s="510" t="s">
        <v>58</v>
      </c>
      <c r="I3" s="510"/>
      <c r="J3" s="345" t="s">
        <v>75</v>
      </c>
      <c r="K3" s="335" t="s">
        <v>1</v>
      </c>
      <c r="L3" s="508" t="s">
        <v>110</v>
      </c>
      <c r="M3" s="510" t="s">
        <v>57</v>
      </c>
      <c r="N3" s="510"/>
      <c r="O3" s="334" t="s">
        <v>118</v>
      </c>
      <c r="P3" s="336" t="s">
        <v>5</v>
      </c>
      <c r="Q3" s="507" t="s">
        <v>39</v>
      </c>
      <c r="R3" t="s">
        <v>115</v>
      </c>
      <c r="S3" t="s">
        <v>116</v>
      </c>
    </row>
    <row r="4" spans="1:22" ht="21" x14ac:dyDescent="0.25">
      <c r="A4" s="506"/>
      <c r="B4" s="507"/>
      <c r="C4" s="509"/>
      <c r="D4" s="337" t="s">
        <v>76</v>
      </c>
      <c r="E4" s="509"/>
      <c r="F4" s="509"/>
      <c r="G4" s="509"/>
      <c r="H4" s="335" t="s">
        <v>94</v>
      </c>
      <c r="I4" s="335" t="s">
        <v>69</v>
      </c>
      <c r="J4" s="346" t="s">
        <v>68</v>
      </c>
      <c r="K4" s="337">
        <v>0.02</v>
      </c>
      <c r="L4" s="509"/>
      <c r="M4" s="334" t="s">
        <v>95</v>
      </c>
      <c r="N4" s="334" t="s">
        <v>94</v>
      </c>
      <c r="O4" s="334" t="s">
        <v>69</v>
      </c>
      <c r="P4" s="336" t="s">
        <v>6</v>
      </c>
      <c r="Q4" s="507"/>
    </row>
    <row r="5" spans="1:22" ht="23.25" x14ac:dyDescent="0.5">
      <c r="A5" s="230">
        <v>1</v>
      </c>
      <c r="B5" s="196" t="s">
        <v>45</v>
      </c>
      <c r="C5" s="372">
        <v>35000</v>
      </c>
      <c r="D5" s="151">
        <f>C5</f>
        <v>35000</v>
      </c>
      <c r="E5" s="152"/>
      <c r="F5" s="152"/>
      <c r="G5" s="371">
        <f>D5+E5+F5</f>
        <v>35000</v>
      </c>
      <c r="H5" s="153"/>
      <c r="I5" s="154"/>
      <c r="J5" s="154"/>
      <c r="K5" s="223"/>
      <c r="L5" s="247"/>
      <c r="M5" s="155"/>
      <c r="N5" s="155"/>
      <c r="O5" s="155"/>
      <c r="P5" s="156">
        <f>D5+E5+F5-I5-J5-K5-L5+M5+O5</f>
        <v>35000</v>
      </c>
      <c r="Q5" s="208" t="s">
        <v>85</v>
      </c>
    </row>
    <row r="6" spans="1:22" ht="23.25" x14ac:dyDescent="0.5">
      <c r="A6" s="230">
        <f>A5+1</f>
        <v>2</v>
      </c>
      <c r="B6" s="189" t="s">
        <v>16</v>
      </c>
      <c r="C6" s="372">
        <v>31000</v>
      </c>
      <c r="D6" s="151">
        <f t="shared" ref="D6:D16" si="0">C6</f>
        <v>31000</v>
      </c>
      <c r="E6" s="202">
        <v>500</v>
      </c>
      <c r="F6" s="158">
        <v>700</v>
      </c>
      <c r="G6" s="371">
        <f t="shared" ref="G6:G17" si="1">D6+E6+F6</f>
        <v>32200</v>
      </c>
      <c r="H6" s="338">
        <v>2.2000000000000002</v>
      </c>
      <c r="I6" s="226">
        <f>(R6+S6)*2</f>
        <v>2325</v>
      </c>
      <c r="J6" s="226">
        <f>'Oct-work late'!AK6</f>
        <v>110</v>
      </c>
      <c r="K6" s="205">
        <f>15000*2%</f>
        <v>300</v>
      </c>
      <c r="L6" s="205"/>
      <c r="M6" s="160"/>
      <c r="N6" s="160"/>
      <c r="O6" s="338">
        <f>5*R6</f>
        <v>5166.6666666666661</v>
      </c>
      <c r="P6" s="156">
        <f t="shared" ref="P6:P17" si="2">D6+E6+F6-I6-J6-K6-L6+M6+O6</f>
        <v>34631.666666666664</v>
      </c>
      <c r="Q6" s="498" t="s">
        <v>98</v>
      </c>
      <c r="R6" s="327">
        <f>C6/30</f>
        <v>1033.3333333333333</v>
      </c>
      <c r="S6" s="327">
        <f>R6/8</f>
        <v>129.16666666666666</v>
      </c>
    </row>
    <row r="7" spans="1:22" ht="23.25" x14ac:dyDescent="0.5">
      <c r="A7" s="230">
        <f t="shared" ref="A7:A17" si="3">A6+1</f>
        <v>3</v>
      </c>
      <c r="B7" s="197" t="s">
        <v>23</v>
      </c>
      <c r="C7" s="373">
        <v>33000</v>
      </c>
      <c r="D7" s="151">
        <f t="shared" si="0"/>
        <v>33000</v>
      </c>
      <c r="E7" s="202">
        <v>500</v>
      </c>
      <c r="F7" s="162"/>
      <c r="G7" s="371">
        <f t="shared" si="1"/>
        <v>33500</v>
      </c>
      <c r="H7" s="307">
        <v>2.2000000000000002</v>
      </c>
      <c r="I7" s="226">
        <f>(R7+S7)*2</f>
        <v>2475</v>
      </c>
      <c r="J7" s="226">
        <f>'Oct-work late'!AK7</f>
        <v>115</v>
      </c>
      <c r="K7" s="205">
        <f>15000*2%</f>
        <v>300</v>
      </c>
      <c r="L7" s="205"/>
      <c r="M7" s="164"/>
      <c r="N7" s="160"/>
      <c r="O7" s="160"/>
      <c r="P7" s="156">
        <f t="shared" si="2"/>
        <v>30610</v>
      </c>
      <c r="Q7" s="499"/>
      <c r="R7" s="327">
        <f>C7/30</f>
        <v>1100</v>
      </c>
      <c r="S7" s="327">
        <f>R7/8</f>
        <v>137.5</v>
      </c>
    </row>
    <row r="8" spans="1:22" ht="23.25" x14ac:dyDescent="0.5">
      <c r="A8" s="230">
        <f t="shared" si="3"/>
        <v>4</v>
      </c>
      <c r="B8" s="189" t="s">
        <v>17</v>
      </c>
      <c r="C8" s="372">
        <v>19000</v>
      </c>
      <c r="D8" s="151">
        <f t="shared" si="0"/>
        <v>19000</v>
      </c>
      <c r="E8" s="202">
        <v>500</v>
      </c>
      <c r="F8" s="158"/>
      <c r="G8" s="371">
        <f t="shared" si="1"/>
        <v>19500</v>
      </c>
      <c r="H8" s="160"/>
      <c r="I8" s="159"/>
      <c r="J8" s="226">
        <f>'Oct-work late'!AK8</f>
        <v>80</v>
      </c>
      <c r="K8" s="205">
        <f>15000*2%</f>
        <v>300</v>
      </c>
      <c r="L8" s="205"/>
      <c r="M8" s="170"/>
      <c r="N8" s="170"/>
      <c r="O8" s="170"/>
      <c r="P8" s="156">
        <f t="shared" si="2"/>
        <v>19120</v>
      </c>
      <c r="Q8" s="166" t="s">
        <v>35</v>
      </c>
    </row>
    <row r="9" spans="1:22" s="353" customFormat="1" ht="23.25" x14ac:dyDescent="0.5">
      <c r="A9" s="355">
        <f t="shared" si="3"/>
        <v>5</v>
      </c>
      <c r="B9" s="418" t="s">
        <v>20</v>
      </c>
      <c r="C9" s="350">
        <v>15500</v>
      </c>
      <c r="D9" s="350">
        <f t="shared" si="0"/>
        <v>15500</v>
      </c>
      <c r="E9" s="352">
        <f>500+E22</f>
        <v>1000</v>
      </c>
      <c r="F9" s="419">
        <v>1700</v>
      </c>
      <c r="G9" s="420">
        <f t="shared" si="1"/>
        <v>18200</v>
      </c>
      <c r="H9" s="421"/>
      <c r="I9" s="422"/>
      <c r="J9" s="423">
        <f>'Oct-work late'!AK9</f>
        <v>165</v>
      </c>
      <c r="K9" s="351">
        <f>15000*2%</f>
        <v>300</v>
      </c>
      <c r="L9" s="351"/>
      <c r="M9" s="421"/>
      <c r="N9" s="421"/>
      <c r="O9" s="421"/>
      <c r="P9" s="356">
        <f t="shared" si="2"/>
        <v>17735</v>
      </c>
      <c r="Q9" s="176" t="s">
        <v>32</v>
      </c>
    </row>
    <row r="10" spans="1:22" s="353" customFormat="1" ht="23.25" x14ac:dyDescent="0.5">
      <c r="A10" s="355">
        <f t="shared" si="3"/>
        <v>6</v>
      </c>
      <c r="B10" s="424" t="s">
        <v>104</v>
      </c>
      <c r="C10" s="350">
        <v>12000</v>
      </c>
      <c r="D10" s="350">
        <f t="shared" si="0"/>
        <v>12000</v>
      </c>
      <c r="E10" s="352">
        <f>500+E23</f>
        <v>1500</v>
      </c>
      <c r="F10" s="419">
        <v>1700</v>
      </c>
      <c r="G10" s="420">
        <f t="shared" si="1"/>
        <v>15200</v>
      </c>
      <c r="H10" s="425"/>
      <c r="I10" s="422"/>
      <c r="J10" s="423">
        <f>'Oct-work late'!AK10</f>
        <v>565</v>
      </c>
      <c r="K10" s="351">
        <f>D10*2%</f>
        <v>240</v>
      </c>
      <c r="L10" s="351"/>
      <c r="M10" s="426"/>
      <c r="N10" s="426"/>
      <c r="O10" s="426"/>
      <c r="P10" s="356">
        <f t="shared" si="2"/>
        <v>14395</v>
      </c>
      <c r="Q10" s="176" t="s">
        <v>36</v>
      </c>
      <c r="R10" s="427" t="s">
        <v>125</v>
      </c>
      <c r="S10" s="427"/>
      <c r="T10" s="427"/>
      <c r="U10" s="427"/>
      <c r="V10" s="427"/>
    </row>
    <row r="11" spans="1:22" s="249" customFormat="1" ht="23.25" x14ac:dyDescent="0.5">
      <c r="A11" s="364">
        <f t="shared" si="3"/>
        <v>7</v>
      </c>
      <c r="B11" s="198" t="s">
        <v>105</v>
      </c>
      <c r="C11" s="172">
        <v>13500</v>
      </c>
      <c r="D11" s="172">
        <f>C11</f>
        <v>13500</v>
      </c>
      <c r="E11" s="203">
        <f>500+500</f>
        <v>1000</v>
      </c>
      <c r="F11" s="222">
        <v>1200</v>
      </c>
      <c r="G11" s="254">
        <f t="shared" si="1"/>
        <v>15700</v>
      </c>
      <c r="H11" s="415"/>
      <c r="I11" s="416"/>
      <c r="J11" s="206">
        <f>'Oct-work late'!AK11</f>
        <v>6</v>
      </c>
      <c r="K11" s="207"/>
      <c r="L11" s="207">
        <v>1000</v>
      </c>
      <c r="M11" s="416"/>
      <c r="N11" s="416"/>
      <c r="O11" s="416"/>
      <c r="P11" s="417">
        <f t="shared" si="2"/>
        <v>14694</v>
      </c>
      <c r="Q11" s="215" t="s">
        <v>29</v>
      </c>
    </row>
    <row r="12" spans="1:22" ht="23.25" x14ac:dyDescent="0.5">
      <c r="A12" s="230">
        <f t="shared" si="3"/>
        <v>8</v>
      </c>
      <c r="B12" s="189" t="s">
        <v>103</v>
      </c>
      <c r="C12" s="372">
        <v>14000</v>
      </c>
      <c r="D12" s="151">
        <f t="shared" si="0"/>
        <v>14000</v>
      </c>
      <c r="E12" s="202">
        <v>500</v>
      </c>
      <c r="F12" s="172">
        <v>1000</v>
      </c>
      <c r="G12" s="371">
        <f t="shared" si="1"/>
        <v>15500</v>
      </c>
      <c r="H12" s="159"/>
      <c r="I12" s="170"/>
      <c r="J12" s="226">
        <f>'Oct-work late'!AK12</f>
        <v>0</v>
      </c>
      <c r="K12" s="340"/>
      <c r="L12" s="205"/>
      <c r="M12" s="170"/>
      <c r="N12" s="170"/>
      <c r="O12" s="170"/>
      <c r="P12" s="156">
        <f t="shared" si="2"/>
        <v>15500</v>
      </c>
      <c r="Q12" s="177" t="s">
        <v>38</v>
      </c>
    </row>
    <row r="13" spans="1:22" ht="23.25" x14ac:dyDescent="0.5">
      <c r="A13" s="230">
        <f t="shared" si="3"/>
        <v>9</v>
      </c>
      <c r="B13" s="198" t="s">
        <v>40</v>
      </c>
      <c r="C13" s="372">
        <v>12000</v>
      </c>
      <c r="D13" s="151">
        <f t="shared" si="0"/>
        <v>12000</v>
      </c>
      <c r="E13" s="326">
        <f>500+1000</f>
        <v>1500</v>
      </c>
      <c r="F13" s="172">
        <v>1000</v>
      </c>
      <c r="G13" s="371">
        <f t="shared" si="1"/>
        <v>14500</v>
      </c>
      <c r="H13" s="159"/>
      <c r="I13" s="160"/>
      <c r="J13" s="226">
        <f>'Oct-work late'!AK13</f>
        <v>75</v>
      </c>
      <c r="K13" s="340"/>
      <c r="L13" s="205"/>
      <c r="M13" s="170"/>
      <c r="N13" s="170"/>
      <c r="O13" s="170"/>
      <c r="P13" s="341">
        <f t="shared" si="2"/>
        <v>14425</v>
      </c>
      <c r="Q13" s="176" t="s">
        <v>29</v>
      </c>
    </row>
    <row r="14" spans="1:22" ht="23.25" x14ac:dyDescent="0.5">
      <c r="A14" s="230">
        <f t="shared" si="3"/>
        <v>10</v>
      </c>
      <c r="B14" s="198" t="s">
        <v>101</v>
      </c>
      <c r="C14" s="372">
        <f>20000</f>
        <v>20000</v>
      </c>
      <c r="D14" s="151">
        <f t="shared" si="0"/>
        <v>20000</v>
      </c>
      <c r="E14" s="326">
        <f>500+1000</f>
        <v>1500</v>
      </c>
      <c r="F14" s="151"/>
      <c r="G14" s="371">
        <f t="shared" si="1"/>
        <v>21500</v>
      </c>
      <c r="H14" s="159"/>
      <c r="I14" s="160"/>
      <c r="J14" s="226">
        <f>'Oct-work late'!AK14</f>
        <v>90</v>
      </c>
      <c r="K14" s="205">
        <f>15000*2%</f>
        <v>300</v>
      </c>
      <c r="L14" s="205"/>
      <c r="M14" s="160"/>
      <c r="N14" s="160"/>
      <c r="O14" s="160"/>
      <c r="P14" s="156">
        <f t="shared" si="2"/>
        <v>21110</v>
      </c>
      <c r="Q14" s="215" t="s">
        <v>86</v>
      </c>
    </row>
    <row r="15" spans="1:22" ht="23.25" x14ac:dyDescent="0.5">
      <c r="A15" s="230">
        <f t="shared" si="3"/>
        <v>11</v>
      </c>
      <c r="B15" s="378" t="s">
        <v>102</v>
      </c>
      <c r="C15" s="372">
        <v>10080</v>
      </c>
      <c r="D15" s="151">
        <f t="shared" si="0"/>
        <v>10080</v>
      </c>
      <c r="E15" s="202">
        <v>500</v>
      </c>
      <c r="F15" s="151">
        <v>1700</v>
      </c>
      <c r="G15" s="377">
        <f t="shared" si="1"/>
        <v>12280</v>
      </c>
      <c r="H15" s="159"/>
      <c r="I15" s="160"/>
      <c r="J15" s="226">
        <f>'Oct-work late'!AK15</f>
        <v>26</v>
      </c>
      <c r="K15" s="205">
        <f t="shared" ref="K15" si="4">D15*2%</f>
        <v>201.6</v>
      </c>
      <c r="L15" s="205">
        <f>2200</f>
        <v>2200</v>
      </c>
      <c r="M15" s="160"/>
      <c r="N15" s="160"/>
      <c r="O15" s="160"/>
      <c r="P15" s="156">
        <f t="shared" si="2"/>
        <v>9852.4</v>
      </c>
      <c r="Q15" s="215" t="s">
        <v>90</v>
      </c>
    </row>
    <row r="16" spans="1:22" ht="23.25" x14ac:dyDescent="0.5">
      <c r="A16" s="230">
        <f t="shared" si="3"/>
        <v>12</v>
      </c>
      <c r="B16" s="198" t="s">
        <v>106</v>
      </c>
      <c r="C16" s="372">
        <v>14000</v>
      </c>
      <c r="D16" s="151">
        <f t="shared" si="0"/>
        <v>14000</v>
      </c>
      <c r="E16" s="202">
        <v>3000</v>
      </c>
      <c r="F16" s="151">
        <v>1000</v>
      </c>
      <c r="G16" s="371">
        <f t="shared" si="1"/>
        <v>18000</v>
      </c>
      <c r="H16" s="159"/>
      <c r="I16" s="160"/>
      <c r="J16" s="226">
        <f>'Oct-work late'!AK16</f>
        <v>26</v>
      </c>
      <c r="K16" s="340"/>
      <c r="L16" s="205">
        <f>1800+2200</f>
        <v>4000</v>
      </c>
      <c r="M16" s="160"/>
      <c r="N16" s="160"/>
      <c r="O16" s="160"/>
      <c r="P16" s="156">
        <f t="shared" si="2"/>
        <v>13974</v>
      </c>
      <c r="Q16" s="215" t="s">
        <v>117</v>
      </c>
    </row>
    <row r="17" spans="1:17" ht="23.25" x14ac:dyDescent="0.5">
      <c r="A17" s="230">
        <f t="shared" si="3"/>
        <v>13</v>
      </c>
      <c r="B17" s="198" t="s">
        <v>100</v>
      </c>
      <c r="C17" s="372">
        <v>25000</v>
      </c>
      <c r="D17" s="158">
        <f>25000/30*2</f>
        <v>1666.6666666666667</v>
      </c>
      <c r="E17" s="202">
        <f>500/30*2</f>
        <v>33.333333333333336</v>
      </c>
      <c r="F17" s="151"/>
      <c r="G17" s="371">
        <f t="shared" si="1"/>
        <v>1700</v>
      </c>
      <c r="H17" s="159"/>
      <c r="I17" s="160"/>
      <c r="J17" s="160">
        <f>'Oct-work late'!AK17</f>
        <v>0</v>
      </c>
      <c r="K17" s="340"/>
      <c r="L17" s="205"/>
      <c r="M17" s="160"/>
      <c r="N17" s="160"/>
      <c r="O17" s="160"/>
      <c r="P17" s="156">
        <f t="shared" si="2"/>
        <v>1700</v>
      </c>
      <c r="Q17" s="215" t="s">
        <v>107</v>
      </c>
    </row>
    <row r="18" spans="1:17" ht="21.75" thickBot="1" x14ac:dyDescent="0.3">
      <c r="A18" s="328"/>
      <c r="B18" s="329" t="s">
        <v>14</v>
      </c>
      <c r="C18" s="330"/>
      <c r="D18" s="331">
        <f>SUM(D5:D17)</f>
        <v>230746.66666666666</v>
      </c>
      <c r="E18" s="331">
        <f>SUM(E5:E17)</f>
        <v>12033.333333333334</v>
      </c>
      <c r="F18" s="331">
        <f t="shared" ref="F18:I18" si="5">SUM(F5:F17)</f>
        <v>10000</v>
      </c>
      <c r="G18" s="331">
        <f t="shared" si="5"/>
        <v>252780</v>
      </c>
      <c r="H18" s="331">
        <f t="shared" si="5"/>
        <v>4.4000000000000004</v>
      </c>
      <c r="I18" s="332">
        <f t="shared" si="5"/>
        <v>4800</v>
      </c>
      <c r="J18" s="332">
        <f t="shared" ref="J18" si="6">SUM(J5:J17)</f>
        <v>1258</v>
      </c>
      <c r="K18" s="332">
        <f t="shared" ref="K18" si="7">SUM(K5:K17)</f>
        <v>1941.6</v>
      </c>
      <c r="L18" s="332">
        <f t="shared" ref="L18" si="8">SUM(L5:L17)</f>
        <v>7200</v>
      </c>
      <c r="M18" s="332">
        <f t="shared" ref="M18" si="9">SUM(M5:M17)</f>
        <v>0</v>
      </c>
      <c r="N18" s="332">
        <f t="shared" ref="N18" si="10">SUM(N5:N17)</f>
        <v>0</v>
      </c>
      <c r="O18" s="332"/>
      <c r="P18" s="342">
        <f t="shared" ref="P18" si="11">SUM(P5:P17)</f>
        <v>242747.06666666665</v>
      </c>
      <c r="Q18" s="333"/>
    </row>
    <row r="19" spans="1:17" ht="21.75" thickTop="1" x14ac:dyDescent="0.25">
      <c r="A19" s="504"/>
      <c r="B19" s="504"/>
      <c r="C19" s="504"/>
      <c r="D19" s="233"/>
      <c r="E19" s="233"/>
      <c r="F19" s="233"/>
      <c r="G19" s="233"/>
      <c r="H19" s="233"/>
      <c r="I19" s="234"/>
      <c r="J19" s="234"/>
      <c r="K19" s="233"/>
      <c r="L19" s="233"/>
      <c r="M19" s="233" t="s">
        <v>120</v>
      </c>
      <c r="N19" s="233"/>
      <c r="O19" s="233"/>
      <c r="P19" s="343">
        <f>P18-P11-P13</f>
        <v>213628.06666666665</v>
      </c>
      <c r="Q19" s="236"/>
    </row>
    <row r="20" spans="1:17" ht="21" x14ac:dyDescent="0.25">
      <c r="A20" s="241"/>
      <c r="B20" s="241"/>
      <c r="C20" s="241"/>
      <c r="D20" s="233"/>
      <c r="E20" s="233"/>
      <c r="F20" s="233"/>
      <c r="G20" s="374">
        <f>G18-G6-G16+14500+25000</f>
        <v>242080</v>
      </c>
      <c r="H20" s="233"/>
      <c r="I20" s="234"/>
      <c r="J20" s="234"/>
      <c r="K20" s="233"/>
      <c r="L20" s="233"/>
      <c r="M20" s="233" t="s">
        <v>121</v>
      </c>
      <c r="O20" s="233"/>
      <c r="P20" s="344">
        <f>P11+P13</f>
        <v>29119</v>
      </c>
      <c r="Q20" s="236" t="s">
        <v>122</v>
      </c>
    </row>
    <row r="21" spans="1:17" ht="16.5" customHeight="1" x14ac:dyDescent="0.25">
      <c r="B21" t="str">
        <f>B6</f>
        <v>Miss Thanaporn Hunsakul /Por</v>
      </c>
      <c r="C21" t="s">
        <v>108</v>
      </c>
    </row>
    <row r="22" spans="1:17" ht="16.5" customHeight="1" x14ac:dyDescent="0.25">
      <c r="A22" s="242"/>
      <c r="B22" s="242" t="str">
        <f>B9</f>
        <v>Mr.Supachai  Pongsinchai /Chai</v>
      </c>
      <c r="C22" s="243" t="s">
        <v>119</v>
      </c>
      <c r="D22" s="243"/>
      <c r="E22" s="246">
        <v>500</v>
      </c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</row>
    <row r="23" spans="1:17" ht="16.5" customHeight="1" x14ac:dyDescent="0.5">
      <c r="A23" s="242"/>
      <c r="B23" s="244" t="str">
        <f>B10</f>
        <v>Mr.Sathid Nakaen /Boy</v>
      </c>
      <c r="C23" s="245" t="str">
        <f>C22</f>
        <v>Additional tel.expense</v>
      </c>
      <c r="D23" s="245"/>
      <c r="E23" s="246">
        <v>1000</v>
      </c>
      <c r="F23" s="245"/>
      <c r="G23" s="375">
        <f>G18-G20</f>
        <v>10700</v>
      </c>
      <c r="H23" s="245"/>
      <c r="I23" s="245"/>
      <c r="J23" s="245"/>
      <c r="K23" s="245"/>
      <c r="L23" s="245"/>
      <c r="M23" s="245"/>
      <c r="N23" s="245"/>
      <c r="O23" s="245"/>
      <c r="P23" s="245"/>
      <c r="Q23" s="245"/>
    </row>
    <row r="24" spans="1:17" ht="16.5" customHeight="1" x14ac:dyDescent="0.25">
      <c r="A24" s="242"/>
      <c r="B24" s="242" t="str">
        <f>B11</f>
        <v>Mr.Sai Myo Myint /Yai</v>
      </c>
      <c r="C24" s="243" t="str">
        <f>C22</f>
        <v>Additional tel.expense</v>
      </c>
      <c r="D24" s="243"/>
      <c r="E24" s="246">
        <v>500</v>
      </c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</row>
    <row r="25" spans="1:17" ht="16.5" customHeight="1" x14ac:dyDescent="0.5">
      <c r="A25" s="242"/>
      <c r="B25" s="244" t="str">
        <f>B13</f>
        <v>Mr.Min Lat</v>
      </c>
      <c r="C25" s="245" t="str">
        <f>C22</f>
        <v>Additional tel.expense</v>
      </c>
      <c r="D25" s="245"/>
      <c r="E25" s="246">
        <v>1000</v>
      </c>
      <c r="F25" s="245"/>
      <c r="G25" s="245"/>
      <c r="H25" s="245"/>
      <c r="I25" s="245"/>
      <c r="J25" s="245"/>
      <c r="K25" s="245"/>
      <c r="L25" s="349"/>
      <c r="M25" s="349"/>
      <c r="N25" s="349"/>
      <c r="O25" s="349"/>
      <c r="P25" s="245"/>
      <c r="Q25" s="245"/>
    </row>
    <row r="26" spans="1:17" ht="16.5" customHeight="1" x14ac:dyDescent="0.25">
      <c r="B26" t="str">
        <f>B14</f>
        <v>Miss Orawan  Tunpuan/YA</v>
      </c>
      <c r="C26" t="str">
        <f>C22</f>
        <v>Additional tel.expense</v>
      </c>
      <c r="E26" s="246">
        <v>1000</v>
      </c>
      <c r="G26" s="376">
        <v>3720</v>
      </c>
      <c r="L26" s="347" t="s">
        <v>123</v>
      </c>
      <c r="M26" s="347"/>
      <c r="N26" s="347"/>
      <c r="O26" s="347"/>
    </row>
    <row r="27" spans="1:17" ht="16.5" customHeight="1" x14ac:dyDescent="0.25">
      <c r="B27" t="str">
        <f>B17</f>
        <v>Ms. Rattanaporn  Thoonngan/ Paula</v>
      </c>
      <c r="C27" t="s">
        <v>109</v>
      </c>
      <c r="L27" s="347" t="s">
        <v>124</v>
      </c>
      <c r="M27" s="348">
        <v>44137</v>
      </c>
      <c r="N27" s="347"/>
      <c r="O27" s="347"/>
    </row>
    <row r="28" spans="1:17" x14ac:dyDescent="0.25">
      <c r="G28" s="327">
        <f>G23-G26</f>
        <v>6980</v>
      </c>
      <c r="L28" s="242"/>
      <c r="M28" s="242"/>
      <c r="N28" s="242"/>
      <c r="O28" s="242"/>
    </row>
    <row r="29" spans="1:17" x14ac:dyDescent="0.25">
      <c r="L29" s="242"/>
      <c r="M29" s="242"/>
      <c r="N29" s="242"/>
      <c r="O29" s="242"/>
    </row>
    <row r="31" spans="1:17" ht="15.75" x14ac:dyDescent="0.25">
      <c r="L31" s="347"/>
      <c r="M31" s="347"/>
      <c r="N31" s="347"/>
      <c r="O31" s="347"/>
    </row>
    <row r="33" spans="2:2" x14ac:dyDescent="0.25">
      <c r="B33" s="379"/>
    </row>
  </sheetData>
  <mergeCells count="15">
    <mergeCell ref="Q6:Q7"/>
    <mergeCell ref="A19:C19"/>
    <mergeCell ref="A3:A4"/>
    <mergeCell ref="B1:Q1"/>
    <mergeCell ref="H2:K2"/>
    <mergeCell ref="M2:N2"/>
    <mergeCell ref="B3:B4"/>
    <mergeCell ref="C3:C4"/>
    <mergeCell ref="E3:E4"/>
    <mergeCell ref="F3:F4"/>
    <mergeCell ref="H3:I3"/>
    <mergeCell ref="M3:N3"/>
    <mergeCell ref="Q3:Q4"/>
    <mergeCell ref="L3:L4"/>
    <mergeCell ref="G3:G4"/>
  </mergeCells>
  <pageMargins left="0.7" right="0.7" top="0.75" bottom="0.75" header="0.3" footer="0.3"/>
  <pageSetup paperSize="9" scale="59" orientation="landscape" r:id="rId1"/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24"/>
  <sheetViews>
    <sheetView zoomScaleNormal="100" workbookViewId="0">
      <selection activeCell="I22" sqref="I22"/>
    </sheetView>
  </sheetViews>
  <sheetFormatPr defaultColWidth="9.140625" defaultRowHeight="15" x14ac:dyDescent="0.25"/>
  <cols>
    <col min="1" max="1" width="9.140625" style="249"/>
    <col min="2" max="2" width="31.140625" style="249" customWidth="1"/>
    <col min="3" max="3" width="4.85546875" style="249" customWidth="1"/>
    <col min="4" max="4" width="7.7109375" style="249" customWidth="1"/>
    <col min="5" max="5" width="7.85546875" style="249" customWidth="1"/>
    <col min="6" max="7" width="4.85546875" style="249" customWidth="1"/>
    <col min="8" max="8" width="6" style="249" customWidth="1"/>
    <col min="9" max="10" width="4.85546875" style="249" customWidth="1"/>
    <col min="11" max="11" width="7.28515625" style="249" customWidth="1"/>
    <col min="12" max="13" width="4.85546875" style="249" customWidth="1"/>
    <col min="14" max="14" width="6.7109375" style="249" customWidth="1"/>
    <col min="15" max="16" width="4.85546875" style="249" customWidth="1"/>
    <col min="17" max="17" width="6.7109375" style="249" customWidth="1"/>
    <col min="18" max="28" width="4.85546875" style="249" customWidth="1"/>
    <col min="29" max="29" width="6.42578125" style="249" customWidth="1"/>
    <col min="30" max="33" width="4.85546875" style="249" customWidth="1"/>
    <col min="34" max="36" width="9.140625" style="249"/>
    <col min="37" max="37" width="10.5703125" style="249" customWidth="1"/>
    <col min="38" max="16384" width="9.140625" style="249"/>
  </cols>
  <sheetData>
    <row r="1" spans="1:37" ht="29.25" x14ac:dyDescent="0.6">
      <c r="A1" s="248"/>
      <c r="B1" s="515" t="s">
        <v>126</v>
      </c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</row>
    <row r="2" spans="1:37" ht="21.75" thickBot="1" x14ac:dyDescent="0.5">
      <c r="A2" s="248"/>
      <c r="B2" s="250"/>
      <c r="C2" s="251"/>
      <c r="D2" s="251"/>
      <c r="E2" s="252"/>
      <c r="F2" s="252"/>
      <c r="G2" s="252"/>
      <c r="H2" s="512"/>
      <c r="I2" s="512"/>
      <c r="J2" s="512"/>
      <c r="K2" s="512"/>
      <c r="L2" s="512"/>
      <c r="M2" s="512"/>
      <c r="N2" s="248"/>
      <c r="O2" s="253"/>
      <c r="P2" s="251"/>
      <c r="Q2" s="251"/>
      <c r="R2" s="252"/>
      <c r="S2" s="252"/>
      <c r="T2" s="252"/>
      <c r="U2" s="512"/>
      <c r="V2" s="512"/>
      <c r="W2" s="512"/>
      <c r="X2" s="512"/>
      <c r="Y2" s="512"/>
      <c r="Z2" s="512"/>
      <c r="AA2" s="248"/>
      <c r="AB2" s="253"/>
      <c r="AC2" s="253"/>
      <c r="AD2" s="248"/>
      <c r="AE2" s="253"/>
      <c r="AF2" s="248"/>
      <c r="AG2" s="253"/>
    </row>
    <row r="3" spans="1:37" ht="21" x14ac:dyDescent="0.25">
      <c r="A3" s="513" t="s">
        <v>111</v>
      </c>
      <c r="B3" s="516" t="s">
        <v>21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4"/>
      <c r="AH3" s="518" t="s">
        <v>14</v>
      </c>
      <c r="AI3" s="321"/>
      <c r="AJ3" s="320"/>
      <c r="AK3" s="357" t="s">
        <v>14</v>
      </c>
    </row>
    <row r="4" spans="1:37" ht="21.75" thickBot="1" x14ac:dyDescent="0.3">
      <c r="A4" s="514"/>
      <c r="B4" s="517"/>
      <c r="C4" s="273">
        <v>1</v>
      </c>
      <c r="D4" s="273">
        <f>C4+1</f>
        <v>2</v>
      </c>
      <c r="E4" s="273">
        <f t="shared" ref="E4:AE4" si="0">D4+1</f>
        <v>3</v>
      </c>
      <c r="F4" s="273">
        <f t="shared" si="0"/>
        <v>4</v>
      </c>
      <c r="G4" s="273">
        <f t="shared" si="0"/>
        <v>5</v>
      </c>
      <c r="H4" s="273">
        <f t="shared" si="0"/>
        <v>6</v>
      </c>
      <c r="I4" s="273">
        <f t="shared" si="0"/>
        <v>7</v>
      </c>
      <c r="J4" s="273">
        <f t="shared" si="0"/>
        <v>8</v>
      </c>
      <c r="K4" s="273">
        <f t="shared" si="0"/>
        <v>9</v>
      </c>
      <c r="L4" s="273">
        <f t="shared" si="0"/>
        <v>10</v>
      </c>
      <c r="M4" s="273">
        <f t="shared" si="0"/>
        <v>11</v>
      </c>
      <c r="N4" s="273">
        <f t="shared" si="0"/>
        <v>12</v>
      </c>
      <c r="O4" s="273">
        <f t="shared" si="0"/>
        <v>13</v>
      </c>
      <c r="P4" s="273">
        <f t="shared" si="0"/>
        <v>14</v>
      </c>
      <c r="Q4" s="273">
        <f t="shared" si="0"/>
        <v>15</v>
      </c>
      <c r="R4" s="273">
        <f t="shared" si="0"/>
        <v>16</v>
      </c>
      <c r="S4" s="273">
        <f t="shared" si="0"/>
        <v>17</v>
      </c>
      <c r="T4" s="273">
        <f t="shared" si="0"/>
        <v>18</v>
      </c>
      <c r="U4" s="273">
        <f t="shared" si="0"/>
        <v>19</v>
      </c>
      <c r="V4" s="273">
        <f t="shared" si="0"/>
        <v>20</v>
      </c>
      <c r="W4" s="273">
        <f t="shared" si="0"/>
        <v>21</v>
      </c>
      <c r="X4" s="273">
        <f t="shared" si="0"/>
        <v>22</v>
      </c>
      <c r="Y4" s="273">
        <f t="shared" si="0"/>
        <v>23</v>
      </c>
      <c r="Z4" s="273">
        <f t="shared" si="0"/>
        <v>24</v>
      </c>
      <c r="AA4" s="273">
        <f t="shared" si="0"/>
        <v>25</v>
      </c>
      <c r="AB4" s="273">
        <f t="shared" si="0"/>
        <v>26</v>
      </c>
      <c r="AC4" s="273">
        <f t="shared" si="0"/>
        <v>27</v>
      </c>
      <c r="AD4" s="273">
        <f t="shared" si="0"/>
        <v>28</v>
      </c>
      <c r="AE4" s="273">
        <f t="shared" si="0"/>
        <v>29</v>
      </c>
      <c r="AF4" s="273">
        <f t="shared" ref="AF4:AG4" si="1">AE4+1</f>
        <v>30</v>
      </c>
      <c r="AG4" s="275">
        <f t="shared" si="1"/>
        <v>31</v>
      </c>
      <c r="AH4" s="519"/>
      <c r="AI4" s="322" t="s">
        <v>112</v>
      </c>
      <c r="AJ4" s="323" t="s">
        <v>113</v>
      </c>
      <c r="AK4" s="358" t="s">
        <v>114</v>
      </c>
    </row>
    <row r="5" spans="1:37" ht="23.25" x14ac:dyDescent="0.5">
      <c r="A5" s="279">
        <v>1</v>
      </c>
      <c r="B5" s="267" t="s">
        <v>45</v>
      </c>
      <c r="C5" s="268"/>
      <c r="D5" s="268"/>
      <c r="E5" s="268"/>
      <c r="F5" s="254"/>
      <c r="G5" s="254"/>
      <c r="H5" s="256"/>
      <c r="I5" s="255"/>
      <c r="J5" s="255"/>
      <c r="K5" s="269"/>
      <c r="L5" s="256"/>
      <c r="M5" s="256"/>
      <c r="N5" s="270"/>
      <c r="O5" s="271"/>
      <c r="P5" s="268"/>
      <c r="Q5" s="268"/>
      <c r="R5" s="268"/>
      <c r="S5" s="254"/>
      <c r="T5" s="254"/>
      <c r="U5" s="256"/>
      <c r="V5" s="291"/>
      <c r="W5" s="291"/>
      <c r="X5" s="292"/>
      <c r="Y5" s="293"/>
      <c r="Z5" s="293"/>
      <c r="AA5" s="294"/>
      <c r="AB5" s="295"/>
      <c r="AC5" s="293"/>
      <c r="AD5" s="296"/>
      <c r="AE5" s="297"/>
      <c r="AF5" s="296"/>
      <c r="AG5" s="298"/>
      <c r="AH5" s="299">
        <f>SUM(C5:AG5)</f>
        <v>0</v>
      </c>
      <c r="AI5" s="276"/>
      <c r="AJ5" s="318"/>
      <c r="AK5" s="276"/>
    </row>
    <row r="6" spans="1:37" ht="23.25" x14ac:dyDescent="0.5">
      <c r="A6" s="280">
        <f>A5+1</f>
        <v>2</v>
      </c>
      <c r="B6" s="189" t="s">
        <v>16</v>
      </c>
      <c r="C6" s="172"/>
      <c r="D6" s="172"/>
      <c r="E6" s="173">
        <v>5</v>
      </c>
      <c r="F6" s="203"/>
      <c r="G6" s="173"/>
      <c r="H6" s="228"/>
      <c r="I6" s="307"/>
      <c r="J6" s="307"/>
      <c r="K6" s="207"/>
      <c r="L6" s="162">
        <v>7</v>
      </c>
      <c r="M6" s="162"/>
      <c r="N6" s="308"/>
      <c r="O6" s="309"/>
      <c r="P6" s="172">
        <v>7</v>
      </c>
      <c r="Q6" s="172">
        <v>2</v>
      </c>
      <c r="R6" s="173"/>
      <c r="S6" s="203"/>
      <c r="T6" s="173"/>
      <c r="U6" s="228"/>
      <c r="V6" s="307"/>
      <c r="W6" s="307"/>
      <c r="X6" s="207"/>
      <c r="Y6" s="162"/>
      <c r="Z6" s="162"/>
      <c r="AA6" s="308"/>
      <c r="AB6" s="309"/>
      <c r="AC6" s="162">
        <v>1</v>
      </c>
      <c r="AD6" s="308"/>
      <c r="AE6" s="309"/>
      <c r="AF6" s="308"/>
      <c r="AG6" s="310"/>
      <c r="AH6" s="305">
        <f t="shared" ref="AH6:AH17" si="2">SUM(C6:AG6)</f>
        <v>22</v>
      </c>
      <c r="AI6" s="278"/>
      <c r="AJ6" s="325">
        <v>5</v>
      </c>
      <c r="AK6" s="305">
        <f>AH6*AJ6</f>
        <v>110</v>
      </c>
    </row>
    <row r="7" spans="1:37" ht="23.25" x14ac:dyDescent="0.5">
      <c r="A7" s="280">
        <f t="shared" ref="A7:A17" si="3">A6+1</f>
        <v>3</v>
      </c>
      <c r="B7" s="197" t="s">
        <v>23</v>
      </c>
      <c r="C7" s="257"/>
      <c r="D7" s="257"/>
      <c r="E7" s="172">
        <v>5</v>
      </c>
      <c r="F7" s="203"/>
      <c r="G7" s="162"/>
      <c r="H7" s="228"/>
      <c r="I7" s="307"/>
      <c r="J7" s="228"/>
      <c r="K7" s="207"/>
      <c r="L7" s="162">
        <v>7</v>
      </c>
      <c r="M7" s="162"/>
      <c r="N7" s="308"/>
      <c r="O7" s="311"/>
      <c r="P7" s="257">
        <v>8</v>
      </c>
      <c r="Q7" s="257">
        <v>2</v>
      </c>
      <c r="R7" s="172"/>
      <c r="S7" s="203"/>
      <c r="T7" s="162"/>
      <c r="U7" s="228"/>
      <c r="V7" s="307"/>
      <c r="W7" s="228"/>
      <c r="X7" s="207"/>
      <c r="Y7" s="162"/>
      <c r="Z7" s="162"/>
      <c r="AA7" s="308"/>
      <c r="AB7" s="309"/>
      <c r="AC7" s="162">
        <v>1</v>
      </c>
      <c r="AD7" s="308"/>
      <c r="AE7" s="309"/>
      <c r="AF7" s="308"/>
      <c r="AG7" s="310"/>
      <c r="AH7" s="305">
        <f t="shared" si="2"/>
        <v>23</v>
      </c>
      <c r="AI7" s="278"/>
      <c r="AJ7" s="325">
        <v>5</v>
      </c>
      <c r="AK7" s="305">
        <f t="shared" ref="AK7:AK16" si="4">AH7*AJ7</f>
        <v>115</v>
      </c>
    </row>
    <row r="8" spans="1:37" ht="23.25" x14ac:dyDescent="0.5">
      <c r="A8" s="280">
        <f t="shared" si="3"/>
        <v>4</v>
      </c>
      <c r="B8" s="189" t="s">
        <v>17</v>
      </c>
      <c r="C8" s="172"/>
      <c r="D8" s="172"/>
      <c r="E8" s="173"/>
      <c r="F8" s="203"/>
      <c r="G8" s="173">
        <v>1</v>
      </c>
      <c r="H8" s="162"/>
      <c r="I8" s="228"/>
      <c r="J8" s="228"/>
      <c r="K8" s="207"/>
      <c r="L8" s="307"/>
      <c r="M8" s="307"/>
      <c r="N8" s="308"/>
      <c r="O8" s="312"/>
      <c r="P8" s="172"/>
      <c r="Q8" s="172">
        <v>1</v>
      </c>
      <c r="R8" s="173"/>
      <c r="S8" s="203"/>
      <c r="T8" s="173"/>
      <c r="U8" s="162"/>
      <c r="V8" s="162"/>
      <c r="W8" s="162">
        <v>1</v>
      </c>
      <c r="X8" s="173">
        <v>2</v>
      </c>
      <c r="Y8" s="307"/>
      <c r="Z8" s="307"/>
      <c r="AA8" s="308"/>
      <c r="AB8" s="312"/>
      <c r="AC8" s="307">
        <v>5</v>
      </c>
      <c r="AD8" s="308">
        <v>3</v>
      </c>
      <c r="AE8" s="316">
        <v>3</v>
      </c>
      <c r="AF8" s="308"/>
      <c r="AG8" s="313"/>
      <c r="AH8" s="305">
        <f t="shared" si="2"/>
        <v>16</v>
      </c>
      <c r="AI8" s="278"/>
      <c r="AJ8" s="325">
        <v>5</v>
      </c>
      <c r="AK8" s="305">
        <f t="shared" si="4"/>
        <v>80</v>
      </c>
    </row>
    <row r="9" spans="1:37" ht="23.25" x14ac:dyDescent="0.5">
      <c r="A9" s="280">
        <f t="shared" si="3"/>
        <v>5</v>
      </c>
      <c r="B9" s="189" t="s">
        <v>20</v>
      </c>
      <c r="C9" s="172">
        <v>7</v>
      </c>
      <c r="D9" s="172"/>
      <c r="E9" s="207"/>
      <c r="F9" s="203"/>
      <c r="G9" s="173"/>
      <c r="H9" s="162"/>
      <c r="I9" s="307"/>
      <c r="J9" s="228"/>
      <c r="K9" s="207"/>
      <c r="L9" s="162"/>
      <c r="M9" s="162"/>
      <c r="N9" s="308">
        <v>11</v>
      </c>
      <c r="O9" s="312"/>
      <c r="P9" s="172"/>
      <c r="Q9" s="172">
        <v>5</v>
      </c>
      <c r="R9" s="173"/>
      <c r="S9" s="203"/>
      <c r="T9" s="173"/>
      <c r="U9" s="162"/>
      <c r="V9" s="307"/>
      <c r="W9" s="307">
        <v>1</v>
      </c>
      <c r="X9" s="207"/>
      <c r="Y9" s="162"/>
      <c r="Z9" s="162">
        <v>3</v>
      </c>
      <c r="AA9" s="308"/>
      <c r="AB9" s="312"/>
      <c r="AC9" s="162"/>
      <c r="AD9" s="308"/>
      <c r="AE9" s="316">
        <v>6</v>
      </c>
      <c r="AF9" s="308"/>
      <c r="AG9" s="313"/>
      <c r="AH9" s="305">
        <f t="shared" si="2"/>
        <v>33</v>
      </c>
      <c r="AI9" s="278"/>
      <c r="AJ9" s="325">
        <v>5</v>
      </c>
      <c r="AK9" s="305">
        <f t="shared" si="4"/>
        <v>165</v>
      </c>
    </row>
    <row r="10" spans="1:37" ht="23.25" x14ac:dyDescent="0.5">
      <c r="A10" s="280">
        <f t="shared" si="3"/>
        <v>6</v>
      </c>
      <c r="B10" s="196" t="s">
        <v>104</v>
      </c>
      <c r="C10" s="172">
        <v>5</v>
      </c>
      <c r="D10" s="172">
        <v>10</v>
      </c>
      <c r="E10" s="173"/>
      <c r="F10" s="203"/>
      <c r="G10" s="173">
        <v>3</v>
      </c>
      <c r="H10" s="173">
        <v>16</v>
      </c>
      <c r="I10" s="307">
        <v>3</v>
      </c>
      <c r="J10" s="307">
        <v>5</v>
      </c>
      <c r="K10" s="203">
        <v>1</v>
      </c>
      <c r="L10" s="203"/>
      <c r="M10" s="203"/>
      <c r="N10" s="308"/>
      <c r="O10" s="312"/>
      <c r="P10" s="172">
        <v>3</v>
      </c>
      <c r="Q10" s="172">
        <v>12</v>
      </c>
      <c r="R10" s="173"/>
      <c r="S10" s="203">
        <v>6</v>
      </c>
      <c r="T10" s="173"/>
      <c r="U10" s="173">
        <v>2</v>
      </c>
      <c r="V10" s="307">
        <v>7</v>
      </c>
      <c r="W10" s="307">
        <v>1</v>
      </c>
      <c r="X10" s="203">
        <v>3</v>
      </c>
      <c r="Y10" s="203"/>
      <c r="Z10" s="203"/>
      <c r="AA10" s="308"/>
      <c r="AB10" s="312"/>
      <c r="AC10" s="203">
        <v>11</v>
      </c>
      <c r="AD10" s="308">
        <v>6</v>
      </c>
      <c r="AE10" s="316">
        <v>9</v>
      </c>
      <c r="AF10" s="308">
        <v>7</v>
      </c>
      <c r="AG10" s="317">
        <v>3</v>
      </c>
      <c r="AH10" s="305">
        <f t="shared" si="2"/>
        <v>113</v>
      </c>
      <c r="AI10" s="278"/>
      <c r="AJ10" s="325">
        <v>5</v>
      </c>
      <c r="AK10" s="305">
        <f t="shared" si="4"/>
        <v>565</v>
      </c>
    </row>
    <row r="11" spans="1:37" ht="23.25" x14ac:dyDescent="0.5">
      <c r="A11" s="280">
        <f t="shared" si="3"/>
        <v>7</v>
      </c>
      <c r="B11" s="198" t="s">
        <v>105</v>
      </c>
      <c r="C11" s="172"/>
      <c r="D11" s="172"/>
      <c r="E11" s="173"/>
      <c r="F11" s="203"/>
      <c r="G11" s="222"/>
      <c r="H11" s="206"/>
      <c r="I11" s="314"/>
      <c r="J11" s="206"/>
      <c r="K11" s="207"/>
      <c r="L11" s="314"/>
      <c r="M11" s="314"/>
      <c r="N11" s="308"/>
      <c r="O11" s="312"/>
      <c r="P11" s="172"/>
      <c r="Q11" s="172">
        <v>3</v>
      </c>
      <c r="R11" s="173"/>
      <c r="S11" s="203"/>
      <c r="T11" s="222"/>
      <c r="U11" s="206"/>
      <c r="V11" s="314"/>
      <c r="W11" s="206"/>
      <c r="X11" s="207"/>
      <c r="Y11" s="314"/>
      <c r="Z11" s="314"/>
      <c r="AA11" s="308"/>
      <c r="AB11" s="312"/>
      <c r="AC11" s="314"/>
      <c r="AD11" s="308"/>
      <c r="AE11" s="312"/>
      <c r="AF11" s="308"/>
      <c r="AG11" s="313"/>
      <c r="AH11" s="305">
        <f t="shared" si="2"/>
        <v>3</v>
      </c>
      <c r="AI11" s="278"/>
      <c r="AJ11" s="325">
        <v>2</v>
      </c>
      <c r="AK11" s="305">
        <f t="shared" si="4"/>
        <v>6</v>
      </c>
    </row>
    <row r="12" spans="1:37" ht="23.25" x14ac:dyDescent="0.5">
      <c r="A12" s="280">
        <f t="shared" si="3"/>
        <v>8</v>
      </c>
      <c r="B12" s="189" t="s">
        <v>103</v>
      </c>
      <c r="C12" s="172"/>
      <c r="D12" s="172"/>
      <c r="E12" s="173"/>
      <c r="F12" s="203"/>
      <c r="G12" s="172"/>
      <c r="H12" s="228"/>
      <c r="I12" s="307"/>
      <c r="J12" s="228"/>
      <c r="K12" s="207"/>
      <c r="L12" s="307"/>
      <c r="M12" s="307"/>
      <c r="N12" s="308"/>
      <c r="O12" s="315"/>
      <c r="P12" s="172"/>
      <c r="Q12" s="172"/>
      <c r="R12" s="173"/>
      <c r="S12" s="203"/>
      <c r="T12" s="172"/>
      <c r="U12" s="228"/>
      <c r="V12" s="307"/>
      <c r="W12" s="228"/>
      <c r="X12" s="207"/>
      <c r="Y12" s="307"/>
      <c r="Z12" s="307"/>
      <c r="AA12" s="308"/>
      <c r="AB12" s="312"/>
      <c r="AC12" s="307"/>
      <c r="AD12" s="308"/>
      <c r="AE12" s="312"/>
      <c r="AF12" s="308"/>
      <c r="AG12" s="313"/>
      <c r="AH12" s="305">
        <f t="shared" si="2"/>
        <v>0</v>
      </c>
      <c r="AI12" s="278"/>
      <c r="AJ12" s="325"/>
      <c r="AK12" s="305">
        <f t="shared" si="4"/>
        <v>0</v>
      </c>
    </row>
    <row r="13" spans="1:37" ht="23.25" x14ac:dyDescent="0.5">
      <c r="A13" s="280">
        <f t="shared" si="3"/>
        <v>9</v>
      </c>
      <c r="B13" s="198" t="s">
        <v>40</v>
      </c>
      <c r="C13" s="172"/>
      <c r="D13" s="172"/>
      <c r="E13" s="173"/>
      <c r="F13" s="203"/>
      <c r="G13" s="172"/>
      <c r="H13" s="228"/>
      <c r="I13" s="162"/>
      <c r="J13" s="228"/>
      <c r="K13" s="207"/>
      <c r="L13" s="307"/>
      <c r="M13" s="307"/>
      <c r="N13" s="308"/>
      <c r="O13" s="312"/>
      <c r="P13" s="172"/>
      <c r="Q13" s="172">
        <v>12</v>
      </c>
      <c r="R13" s="173">
        <v>3</v>
      </c>
      <c r="S13" s="203"/>
      <c r="T13" s="172"/>
      <c r="U13" s="228"/>
      <c r="V13" s="162"/>
      <c r="W13" s="228"/>
      <c r="X13" s="207"/>
      <c r="Y13" s="307"/>
      <c r="Z13" s="307"/>
      <c r="AA13" s="308"/>
      <c r="AB13" s="312"/>
      <c r="AC13" s="307"/>
      <c r="AD13" s="308"/>
      <c r="AE13" s="312"/>
      <c r="AF13" s="308"/>
      <c r="AG13" s="313"/>
      <c r="AH13" s="305">
        <f t="shared" si="2"/>
        <v>15</v>
      </c>
      <c r="AI13" s="278"/>
      <c r="AJ13" s="325">
        <v>5</v>
      </c>
      <c r="AK13" s="305">
        <f t="shared" si="4"/>
        <v>75</v>
      </c>
    </row>
    <row r="14" spans="1:37" ht="23.25" x14ac:dyDescent="0.5">
      <c r="A14" s="280">
        <f t="shared" si="3"/>
        <v>10</v>
      </c>
      <c r="B14" s="198" t="s">
        <v>101</v>
      </c>
      <c r="C14" s="172"/>
      <c r="D14" s="172"/>
      <c r="E14" s="173"/>
      <c r="F14" s="203"/>
      <c r="G14" s="172"/>
      <c r="H14" s="228"/>
      <c r="I14" s="162"/>
      <c r="J14" s="162"/>
      <c r="K14" s="203">
        <v>1</v>
      </c>
      <c r="L14" s="162"/>
      <c r="M14" s="162"/>
      <c r="N14" s="308"/>
      <c r="O14" s="312"/>
      <c r="P14" s="172"/>
      <c r="Q14" s="172">
        <v>2</v>
      </c>
      <c r="R14" s="173"/>
      <c r="S14" s="203">
        <v>8</v>
      </c>
      <c r="T14" s="172"/>
      <c r="U14" s="228"/>
      <c r="V14" s="162"/>
      <c r="W14" s="162"/>
      <c r="X14" s="207"/>
      <c r="Y14" s="162"/>
      <c r="Z14" s="162"/>
      <c r="AA14" s="308"/>
      <c r="AB14" s="312"/>
      <c r="AC14" s="162"/>
      <c r="AD14" s="308">
        <v>7</v>
      </c>
      <c r="AE14" s="312"/>
      <c r="AF14" s="308"/>
      <c r="AG14" s="313"/>
      <c r="AH14" s="305">
        <f t="shared" si="2"/>
        <v>18</v>
      </c>
      <c r="AI14" s="278"/>
      <c r="AJ14" s="325">
        <v>5</v>
      </c>
      <c r="AK14" s="305">
        <f t="shared" si="4"/>
        <v>90</v>
      </c>
    </row>
    <row r="15" spans="1:37" ht="23.25" x14ac:dyDescent="0.5">
      <c r="A15" s="280">
        <f t="shared" si="3"/>
        <v>11</v>
      </c>
      <c r="B15" s="198" t="s">
        <v>102</v>
      </c>
      <c r="C15" s="172"/>
      <c r="D15" s="172"/>
      <c r="E15" s="173">
        <v>3</v>
      </c>
      <c r="F15" s="203"/>
      <c r="G15" s="172"/>
      <c r="H15" s="228"/>
      <c r="I15" s="162">
        <v>1</v>
      </c>
      <c r="J15" s="162"/>
      <c r="K15" s="207"/>
      <c r="L15" s="162"/>
      <c r="M15" s="162"/>
      <c r="N15" s="308"/>
      <c r="O15" s="312"/>
      <c r="P15" s="172"/>
      <c r="Q15" s="172">
        <v>8</v>
      </c>
      <c r="R15" s="173"/>
      <c r="S15" s="203"/>
      <c r="T15" s="172"/>
      <c r="U15" s="228"/>
      <c r="V15" s="162">
        <v>1</v>
      </c>
      <c r="W15" s="162"/>
      <c r="X15" s="207"/>
      <c r="Y15" s="162"/>
      <c r="Z15" s="162"/>
      <c r="AA15" s="308"/>
      <c r="AB15" s="312"/>
      <c r="AC15" s="162"/>
      <c r="AD15" s="308"/>
      <c r="AE15" s="312"/>
      <c r="AF15" s="308"/>
      <c r="AG15" s="313"/>
      <c r="AH15" s="305">
        <f t="shared" si="2"/>
        <v>13</v>
      </c>
      <c r="AI15" s="278"/>
      <c r="AJ15" s="325">
        <v>2</v>
      </c>
      <c r="AK15" s="305">
        <f t="shared" si="4"/>
        <v>26</v>
      </c>
    </row>
    <row r="16" spans="1:37" ht="23.25" x14ac:dyDescent="0.5">
      <c r="A16" s="280">
        <f t="shared" si="3"/>
        <v>12</v>
      </c>
      <c r="B16" s="198" t="s">
        <v>106</v>
      </c>
      <c r="C16" s="172"/>
      <c r="D16" s="172"/>
      <c r="E16" s="173"/>
      <c r="F16" s="203"/>
      <c r="G16" s="172"/>
      <c r="H16" s="228"/>
      <c r="I16" s="162"/>
      <c r="J16" s="162"/>
      <c r="K16" s="203">
        <v>6</v>
      </c>
      <c r="L16" s="162"/>
      <c r="M16" s="162"/>
      <c r="N16" s="308"/>
      <c r="O16" s="312"/>
      <c r="P16" s="172"/>
      <c r="Q16" s="172"/>
      <c r="R16" s="173"/>
      <c r="S16" s="203"/>
      <c r="T16" s="172"/>
      <c r="U16" s="228"/>
      <c r="V16" s="162"/>
      <c r="W16" s="162"/>
      <c r="X16" s="207"/>
      <c r="Y16" s="162"/>
      <c r="Z16" s="162"/>
      <c r="AA16" s="308"/>
      <c r="AB16" s="312"/>
      <c r="AC16" s="162">
        <v>1</v>
      </c>
      <c r="AD16" s="308">
        <v>2</v>
      </c>
      <c r="AE16" s="312"/>
      <c r="AF16" s="308">
        <v>4</v>
      </c>
      <c r="AG16" s="313"/>
      <c r="AH16" s="305">
        <f t="shared" si="2"/>
        <v>13</v>
      </c>
      <c r="AI16" s="278"/>
      <c r="AJ16" s="325">
        <v>2</v>
      </c>
      <c r="AK16" s="305">
        <f t="shared" si="4"/>
        <v>26</v>
      </c>
    </row>
    <row r="17" spans="1:37" ht="24" thickBot="1" x14ac:dyDescent="0.55000000000000004">
      <c r="A17" s="281">
        <f t="shared" si="3"/>
        <v>13</v>
      </c>
      <c r="B17" s="282" t="s">
        <v>100</v>
      </c>
      <c r="C17" s="283"/>
      <c r="D17" s="283"/>
      <c r="E17" s="284"/>
      <c r="F17" s="285"/>
      <c r="G17" s="283"/>
      <c r="H17" s="286"/>
      <c r="I17" s="287"/>
      <c r="J17" s="287"/>
      <c r="K17" s="288"/>
      <c r="L17" s="287"/>
      <c r="M17" s="287"/>
      <c r="N17" s="289"/>
      <c r="O17" s="290"/>
      <c r="P17" s="283"/>
      <c r="Q17" s="283"/>
      <c r="R17" s="284"/>
      <c r="S17" s="285"/>
      <c r="T17" s="283"/>
      <c r="U17" s="286"/>
      <c r="V17" s="300"/>
      <c r="W17" s="300"/>
      <c r="X17" s="301"/>
      <c r="Y17" s="300"/>
      <c r="Z17" s="300"/>
      <c r="AA17" s="302"/>
      <c r="AB17" s="303"/>
      <c r="AC17" s="300"/>
      <c r="AD17" s="302"/>
      <c r="AE17" s="303"/>
      <c r="AF17" s="302"/>
      <c r="AG17" s="304"/>
      <c r="AH17" s="306">
        <f t="shared" si="2"/>
        <v>0</v>
      </c>
      <c r="AI17" s="277"/>
      <c r="AJ17" s="319"/>
      <c r="AK17" s="277"/>
    </row>
    <row r="18" spans="1:37" ht="21" x14ac:dyDescent="0.25">
      <c r="A18" s="511"/>
      <c r="B18" s="511"/>
      <c r="C18" s="511"/>
      <c r="D18" s="258"/>
      <c r="E18" s="259"/>
      <c r="F18" s="259"/>
      <c r="G18" s="259"/>
      <c r="H18" s="259"/>
      <c r="I18" s="260"/>
      <c r="J18" s="260"/>
      <c r="K18" s="259"/>
      <c r="L18" s="259"/>
      <c r="M18" s="259"/>
      <c r="N18" s="261"/>
      <c r="O18" s="262"/>
      <c r="P18" s="262"/>
      <c r="Q18" s="258"/>
      <c r="R18" s="259"/>
      <c r="S18" s="259"/>
      <c r="T18" s="259"/>
      <c r="U18" s="259"/>
      <c r="V18" s="260"/>
      <c r="W18" s="260"/>
      <c r="X18" s="259"/>
      <c r="Y18" s="259"/>
      <c r="Z18" s="259"/>
      <c r="AA18" s="261"/>
      <c r="AB18" s="262"/>
      <c r="AC18" s="259"/>
      <c r="AD18" s="261"/>
      <c r="AE18" s="262"/>
      <c r="AF18" s="261"/>
      <c r="AG18" s="262"/>
      <c r="AK18" s="324"/>
    </row>
    <row r="20" spans="1:37" x14ac:dyDescent="0.25">
      <c r="A20" s="263"/>
      <c r="B20" s="263"/>
      <c r="C20" s="264"/>
      <c r="D20" s="264"/>
      <c r="E20" s="264"/>
      <c r="F20" s="265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5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</row>
    <row r="21" spans="1:37" ht="23.25" x14ac:dyDescent="0.5">
      <c r="A21" s="263"/>
      <c r="B21" s="244"/>
      <c r="C21" s="266"/>
      <c r="D21" s="266"/>
      <c r="E21" s="266"/>
      <c r="F21" s="265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5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</row>
    <row r="22" spans="1:37" x14ac:dyDescent="0.25">
      <c r="A22" s="263"/>
      <c r="B22" s="263"/>
      <c r="C22" s="264"/>
      <c r="D22" s="264"/>
      <c r="E22" s="264"/>
      <c r="F22" s="265"/>
      <c r="G22" s="264"/>
      <c r="H22" s="264"/>
      <c r="I22" s="264"/>
      <c r="J22" s="264"/>
      <c r="K22" s="264"/>
      <c r="L22" s="264"/>
      <c r="M22" s="264"/>
      <c r="N22" s="264"/>
      <c r="O22" s="264"/>
      <c r="P22" s="264"/>
      <c r="Q22" s="264"/>
      <c r="R22" s="264"/>
      <c r="S22" s="265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</row>
    <row r="23" spans="1:37" ht="23.25" x14ac:dyDescent="0.5">
      <c r="A23" s="263"/>
      <c r="B23" s="244"/>
      <c r="C23" s="266"/>
      <c r="D23" s="266"/>
      <c r="E23" s="266"/>
      <c r="F23" s="265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5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</row>
    <row r="24" spans="1:37" x14ac:dyDescent="0.25">
      <c r="F24" s="265"/>
      <c r="S24" s="265"/>
    </row>
  </sheetData>
  <mergeCells count="9">
    <mergeCell ref="AH3:AH4"/>
    <mergeCell ref="A18:C18"/>
    <mergeCell ref="U2:X2"/>
    <mergeCell ref="Y2:Z2"/>
    <mergeCell ref="A3:A4"/>
    <mergeCell ref="B1:O1"/>
    <mergeCell ref="H2:K2"/>
    <mergeCell ref="L2:M2"/>
    <mergeCell ref="B3:B4"/>
  </mergeCells>
  <pageMargins left="0.7" right="0.7" top="0.75" bottom="0.75" header="0.3" footer="0.3"/>
  <pageSetup paperSize="9" scale="5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33"/>
  <sheetViews>
    <sheetView zoomScaleNormal="100" workbookViewId="0">
      <selection activeCell="F14" sqref="F14"/>
    </sheetView>
  </sheetViews>
  <sheetFormatPr defaultRowHeight="15" x14ac:dyDescent="0.25"/>
  <cols>
    <col min="1" max="1" width="6.42578125" customWidth="1"/>
    <col min="2" max="2" width="30.140625" customWidth="1"/>
    <col min="3" max="3" width="16.140625" style="367" customWidth="1"/>
    <col min="4" max="4" width="11" customWidth="1"/>
    <col min="5" max="5" width="11.28515625" customWidth="1"/>
    <col min="7" max="7" width="12" customWidth="1"/>
    <col min="8" max="9" width="12" style="381" customWidth="1"/>
    <col min="12" max="12" width="14.28515625" customWidth="1"/>
    <col min="15" max="15" width="13.7109375" bestFit="1" customWidth="1"/>
    <col min="17" max="17" width="13.140625" customWidth="1"/>
    <col min="18" max="18" width="25.5703125" customWidth="1"/>
    <col min="19" max="19" width="12.7109375" hidden="1" customWidth="1"/>
    <col min="20" max="20" width="12.85546875" hidden="1" customWidth="1"/>
    <col min="21" max="23" width="0" hidden="1" customWidth="1"/>
  </cols>
  <sheetData>
    <row r="1" spans="1:23" ht="29.25" x14ac:dyDescent="0.6">
      <c r="A1" s="137"/>
      <c r="B1" s="503" t="s">
        <v>128</v>
      </c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  <c r="R1" s="503"/>
    </row>
    <row r="2" spans="1:23" ht="21" x14ac:dyDescent="0.45">
      <c r="A2" s="137"/>
      <c r="B2" s="135"/>
      <c r="C2" s="365"/>
      <c r="D2" s="136"/>
      <c r="E2" s="138"/>
      <c r="F2" s="138"/>
      <c r="G2" s="138"/>
      <c r="H2" s="184"/>
      <c r="I2" s="184"/>
      <c r="J2" s="492"/>
      <c r="K2" s="492"/>
      <c r="L2" s="492"/>
      <c r="M2" s="492"/>
      <c r="N2" s="359"/>
      <c r="O2" s="492"/>
      <c r="P2" s="492"/>
      <c r="Q2" s="137"/>
      <c r="R2" s="141"/>
    </row>
    <row r="3" spans="1:23" ht="21" x14ac:dyDescent="0.25">
      <c r="A3" s="505" t="s">
        <v>111</v>
      </c>
      <c r="B3" s="507" t="s">
        <v>21</v>
      </c>
      <c r="C3" s="505" t="s">
        <v>129</v>
      </c>
      <c r="D3" s="508" t="s">
        <v>55</v>
      </c>
      <c r="E3" s="508" t="s">
        <v>136</v>
      </c>
      <c r="F3" s="508" t="s">
        <v>3</v>
      </c>
      <c r="G3" s="508" t="s">
        <v>14</v>
      </c>
      <c r="H3" s="520" t="s">
        <v>132</v>
      </c>
      <c r="I3" s="508" t="s">
        <v>14</v>
      </c>
      <c r="J3" s="510" t="s">
        <v>58</v>
      </c>
      <c r="K3" s="510"/>
      <c r="L3" s="345" t="s">
        <v>75</v>
      </c>
      <c r="M3" s="362" t="s">
        <v>1</v>
      </c>
      <c r="N3" s="508" t="s">
        <v>110</v>
      </c>
      <c r="O3" s="510" t="s">
        <v>57</v>
      </c>
      <c r="P3" s="510"/>
      <c r="Q3" s="361" t="s">
        <v>5</v>
      </c>
      <c r="R3" s="507" t="s">
        <v>39</v>
      </c>
      <c r="S3" t="s">
        <v>115</v>
      </c>
      <c r="T3" t="s">
        <v>116</v>
      </c>
    </row>
    <row r="4" spans="1:23" ht="21" x14ac:dyDescent="0.25">
      <c r="A4" s="506"/>
      <c r="B4" s="507"/>
      <c r="C4" s="506"/>
      <c r="D4" s="509"/>
      <c r="E4" s="509"/>
      <c r="F4" s="509"/>
      <c r="G4" s="509"/>
      <c r="H4" s="521"/>
      <c r="I4" s="509"/>
      <c r="J4" s="362" t="s">
        <v>94</v>
      </c>
      <c r="K4" s="362" t="s">
        <v>69</v>
      </c>
      <c r="L4" s="346" t="s">
        <v>68</v>
      </c>
      <c r="M4" s="337">
        <v>0.02</v>
      </c>
      <c r="N4" s="509"/>
      <c r="O4" s="362" t="s">
        <v>95</v>
      </c>
      <c r="P4" s="362" t="s">
        <v>94</v>
      </c>
      <c r="Q4" s="361" t="s">
        <v>6</v>
      </c>
      <c r="R4" s="507"/>
    </row>
    <row r="5" spans="1:23" s="249" customFormat="1" ht="23.25" x14ac:dyDescent="0.5">
      <c r="A5" s="364">
        <v>1</v>
      </c>
      <c r="B5" s="196" t="s">
        <v>45</v>
      </c>
      <c r="C5" s="366">
        <v>43922</v>
      </c>
      <c r="D5" s="257">
        <v>35000</v>
      </c>
      <c r="E5" s="435"/>
      <c r="F5" s="435"/>
      <c r="G5" s="435">
        <f t="shared" ref="G5:G18" si="0">D5+E5+F5</f>
        <v>35000</v>
      </c>
      <c r="H5" s="436">
        <v>30</v>
      </c>
      <c r="I5" s="436">
        <f t="shared" ref="I5:I10" si="1">G5</f>
        <v>35000</v>
      </c>
      <c r="J5" s="437"/>
      <c r="K5" s="438"/>
      <c r="L5" s="438"/>
      <c r="M5" s="201">
        <f>15000*M4</f>
        <v>300</v>
      </c>
      <c r="N5" s="439"/>
      <c r="O5" s="435"/>
      <c r="P5" s="435"/>
      <c r="Q5" s="431">
        <f>G5-K5-L5-M5-N5+O5</f>
        <v>34700</v>
      </c>
      <c r="R5" s="433" t="s">
        <v>85</v>
      </c>
    </row>
    <row r="6" spans="1:23" s="249" customFormat="1" ht="23.25" x14ac:dyDescent="0.5">
      <c r="A6" s="364">
        <f>A5+1</f>
        <v>2</v>
      </c>
      <c r="B6" s="197" t="s">
        <v>23</v>
      </c>
      <c r="C6" s="370">
        <v>43922</v>
      </c>
      <c r="D6" s="257">
        <v>33000</v>
      </c>
      <c r="E6" s="203">
        <v>500</v>
      </c>
      <c r="F6" s="307"/>
      <c r="G6" s="435">
        <f t="shared" si="0"/>
        <v>33500</v>
      </c>
      <c r="H6" s="436">
        <v>30</v>
      </c>
      <c r="I6" s="436">
        <f t="shared" si="1"/>
        <v>33500</v>
      </c>
      <c r="J6" s="307" t="s">
        <v>137</v>
      </c>
      <c r="K6" s="200">
        <f>T6*7.5</f>
        <v>1031.25</v>
      </c>
      <c r="L6" s="307"/>
      <c r="M6" s="201">
        <f>15000*2%</f>
        <v>300</v>
      </c>
      <c r="N6" s="203"/>
      <c r="O6" s="200"/>
      <c r="P6" s="200"/>
      <c r="Q6" s="431">
        <f t="shared" ref="Q6:Q16" si="2">G6-K6-L6-M6-N6+O6</f>
        <v>32168.75</v>
      </c>
      <c r="R6" s="432"/>
      <c r="S6" s="324">
        <f>D6/30</f>
        <v>1100</v>
      </c>
      <c r="T6" s="324">
        <f>S6/8</f>
        <v>137.5</v>
      </c>
    </row>
    <row r="7" spans="1:23" s="249" customFormat="1" ht="23.25" x14ac:dyDescent="0.5">
      <c r="A7" s="364">
        <f t="shared" ref="A7:A18" si="3">A6+1</f>
        <v>3</v>
      </c>
      <c r="B7" s="189" t="s">
        <v>17</v>
      </c>
      <c r="C7" s="366">
        <v>43922</v>
      </c>
      <c r="D7" s="257">
        <v>19000</v>
      </c>
      <c r="E7" s="203">
        <v>500</v>
      </c>
      <c r="F7" s="203"/>
      <c r="G7" s="435">
        <f t="shared" si="0"/>
        <v>19500</v>
      </c>
      <c r="H7" s="436">
        <v>30</v>
      </c>
      <c r="I7" s="436">
        <f t="shared" si="1"/>
        <v>19500</v>
      </c>
      <c r="J7" s="200">
        <v>0</v>
      </c>
      <c r="K7" s="200">
        <v>0</v>
      </c>
      <c r="L7" s="307">
        <v>0</v>
      </c>
      <c r="M7" s="201">
        <f>15000*2%</f>
        <v>300</v>
      </c>
      <c r="N7" s="203">
        <v>0</v>
      </c>
      <c r="O7" s="200">
        <v>0</v>
      </c>
      <c r="P7" s="200">
        <v>0</v>
      </c>
      <c r="Q7" s="431">
        <f t="shared" si="2"/>
        <v>19200</v>
      </c>
      <c r="R7" s="215" t="s">
        <v>35</v>
      </c>
    </row>
    <row r="8" spans="1:23" s="249" customFormat="1" ht="23.25" x14ac:dyDescent="0.5">
      <c r="A8" s="364">
        <f t="shared" si="3"/>
        <v>4</v>
      </c>
      <c r="B8" s="189" t="s">
        <v>20</v>
      </c>
      <c r="C8" s="366">
        <v>43922</v>
      </c>
      <c r="D8" s="257">
        <v>15500</v>
      </c>
      <c r="E8" s="201">
        <f>500+E23</f>
        <v>500</v>
      </c>
      <c r="F8" s="203">
        <v>1700</v>
      </c>
      <c r="G8" s="435">
        <f t="shared" si="0"/>
        <v>17700</v>
      </c>
      <c r="H8" s="436">
        <v>30</v>
      </c>
      <c r="I8" s="436">
        <f t="shared" si="1"/>
        <v>17700</v>
      </c>
      <c r="J8" s="200"/>
      <c r="K8" s="200"/>
      <c r="L8" s="200">
        <f>'Nov-work late'!AK9</f>
        <v>225</v>
      </c>
      <c r="M8" s="201">
        <f>15000*2%</f>
        <v>300</v>
      </c>
      <c r="N8" s="203"/>
      <c r="O8" s="200"/>
      <c r="P8" s="200"/>
      <c r="Q8" s="431">
        <f t="shared" si="2"/>
        <v>17175</v>
      </c>
      <c r="R8" s="215" t="s">
        <v>32</v>
      </c>
    </row>
    <row r="9" spans="1:23" s="249" customFormat="1" ht="23.25" x14ac:dyDescent="0.5">
      <c r="A9" s="364">
        <f t="shared" si="3"/>
        <v>5</v>
      </c>
      <c r="B9" s="196" t="s">
        <v>104</v>
      </c>
      <c r="C9" s="366">
        <v>43922</v>
      </c>
      <c r="D9" s="257">
        <v>12000</v>
      </c>
      <c r="E9" s="201">
        <f>500+E24</f>
        <v>500</v>
      </c>
      <c r="F9" s="203">
        <v>1700</v>
      </c>
      <c r="G9" s="435">
        <f t="shared" si="0"/>
        <v>14200</v>
      </c>
      <c r="H9" s="436">
        <v>30</v>
      </c>
      <c r="I9" s="436">
        <f t="shared" si="1"/>
        <v>14200</v>
      </c>
      <c r="J9" s="201"/>
      <c r="K9" s="200"/>
      <c r="L9" s="307"/>
      <c r="M9" s="201">
        <f>D9*2%</f>
        <v>240</v>
      </c>
      <c r="N9" s="203"/>
      <c r="O9" s="201"/>
      <c r="P9" s="201"/>
      <c r="Q9" s="431">
        <f t="shared" si="2"/>
        <v>13960</v>
      </c>
      <c r="R9" s="215" t="s">
        <v>36</v>
      </c>
      <c r="S9" s="380"/>
      <c r="T9" s="380"/>
      <c r="U9" s="380"/>
      <c r="V9" s="380"/>
      <c r="W9" s="380"/>
    </row>
    <row r="10" spans="1:23" s="249" customFormat="1" ht="23.25" x14ac:dyDescent="0.5">
      <c r="A10" s="364">
        <f t="shared" si="3"/>
        <v>6</v>
      </c>
      <c r="B10" s="198" t="s">
        <v>105</v>
      </c>
      <c r="C10" s="366">
        <v>43922</v>
      </c>
      <c r="D10" s="257">
        <v>13500</v>
      </c>
      <c r="E10" s="203">
        <f>500+500</f>
        <v>1000</v>
      </c>
      <c r="F10" s="314">
        <v>1200</v>
      </c>
      <c r="G10" s="435">
        <f t="shared" si="0"/>
        <v>15700</v>
      </c>
      <c r="H10" s="436">
        <v>30</v>
      </c>
      <c r="I10" s="436">
        <f t="shared" si="1"/>
        <v>15700</v>
      </c>
      <c r="J10" s="416"/>
      <c r="K10" s="416"/>
      <c r="L10" s="314"/>
      <c r="M10" s="201"/>
      <c r="N10" s="203"/>
      <c r="O10" s="416"/>
      <c r="P10" s="416"/>
      <c r="Q10" s="431">
        <f t="shared" si="2"/>
        <v>15700</v>
      </c>
      <c r="R10" s="215" t="s">
        <v>29</v>
      </c>
    </row>
    <row r="11" spans="1:23" s="249" customFormat="1" ht="23.25" x14ac:dyDescent="0.5">
      <c r="A11" s="364">
        <f t="shared" si="3"/>
        <v>7</v>
      </c>
      <c r="B11" s="189" t="s">
        <v>103</v>
      </c>
      <c r="C11" s="366">
        <v>43922</v>
      </c>
      <c r="D11" s="257">
        <v>14000</v>
      </c>
      <c r="E11" s="203">
        <v>500</v>
      </c>
      <c r="F11" s="257">
        <v>1000</v>
      </c>
      <c r="G11" s="435">
        <f t="shared" si="0"/>
        <v>15500</v>
      </c>
      <c r="H11" s="436">
        <v>30</v>
      </c>
      <c r="I11" s="436">
        <f t="shared" ref="I11:I12" si="4">G11</f>
        <v>15500</v>
      </c>
      <c r="J11" s="200"/>
      <c r="K11" s="200"/>
      <c r="L11" s="307"/>
      <c r="M11" s="201"/>
      <c r="N11" s="203"/>
      <c r="O11" s="200"/>
      <c r="P11" s="200"/>
      <c r="Q11" s="431">
        <f t="shared" si="2"/>
        <v>15500</v>
      </c>
      <c r="R11" s="414" t="s">
        <v>38</v>
      </c>
    </row>
    <row r="12" spans="1:23" s="249" customFormat="1" ht="23.25" x14ac:dyDescent="0.5">
      <c r="A12" s="364">
        <f t="shared" si="3"/>
        <v>8</v>
      </c>
      <c r="B12" s="198" t="s">
        <v>40</v>
      </c>
      <c r="C12" s="366">
        <v>43922</v>
      </c>
      <c r="D12" s="257">
        <v>12000</v>
      </c>
      <c r="E12" s="203">
        <f>500+1000</f>
        <v>1500</v>
      </c>
      <c r="F12" s="257">
        <v>1000</v>
      </c>
      <c r="G12" s="435">
        <f t="shared" si="0"/>
        <v>14500</v>
      </c>
      <c r="H12" s="436">
        <v>30</v>
      </c>
      <c r="I12" s="436">
        <f t="shared" si="4"/>
        <v>14500</v>
      </c>
      <c r="J12" s="200"/>
      <c r="K12" s="200"/>
      <c r="L12" s="307"/>
      <c r="M12" s="201"/>
      <c r="N12" s="203"/>
      <c r="O12" s="200"/>
      <c r="P12" s="200"/>
      <c r="Q12" s="431">
        <f t="shared" si="2"/>
        <v>14500</v>
      </c>
      <c r="R12" s="215" t="s">
        <v>29</v>
      </c>
    </row>
    <row r="13" spans="1:23" s="249" customFormat="1" ht="23.25" x14ac:dyDescent="0.5">
      <c r="A13" s="364">
        <f t="shared" si="3"/>
        <v>9</v>
      </c>
      <c r="B13" s="198" t="s">
        <v>101</v>
      </c>
      <c r="C13" s="366">
        <v>44056</v>
      </c>
      <c r="D13" s="257">
        <f>20000</f>
        <v>20000</v>
      </c>
      <c r="E13" s="203">
        <f>500+1000</f>
        <v>1500</v>
      </c>
      <c r="F13" s="257"/>
      <c r="G13" s="435">
        <f t="shared" si="0"/>
        <v>21500</v>
      </c>
      <c r="H13" s="436">
        <v>30</v>
      </c>
      <c r="I13" s="436">
        <f>G13</f>
        <v>21500</v>
      </c>
      <c r="J13" s="200"/>
      <c r="K13" s="200"/>
      <c r="L13" s="200">
        <f>'Nov-work late'!AK14</f>
        <v>18</v>
      </c>
      <c r="M13" s="201">
        <f>15000*2%</f>
        <v>300</v>
      </c>
      <c r="N13" s="203"/>
      <c r="O13" s="200"/>
      <c r="P13" s="200"/>
      <c r="Q13" s="431">
        <f t="shared" si="2"/>
        <v>21182</v>
      </c>
      <c r="R13" s="215" t="s">
        <v>86</v>
      </c>
    </row>
    <row r="14" spans="1:23" s="454" customFormat="1" ht="23.25" x14ac:dyDescent="0.5">
      <c r="A14" s="441">
        <f t="shared" si="3"/>
        <v>10</v>
      </c>
      <c r="B14" s="442" t="s">
        <v>102</v>
      </c>
      <c r="C14" s="443">
        <v>44102</v>
      </c>
      <c r="D14" s="444">
        <v>10080</v>
      </c>
      <c r="E14" s="445">
        <v>500</v>
      </c>
      <c r="F14" s="444">
        <v>1700</v>
      </c>
      <c r="G14" s="446">
        <f t="shared" si="0"/>
        <v>12280</v>
      </c>
      <c r="H14" s="447">
        <v>30</v>
      </c>
      <c r="I14" s="447">
        <f>G14</f>
        <v>12280</v>
      </c>
      <c r="J14" s="448">
        <v>2</v>
      </c>
      <c r="K14" s="449">
        <f>S14*J14</f>
        <v>672</v>
      </c>
      <c r="L14" s="449">
        <f>'Nov-work late'!AK15</f>
        <v>30</v>
      </c>
      <c r="M14" s="450">
        <f>D14*2%</f>
        <v>201.6</v>
      </c>
      <c r="N14" s="445"/>
      <c r="O14" s="449"/>
      <c r="P14" s="449"/>
      <c r="Q14" s="451">
        <f t="shared" si="2"/>
        <v>11376.4</v>
      </c>
      <c r="R14" s="452" t="s">
        <v>90</v>
      </c>
      <c r="S14" s="453">
        <f>D14/30</f>
        <v>336</v>
      </c>
    </row>
    <row r="15" spans="1:23" s="249" customFormat="1" ht="23.25" x14ac:dyDescent="0.5">
      <c r="A15" s="364">
        <f t="shared" si="3"/>
        <v>11</v>
      </c>
      <c r="B15" s="198" t="s">
        <v>106</v>
      </c>
      <c r="C15" s="395" t="s">
        <v>138</v>
      </c>
      <c r="D15" s="257">
        <v>14000</v>
      </c>
      <c r="E15" s="203"/>
      <c r="F15" s="257"/>
      <c r="G15" s="435">
        <f t="shared" si="0"/>
        <v>14000</v>
      </c>
      <c r="H15" s="436">
        <v>6</v>
      </c>
      <c r="I15" s="436">
        <f>(D15/30)*H15</f>
        <v>2800</v>
      </c>
      <c r="J15" s="200"/>
      <c r="K15" s="200"/>
      <c r="L15" s="200"/>
      <c r="M15" s="201"/>
      <c r="N15" s="203"/>
      <c r="O15" s="200"/>
      <c r="P15" s="200"/>
      <c r="Q15" s="431">
        <f>I15</f>
        <v>2800</v>
      </c>
      <c r="R15" s="215" t="s">
        <v>143</v>
      </c>
    </row>
    <row r="16" spans="1:23" s="249" customFormat="1" ht="23.25" x14ac:dyDescent="0.5">
      <c r="A16" s="364">
        <f t="shared" si="3"/>
        <v>12</v>
      </c>
      <c r="B16" s="198" t="s">
        <v>100</v>
      </c>
      <c r="C16" s="366">
        <v>44134</v>
      </c>
      <c r="D16" s="257">
        <v>25000</v>
      </c>
      <c r="E16" s="203">
        <v>500</v>
      </c>
      <c r="F16" s="257"/>
      <c r="G16" s="435">
        <f t="shared" si="0"/>
        <v>25500</v>
      </c>
      <c r="H16" s="436">
        <v>30</v>
      </c>
      <c r="I16" s="436">
        <f>G16</f>
        <v>25500</v>
      </c>
      <c r="J16" s="200">
        <v>2.5</v>
      </c>
      <c r="K16" s="200">
        <f>(D16/30)*J16</f>
        <v>2083.3333333333335</v>
      </c>
      <c r="L16" s="200"/>
      <c r="M16" s="201">
        <f>15000*M4</f>
        <v>300</v>
      </c>
      <c r="N16" s="203"/>
      <c r="O16" s="200"/>
      <c r="P16" s="200"/>
      <c r="Q16" s="431">
        <f t="shared" si="2"/>
        <v>23116.666666666668</v>
      </c>
      <c r="R16" s="215" t="s">
        <v>142</v>
      </c>
    </row>
    <row r="17" spans="1:19" s="249" customFormat="1" ht="23.25" x14ac:dyDescent="0.5">
      <c r="A17" s="364">
        <f t="shared" si="3"/>
        <v>13</v>
      </c>
      <c r="B17" s="198" t="s">
        <v>130</v>
      </c>
      <c r="C17" s="434" t="s">
        <v>138</v>
      </c>
      <c r="D17" s="257">
        <v>10000</v>
      </c>
      <c r="E17" s="203"/>
      <c r="F17" s="257"/>
      <c r="G17" s="435">
        <f t="shared" si="0"/>
        <v>10000</v>
      </c>
      <c r="H17" s="436">
        <v>6</v>
      </c>
      <c r="I17" s="436">
        <f>(G17/30)*H17</f>
        <v>2000</v>
      </c>
      <c r="J17" s="200"/>
      <c r="K17" s="200"/>
      <c r="L17" s="200">
        <f>'Nov-work late'!AK17</f>
        <v>90</v>
      </c>
      <c r="M17" s="201"/>
      <c r="N17" s="201">
        <f>1000+500</f>
        <v>1500</v>
      </c>
      <c r="O17" s="200"/>
      <c r="P17" s="200"/>
      <c r="Q17" s="431">
        <f>I17-L17-N17</f>
        <v>410</v>
      </c>
      <c r="R17" s="215"/>
    </row>
    <row r="18" spans="1:19" s="249" customFormat="1" ht="23.25" x14ac:dyDescent="0.5">
      <c r="A18" s="364">
        <f t="shared" si="3"/>
        <v>14</v>
      </c>
      <c r="B18" s="198" t="s">
        <v>131</v>
      </c>
      <c r="C18" s="366">
        <v>44151</v>
      </c>
      <c r="D18" s="172">
        <v>12000</v>
      </c>
      <c r="E18" s="203">
        <f>1500</f>
        <v>1500</v>
      </c>
      <c r="F18" s="172">
        <v>1000</v>
      </c>
      <c r="G18" s="254">
        <f t="shared" si="0"/>
        <v>14500</v>
      </c>
      <c r="H18" s="413">
        <v>15</v>
      </c>
      <c r="I18" s="413">
        <f>6000+750+500</f>
        <v>7250</v>
      </c>
      <c r="J18" s="163"/>
      <c r="K18" s="164"/>
      <c r="L18" s="164"/>
      <c r="M18" s="165"/>
      <c r="N18" s="207"/>
      <c r="O18" s="164"/>
      <c r="P18" s="164"/>
      <c r="Q18" s="417">
        <f>G18/2</f>
        <v>7250</v>
      </c>
      <c r="R18" s="215"/>
    </row>
    <row r="19" spans="1:19" ht="21.75" thickBot="1" x14ac:dyDescent="0.3">
      <c r="A19" s="328"/>
      <c r="B19" s="329" t="s">
        <v>14</v>
      </c>
      <c r="C19" s="329"/>
      <c r="D19" s="330"/>
      <c r="E19" s="331">
        <f t="shared" ref="E19:P19" si="5">SUM(E5:E16)</f>
        <v>7500</v>
      </c>
      <c r="F19" s="331">
        <f t="shared" si="5"/>
        <v>8300</v>
      </c>
      <c r="G19" s="331">
        <f t="shared" si="5"/>
        <v>238880</v>
      </c>
      <c r="H19" s="331"/>
      <c r="I19" s="331">
        <f t="shared" si="5"/>
        <v>227680</v>
      </c>
      <c r="J19" s="331">
        <f t="shared" si="5"/>
        <v>4.5</v>
      </c>
      <c r="K19" s="332">
        <f t="shared" si="5"/>
        <v>3786.5833333333335</v>
      </c>
      <c r="L19" s="332">
        <f t="shared" si="5"/>
        <v>273</v>
      </c>
      <c r="M19" s="332">
        <f t="shared" si="5"/>
        <v>2241.6</v>
      </c>
      <c r="N19" s="332">
        <f t="shared" si="5"/>
        <v>0</v>
      </c>
      <c r="O19" s="332">
        <f t="shared" si="5"/>
        <v>0</v>
      </c>
      <c r="P19" s="332">
        <f t="shared" si="5"/>
        <v>0</v>
      </c>
      <c r="Q19" s="440">
        <f>SUM(Q5:Q18)</f>
        <v>229038.81666666665</v>
      </c>
      <c r="R19" s="333"/>
      <c r="S19" s="327">
        <f>Q5+Q10+Q12+Q17+Q18</f>
        <v>72560</v>
      </c>
    </row>
    <row r="20" spans="1:19" ht="21.75" thickTop="1" x14ac:dyDescent="0.25">
      <c r="A20" s="504"/>
      <c r="B20" s="504"/>
      <c r="C20" s="504"/>
      <c r="D20" s="504"/>
      <c r="E20" s="233"/>
      <c r="F20" s="233"/>
      <c r="G20" s="233"/>
      <c r="H20" s="233"/>
      <c r="I20" s="233"/>
      <c r="J20" s="233"/>
      <c r="K20" s="234"/>
      <c r="L20" s="234"/>
      <c r="M20" s="233"/>
      <c r="N20" s="233"/>
      <c r="O20" s="233" t="s">
        <v>120</v>
      </c>
      <c r="P20" s="233"/>
      <c r="Q20" s="261">
        <f>Q19-Q21</f>
        <v>156478.81666666665</v>
      </c>
      <c r="R20" s="236"/>
      <c r="S20" s="327">
        <f>Q8+Q9+Q11+Q14+Q16</f>
        <v>81128.066666666666</v>
      </c>
    </row>
    <row r="21" spans="1:19" ht="21" x14ac:dyDescent="0.25">
      <c r="A21" s="360"/>
      <c r="B21" s="360"/>
      <c r="C21" s="360"/>
      <c r="D21" s="360"/>
      <c r="E21" s="233"/>
      <c r="F21" s="233"/>
      <c r="G21" s="233"/>
      <c r="H21" s="233"/>
      <c r="I21" s="233"/>
      <c r="J21" s="233"/>
      <c r="K21" s="234"/>
      <c r="L21" s="234"/>
      <c r="M21" s="233"/>
      <c r="N21" s="233"/>
      <c r="O21" s="233" t="s">
        <v>121</v>
      </c>
      <c r="Q21" s="261">
        <f>Q5+Q10+Q12+Q17+Q18</f>
        <v>72560</v>
      </c>
      <c r="R21" s="382" t="s">
        <v>140</v>
      </c>
      <c r="S21" s="327">
        <f>Q6+Q13</f>
        <v>53350.75</v>
      </c>
    </row>
    <row r="22" spans="1:19" ht="21" customHeight="1" x14ac:dyDescent="0.25">
      <c r="B22" t="str">
        <f>B15</f>
        <v>Mr. Saranon  Sriwiboon/Joke</v>
      </c>
      <c r="D22" t="s">
        <v>133</v>
      </c>
      <c r="Q22" s="327"/>
      <c r="S22" s="327">
        <f>SUM(S19:S21)</f>
        <v>207038.81666666665</v>
      </c>
    </row>
    <row r="23" spans="1:19" ht="21" customHeight="1" x14ac:dyDescent="0.25">
      <c r="A23" s="242"/>
      <c r="B23" s="242" t="str">
        <f>B17</f>
        <v>Mr. Sek</v>
      </c>
      <c r="C23" s="368"/>
      <c r="D23" s="243" t="s">
        <v>134</v>
      </c>
      <c r="E23" s="246"/>
      <c r="F23" s="243"/>
      <c r="G23" s="243"/>
      <c r="H23" s="245"/>
      <c r="I23" s="245"/>
      <c r="J23" s="243"/>
      <c r="K23" s="243"/>
      <c r="L23" s="243"/>
      <c r="M23" s="243"/>
      <c r="N23" s="243"/>
      <c r="O23" s="243"/>
      <c r="P23" s="243"/>
      <c r="Q23" s="243"/>
      <c r="R23" s="243"/>
    </row>
    <row r="24" spans="1:19" ht="21" customHeight="1" x14ac:dyDescent="0.5">
      <c r="A24" s="242"/>
      <c r="B24" s="244" t="str">
        <f>B18</f>
        <v>Mr. Borzar</v>
      </c>
      <c r="C24" s="369"/>
      <c r="D24" s="245" t="s">
        <v>135</v>
      </c>
      <c r="E24" s="246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  <c r="S24" s="327"/>
    </row>
    <row r="25" spans="1:19" ht="21" customHeight="1" x14ac:dyDescent="0.5">
      <c r="A25" s="242"/>
      <c r="B25" s="244" t="str">
        <f>B16</f>
        <v>Ms. Rattanaporn  Thoonngan/ Paula</v>
      </c>
      <c r="C25" s="369"/>
      <c r="D25" s="245" t="s">
        <v>144</v>
      </c>
      <c r="E25" s="246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</row>
    <row r="26" spans="1:19" ht="21" customHeight="1" x14ac:dyDescent="0.25">
      <c r="A26" s="242"/>
      <c r="B26" s="242"/>
      <c r="C26" s="368"/>
      <c r="D26" s="243"/>
      <c r="E26" s="246"/>
      <c r="F26" s="243"/>
      <c r="G26" s="243"/>
      <c r="H26" s="245"/>
      <c r="I26" s="245"/>
      <c r="J26" s="243"/>
      <c r="K26" s="243"/>
      <c r="L26" s="243"/>
      <c r="M26" s="243"/>
      <c r="N26" s="349"/>
      <c r="O26" s="349"/>
      <c r="P26" s="349"/>
      <c r="Q26" s="243"/>
      <c r="R26" s="243"/>
    </row>
    <row r="27" spans="1:19" ht="16.5" customHeight="1" x14ac:dyDescent="0.5">
      <c r="A27" s="242"/>
      <c r="B27" s="244"/>
      <c r="C27" s="369"/>
      <c r="D27" s="245"/>
      <c r="E27" s="246"/>
      <c r="F27" s="245"/>
      <c r="G27" s="245"/>
      <c r="H27" s="245"/>
      <c r="I27" s="245"/>
      <c r="J27" s="245"/>
      <c r="K27" s="245"/>
      <c r="L27" s="245"/>
      <c r="M27" s="245"/>
      <c r="O27" s="347" t="s">
        <v>141</v>
      </c>
      <c r="Q27" s="245"/>
      <c r="R27" s="245"/>
    </row>
    <row r="28" spans="1:19" ht="16.5" customHeight="1" x14ac:dyDescent="0.25">
      <c r="E28" s="246"/>
      <c r="N28" s="347"/>
      <c r="P28" s="347"/>
    </row>
    <row r="29" spans="1:19" ht="16.5" customHeight="1" x14ac:dyDescent="0.25">
      <c r="N29" s="347" t="s">
        <v>124</v>
      </c>
      <c r="O29" s="348">
        <v>44167</v>
      </c>
      <c r="P29" s="347"/>
    </row>
    <row r="30" spans="1:19" x14ac:dyDescent="0.25">
      <c r="N30" s="242"/>
      <c r="O30" s="242"/>
      <c r="P30" s="242"/>
    </row>
    <row r="31" spans="1:19" x14ac:dyDescent="0.25">
      <c r="N31" s="242"/>
      <c r="O31" s="242"/>
      <c r="P31" s="242"/>
    </row>
    <row r="33" spans="14:16" ht="15.75" x14ac:dyDescent="0.25">
      <c r="N33" s="347"/>
      <c r="O33" s="347"/>
      <c r="P33" s="347"/>
    </row>
  </sheetData>
  <mergeCells count="17">
    <mergeCell ref="H3:H4"/>
    <mergeCell ref="I3:I4"/>
    <mergeCell ref="A20:D20"/>
    <mergeCell ref="C3:C4"/>
    <mergeCell ref="B1:R1"/>
    <mergeCell ref="J2:M2"/>
    <mergeCell ref="O2:P2"/>
    <mergeCell ref="A3:A4"/>
    <mergeCell ref="B3:B4"/>
    <mergeCell ref="D3:D4"/>
    <mergeCell ref="E3:E4"/>
    <mergeCell ref="F3:F4"/>
    <mergeCell ref="G3:G4"/>
    <mergeCell ref="J3:K3"/>
    <mergeCell ref="N3:N4"/>
    <mergeCell ref="O3:P3"/>
    <mergeCell ref="R3:R4"/>
  </mergeCells>
  <pageMargins left="0.7" right="0.7" top="0.75" bottom="0.75" header="0.3" footer="0.3"/>
  <pageSetup paperSize="9" scale="56" orientation="landscape" r:id="rId1"/>
  <colBreaks count="1" manualBreakCount="1">
    <brk id="18" max="1048575" man="1"/>
  </col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25"/>
  <sheetViews>
    <sheetView zoomScaleNormal="100" workbookViewId="0">
      <selection activeCell="F14" sqref="F14"/>
    </sheetView>
  </sheetViews>
  <sheetFormatPr defaultColWidth="9.140625" defaultRowHeight="15" x14ac:dyDescent="0.25"/>
  <cols>
    <col min="1" max="1" width="9.140625" style="249"/>
    <col min="2" max="2" width="31.140625" style="249" customWidth="1"/>
    <col min="3" max="3" width="4.85546875" style="249" customWidth="1"/>
    <col min="4" max="4" width="7.7109375" style="249" customWidth="1"/>
    <col min="5" max="5" width="7.85546875" style="249" customWidth="1"/>
    <col min="6" max="7" width="4.85546875" style="249" customWidth="1"/>
    <col min="8" max="8" width="6" style="249" customWidth="1"/>
    <col min="9" max="10" width="4.85546875" style="249" customWidth="1"/>
    <col min="11" max="11" width="7.28515625" style="249" customWidth="1"/>
    <col min="12" max="13" width="4.85546875" style="249" customWidth="1"/>
    <col min="14" max="14" width="6.7109375" style="249" customWidth="1"/>
    <col min="15" max="16" width="4.85546875" style="249" customWidth="1"/>
    <col min="17" max="17" width="6.7109375" style="249" customWidth="1"/>
    <col min="18" max="28" width="4.85546875" style="249" customWidth="1"/>
    <col min="29" max="29" width="6.42578125" style="249" customWidth="1"/>
    <col min="30" max="33" width="4.85546875" style="249" customWidth="1"/>
    <col min="34" max="36" width="9.140625" style="249"/>
    <col min="37" max="37" width="10.5703125" style="249" customWidth="1"/>
    <col min="38" max="16384" width="9.140625" style="249"/>
  </cols>
  <sheetData>
    <row r="1" spans="1:37" ht="29.25" x14ac:dyDescent="0.6">
      <c r="A1" s="248"/>
      <c r="B1" s="515" t="s">
        <v>146</v>
      </c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</row>
    <row r="2" spans="1:37" ht="21.75" thickBot="1" x14ac:dyDescent="0.5">
      <c r="A2" s="248"/>
      <c r="B2" s="250"/>
      <c r="C2" s="251"/>
      <c r="D2" s="251"/>
      <c r="E2" s="252"/>
      <c r="F2" s="252"/>
      <c r="G2" s="252"/>
      <c r="H2" s="512"/>
      <c r="I2" s="512"/>
      <c r="J2" s="512"/>
      <c r="K2" s="512"/>
      <c r="L2" s="512"/>
      <c r="M2" s="512"/>
      <c r="N2" s="248"/>
      <c r="O2" s="253"/>
      <c r="P2" s="251"/>
      <c r="Q2" s="251"/>
      <c r="R2" s="252"/>
      <c r="S2" s="252"/>
      <c r="T2" s="252"/>
      <c r="U2" s="512"/>
      <c r="V2" s="512"/>
      <c r="W2" s="512"/>
      <c r="X2" s="512"/>
      <c r="Y2" s="512"/>
      <c r="Z2" s="512"/>
      <c r="AA2" s="248"/>
      <c r="AB2" s="253"/>
      <c r="AC2" s="253"/>
      <c r="AD2" s="248"/>
      <c r="AE2" s="253"/>
      <c r="AF2" s="248"/>
      <c r="AG2" s="253"/>
    </row>
    <row r="3" spans="1:37" ht="21.75" thickBot="1" x14ac:dyDescent="0.3">
      <c r="A3" s="513" t="s">
        <v>111</v>
      </c>
      <c r="B3" s="516" t="s">
        <v>21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4"/>
      <c r="AH3" s="518" t="s">
        <v>14</v>
      </c>
      <c r="AI3" s="400"/>
      <c r="AJ3" s="321"/>
      <c r="AK3" s="405" t="s">
        <v>14</v>
      </c>
    </row>
    <row r="4" spans="1:37" ht="21.75" thickBot="1" x14ac:dyDescent="0.3">
      <c r="A4" s="514"/>
      <c r="B4" s="517"/>
      <c r="C4" s="273">
        <v>1</v>
      </c>
      <c r="D4" s="273">
        <f>C4+1</f>
        <v>2</v>
      </c>
      <c r="E4" s="273">
        <f t="shared" ref="E4:AG4" si="0">D4+1</f>
        <v>3</v>
      </c>
      <c r="F4" s="273">
        <f t="shared" si="0"/>
        <v>4</v>
      </c>
      <c r="G4" s="273">
        <f t="shared" si="0"/>
        <v>5</v>
      </c>
      <c r="H4" s="273">
        <f t="shared" si="0"/>
        <v>6</v>
      </c>
      <c r="I4" s="273">
        <f t="shared" si="0"/>
        <v>7</v>
      </c>
      <c r="J4" s="273">
        <f t="shared" si="0"/>
        <v>8</v>
      </c>
      <c r="K4" s="273">
        <f t="shared" si="0"/>
        <v>9</v>
      </c>
      <c r="L4" s="273">
        <f t="shared" si="0"/>
        <v>10</v>
      </c>
      <c r="M4" s="273">
        <f t="shared" si="0"/>
        <v>11</v>
      </c>
      <c r="N4" s="273">
        <f t="shared" si="0"/>
        <v>12</v>
      </c>
      <c r="O4" s="273">
        <f t="shared" si="0"/>
        <v>13</v>
      </c>
      <c r="P4" s="273">
        <f t="shared" si="0"/>
        <v>14</v>
      </c>
      <c r="Q4" s="273">
        <f t="shared" si="0"/>
        <v>15</v>
      </c>
      <c r="R4" s="273">
        <f t="shared" si="0"/>
        <v>16</v>
      </c>
      <c r="S4" s="273">
        <f t="shared" si="0"/>
        <v>17</v>
      </c>
      <c r="T4" s="273">
        <f t="shared" si="0"/>
        <v>18</v>
      </c>
      <c r="U4" s="273">
        <f t="shared" si="0"/>
        <v>19</v>
      </c>
      <c r="V4" s="273">
        <f t="shared" si="0"/>
        <v>20</v>
      </c>
      <c r="W4" s="273">
        <f t="shared" si="0"/>
        <v>21</v>
      </c>
      <c r="X4" s="273">
        <f t="shared" si="0"/>
        <v>22</v>
      </c>
      <c r="Y4" s="273">
        <f t="shared" si="0"/>
        <v>23</v>
      </c>
      <c r="Z4" s="273">
        <f t="shared" si="0"/>
        <v>24</v>
      </c>
      <c r="AA4" s="273">
        <f t="shared" si="0"/>
        <v>25</v>
      </c>
      <c r="AB4" s="273">
        <f t="shared" si="0"/>
        <v>26</v>
      </c>
      <c r="AC4" s="273">
        <f t="shared" si="0"/>
        <v>27</v>
      </c>
      <c r="AD4" s="273">
        <f t="shared" si="0"/>
        <v>28</v>
      </c>
      <c r="AE4" s="273">
        <f t="shared" si="0"/>
        <v>29</v>
      </c>
      <c r="AF4" s="273">
        <f t="shared" si="0"/>
        <v>30</v>
      </c>
      <c r="AG4" s="275">
        <f t="shared" si="0"/>
        <v>31</v>
      </c>
      <c r="AH4" s="519"/>
      <c r="AI4" s="401" t="s">
        <v>112</v>
      </c>
      <c r="AJ4" s="406" t="s">
        <v>113</v>
      </c>
      <c r="AK4" s="407" t="s">
        <v>114</v>
      </c>
    </row>
    <row r="5" spans="1:37" ht="23.25" x14ac:dyDescent="0.5">
      <c r="A5" s="279">
        <v>1</v>
      </c>
      <c r="B5" s="267" t="s">
        <v>45</v>
      </c>
      <c r="C5" s="268"/>
      <c r="D5" s="268"/>
      <c r="E5" s="268"/>
      <c r="F5" s="254"/>
      <c r="G5" s="254"/>
      <c r="H5" s="256"/>
      <c r="I5" s="255"/>
      <c r="J5" s="255"/>
      <c r="K5" s="269"/>
      <c r="L5" s="256"/>
      <c r="M5" s="256"/>
      <c r="N5" s="270"/>
      <c r="O5" s="271"/>
      <c r="P5" s="268"/>
      <c r="Q5" s="268"/>
      <c r="R5" s="268"/>
      <c r="S5" s="254"/>
      <c r="T5" s="254"/>
      <c r="U5" s="256"/>
      <c r="V5" s="291"/>
      <c r="W5" s="291"/>
      <c r="X5" s="292"/>
      <c r="Y5" s="293"/>
      <c r="Z5" s="293"/>
      <c r="AA5" s="294"/>
      <c r="AB5" s="295"/>
      <c r="AC5" s="293"/>
      <c r="AD5" s="296"/>
      <c r="AE5" s="297"/>
      <c r="AF5" s="296"/>
      <c r="AG5" s="298"/>
      <c r="AH5" s="299">
        <f>SUM(C5:AG5)</f>
        <v>0</v>
      </c>
      <c r="AI5" s="263"/>
      <c r="AJ5" s="276"/>
      <c r="AK5" s="276"/>
    </row>
    <row r="6" spans="1:37" ht="23.25" x14ac:dyDescent="0.5">
      <c r="A6" s="280">
        <f>A5+1</f>
        <v>2</v>
      </c>
      <c r="B6" s="189" t="s">
        <v>16</v>
      </c>
      <c r="C6" s="172"/>
      <c r="D6" s="172"/>
      <c r="E6" s="173"/>
      <c r="F6" s="203"/>
      <c r="G6" s="173"/>
      <c r="H6" s="228"/>
      <c r="I6" s="307"/>
      <c r="J6" s="307"/>
      <c r="K6" s="207"/>
      <c r="L6" s="162"/>
      <c r="M6" s="162"/>
      <c r="N6" s="308"/>
      <c r="O6" s="309"/>
      <c r="P6" s="172"/>
      <c r="Q6" s="172"/>
      <c r="R6" s="173"/>
      <c r="S6" s="203"/>
      <c r="T6" s="173"/>
      <c r="U6" s="228"/>
      <c r="V6" s="307"/>
      <c r="W6" s="307"/>
      <c r="X6" s="207"/>
      <c r="Y6" s="162"/>
      <c r="Z6" s="162"/>
      <c r="AA6" s="308"/>
      <c r="AB6" s="309"/>
      <c r="AC6" s="162"/>
      <c r="AD6" s="308"/>
      <c r="AE6" s="309"/>
      <c r="AF6" s="308"/>
      <c r="AG6" s="310"/>
      <c r="AH6" s="305">
        <f t="shared" ref="AH6:AH18" si="1">SUM(C6:AG6)</f>
        <v>0</v>
      </c>
      <c r="AI6" s="402"/>
      <c r="AJ6" s="325"/>
      <c r="AK6" s="305">
        <f>AH6*AJ6</f>
        <v>0</v>
      </c>
    </row>
    <row r="7" spans="1:37" ht="23.25" x14ac:dyDescent="0.5">
      <c r="A7" s="280">
        <f t="shared" ref="A7:A18" si="2">A6+1</f>
        <v>3</v>
      </c>
      <c r="B7" s="197" t="s">
        <v>23</v>
      </c>
      <c r="C7" s="257"/>
      <c r="D7" s="257"/>
      <c r="E7" s="172"/>
      <c r="F7" s="203"/>
      <c r="G7" s="162"/>
      <c r="H7" s="228"/>
      <c r="I7" s="307"/>
      <c r="J7" s="228"/>
      <c r="K7" s="207"/>
      <c r="L7" s="162"/>
      <c r="M7" s="162"/>
      <c r="N7" s="308"/>
      <c r="O7" s="311"/>
      <c r="P7" s="257"/>
      <c r="Q7" s="257"/>
      <c r="R7" s="172"/>
      <c r="S7" s="203"/>
      <c r="T7" s="162"/>
      <c r="U7" s="228"/>
      <c r="V7" s="307"/>
      <c r="W7" s="228"/>
      <c r="X7" s="207"/>
      <c r="Y7" s="162"/>
      <c r="Z7" s="162"/>
      <c r="AA7" s="308"/>
      <c r="AB7" s="309"/>
      <c r="AC7" s="162"/>
      <c r="AD7" s="308"/>
      <c r="AE7" s="309"/>
      <c r="AF7" s="308"/>
      <c r="AG7" s="310"/>
      <c r="AH7" s="305">
        <f t="shared" si="1"/>
        <v>0</v>
      </c>
      <c r="AI7" s="402"/>
      <c r="AJ7" s="325"/>
      <c r="AK7" s="305">
        <f t="shared" ref="AK7:AK16" si="3">AH7*AJ7</f>
        <v>0</v>
      </c>
    </row>
    <row r="8" spans="1:37" ht="23.25" x14ac:dyDescent="0.5">
      <c r="A8" s="280">
        <f t="shared" si="2"/>
        <v>4</v>
      </c>
      <c r="B8" s="189" t="s">
        <v>17</v>
      </c>
      <c r="C8" s="172"/>
      <c r="D8" s="172"/>
      <c r="E8" s="173"/>
      <c r="F8" s="203"/>
      <c r="G8" s="173"/>
      <c r="H8" s="162"/>
      <c r="I8" s="228"/>
      <c r="J8" s="228"/>
      <c r="K8" s="207"/>
      <c r="L8" s="307"/>
      <c r="M8" s="307"/>
      <c r="N8" s="308"/>
      <c r="O8" s="312"/>
      <c r="P8" s="172"/>
      <c r="Q8" s="172"/>
      <c r="R8" s="173"/>
      <c r="S8" s="203"/>
      <c r="T8" s="173"/>
      <c r="U8" s="162"/>
      <c r="V8" s="162"/>
      <c r="W8" s="162"/>
      <c r="X8" s="173"/>
      <c r="Y8" s="307"/>
      <c r="Z8" s="307"/>
      <c r="AA8" s="308"/>
      <c r="AB8" s="312"/>
      <c r="AC8" s="307"/>
      <c r="AD8" s="308"/>
      <c r="AE8" s="316"/>
      <c r="AF8" s="308"/>
      <c r="AG8" s="313"/>
      <c r="AH8" s="305">
        <f t="shared" si="1"/>
        <v>0</v>
      </c>
      <c r="AI8" s="402"/>
      <c r="AJ8" s="325"/>
      <c r="AK8" s="305">
        <f t="shared" si="3"/>
        <v>0</v>
      </c>
    </row>
    <row r="9" spans="1:37" ht="23.25" x14ac:dyDescent="0.5">
      <c r="A9" s="383">
        <f t="shared" si="2"/>
        <v>5</v>
      </c>
      <c r="B9" s="410" t="s">
        <v>20</v>
      </c>
      <c r="C9" s="372">
        <v>1</v>
      </c>
      <c r="D9" s="372"/>
      <c r="E9" s="391"/>
      <c r="F9" s="386"/>
      <c r="G9" s="385"/>
      <c r="H9" s="388"/>
      <c r="I9" s="411"/>
      <c r="J9" s="387"/>
      <c r="K9" s="386">
        <v>1</v>
      </c>
      <c r="L9" s="388">
        <v>1</v>
      </c>
      <c r="M9" s="388"/>
      <c r="N9" s="389"/>
      <c r="O9" s="390">
        <v>11</v>
      </c>
      <c r="P9" s="372">
        <v>6</v>
      </c>
      <c r="Q9" s="372"/>
      <c r="R9" s="385">
        <v>3</v>
      </c>
      <c r="S9" s="386">
        <v>2</v>
      </c>
      <c r="T9" s="385">
        <v>7</v>
      </c>
      <c r="U9" s="388">
        <v>4</v>
      </c>
      <c r="V9" s="411">
        <v>4</v>
      </c>
      <c r="W9" s="411">
        <v>5</v>
      </c>
      <c r="X9" s="391"/>
      <c r="Y9" s="388">
        <v>5</v>
      </c>
      <c r="Z9" s="388"/>
      <c r="AA9" s="389"/>
      <c r="AB9" s="390">
        <v>1</v>
      </c>
      <c r="AC9" s="388"/>
      <c r="AD9" s="389">
        <v>3</v>
      </c>
      <c r="AE9" s="412"/>
      <c r="AF9" s="389"/>
      <c r="AG9" s="392"/>
      <c r="AH9" s="393">
        <f t="shared" si="1"/>
        <v>54</v>
      </c>
      <c r="AI9" s="403">
        <v>2</v>
      </c>
      <c r="AJ9" s="394">
        <v>5</v>
      </c>
      <c r="AK9" s="393">
        <f>30+195</f>
        <v>225</v>
      </c>
    </row>
    <row r="10" spans="1:37" ht="23.25" x14ac:dyDescent="0.5">
      <c r="A10" s="280">
        <f t="shared" si="2"/>
        <v>6</v>
      </c>
      <c r="B10" s="196" t="s">
        <v>104</v>
      </c>
      <c r="C10" s="172"/>
      <c r="D10" s="172"/>
      <c r="E10" s="173"/>
      <c r="F10" s="203"/>
      <c r="G10" s="173"/>
      <c r="H10" s="173"/>
      <c r="I10" s="307"/>
      <c r="J10" s="307"/>
      <c r="K10" s="203"/>
      <c r="L10" s="203"/>
      <c r="M10" s="203"/>
      <c r="N10" s="308"/>
      <c r="O10" s="312"/>
      <c r="P10" s="172"/>
      <c r="Q10" s="172"/>
      <c r="R10" s="173"/>
      <c r="S10" s="203"/>
      <c r="T10" s="173"/>
      <c r="U10" s="173"/>
      <c r="V10" s="307"/>
      <c r="W10" s="307"/>
      <c r="X10" s="203"/>
      <c r="Y10" s="203"/>
      <c r="Z10" s="203"/>
      <c r="AA10" s="308"/>
      <c r="AB10" s="312"/>
      <c r="AC10" s="203"/>
      <c r="AD10" s="308"/>
      <c r="AE10" s="316"/>
      <c r="AF10" s="308"/>
      <c r="AG10" s="317"/>
      <c r="AH10" s="305">
        <f t="shared" si="1"/>
        <v>0</v>
      </c>
      <c r="AI10" s="402"/>
      <c r="AJ10" s="325"/>
      <c r="AK10" s="305">
        <f t="shared" si="3"/>
        <v>0</v>
      </c>
    </row>
    <row r="11" spans="1:37" ht="23.25" x14ac:dyDescent="0.5">
      <c r="A11" s="280">
        <f t="shared" si="2"/>
        <v>7</v>
      </c>
      <c r="B11" s="198" t="s">
        <v>105</v>
      </c>
      <c r="C11" s="172"/>
      <c r="D11" s="172"/>
      <c r="E11" s="173"/>
      <c r="F11" s="203"/>
      <c r="G11" s="222"/>
      <c r="H11" s="206"/>
      <c r="I11" s="314"/>
      <c r="J11" s="206"/>
      <c r="K11" s="207"/>
      <c r="L11" s="314"/>
      <c r="M11" s="314"/>
      <c r="N11" s="308"/>
      <c r="O11" s="312"/>
      <c r="P11" s="172"/>
      <c r="Q11" s="172"/>
      <c r="R11" s="173"/>
      <c r="S11" s="203"/>
      <c r="T11" s="222"/>
      <c r="U11" s="206"/>
      <c r="V11" s="314"/>
      <c r="W11" s="206"/>
      <c r="X11" s="207"/>
      <c r="Y11" s="314"/>
      <c r="Z11" s="314"/>
      <c r="AA11" s="308"/>
      <c r="AB11" s="312"/>
      <c r="AC11" s="314"/>
      <c r="AD11" s="308"/>
      <c r="AE11" s="312"/>
      <c r="AF11" s="308"/>
      <c r="AG11" s="313"/>
      <c r="AH11" s="305">
        <f t="shared" si="1"/>
        <v>0</v>
      </c>
      <c r="AI11" s="402"/>
      <c r="AJ11" s="325"/>
      <c r="AK11" s="305">
        <f t="shared" si="3"/>
        <v>0</v>
      </c>
    </row>
    <row r="12" spans="1:37" ht="23.25" x14ac:dyDescent="0.5">
      <c r="A12" s="280">
        <f t="shared" si="2"/>
        <v>8</v>
      </c>
      <c r="B12" s="189" t="s">
        <v>103</v>
      </c>
      <c r="C12" s="172"/>
      <c r="D12" s="172"/>
      <c r="E12" s="173"/>
      <c r="F12" s="203"/>
      <c r="G12" s="172"/>
      <c r="H12" s="228"/>
      <c r="I12" s="307"/>
      <c r="J12" s="228"/>
      <c r="K12" s="207"/>
      <c r="L12" s="307"/>
      <c r="M12" s="307"/>
      <c r="N12" s="308"/>
      <c r="O12" s="315"/>
      <c r="P12" s="172"/>
      <c r="Q12" s="172"/>
      <c r="R12" s="173"/>
      <c r="S12" s="203"/>
      <c r="T12" s="172"/>
      <c r="U12" s="228"/>
      <c r="V12" s="307"/>
      <c r="W12" s="228"/>
      <c r="X12" s="207"/>
      <c r="Y12" s="307"/>
      <c r="Z12" s="307"/>
      <c r="AA12" s="308"/>
      <c r="AB12" s="312"/>
      <c r="AC12" s="307"/>
      <c r="AD12" s="308"/>
      <c r="AE12" s="312"/>
      <c r="AF12" s="308"/>
      <c r="AG12" s="313"/>
      <c r="AH12" s="305">
        <f t="shared" si="1"/>
        <v>0</v>
      </c>
      <c r="AI12" s="402"/>
      <c r="AJ12" s="325"/>
      <c r="AK12" s="305">
        <f t="shared" si="3"/>
        <v>0</v>
      </c>
    </row>
    <row r="13" spans="1:37" ht="23.25" x14ac:dyDescent="0.5">
      <c r="A13" s="280">
        <f t="shared" si="2"/>
        <v>9</v>
      </c>
      <c r="B13" s="198" t="s">
        <v>40</v>
      </c>
      <c r="C13" s="172"/>
      <c r="D13" s="172"/>
      <c r="E13" s="173"/>
      <c r="F13" s="203"/>
      <c r="G13" s="172"/>
      <c r="H13" s="228"/>
      <c r="I13" s="162"/>
      <c r="J13" s="228"/>
      <c r="K13" s="207"/>
      <c r="L13" s="307"/>
      <c r="M13" s="307"/>
      <c r="N13" s="308"/>
      <c r="O13" s="312"/>
      <c r="P13" s="172"/>
      <c r="Q13" s="172"/>
      <c r="R13" s="173"/>
      <c r="S13" s="203"/>
      <c r="T13" s="172"/>
      <c r="U13" s="228"/>
      <c r="V13" s="162"/>
      <c r="W13" s="228"/>
      <c r="X13" s="207"/>
      <c r="Y13" s="307"/>
      <c r="Z13" s="307"/>
      <c r="AA13" s="308"/>
      <c r="AB13" s="312"/>
      <c r="AC13" s="307"/>
      <c r="AD13" s="308"/>
      <c r="AE13" s="312"/>
      <c r="AF13" s="308"/>
      <c r="AG13" s="313"/>
      <c r="AH13" s="305">
        <f t="shared" si="1"/>
        <v>0</v>
      </c>
      <c r="AI13" s="402"/>
      <c r="AJ13" s="325"/>
      <c r="AK13" s="305">
        <f t="shared" si="3"/>
        <v>0</v>
      </c>
    </row>
    <row r="14" spans="1:37" ht="23.25" x14ac:dyDescent="0.5">
      <c r="A14" s="383">
        <f t="shared" si="2"/>
        <v>10</v>
      </c>
      <c r="B14" s="384" t="s">
        <v>101</v>
      </c>
      <c r="C14" s="372"/>
      <c r="D14" s="372"/>
      <c r="E14" s="385"/>
      <c r="F14" s="386"/>
      <c r="G14" s="372"/>
      <c r="H14" s="387"/>
      <c r="I14" s="388"/>
      <c r="J14" s="388"/>
      <c r="K14" s="386">
        <v>2</v>
      </c>
      <c r="L14" s="388"/>
      <c r="M14" s="388">
        <v>1</v>
      </c>
      <c r="N14" s="389">
        <v>5</v>
      </c>
      <c r="O14" s="390"/>
      <c r="P14" s="372"/>
      <c r="Q14" s="372"/>
      <c r="R14" s="385"/>
      <c r="S14" s="386"/>
      <c r="T14" s="372"/>
      <c r="U14" s="387"/>
      <c r="V14" s="388"/>
      <c r="W14" s="388">
        <v>1</v>
      </c>
      <c r="X14" s="391"/>
      <c r="Y14" s="388"/>
      <c r="Z14" s="388"/>
      <c r="AA14" s="389"/>
      <c r="AB14" s="390"/>
      <c r="AC14" s="388"/>
      <c r="AD14" s="389"/>
      <c r="AE14" s="390"/>
      <c r="AF14" s="389"/>
      <c r="AG14" s="392"/>
      <c r="AH14" s="393">
        <f t="shared" si="1"/>
        <v>9</v>
      </c>
      <c r="AI14" s="403">
        <v>2</v>
      </c>
      <c r="AJ14" s="394"/>
      <c r="AK14" s="393">
        <f>AH14*AI14</f>
        <v>18</v>
      </c>
    </row>
    <row r="15" spans="1:37" ht="23.25" x14ac:dyDescent="0.5">
      <c r="A15" s="383">
        <f t="shared" si="2"/>
        <v>11</v>
      </c>
      <c r="B15" s="384" t="s">
        <v>102</v>
      </c>
      <c r="C15" s="372"/>
      <c r="D15" s="372">
        <v>2</v>
      </c>
      <c r="E15" s="385"/>
      <c r="F15" s="386"/>
      <c r="G15" s="372"/>
      <c r="H15" s="387"/>
      <c r="I15" s="388"/>
      <c r="J15" s="388"/>
      <c r="K15" s="391"/>
      <c r="L15" s="388"/>
      <c r="M15" s="388"/>
      <c r="N15" s="389">
        <v>4</v>
      </c>
      <c r="O15" s="390"/>
      <c r="P15" s="372"/>
      <c r="Q15" s="372"/>
      <c r="R15" s="385"/>
      <c r="S15" s="386">
        <v>1</v>
      </c>
      <c r="T15" s="372"/>
      <c r="U15" s="387"/>
      <c r="V15" s="388"/>
      <c r="W15" s="388"/>
      <c r="X15" s="391"/>
      <c r="Y15" s="388"/>
      <c r="Z15" s="388"/>
      <c r="AA15" s="389"/>
      <c r="AB15" s="390">
        <v>7</v>
      </c>
      <c r="AC15" s="388">
        <v>1</v>
      </c>
      <c r="AD15" s="389"/>
      <c r="AE15" s="390"/>
      <c r="AF15" s="389"/>
      <c r="AG15" s="392"/>
      <c r="AH15" s="393">
        <f t="shared" si="1"/>
        <v>15</v>
      </c>
      <c r="AI15" s="403">
        <v>2</v>
      </c>
      <c r="AJ15" s="394"/>
      <c r="AK15" s="393">
        <f>AH15*AI15</f>
        <v>30</v>
      </c>
    </row>
    <row r="16" spans="1:37" ht="23.25" x14ac:dyDescent="0.5">
      <c r="A16" s="280">
        <f t="shared" si="2"/>
        <v>12</v>
      </c>
      <c r="B16" s="198" t="s">
        <v>106</v>
      </c>
      <c r="C16" s="172"/>
      <c r="D16" s="172"/>
      <c r="E16" s="173"/>
      <c r="F16" s="203"/>
      <c r="G16" s="172"/>
      <c r="H16" s="228"/>
      <c r="I16" s="162"/>
      <c r="J16" s="162"/>
      <c r="K16" s="203"/>
      <c r="L16" s="162"/>
      <c r="M16" s="162"/>
      <c r="N16" s="308"/>
      <c r="O16" s="312"/>
      <c r="P16" s="172"/>
      <c r="Q16" s="172"/>
      <c r="R16" s="173"/>
      <c r="S16" s="203"/>
      <c r="T16" s="172"/>
      <c r="U16" s="228"/>
      <c r="V16" s="162"/>
      <c r="W16" s="162"/>
      <c r="X16" s="207"/>
      <c r="Y16" s="162"/>
      <c r="Z16" s="162"/>
      <c r="AA16" s="308"/>
      <c r="AB16" s="312"/>
      <c r="AC16" s="162"/>
      <c r="AD16" s="308"/>
      <c r="AE16" s="312"/>
      <c r="AF16" s="308"/>
      <c r="AG16" s="313"/>
      <c r="AH16" s="305">
        <f t="shared" si="1"/>
        <v>0</v>
      </c>
      <c r="AI16" s="402"/>
      <c r="AJ16" s="325"/>
      <c r="AK16" s="305">
        <f t="shared" si="3"/>
        <v>0</v>
      </c>
    </row>
    <row r="17" spans="1:37" ht="23.25" x14ac:dyDescent="0.5">
      <c r="A17" s="383">
        <f t="shared" si="2"/>
        <v>13</v>
      </c>
      <c r="B17" s="408" t="s">
        <v>139</v>
      </c>
      <c r="C17" s="372"/>
      <c r="D17" s="372"/>
      <c r="E17" s="385"/>
      <c r="F17" s="386"/>
      <c r="G17" s="372"/>
      <c r="H17" s="387"/>
      <c r="I17" s="388"/>
      <c r="J17" s="388"/>
      <c r="K17" s="386">
        <v>11</v>
      </c>
      <c r="L17" s="388"/>
      <c r="M17" s="388"/>
      <c r="N17" s="389"/>
      <c r="O17" s="390">
        <v>7</v>
      </c>
      <c r="P17" s="372"/>
      <c r="Q17" s="372"/>
      <c r="R17" s="385"/>
      <c r="S17" s="386"/>
      <c r="T17" s="372"/>
      <c r="U17" s="387"/>
      <c r="V17" s="388"/>
      <c r="W17" s="388"/>
      <c r="X17" s="391"/>
      <c r="Y17" s="388"/>
      <c r="Z17" s="388"/>
      <c r="AA17" s="389"/>
      <c r="AB17" s="390"/>
      <c r="AC17" s="388"/>
      <c r="AD17" s="389"/>
      <c r="AE17" s="390"/>
      <c r="AF17" s="389"/>
      <c r="AG17" s="392"/>
      <c r="AH17" s="393">
        <f t="shared" si="1"/>
        <v>18</v>
      </c>
      <c r="AI17" s="403"/>
      <c r="AJ17" s="394">
        <v>5</v>
      </c>
      <c r="AK17" s="393">
        <f>AH17*AJ17</f>
        <v>90</v>
      </c>
    </row>
    <row r="18" spans="1:37" ht="24" thickBot="1" x14ac:dyDescent="0.55000000000000004">
      <c r="A18" s="280">
        <f t="shared" si="2"/>
        <v>14</v>
      </c>
      <c r="B18" s="282" t="s">
        <v>100</v>
      </c>
      <c r="C18" s="396"/>
      <c r="D18" s="396"/>
      <c r="E18" s="397"/>
      <c r="F18" s="398"/>
      <c r="G18" s="396"/>
      <c r="H18" s="399"/>
      <c r="I18" s="300"/>
      <c r="J18" s="300"/>
      <c r="K18" s="301"/>
      <c r="L18" s="300"/>
      <c r="M18" s="300"/>
      <c r="N18" s="302"/>
      <c r="O18" s="303"/>
      <c r="P18" s="396"/>
      <c r="Q18" s="396"/>
      <c r="R18" s="397"/>
      <c r="S18" s="398"/>
      <c r="T18" s="396"/>
      <c r="U18" s="399"/>
      <c r="V18" s="300"/>
      <c r="W18" s="300"/>
      <c r="X18" s="301"/>
      <c r="Y18" s="300"/>
      <c r="Z18" s="300"/>
      <c r="AA18" s="302"/>
      <c r="AB18" s="303"/>
      <c r="AC18" s="300"/>
      <c r="AD18" s="302"/>
      <c r="AE18" s="303"/>
      <c r="AF18" s="302"/>
      <c r="AG18" s="304"/>
      <c r="AH18" s="409">
        <f t="shared" si="1"/>
        <v>0</v>
      </c>
      <c r="AI18" s="404"/>
      <c r="AJ18" s="277"/>
      <c r="AK18" s="277"/>
    </row>
    <row r="19" spans="1:37" ht="21" x14ac:dyDescent="0.25">
      <c r="A19" s="511"/>
      <c r="B19" s="511"/>
      <c r="C19" s="511"/>
      <c r="D19" s="258"/>
      <c r="E19" s="259"/>
      <c r="F19" s="259"/>
      <c r="G19" s="259"/>
      <c r="H19" s="259"/>
      <c r="I19" s="260"/>
      <c r="J19" s="260"/>
      <c r="K19" s="259"/>
      <c r="L19" s="259"/>
      <c r="M19" s="259"/>
      <c r="N19" s="261"/>
      <c r="O19" s="262"/>
      <c r="P19" s="262"/>
      <c r="Q19" s="258"/>
      <c r="R19" s="259"/>
      <c r="S19" s="259"/>
      <c r="T19" s="259"/>
      <c r="U19" s="259"/>
      <c r="V19" s="260"/>
      <c r="W19" s="260"/>
      <c r="X19" s="259"/>
      <c r="Y19" s="259"/>
      <c r="Z19" s="259"/>
      <c r="AA19" s="261"/>
      <c r="AB19" s="262"/>
      <c r="AC19" s="259"/>
      <c r="AD19" s="261"/>
      <c r="AE19" s="262"/>
      <c r="AF19" s="261"/>
      <c r="AG19" s="262"/>
      <c r="AK19" s="324"/>
    </row>
    <row r="21" spans="1:37" x14ac:dyDescent="0.25">
      <c r="A21" s="263"/>
      <c r="B21" s="263"/>
      <c r="C21" s="264"/>
      <c r="D21" s="264"/>
      <c r="E21" s="264"/>
      <c r="F21" s="265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5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</row>
    <row r="22" spans="1:37" ht="23.25" x14ac:dyDescent="0.5">
      <c r="A22" s="263"/>
      <c r="B22" s="244"/>
      <c r="C22" s="266"/>
      <c r="D22" s="266"/>
      <c r="E22" s="266"/>
      <c r="F22" s="265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5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</row>
    <row r="23" spans="1:37" x14ac:dyDescent="0.25">
      <c r="A23" s="263"/>
      <c r="B23" s="263"/>
      <c r="C23" s="264"/>
      <c r="D23" s="264"/>
      <c r="E23" s="264"/>
      <c r="F23" s="265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5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</row>
    <row r="24" spans="1:37" ht="23.25" x14ac:dyDescent="0.5">
      <c r="A24" s="263"/>
      <c r="B24" s="244"/>
      <c r="C24" s="266"/>
      <c r="D24" s="266"/>
      <c r="E24" s="266"/>
      <c r="F24" s="265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5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</row>
    <row r="25" spans="1:37" x14ac:dyDescent="0.25">
      <c r="F25" s="265"/>
      <c r="S25" s="265"/>
    </row>
  </sheetData>
  <mergeCells count="9">
    <mergeCell ref="AH3:AH4"/>
    <mergeCell ref="A19:C19"/>
    <mergeCell ref="B1:O1"/>
    <mergeCell ref="H2:K2"/>
    <mergeCell ref="L2:M2"/>
    <mergeCell ref="U2:X2"/>
    <mergeCell ref="Y2:Z2"/>
    <mergeCell ref="A3:A4"/>
    <mergeCell ref="B3:B4"/>
  </mergeCell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11</vt:i4>
      </vt:variant>
      <vt:variant>
        <vt:lpstr>ช่วงที่มีชื่อ</vt:lpstr>
      </vt:variant>
      <vt:variant>
        <vt:i4>6</vt:i4>
      </vt:variant>
    </vt:vector>
  </HeadingPairs>
  <TitlesOfParts>
    <vt:vector size="17" baseType="lpstr">
      <vt:lpstr>16-31 July</vt:lpstr>
      <vt:lpstr>16-30</vt:lpstr>
      <vt:lpstr>June</vt:lpstr>
      <vt:lpstr>Aug-20</vt:lpstr>
      <vt:lpstr>SEP-20</vt:lpstr>
      <vt:lpstr>Oct</vt:lpstr>
      <vt:lpstr>Oct-work late</vt:lpstr>
      <vt:lpstr>Nov'20</vt:lpstr>
      <vt:lpstr>Nov-work late</vt:lpstr>
      <vt:lpstr>Dec'20-work late </vt:lpstr>
      <vt:lpstr>Paradise PoolsPhuket</vt:lpstr>
      <vt:lpstr>'16-30'!Print_Area</vt:lpstr>
      <vt:lpstr>'16-31 July'!Print_Area</vt:lpstr>
      <vt:lpstr>June!Print_Area</vt:lpstr>
      <vt:lpstr>'Nov''20'!Print_Area</vt:lpstr>
      <vt:lpstr>Oct!Print_Area</vt:lpstr>
      <vt:lpstr>'Paradise PoolsPhuket'!Print_Area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2021-03-29T07:02:48Z</dcterms:modified>
</cp:coreProperties>
</file>