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01"/>
  <workbookPr defaultThemeVersion="166925"/>
  <mc:AlternateContent xmlns:mc="http://schemas.openxmlformats.org/markup-compatibility/2006">
    <mc:Choice Requires="x15">
      <x15ac:absPath xmlns:x15ac="http://schemas.microsoft.com/office/spreadsheetml/2010/11/ac" url="https://d.docs.live.net/e8bf86f88c49aa82/Documents/GitHub/HevORT/"/>
    </mc:Choice>
  </mc:AlternateContent>
  <xr:revisionPtr revIDLastSave="462" documentId="8_{705E4496-6571-4B1D-B5FD-63195F664ACE}" xr6:coauthVersionLast="45" xr6:coauthVersionMax="45" xr10:uidLastSave="{EA409D5F-B66A-4024-BDA0-E3CC3EA4F010}"/>
  <bookViews>
    <workbookView xWindow="-110" yWindow="-110" windowWidth="38620" windowHeight="21820" activeTab="7" xr2:uid="{509C0CBF-6515-4E03-BB96-B231BA0137C3}"/>
  </bookViews>
  <sheets>
    <sheet name="Calculator" sheetId="1" r:id="rId1"/>
    <sheet name="NIMBLE_KRYO" sheetId="6" r:id="rId2"/>
    <sheet name="BMG_AQUA" sheetId="3" r:id="rId3"/>
    <sheet name="BMG_KRYO" sheetId="4" r:id="rId4"/>
    <sheet name="HEMERA" sheetId="5" r:id="rId5"/>
    <sheet name="HEMERA_TOPMOUNT" sheetId="7" r:id="rId6"/>
    <sheet name="DATA" sheetId="2" r:id="rId7"/>
    <sheet name="RRF3_P1" sheetId="8"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11" i="8" l="1"/>
  <c r="A17" i="1" l="1"/>
  <c r="B41" i="1" l="1"/>
  <c r="C41" i="1"/>
  <c r="U41" i="1" s="1"/>
  <c r="K50" i="1"/>
  <c r="S27" i="1"/>
  <c r="J4" i="2"/>
  <c r="J5" i="2" s="1"/>
  <c r="I5" i="2"/>
  <c r="I4" i="2"/>
  <c r="I6" i="2" l="1"/>
  <c r="I7" i="2" s="1"/>
  <c r="I8" i="2" s="1"/>
  <c r="I9" i="2" s="1"/>
  <c r="I10" i="2" s="1"/>
  <c r="I11" i="2" s="1"/>
  <c r="I12" i="2" s="1"/>
  <c r="I13" i="2" s="1"/>
  <c r="I14" i="2" s="1"/>
  <c r="J6" i="2"/>
  <c r="J7" i="2" s="1"/>
  <c r="J8" i="2" s="1"/>
  <c r="J9" i="2" s="1"/>
  <c r="J10" i="2" s="1"/>
  <c r="J11" i="2" s="1"/>
  <c r="J12" i="2" s="1"/>
  <c r="J13" i="2" s="1"/>
  <c r="J14" i="2" s="1"/>
  <c r="J6" i="1"/>
  <c r="I6" i="1"/>
  <c r="T41" i="1"/>
  <c r="A14" i="1" l="1"/>
</calcChain>
</file>

<file path=xl/sharedStrings.xml><?xml version="1.0" encoding="utf-8"?>
<sst xmlns="http://schemas.openxmlformats.org/spreadsheetml/2006/main" count="52" uniqueCount="43">
  <si>
    <t>PRINT_HEAD</t>
  </si>
  <si>
    <t>PRINT AREA XY</t>
  </si>
  <si>
    <t>BMG_Aqua</t>
  </si>
  <si>
    <t>HEMERA</t>
  </si>
  <si>
    <t>BMG_V6</t>
  </si>
  <si>
    <t>X</t>
  </si>
  <si>
    <t>Y</t>
  </si>
  <si>
    <t>BLTouch to Nozzle</t>
  </si>
  <si>
    <t>Nozzle to EndStop</t>
  </si>
  <si>
    <t>PrintHead</t>
  </si>
  <si>
    <t>Xstop</t>
  </si>
  <si>
    <t>Ystop</t>
  </si>
  <si>
    <t>XBLT</t>
  </si>
  <si>
    <t>YBLT</t>
  </si>
  <si>
    <t>Printer Specs</t>
  </si>
  <si>
    <t>Screw spacing Distance</t>
  </si>
  <si>
    <t>PrintArea</t>
  </si>
  <si>
    <t>CHOOSE !</t>
  </si>
  <si>
    <t>Flag YOffset</t>
  </si>
  <si>
    <t>Flag XOffset</t>
  </si>
  <si>
    <t>CustomFlag Offset</t>
  </si>
  <si>
    <t>Length mm</t>
  </si>
  <si>
    <t>X Flag</t>
  </si>
  <si>
    <t>Y Flag</t>
  </si>
  <si>
    <t>&lt;- Select</t>
  </si>
  <si>
    <t>&lt;- Adjust</t>
  </si>
  <si>
    <t>Rear Lift Point Coordinates from Nozzle</t>
  </si>
  <si>
    <t>Front Left Lift Point Coordinates</t>
  </si>
  <si>
    <t>Front Right Lift Point Coordinates</t>
  </si>
  <si>
    <t>FR</t>
  </si>
  <si>
    <t>FL</t>
  </si>
  <si>
    <t>RR</t>
  </si>
  <si>
    <t>Z Lift Point position</t>
  </si>
  <si>
    <t>BMG_KRYO</t>
  </si>
  <si>
    <t>NIMBLEV1_KRYO</t>
  </si>
  <si>
    <t>HEMERA_TOPMOUNT</t>
  </si>
  <si>
    <t>Z-Probe Offset</t>
  </si>
  <si>
    <t>Results to be inserted in config.g</t>
  </si>
  <si>
    <t>Choose your Duet Control Board. 
See instructions for Duet 2 here:</t>
  </si>
  <si>
    <t xml:space="preserve">Select if you are using a Raspberry Pi with your Duet3. 
Read more about Duet3 and RPI relationship here: 
</t>
  </si>
  <si>
    <t>The config-override.g file will contain some settings that will over-ride the ones into the basic config.g. 
PID Tune Values are typically stored into this file when saving using M500 command</t>
  </si>
  <si>
    <t>Enter your printer's name.  This name will appear in the ribbon of the web browser accessing the Duet Web Control.</t>
  </si>
  <si>
    <t>Very useful feature. As the duet detects a low voltage condition (power outage or other) it will immediately cut the power to the motors and use the remaining energy from the power supply capacitors to rapidly store into memory current print progress. That progress is stored into resume.g file.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</si>
</sst>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b/>
      <sz val="11"/>
      <color theme="0"/>
      <name val="Calibri"/>
      <family val="2"/>
      <scheme val="minor"/>
    </font>
    <font>
      <sz val="11"/>
      <color theme="0"/>
      <name val="Calibri"/>
      <family val="2"/>
      <scheme val="minor"/>
    </font>
    <font>
      <sz val="20"/>
      <color theme="1"/>
      <name val="Calibri"/>
      <family val="2"/>
      <scheme val="minor"/>
    </font>
    <font>
      <b/>
      <sz val="22"/>
      <color theme="1"/>
      <name val="Calibri"/>
      <family val="2"/>
      <scheme val="minor"/>
    </font>
    <font>
      <b/>
      <sz val="20"/>
      <color theme="1" tint="0.34998626667073579"/>
      <name val="Calibri"/>
      <family val="2"/>
      <scheme val="minor"/>
    </font>
    <font>
      <b/>
      <sz val="14"/>
      <color theme="1"/>
      <name val="Calibri"/>
      <family val="2"/>
      <scheme val="minor"/>
    </font>
    <font>
      <sz val="18"/>
      <color rgb="FF0070C0"/>
      <name val="Calibri"/>
      <family val="2"/>
      <scheme val="minor"/>
    </font>
    <font>
      <b/>
      <sz val="48"/>
      <color theme="1"/>
      <name val="Calibri"/>
      <family val="2"/>
      <scheme val="minor"/>
    </font>
    <font>
      <b/>
      <sz val="24"/>
      <color theme="1"/>
      <name val="Calibri"/>
      <family val="2"/>
      <scheme val="minor"/>
    </font>
    <font>
      <sz val="22"/>
      <color rgb="FFFF0000"/>
      <name val="Calibri"/>
      <family val="2"/>
      <scheme val="minor"/>
    </font>
    <font>
      <sz val="20"/>
      <color rgb="FFFF0000"/>
      <name val="Calibri"/>
      <family val="2"/>
      <scheme val="minor"/>
    </font>
    <font>
      <sz val="16"/>
      <color theme="1"/>
      <name val="Calibri"/>
      <family val="2"/>
      <scheme val="minor"/>
    </font>
    <font>
      <b/>
      <sz val="16"/>
      <color theme="1"/>
      <name val="Calibri"/>
      <family val="2"/>
      <scheme val="minor"/>
    </font>
    <font>
      <b/>
      <sz val="11"/>
      <color theme="1"/>
      <name val="Calibri"/>
      <family val="2"/>
      <scheme val="minor"/>
    </font>
    <font>
      <u/>
      <sz val="11"/>
      <color theme="10"/>
      <name val="Calibri"/>
      <family val="2"/>
      <scheme val="minor"/>
    </font>
    <font>
      <b/>
      <u/>
      <sz val="11"/>
      <color theme="10"/>
      <name val="Calibri"/>
      <family val="2"/>
      <scheme val="minor"/>
    </font>
  </fonts>
  <fills count="11">
    <fill>
      <patternFill patternType="none"/>
    </fill>
    <fill>
      <patternFill patternType="gray125"/>
    </fill>
    <fill>
      <patternFill patternType="solid">
        <fgColor rgb="FFFF0000"/>
        <bgColor indexed="64"/>
      </patternFill>
    </fill>
    <fill>
      <patternFill patternType="solid">
        <fgColor rgb="FF00B0F0"/>
        <bgColor indexed="64"/>
      </patternFill>
    </fill>
    <fill>
      <patternFill patternType="solid">
        <fgColor rgb="FFFFC5C6"/>
        <bgColor indexed="64"/>
      </patternFill>
    </fill>
    <fill>
      <patternFill patternType="solid">
        <fgColor rgb="FFCBE7F9"/>
        <bgColor indexed="64"/>
      </patternFill>
    </fill>
    <fill>
      <patternFill patternType="solid">
        <fgColor rgb="FF92D050"/>
        <bgColor indexed="64"/>
      </patternFill>
    </fill>
    <fill>
      <patternFill patternType="solid">
        <fgColor rgb="FFD1E654"/>
        <bgColor indexed="64"/>
      </patternFill>
    </fill>
    <fill>
      <patternFill patternType="solid">
        <fgColor theme="8" tint="0.39997558519241921"/>
        <bgColor indexed="64"/>
      </patternFill>
    </fill>
    <fill>
      <patternFill patternType="solid">
        <fgColor rgb="FFC00000"/>
        <bgColor indexed="64"/>
      </patternFill>
    </fill>
    <fill>
      <patternFill patternType="solid">
        <fgColor rgb="FFEEF88C"/>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5" fillId="0" borderId="0" applyNumberFormat="0" applyFill="0" applyBorder="0" applyAlignment="0" applyProtection="0"/>
  </cellStyleXfs>
  <cellXfs count="49">
    <xf numFmtId="0" fontId="0" fillId="0" borderId="0" xfId="0"/>
    <xf numFmtId="0" fontId="0" fillId="4" borderId="0" xfId="0" applyFill="1" applyAlignment="1">
      <alignment horizontal="center"/>
    </xf>
    <xf numFmtId="0" fontId="0" fillId="4" borderId="0" xfId="0" applyFill="1"/>
    <xf numFmtId="0" fontId="0" fillId="5" borderId="0" xfId="0" applyFill="1" applyAlignment="1">
      <alignment horizontal="center"/>
    </xf>
    <xf numFmtId="0" fontId="0" fillId="5" borderId="0" xfId="0" applyFill="1"/>
    <xf numFmtId="0" fontId="0" fillId="0" borderId="0" xfId="0" applyAlignment="1">
      <alignment horizontal="right"/>
    </xf>
    <xf numFmtId="0" fontId="2" fillId="6" borderId="0" xfId="0" applyFont="1" applyFill="1" applyAlignment="1">
      <alignment horizontal="center"/>
    </xf>
    <xf numFmtId="0" fontId="5" fillId="7" borderId="1" xfId="0" applyFont="1" applyFill="1" applyBorder="1" applyAlignment="1">
      <alignment horizontal="center" vertical="center"/>
    </xf>
    <xf numFmtId="0" fontId="3" fillId="0" borderId="1" xfId="0" applyFont="1" applyBorder="1" applyAlignment="1">
      <alignment horizontal="center" vertical="center"/>
    </xf>
    <xf numFmtId="0" fontId="3" fillId="8" borderId="1" xfId="0" applyFont="1" applyFill="1" applyBorder="1" applyAlignment="1">
      <alignment horizontal="left" vertical="center"/>
    </xf>
    <xf numFmtId="0" fontId="1" fillId="9" borderId="1" xfId="0" applyFont="1" applyFill="1" applyBorder="1" applyAlignment="1">
      <alignment horizontal="center" vertical="center"/>
    </xf>
    <xf numFmtId="0" fontId="0" fillId="4" borderId="1" xfId="0" applyFill="1" applyBorder="1" applyAlignment="1">
      <alignment horizontal="center"/>
    </xf>
    <xf numFmtId="0" fontId="0" fillId="0" borderId="1" xfId="0" applyFill="1" applyBorder="1" applyAlignment="1">
      <alignment horizontal="center"/>
    </xf>
    <xf numFmtId="0" fontId="0" fillId="0" borderId="0" xfId="0" applyAlignment="1">
      <alignment vertical="center"/>
    </xf>
    <xf numFmtId="0" fontId="6" fillId="0" borderId="1" xfId="0" applyFont="1" applyBorder="1" applyAlignment="1">
      <alignment horizontal="center"/>
    </xf>
    <xf numFmtId="0" fontId="7" fillId="0" borderId="1" xfId="0" applyFont="1" applyBorder="1" applyAlignment="1">
      <alignment horizontal="center"/>
    </xf>
    <xf numFmtId="0" fontId="4" fillId="0" borderId="0" xfId="0" applyFont="1" applyAlignment="1">
      <alignment horizontal="center"/>
    </xf>
    <xf numFmtId="0" fontId="6" fillId="0" borderId="12" xfId="0" applyFont="1" applyBorder="1" applyAlignment="1">
      <alignment horizontal="center"/>
    </xf>
    <xf numFmtId="0" fontId="6" fillId="0" borderId="13" xfId="0" applyFont="1" applyBorder="1" applyAlignment="1">
      <alignment horizontal="center"/>
    </xf>
    <xf numFmtId="0" fontId="7" fillId="0" borderId="14" xfId="0" applyFont="1" applyBorder="1" applyAlignment="1">
      <alignment horizontal="center"/>
    </xf>
    <xf numFmtId="0" fontId="7" fillId="0" borderId="15" xfId="0" applyFont="1" applyBorder="1" applyAlignment="1">
      <alignment horizontal="center"/>
    </xf>
    <xf numFmtId="0" fontId="9" fillId="0" borderId="4" xfId="0" applyFont="1" applyBorder="1"/>
    <xf numFmtId="0" fontId="0" fillId="0" borderId="16" xfId="0" applyBorder="1"/>
    <xf numFmtId="0" fontId="0" fillId="0" borderId="5" xfId="0" applyBorder="1"/>
    <xf numFmtId="0" fontId="0" fillId="0" borderId="6" xfId="0" applyBorder="1"/>
    <xf numFmtId="0" fontId="0" fillId="0" borderId="0" xfId="0" applyBorder="1"/>
    <xf numFmtId="0" fontId="0" fillId="0" borderId="7" xfId="0" applyBorder="1"/>
    <xf numFmtId="0" fontId="11" fillId="0" borderId="17" xfId="0" applyFont="1" applyBorder="1" applyAlignment="1"/>
    <xf numFmtId="0" fontId="0" fillId="0" borderId="18" xfId="0" applyBorder="1"/>
    <xf numFmtId="0" fontId="0" fillId="0" borderId="19" xfId="0" applyBorder="1"/>
    <xf numFmtId="0" fontId="12" fillId="0" borderId="1" xfId="0" applyFont="1" applyBorder="1" applyAlignment="1">
      <alignment horizontal="center" vertical="center"/>
    </xf>
    <xf numFmtId="0" fontId="13" fillId="0" borderId="6" xfId="0" applyFont="1" applyBorder="1"/>
    <xf numFmtId="0" fontId="10" fillId="0" borderId="0" xfId="0" applyFont="1" applyBorder="1" applyAlignment="1"/>
    <xf numFmtId="0" fontId="11" fillId="0" borderId="6" xfId="0" applyFont="1" applyBorder="1" applyAlignment="1"/>
    <xf numFmtId="0" fontId="0" fillId="0" borderId="0" xfId="0" applyFill="1" applyBorder="1" applyAlignment="1">
      <alignment wrapText="1"/>
    </xf>
    <xf numFmtId="0" fontId="8" fillId="0" borderId="4" xfId="0" applyFont="1" applyBorder="1" applyAlignment="1">
      <alignment horizontal="center" vertical="center"/>
    </xf>
    <xf numFmtId="0" fontId="8" fillId="0" borderId="5" xfId="0" applyFont="1" applyBorder="1" applyAlignment="1">
      <alignment horizontal="center" vertical="center"/>
    </xf>
    <xf numFmtId="0" fontId="8" fillId="0" borderId="6" xfId="0" applyFont="1" applyBorder="1" applyAlignment="1">
      <alignment horizontal="center" vertical="center"/>
    </xf>
    <xf numFmtId="0" fontId="8" fillId="0" borderId="7" xfId="0" applyFont="1" applyBorder="1" applyAlignment="1">
      <alignment horizontal="center" vertical="center"/>
    </xf>
    <xf numFmtId="0" fontId="6" fillId="7" borderId="10" xfId="0" applyFont="1" applyFill="1" applyBorder="1" applyAlignment="1">
      <alignment horizontal="center"/>
    </xf>
    <xf numFmtId="0" fontId="6" fillId="7" borderId="11" xfId="0" applyFont="1" applyFill="1" applyBorder="1" applyAlignment="1">
      <alignment horizontal="center"/>
    </xf>
    <xf numFmtId="0" fontId="6" fillId="7" borderId="2" xfId="0" applyFont="1" applyFill="1" applyBorder="1" applyAlignment="1">
      <alignment horizontal="center" wrapText="1"/>
    </xf>
    <xf numFmtId="0" fontId="6" fillId="7" borderId="3" xfId="0" applyFont="1" applyFill="1" applyBorder="1" applyAlignment="1">
      <alignment horizontal="center" wrapText="1"/>
    </xf>
    <xf numFmtId="0" fontId="8" fillId="0" borderId="8" xfId="0" applyFont="1" applyBorder="1" applyAlignment="1">
      <alignment horizontal="center" vertical="center"/>
    </xf>
    <xf numFmtId="0" fontId="8" fillId="0" borderId="9" xfId="0" applyFont="1" applyBorder="1" applyAlignment="1">
      <alignment horizontal="center" vertical="center"/>
    </xf>
    <xf numFmtId="0" fontId="2" fillId="2" borderId="0" xfId="0" applyFont="1" applyFill="1" applyAlignment="1">
      <alignment horizontal="center"/>
    </xf>
    <xf numFmtId="0" fontId="2" fillId="3" borderId="0" xfId="0" applyFont="1" applyFill="1" applyAlignment="1">
      <alignment horizontal="center"/>
    </xf>
    <xf numFmtId="0" fontId="14" fillId="10" borderId="0" xfId="0" applyFont="1" applyFill="1" applyBorder="1" applyAlignment="1">
      <alignment horizontal="left" wrapText="1"/>
    </xf>
    <xf numFmtId="0" fontId="16" fillId="10" borderId="0" xfId="1" applyFont="1" applyFill="1" applyBorder="1" applyAlignment="1">
      <alignment horizontal="left" wrapText="1"/>
    </xf>
  </cellXfs>
  <cellStyles count="2">
    <cellStyle name="Hyperlink" xfId="1" builtinId="8"/>
    <cellStyle name="Normal" xfId="0" builtinId="0"/>
  </cellStyles>
  <dxfs count="4">
    <dxf>
      <fill>
        <patternFill patternType="solid">
          <fgColor indexed="64"/>
          <bgColor rgb="FFCBE7F9"/>
        </patternFill>
      </fill>
    </dxf>
    <dxf>
      <fill>
        <patternFill patternType="solid">
          <fgColor indexed="64"/>
          <bgColor rgb="FFCBE7F9"/>
        </patternFill>
      </fill>
    </dxf>
    <dxf>
      <fill>
        <patternFill patternType="solid">
          <fgColor indexed="64"/>
          <bgColor rgb="FFFFC5C6"/>
        </patternFill>
      </fill>
    </dxf>
    <dxf>
      <fill>
        <patternFill patternType="solid">
          <fgColor indexed="64"/>
          <bgColor rgb="FFFFC5C6"/>
        </patternFill>
      </fill>
    </dxf>
  </dxfs>
  <tableStyles count="0" defaultTableStyle="TableStyleMedium2" defaultPivotStyle="PivotStyleLight16"/>
  <colors>
    <mruColors>
      <color rgb="FFEEF88C"/>
      <color rgb="FFD1E654"/>
      <color rgb="FFFF00FF"/>
      <color rgb="FFFFC5C6"/>
      <color rgb="FFCBE7F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1" Type="http://schemas.openxmlformats.org/officeDocument/2006/relationships/image" Target="../media/image5.png"/></Relationships>
</file>

<file path=xl/drawings/_rels/drawing6.xml.rels><?xml version="1.0" encoding="UTF-8" standalone="yes"?>
<Relationships xmlns="http://schemas.openxmlformats.org/package/2006/relationships"><Relationship Id="rId1" Type="http://schemas.openxmlformats.org/officeDocument/2006/relationships/image" Target="../media/image6.png"/></Relationships>
</file>

<file path=xl/drawings/_rels/drawing7.xml.rels><?xml version="1.0" encoding="UTF-8" standalone="yes"?>
<Relationships xmlns="http://schemas.openxmlformats.org/package/2006/relationships"><Relationship Id="rId1"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editAs="oneCell">
    <xdr:from>
      <xdr:col>4</xdr:col>
      <xdr:colOff>339725</xdr:colOff>
      <xdr:row>2</xdr:row>
      <xdr:rowOff>146816</xdr:rowOff>
    </xdr:from>
    <xdr:to>
      <xdr:col>18</xdr:col>
      <xdr:colOff>739775</xdr:colOff>
      <xdr:row>50</xdr:row>
      <xdr:rowOff>17416</xdr:rowOff>
    </xdr:to>
    <xdr:pic>
      <xdr:nvPicPr>
        <xdr:cNvPr id="13" name="Picture 12">
          <a:extLst>
            <a:ext uri="{FF2B5EF4-FFF2-40B4-BE49-F238E27FC236}">
              <a16:creationId xmlns:a16="http://schemas.microsoft.com/office/drawing/2014/main" id="{EDC4D9FF-FC9E-4F7C-A7D7-B5D4B577B99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739415" y="825609"/>
          <a:ext cx="11549774" cy="1069625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114300</xdr:colOff>
      <xdr:row>1</xdr:row>
      <xdr:rowOff>0</xdr:rowOff>
    </xdr:from>
    <xdr:to>
      <xdr:col>24</xdr:col>
      <xdr:colOff>146049</xdr:colOff>
      <xdr:row>40</xdr:row>
      <xdr:rowOff>140216</xdr:rowOff>
    </xdr:to>
    <xdr:pic>
      <xdr:nvPicPr>
        <xdr:cNvPr id="3" name="Picture 2">
          <a:extLst>
            <a:ext uri="{FF2B5EF4-FFF2-40B4-BE49-F238E27FC236}">
              <a16:creationId xmlns:a16="http://schemas.microsoft.com/office/drawing/2014/main" id="{30198E24-B35B-4300-88B1-39ED56601A3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14300" y="180975"/>
          <a:ext cx="14662149" cy="7198241"/>
        </a:xfrm>
        <a:prstGeom prst="rect">
          <a:avLst/>
        </a:prstGeom>
        <a:solidFill>
          <a:schemeClr val="bg1"/>
        </a:solidFill>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29</xdr:col>
      <xdr:colOff>374650</xdr:colOff>
      <xdr:row>49</xdr:row>
      <xdr:rowOff>165370</xdr:rowOff>
    </xdr:to>
    <xdr:pic>
      <xdr:nvPicPr>
        <xdr:cNvPr id="3" name="Picture 2">
          <a:extLst>
            <a:ext uri="{FF2B5EF4-FFF2-40B4-BE49-F238E27FC236}">
              <a16:creationId xmlns:a16="http://schemas.microsoft.com/office/drawing/2014/main" id="{E2EC18A7-0CF1-4A99-8074-96BFA6B284A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8053050" cy="918872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24</xdr:col>
      <xdr:colOff>467388</xdr:colOff>
      <xdr:row>40</xdr:row>
      <xdr:rowOff>171450</xdr:rowOff>
    </xdr:to>
    <xdr:pic>
      <xdr:nvPicPr>
        <xdr:cNvPr id="3" name="Picture 2">
          <a:extLst>
            <a:ext uri="{FF2B5EF4-FFF2-40B4-BE49-F238E27FC236}">
              <a16:creationId xmlns:a16="http://schemas.microsoft.com/office/drawing/2014/main" id="{413DF6BB-1B44-4C46-9106-90C7A0AFF94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5097788" cy="7410450"/>
        </a:xfrm>
        <a:prstGeom prst="rect">
          <a:avLst/>
        </a:prstGeom>
        <a:solidFill>
          <a:schemeClr val="bg1"/>
        </a:solidFill>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25</xdr:col>
      <xdr:colOff>361950</xdr:colOff>
      <xdr:row>42</xdr:row>
      <xdr:rowOff>56956</xdr:rowOff>
    </xdr:to>
    <xdr:pic>
      <xdr:nvPicPr>
        <xdr:cNvPr id="3" name="Picture 2">
          <a:extLst>
            <a:ext uri="{FF2B5EF4-FFF2-40B4-BE49-F238E27FC236}">
              <a16:creationId xmlns:a16="http://schemas.microsoft.com/office/drawing/2014/main" id="{F9AF068C-7BD2-47E7-8F6B-13E171CB97E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5601950" cy="7657906"/>
        </a:xfrm>
        <a:prstGeom prst="rect">
          <a:avLst/>
        </a:prstGeom>
        <a:solidFill>
          <a:schemeClr val="bg1"/>
        </a:solidFill>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25</xdr:col>
      <xdr:colOff>342900</xdr:colOff>
      <xdr:row>42</xdr:row>
      <xdr:rowOff>47606</xdr:rowOff>
    </xdr:to>
    <xdr:pic>
      <xdr:nvPicPr>
        <xdr:cNvPr id="3" name="Picture 2">
          <a:extLst>
            <a:ext uri="{FF2B5EF4-FFF2-40B4-BE49-F238E27FC236}">
              <a16:creationId xmlns:a16="http://schemas.microsoft.com/office/drawing/2014/main" id="{8844ABCD-A2EF-4E39-B3F4-B08208DF3E4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5582900" cy="7648556"/>
        </a:xfrm>
        <a:prstGeom prst="rect">
          <a:avLst/>
        </a:prstGeom>
        <a:solidFill>
          <a:schemeClr val="bg1"/>
        </a:solidFill>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8</xdr:col>
      <xdr:colOff>276225</xdr:colOff>
      <xdr:row>3</xdr:row>
      <xdr:rowOff>15875</xdr:rowOff>
    </xdr:from>
    <xdr:to>
      <xdr:col>22</xdr:col>
      <xdr:colOff>471628</xdr:colOff>
      <xdr:row>43</xdr:row>
      <xdr:rowOff>177800</xdr:rowOff>
    </xdr:to>
    <xdr:pic>
      <xdr:nvPicPr>
        <xdr:cNvPr id="3" name="Picture 2">
          <a:extLst>
            <a:ext uri="{FF2B5EF4-FFF2-40B4-BE49-F238E27FC236}">
              <a16:creationId xmlns:a16="http://schemas.microsoft.com/office/drawing/2014/main" id="{46495756-169C-49BA-9862-D4B5AF4E1C4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372225" y="1158875"/>
          <a:ext cx="8723453" cy="7772400"/>
        </a:xfrm>
        <a:prstGeom prst="rect">
          <a:avLst/>
        </a:prstGeom>
      </xdr:spPr>
    </xdr:pic>
    <xdr:clientData/>
  </xdr:twoCellAnchor>
  <xdr:twoCellAnchor>
    <xdr:from>
      <xdr:col>22</xdr:col>
      <xdr:colOff>206378</xdr:colOff>
      <xdr:row>3</xdr:row>
      <xdr:rowOff>25400</xdr:rowOff>
    </xdr:from>
    <xdr:to>
      <xdr:col>24</xdr:col>
      <xdr:colOff>565150</xdr:colOff>
      <xdr:row>10</xdr:row>
      <xdr:rowOff>152398</xdr:rowOff>
    </xdr:to>
    <xdr:cxnSp macro="">
      <xdr:nvCxnSpPr>
        <xdr:cNvPr id="40" name="Connector: Elbow 39">
          <a:extLst>
            <a:ext uri="{FF2B5EF4-FFF2-40B4-BE49-F238E27FC236}">
              <a16:creationId xmlns:a16="http://schemas.microsoft.com/office/drawing/2014/main" id="{A194BF60-C0F3-4348-A7DA-26F131A69816}"/>
            </a:ext>
          </a:extLst>
        </xdr:cNvPr>
        <xdr:cNvCxnSpPr/>
      </xdr:nvCxnSpPr>
      <xdr:spPr>
        <a:xfrm rot="10800000" flipV="1">
          <a:off x="13230228" y="1181100"/>
          <a:ext cx="1577972" cy="1485898"/>
        </a:xfrm>
        <a:prstGeom prst="bentConnector3">
          <a:avLst/>
        </a:prstGeom>
      </xdr:spPr>
      <xdr:style>
        <a:lnRef idx="3">
          <a:schemeClr val="accent1"/>
        </a:lnRef>
        <a:fillRef idx="0">
          <a:schemeClr val="accent1"/>
        </a:fillRef>
        <a:effectRef idx="2">
          <a:schemeClr val="accent1"/>
        </a:effectRef>
        <a:fontRef idx="minor">
          <a:schemeClr val="tx1"/>
        </a:fontRef>
      </xdr:style>
    </xdr:cxnSp>
    <xdr:clientData/>
  </xdr:twoCellAnchor>
  <xdr:twoCellAnchor>
    <xdr:from>
      <xdr:col>6</xdr:col>
      <xdr:colOff>15875</xdr:colOff>
      <xdr:row>9</xdr:row>
      <xdr:rowOff>3175</xdr:rowOff>
    </xdr:from>
    <xdr:to>
      <xdr:col>8</xdr:col>
      <xdr:colOff>476250</xdr:colOff>
      <xdr:row>12</xdr:row>
      <xdr:rowOff>88900</xdr:rowOff>
    </xdr:to>
    <xdr:cxnSp macro="">
      <xdr:nvCxnSpPr>
        <xdr:cNvPr id="43" name="Connector: Elbow 42">
          <a:extLst>
            <a:ext uri="{FF2B5EF4-FFF2-40B4-BE49-F238E27FC236}">
              <a16:creationId xmlns:a16="http://schemas.microsoft.com/office/drawing/2014/main" id="{4E13EB96-4D8A-4F80-B869-1A9B15634F1A}"/>
            </a:ext>
          </a:extLst>
        </xdr:cNvPr>
        <xdr:cNvCxnSpPr/>
      </xdr:nvCxnSpPr>
      <xdr:spPr>
        <a:xfrm>
          <a:off x="3286125" y="2339975"/>
          <a:ext cx="1679575" cy="669925"/>
        </a:xfrm>
        <a:prstGeom prst="bentConnector3">
          <a:avLst>
            <a:gd name="adj1" fmla="val 45085"/>
          </a:avLst>
        </a:prstGeom>
      </xdr:spPr>
      <xdr:style>
        <a:lnRef idx="3">
          <a:schemeClr val="accent1"/>
        </a:lnRef>
        <a:fillRef idx="0">
          <a:schemeClr val="accent1"/>
        </a:fillRef>
        <a:effectRef idx="2">
          <a:schemeClr val="accent1"/>
        </a:effectRef>
        <a:fontRef idx="minor">
          <a:schemeClr val="tx1"/>
        </a:fontRef>
      </xdr:style>
    </xdr:cxnSp>
    <xdr:clientData/>
  </xdr:twoCellAnchor>
  <xdr:twoCellAnchor>
    <xdr:from>
      <xdr:col>6</xdr:col>
      <xdr:colOff>12700</xdr:colOff>
      <xdr:row>3</xdr:row>
      <xdr:rowOff>6350</xdr:rowOff>
    </xdr:from>
    <xdr:to>
      <xdr:col>8</xdr:col>
      <xdr:colOff>527050</xdr:colOff>
      <xdr:row>10</xdr:row>
      <xdr:rowOff>133350</xdr:rowOff>
    </xdr:to>
    <xdr:cxnSp macro="">
      <xdr:nvCxnSpPr>
        <xdr:cNvPr id="51" name="Connector: Elbow 50">
          <a:extLst>
            <a:ext uri="{FF2B5EF4-FFF2-40B4-BE49-F238E27FC236}">
              <a16:creationId xmlns:a16="http://schemas.microsoft.com/office/drawing/2014/main" id="{EC7EBC35-2207-41AD-A6EC-585A09C1C7AA}"/>
            </a:ext>
          </a:extLst>
        </xdr:cNvPr>
        <xdr:cNvCxnSpPr/>
      </xdr:nvCxnSpPr>
      <xdr:spPr>
        <a:xfrm>
          <a:off x="3282950" y="1162050"/>
          <a:ext cx="1733550" cy="1498600"/>
        </a:xfrm>
        <a:prstGeom prst="bentConnector3">
          <a:avLst>
            <a:gd name="adj1" fmla="val 68681"/>
          </a:avLst>
        </a:prstGeom>
      </xdr:spPr>
      <xdr:style>
        <a:lnRef idx="3">
          <a:schemeClr val="accent1"/>
        </a:lnRef>
        <a:fillRef idx="0">
          <a:schemeClr val="accent1"/>
        </a:fillRef>
        <a:effectRef idx="2">
          <a:schemeClr val="accent1"/>
        </a:effectRef>
        <a:fontRef idx="minor">
          <a:schemeClr val="tx1"/>
        </a:fontRef>
      </xdr:style>
    </xdr:cxnSp>
    <xdr:clientData/>
  </xdr:twoCellAnchor>
  <xdr:twoCellAnchor>
    <xdr:from>
      <xdr:col>6</xdr:col>
      <xdr:colOff>38100</xdr:colOff>
      <xdr:row>13</xdr:row>
      <xdr:rowOff>104775</xdr:rowOff>
    </xdr:from>
    <xdr:to>
      <xdr:col>8</xdr:col>
      <xdr:colOff>514350</xdr:colOff>
      <xdr:row>14</xdr:row>
      <xdr:rowOff>120650</xdr:rowOff>
    </xdr:to>
    <xdr:cxnSp macro="">
      <xdr:nvCxnSpPr>
        <xdr:cNvPr id="59" name="Connector: Elbow 58">
          <a:extLst>
            <a:ext uri="{FF2B5EF4-FFF2-40B4-BE49-F238E27FC236}">
              <a16:creationId xmlns:a16="http://schemas.microsoft.com/office/drawing/2014/main" id="{DEE9B6E2-22B9-48D3-96D5-128B2FD61A2A}"/>
            </a:ext>
          </a:extLst>
        </xdr:cNvPr>
        <xdr:cNvCxnSpPr/>
      </xdr:nvCxnSpPr>
      <xdr:spPr>
        <a:xfrm flipV="1">
          <a:off x="3308350" y="3216275"/>
          <a:ext cx="1695450" cy="206375"/>
        </a:xfrm>
        <a:prstGeom prst="bentConnector3">
          <a:avLst>
            <a:gd name="adj1" fmla="val 44382"/>
          </a:avLst>
        </a:prstGeom>
      </xdr:spPr>
      <xdr:style>
        <a:lnRef idx="3">
          <a:schemeClr val="accent1"/>
        </a:lnRef>
        <a:fillRef idx="0">
          <a:schemeClr val="accent1"/>
        </a:fillRef>
        <a:effectRef idx="2">
          <a:schemeClr val="accent1"/>
        </a:effectRef>
        <a:fontRef idx="minor">
          <a:schemeClr val="tx1"/>
        </a:fontRef>
      </xdr:style>
    </xdr:cxnSp>
    <xdr:clientData/>
  </xdr:twoCellAnchor>
  <xdr:twoCellAnchor>
    <xdr:from>
      <xdr:col>6</xdr:col>
      <xdr:colOff>19050</xdr:colOff>
      <xdr:row>14</xdr:row>
      <xdr:rowOff>146050</xdr:rowOff>
    </xdr:from>
    <xdr:to>
      <xdr:col>8</xdr:col>
      <xdr:colOff>546100</xdr:colOff>
      <xdr:row>22</xdr:row>
      <xdr:rowOff>111127</xdr:rowOff>
    </xdr:to>
    <xdr:cxnSp macro="">
      <xdr:nvCxnSpPr>
        <xdr:cNvPr id="62" name="Connector: Elbow 61">
          <a:extLst>
            <a:ext uri="{FF2B5EF4-FFF2-40B4-BE49-F238E27FC236}">
              <a16:creationId xmlns:a16="http://schemas.microsoft.com/office/drawing/2014/main" id="{D7475E98-6D76-429A-95D5-E10AD2B555C4}"/>
            </a:ext>
          </a:extLst>
        </xdr:cNvPr>
        <xdr:cNvCxnSpPr/>
      </xdr:nvCxnSpPr>
      <xdr:spPr>
        <a:xfrm flipV="1">
          <a:off x="3289300" y="2813050"/>
          <a:ext cx="1746250" cy="1489077"/>
        </a:xfrm>
        <a:prstGeom prst="bentConnector3">
          <a:avLst>
            <a:gd name="adj1" fmla="val 68149"/>
          </a:avLst>
        </a:prstGeom>
      </xdr:spPr>
      <xdr:style>
        <a:lnRef idx="3">
          <a:schemeClr val="accent1"/>
        </a:lnRef>
        <a:fillRef idx="0">
          <a:schemeClr val="accent1"/>
        </a:fillRef>
        <a:effectRef idx="2">
          <a:schemeClr val="accent1"/>
        </a:effectRef>
        <a:fontRef idx="minor">
          <a:schemeClr val="tx1"/>
        </a:fontRef>
      </xdr:style>
    </xdr:cxnSp>
    <xdr:clientData/>
  </xdr:twoCellAnchor>
  <xdr:twoCellAnchor>
    <xdr:from>
      <xdr:col>21</xdr:col>
      <xdr:colOff>409575</xdr:colOff>
      <xdr:row>41</xdr:row>
      <xdr:rowOff>114300</xdr:rowOff>
    </xdr:from>
    <xdr:to>
      <xdr:col>22</xdr:col>
      <xdr:colOff>479425</xdr:colOff>
      <xdr:row>43</xdr:row>
      <xdr:rowOff>177800</xdr:rowOff>
    </xdr:to>
    <xdr:sp macro="" textlink="">
      <xdr:nvSpPr>
        <xdr:cNvPr id="75" name="Arrow: Right 74">
          <a:extLst>
            <a:ext uri="{FF2B5EF4-FFF2-40B4-BE49-F238E27FC236}">
              <a16:creationId xmlns:a16="http://schemas.microsoft.com/office/drawing/2014/main" id="{DF394B0E-5A2D-482A-B94E-6F27D60DD49D}"/>
            </a:ext>
          </a:extLst>
        </xdr:cNvPr>
        <xdr:cNvSpPr/>
      </xdr:nvSpPr>
      <xdr:spPr>
        <a:xfrm>
          <a:off x="12823825" y="7924800"/>
          <a:ext cx="679450" cy="44450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fr-CA" sz="1100"/>
            <a:t>Next</a:t>
          </a: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EB589B1-314F-41BA-8AAB-411460155F4C}" name="Table1" displayName="Table1" ref="A2:E8" totalsRowShown="0">
  <autoFilter ref="A2:E8" xr:uid="{460B98C6-B2BE-440D-A664-33953CE19687}"/>
  <tableColumns count="5">
    <tableColumn id="1" xr3:uid="{0AF2A029-35DD-48E6-A3E3-BDEC183574C1}" name="PrintHead"/>
    <tableColumn id="2" xr3:uid="{469A7C96-970F-4B3B-9AEA-9D4CD1CFEA90}" name="Xstop" dataDxfId="3"/>
    <tableColumn id="3" xr3:uid="{AC9F9BAD-AACB-4516-A627-CD97B547C938}" name="Ystop" dataDxfId="2"/>
    <tableColumn id="4" xr3:uid="{31FE4CFD-0A51-42C3-A146-EBBFBAB2F7A9}" name="XBLT" dataDxfId="1"/>
    <tableColumn id="5" xr3:uid="{98EB8CD9-8DB9-4A16-B159-7F8449ACFE39}" name="YBLT" dataDxfId="0"/>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BDBAD23-474B-4AC5-A011-4D1EC1466E50}" name="Table2" displayName="Table2" ref="H2:J14" totalsRowShown="0">
  <autoFilter ref="H2:J14" xr:uid="{8764FB30-DFE5-42AF-8A36-D229AA709EFC}"/>
  <sortState xmlns:xlrd2="http://schemas.microsoft.com/office/spreadsheetml/2017/richdata2" ref="H3:J14">
    <sortCondition ref="H2:H14"/>
  </sortState>
  <tableColumns count="3">
    <tableColumn id="1" xr3:uid="{1C84F27E-F9F2-4C03-8F9F-A726A1A6B86A}" name="PrintArea"/>
    <tableColumn id="2" xr3:uid="{E937D0D6-E765-428C-8000-1B6F727C8E9E}" name="X">
      <calculatedColumnFormula>H3-H2+I2</calculatedColumnFormula>
    </tableColumn>
    <tableColumn id="3" xr3:uid="{CFA3FC8A-D20B-409A-8304-1C017D6A1ACD}" name="Y">
      <calculatedColumnFormula>H3-H2+J2</calculatedColumnFormula>
    </tableColumn>
  </tableColumns>
  <tableStyleInfo name="TableStyleLight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1F4913-6C3C-4B66-B553-E90FC42FE8B3}">
  <sheetPr>
    <tabColor rgb="FF00B0F0"/>
  </sheetPr>
  <dimension ref="A1:U50"/>
  <sheetViews>
    <sheetView zoomScale="145" zoomScaleNormal="145" workbookViewId="0">
      <selection activeCell="B2" sqref="B2"/>
    </sheetView>
  </sheetViews>
  <sheetFormatPr defaultRowHeight="15" x14ac:dyDescent="0.25"/>
  <cols>
    <col min="1" max="1" width="27.42578125" customWidth="1"/>
    <col min="2" max="2" width="27.85546875" bestFit="1" customWidth="1"/>
    <col min="3" max="3" width="16.42578125" customWidth="1"/>
    <col min="9" max="10" width="21.85546875" customWidth="1"/>
    <col min="11" max="11" width="13.85546875" customWidth="1"/>
    <col min="12" max="12" width="10.7109375" customWidth="1"/>
    <col min="13" max="13" width="16.42578125" customWidth="1"/>
    <col min="19" max="19" width="13.85546875" customWidth="1"/>
    <col min="20" max="20" width="20.140625" customWidth="1"/>
    <col min="21" max="21" width="14.85546875" customWidth="1"/>
    <col min="22" max="22" width="15.42578125" bestFit="1" customWidth="1"/>
    <col min="23" max="23" width="19.5703125" customWidth="1"/>
  </cols>
  <sheetData>
    <row r="1" spans="1:10" ht="27" thickBot="1" x14ac:dyDescent="0.3">
      <c r="A1" s="7" t="s">
        <v>14</v>
      </c>
      <c r="B1" s="7" t="s">
        <v>17</v>
      </c>
    </row>
    <row r="2" spans="1:10" ht="26.25" x14ac:dyDescent="0.25">
      <c r="A2" s="9" t="s">
        <v>1</v>
      </c>
      <c r="B2" s="8">
        <v>315</v>
      </c>
      <c r="C2" s="13" t="s">
        <v>24</v>
      </c>
      <c r="I2" s="35" t="s">
        <v>31</v>
      </c>
      <c r="J2" s="36"/>
    </row>
    <row r="3" spans="1:10" ht="26.25" x14ac:dyDescent="0.25">
      <c r="A3" s="9" t="s">
        <v>0</v>
      </c>
      <c r="B3" s="30" t="s">
        <v>35</v>
      </c>
      <c r="C3" s="13" t="s">
        <v>24</v>
      </c>
      <c r="I3" s="37"/>
      <c r="J3" s="38"/>
    </row>
    <row r="4" spans="1:10" ht="18.600000000000001" customHeight="1" x14ac:dyDescent="0.3">
      <c r="I4" s="41" t="s">
        <v>26</v>
      </c>
      <c r="J4" s="42"/>
    </row>
    <row r="5" spans="1:10" ht="18.75" x14ac:dyDescent="0.3">
      <c r="A5" s="10" t="s">
        <v>20</v>
      </c>
      <c r="B5" s="10" t="s">
        <v>21</v>
      </c>
      <c r="I5" s="14" t="s">
        <v>5</v>
      </c>
      <c r="J5" s="14" t="s">
        <v>6</v>
      </c>
    </row>
    <row r="6" spans="1:10" ht="23.25" x14ac:dyDescent="0.35">
      <c r="A6" s="11" t="s">
        <v>22</v>
      </c>
      <c r="B6" s="12">
        <v>13</v>
      </c>
      <c r="C6" t="s">
        <v>25</v>
      </c>
      <c r="I6" s="15">
        <f>B41+(K50/2)</f>
        <v>155.00400000000002</v>
      </c>
      <c r="J6" s="15">
        <f>C41+S27</f>
        <v>311.75799999999998</v>
      </c>
    </row>
    <row r="7" spans="1:10" x14ac:dyDescent="0.25">
      <c r="A7" s="11" t="s">
        <v>23</v>
      </c>
      <c r="B7" s="12">
        <v>31.603999999999999</v>
      </c>
      <c r="C7" t="s">
        <v>25</v>
      </c>
    </row>
    <row r="10" spans="1:10" ht="15.75" thickBot="1" x14ac:dyDescent="0.3"/>
    <row r="11" spans="1:10" ht="31.5" x14ac:dyDescent="0.5">
      <c r="A11" s="21" t="s">
        <v>37</v>
      </c>
      <c r="B11" s="22"/>
      <c r="C11" s="22"/>
      <c r="D11" s="22"/>
      <c r="E11" s="22"/>
      <c r="F11" s="23"/>
    </row>
    <row r="12" spans="1:10" x14ac:dyDescent="0.25">
      <c r="A12" s="24"/>
      <c r="B12" s="25"/>
      <c r="C12" s="25"/>
      <c r="D12" s="25"/>
      <c r="E12" s="25"/>
      <c r="F12" s="26"/>
    </row>
    <row r="13" spans="1:10" ht="21" x14ac:dyDescent="0.35">
      <c r="A13" s="31" t="s">
        <v>32</v>
      </c>
      <c r="B13" s="25"/>
      <c r="C13" s="25"/>
      <c r="D13" s="25"/>
      <c r="E13" s="25"/>
      <c r="F13" s="26"/>
    </row>
    <row r="14" spans="1:10" ht="28.5" x14ac:dyDescent="0.45">
      <c r="A14" s="33" t="str">
        <f xml:space="preserve"> "M671 " &amp; "X" &amp; B41 &amp; ":" &amp; I6 &amp; ":" &amp; T41 &amp; " Y" &amp; C41 &amp; ":" &amp; J6 &amp; ":" &amp; U41 &amp; " S10"</f>
        <v>M671 X-21.205:155.004:331.213 Y-16.452:311.758:-16.452 S10</v>
      </c>
      <c r="B14" s="32"/>
      <c r="C14" s="32"/>
      <c r="D14" s="25"/>
      <c r="E14" s="25"/>
      <c r="F14" s="26"/>
    </row>
    <row r="15" spans="1:10" x14ac:dyDescent="0.25">
      <c r="A15" s="24"/>
      <c r="B15" s="25"/>
      <c r="C15" s="25"/>
      <c r="D15" s="25"/>
      <c r="E15" s="25"/>
      <c r="F15" s="26"/>
    </row>
    <row r="16" spans="1:10" ht="21" x14ac:dyDescent="0.35">
      <c r="A16" s="31" t="s">
        <v>36</v>
      </c>
      <c r="B16" s="25"/>
      <c r="C16" s="25"/>
      <c r="D16" s="25"/>
      <c r="E16" s="25"/>
      <c r="F16" s="26"/>
    </row>
    <row r="17" spans="1:19" ht="27" thickBot="1" x14ac:dyDescent="0.45">
      <c r="A17" s="27" t="str">
        <f>"G31 P500 X"&amp;VLOOKUP(B3,Table1[],4,0) &amp; " Y"&amp; VLOOKUP(B3,Table1[],5,0) &amp; " Z[measured via Paper technique]"</f>
        <v>G31 P500 X27.455 Y9.134 Z[measured via Paper technique]</v>
      </c>
      <c r="B17" s="28"/>
      <c r="C17" s="28"/>
      <c r="D17" s="28"/>
      <c r="E17" s="28"/>
      <c r="F17" s="29"/>
    </row>
    <row r="27" spans="1:19" ht="28.5" x14ac:dyDescent="0.45">
      <c r="D27" t="s">
        <v>18</v>
      </c>
      <c r="S27" s="16">
        <f>VLOOKUP(B2,DATA!H:J,3,0)</f>
        <v>328.21</v>
      </c>
    </row>
    <row r="34" spans="2:21" ht="15.75" thickBot="1" x14ac:dyDescent="0.3">
      <c r="G34" t="s">
        <v>19</v>
      </c>
    </row>
    <row r="35" spans="2:21" x14ac:dyDescent="0.25">
      <c r="B35" s="35" t="s">
        <v>30</v>
      </c>
      <c r="C35" s="36"/>
      <c r="T35" s="35" t="s">
        <v>29</v>
      </c>
      <c r="U35" s="36"/>
    </row>
    <row r="36" spans="2:21" x14ac:dyDescent="0.25">
      <c r="B36" s="37"/>
      <c r="C36" s="38"/>
      <c r="T36" s="37"/>
      <c r="U36" s="38"/>
    </row>
    <row r="37" spans="2:21" x14ac:dyDescent="0.25">
      <c r="B37" s="37"/>
      <c r="C37" s="38"/>
      <c r="T37" s="37"/>
      <c r="U37" s="38"/>
    </row>
    <row r="38" spans="2:21" x14ac:dyDescent="0.25">
      <c r="B38" s="43"/>
      <c r="C38" s="44"/>
      <c r="T38" s="43"/>
      <c r="U38" s="44"/>
    </row>
    <row r="39" spans="2:21" ht="18.75" x14ac:dyDescent="0.3">
      <c r="B39" s="39" t="s">
        <v>27</v>
      </c>
      <c r="C39" s="40"/>
      <c r="T39" s="39" t="s">
        <v>28</v>
      </c>
      <c r="U39" s="40"/>
    </row>
    <row r="40" spans="2:21" ht="18.75" x14ac:dyDescent="0.3">
      <c r="B40" s="17" t="s">
        <v>5</v>
      </c>
      <c r="C40" s="18" t="s">
        <v>6</v>
      </c>
      <c r="T40" s="17" t="s">
        <v>5</v>
      </c>
      <c r="U40" s="18" t="s">
        <v>6</v>
      </c>
    </row>
    <row r="41" spans="2:21" ht="24" thickBot="1" x14ac:dyDescent="0.4">
      <c r="B41" s="19">
        <f>VLOOKUP(B3,Table1[],2,0)*-1+(13+1.891)-B6</f>
        <v>-21.204999999999998</v>
      </c>
      <c r="C41" s="20">
        <f>VLOOKUP(B3,Table1[],3,0)-31.604-12.509</f>
        <v>-16.451999999999998</v>
      </c>
      <c r="T41" s="19">
        <f>B41+(K50)</f>
        <v>331.21300000000002</v>
      </c>
      <c r="U41" s="20">
        <f>C41</f>
        <v>-16.451999999999998</v>
      </c>
    </row>
    <row r="50" spans="11:11" ht="28.5" x14ac:dyDescent="0.45">
      <c r="K50" s="16">
        <f>VLOOKUP(B2,DATA!H:J,2,0)</f>
        <v>352.41800000000001</v>
      </c>
    </row>
  </sheetData>
  <mergeCells count="6">
    <mergeCell ref="I2:J3"/>
    <mergeCell ref="B39:C39"/>
    <mergeCell ref="I4:J4"/>
    <mergeCell ref="T39:U39"/>
    <mergeCell ref="B35:C38"/>
    <mergeCell ref="T35:U38"/>
  </mergeCells>
  <pageMargins left="0.7" right="0.7" top="0.75" bottom="0.75" header="0.3" footer="0.3"/>
  <pageSetup orientation="portrait" horizontalDpi="4294967293" verticalDpi="0" r:id="rId1"/>
  <drawing r:id="rId2"/>
  <extLst>
    <ext xmlns:x14="http://schemas.microsoft.com/office/spreadsheetml/2009/9/main" uri="{CCE6A557-97BC-4b89-ADB6-D9C93CAAB3DF}">
      <x14:dataValidations xmlns:xm="http://schemas.microsoft.com/office/excel/2006/main" count="2">
        <x14:dataValidation type="list" allowBlank="1" showInputMessage="1" showErrorMessage="1" xr:uid="{AB97AF40-22B5-4C61-AE05-38E6CD4A1048}">
          <x14:formula1>
            <xm:f>DATA!$A$3:$A$8</xm:f>
          </x14:formula1>
          <xm:sqref>B3</xm:sqref>
        </x14:dataValidation>
        <x14:dataValidation type="list" allowBlank="1" showInputMessage="1" showErrorMessage="1" xr:uid="{4D9FCBA9-6355-4BD1-B57E-30257C3D0E30}">
          <x14:formula1>
            <xm:f>DATA!$H$3:$H$14</xm:f>
          </x14:formula1>
          <xm:sqref>B2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42FEA0-B814-4E68-9272-1BD7BFB42F93}">
  <sheetPr>
    <tabColor rgb="FFD1E654"/>
  </sheetPr>
  <dimension ref="A1"/>
  <sheetViews>
    <sheetView workbookViewId="0"/>
  </sheetViews>
  <sheetFormatPr defaultRowHeight="15" x14ac:dyDescent="0.2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925AC0-6504-48FF-B191-696883A5DD06}">
  <sheetPr>
    <tabColor rgb="FFD1E654"/>
  </sheetPr>
  <dimension ref="A1"/>
  <sheetViews>
    <sheetView workbookViewId="0"/>
  </sheetViews>
  <sheetFormatPr defaultRowHeight="15" x14ac:dyDescent="0.25"/>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FB5D28-5A29-4920-92AA-EC96A7802B23}">
  <sheetPr>
    <tabColor rgb="FFD1E654"/>
  </sheetPr>
  <dimension ref="A1"/>
  <sheetViews>
    <sheetView workbookViewId="0"/>
  </sheetViews>
  <sheetFormatPr defaultRowHeight="15" x14ac:dyDescent="0.25"/>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D37B0-2A7C-4588-BC03-FD0C7FB52251}">
  <sheetPr>
    <tabColor rgb="FFD1E654"/>
  </sheetPr>
  <dimension ref="A1"/>
  <sheetViews>
    <sheetView workbookViewId="0"/>
  </sheetViews>
  <sheetFormatPr defaultRowHeight="15" x14ac:dyDescent="0.25"/>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49448E-64CB-4F9D-B89E-8D2A2B5C8549}">
  <sheetPr>
    <tabColor rgb="FFD1E654"/>
  </sheetPr>
  <dimension ref="A1"/>
  <sheetViews>
    <sheetView workbookViewId="0"/>
  </sheetViews>
  <sheetFormatPr defaultRowHeight="15" x14ac:dyDescent="0.25"/>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66DFF9-FA4E-4D72-A033-DA7973A100D2}">
  <sheetPr>
    <tabColor rgb="FFFF00FF"/>
  </sheetPr>
  <dimension ref="A1:J14"/>
  <sheetViews>
    <sheetView zoomScale="220" zoomScaleNormal="220" workbookViewId="0">
      <selection activeCell="H6" sqref="H6"/>
    </sheetView>
  </sheetViews>
  <sheetFormatPr defaultRowHeight="15" x14ac:dyDescent="0.25"/>
  <cols>
    <col min="1" max="1" width="20.5703125" customWidth="1"/>
    <col min="2" max="5" width="8.42578125" customWidth="1"/>
  </cols>
  <sheetData>
    <row r="1" spans="1:10" x14ac:dyDescent="0.25">
      <c r="B1" s="45" t="s">
        <v>8</v>
      </c>
      <c r="C1" s="45"/>
      <c r="D1" s="46" t="s">
        <v>7</v>
      </c>
      <c r="E1" s="46"/>
      <c r="I1" t="s">
        <v>15</v>
      </c>
    </row>
    <row r="2" spans="1:10" x14ac:dyDescent="0.25">
      <c r="A2" s="5" t="s">
        <v>9</v>
      </c>
      <c r="B2" s="1" t="s">
        <v>10</v>
      </c>
      <c r="C2" s="1" t="s">
        <v>11</v>
      </c>
      <c r="D2" s="3" t="s">
        <v>12</v>
      </c>
      <c r="E2" s="3" t="s">
        <v>13</v>
      </c>
      <c r="H2" t="s">
        <v>16</v>
      </c>
      <c r="I2" s="6" t="s">
        <v>5</v>
      </c>
      <c r="J2" s="6" t="s">
        <v>6</v>
      </c>
    </row>
    <row r="3" spans="1:10" x14ac:dyDescent="0.25">
      <c r="A3" t="s">
        <v>2</v>
      </c>
      <c r="B3" s="2">
        <v>15.189</v>
      </c>
      <c r="C3" s="2">
        <v>46.134</v>
      </c>
      <c r="D3" s="4">
        <v>37.448999999999998</v>
      </c>
      <c r="E3" s="4">
        <v>26.253</v>
      </c>
      <c r="H3">
        <v>315</v>
      </c>
      <c r="I3">
        <v>352.41800000000001</v>
      </c>
      <c r="J3">
        <v>328.21</v>
      </c>
    </row>
    <row r="4" spans="1:10" x14ac:dyDescent="0.25">
      <c r="A4" t="s">
        <v>3</v>
      </c>
      <c r="B4" s="2">
        <v>10.750999999999999</v>
      </c>
      <c r="C4" s="2">
        <v>33.701999999999998</v>
      </c>
      <c r="D4" s="4">
        <v>0.113</v>
      </c>
      <c r="E4" s="4">
        <v>34.686999999999998</v>
      </c>
      <c r="H4">
        <v>365</v>
      </c>
      <c r="I4">
        <f t="shared" ref="I4:I14" si="0">H4-H3+I3</f>
        <v>402.41800000000001</v>
      </c>
      <c r="J4">
        <f t="shared" ref="J4:J14" si="1">H4-H3+J3</f>
        <v>378.21</v>
      </c>
    </row>
    <row r="5" spans="1:10" x14ac:dyDescent="0.25">
      <c r="A5" t="s">
        <v>34</v>
      </c>
      <c r="B5" s="2">
        <v>18.876000000000001</v>
      </c>
      <c r="C5" s="2">
        <v>31.907</v>
      </c>
      <c r="D5" s="4">
        <v>30.966999999999999</v>
      </c>
      <c r="E5" s="4">
        <v>13.055</v>
      </c>
      <c r="H5">
        <v>415</v>
      </c>
      <c r="I5">
        <f t="shared" si="0"/>
        <v>452.41800000000001</v>
      </c>
      <c r="J5">
        <f t="shared" si="1"/>
        <v>428.21</v>
      </c>
    </row>
    <row r="6" spans="1:10" x14ac:dyDescent="0.25">
      <c r="A6" t="s">
        <v>33</v>
      </c>
      <c r="B6" s="2">
        <v>35.875999999999998</v>
      </c>
      <c r="C6" s="2">
        <v>27.907</v>
      </c>
      <c r="D6" s="4">
        <v>32.584000000000003</v>
      </c>
      <c r="E6" s="4">
        <v>8.5779999999999994</v>
      </c>
      <c r="H6">
        <v>430</v>
      </c>
      <c r="I6">
        <f t="shared" si="0"/>
        <v>467.41800000000001</v>
      </c>
      <c r="J6">
        <f t="shared" si="1"/>
        <v>443.21</v>
      </c>
    </row>
    <row r="7" spans="1:10" x14ac:dyDescent="0.25">
      <c r="A7" t="s">
        <v>4</v>
      </c>
      <c r="B7" s="2"/>
      <c r="C7" s="2"/>
      <c r="D7" s="4"/>
      <c r="E7" s="4"/>
      <c r="H7">
        <v>465</v>
      </c>
      <c r="I7">
        <f t="shared" si="0"/>
        <v>502.41800000000001</v>
      </c>
      <c r="J7">
        <f t="shared" si="1"/>
        <v>478.21</v>
      </c>
    </row>
    <row r="8" spans="1:10" x14ac:dyDescent="0.25">
      <c r="A8" t="s">
        <v>35</v>
      </c>
      <c r="B8" s="2">
        <v>23.096</v>
      </c>
      <c r="C8" s="2">
        <v>27.661000000000001</v>
      </c>
      <c r="D8" s="4">
        <v>27.454999999999998</v>
      </c>
      <c r="E8" s="4">
        <v>9.1340000000000003</v>
      </c>
      <c r="H8">
        <v>515</v>
      </c>
      <c r="I8">
        <f t="shared" si="0"/>
        <v>552.41800000000001</v>
      </c>
      <c r="J8">
        <f t="shared" si="1"/>
        <v>528.21</v>
      </c>
    </row>
    <row r="9" spans="1:10" x14ac:dyDescent="0.25">
      <c r="H9">
        <v>565</v>
      </c>
      <c r="I9">
        <f t="shared" si="0"/>
        <v>602.41800000000001</v>
      </c>
      <c r="J9">
        <f t="shared" si="1"/>
        <v>578.21</v>
      </c>
    </row>
    <row r="10" spans="1:10" x14ac:dyDescent="0.25">
      <c r="H10">
        <v>615</v>
      </c>
      <c r="I10">
        <f t="shared" si="0"/>
        <v>652.41800000000001</v>
      </c>
      <c r="J10">
        <f t="shared" si="1"/>
        <v>628.21</v>
      </c>
    </row>
    <row r="11" spans="1:10" x14ac:dyDescent="0.25">
      <c r="H11">
        <v>665</v>
      </c>
      <c r="I11">
        <f t="shared" si="0"/>
        <v>702.41800000000001</v>
      </c>
      <c r="J11">
        <f t="shared" si="1"/>
        <v>678.21</v>
      </c>
    </row>
    <row r="12" spans="1:10" x14ac:dyDescent="0.25">
      <c r="H12">
        <v>715</v>
      </c>
      <c r="I12">
        <f t="shared" si="0"/>
        <v>752.41800000000001</v>
      </c>
      <c r="J12">
        <f t="shared" si="1"/>
        <v>728.21</v>
      </c>
    </row>
    <row r="13" spans="1:10" x14ac:dyDescent="0.25">
      <c r="H13">
        <v>765</v>
      </c>
      <c r="I13">
        <f t="shared" si="0"/>
        <v>802.41800000000001</v>
      </c>
      <c r="J13">
        <f t="shared" si="1"/>
        <v>778.21</v>
      </c>
    </row>
    <row r="14" spans="1:10" x14ac:dyDescent="0.25">
      <c r="H14">
        <v>815</v>
      </c>
      <c r="I14">
        <f t="shared" si="0"/>
        <v>852.41800000000001</v>
      </c>
      <c r="J14">
        <f t="shared" si="1"/>
        <v>828.21</v>
      </c>
    </row>
  </sheetData>
  <mergeCells count="2">
    <mergeCell ref="B1:C1"/>
    <mergeCell ref="D1:E1"/>
  </mergeCells>
  <pageMargins left="0.7" right="0.7" top="0.75" bottom="0.75" header="0.3" footer="0.3"/>
  <tableParts count="2">
    <tablePart r:id="rId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005C96-9609-4A9D-8BFD-DC86570817E4}">
  <dimension ref="B3:AD26"/>
  <sheetViews>
    <sheetView tabSelected="1" workbookViewId="0">
      <selection activeCell="B27" sqref="B27"/>
    </sheetView>
  </sheetViews>
  <sheetFormatPr defaultRowHeight="15" x14ac:dyDescent="0.25"/>
  <cols>
    <col min="1" max="1" width="3.28515625" customWidth="1"/>
  </cols>
  <sheetData>
    <row r="3" spans="2:30" ht="15" customHeight="1" x14ac:dyDescent="0.25">
      <c r="B3" s="47" t="s">
        <v>38</v>
      </c>
      <c r="C3" s="47"/>
      <c r="D3" s="47"/>
      <c r="E3" s="47"/>
      <c r="F3" s="47"/>
      <c r="Z3" s="47" t="s">
        <v>41</v>
      </c>
      <c r="AA3" s="47"/>
      <c r="AB3" s="47"/>
      <c r="AC3" s="47"/>
      <c r="AD3" s="47"/>
    </row>
    <row r="4" spans="2:30" x14ac:dyDescent="0.25">
      <c r="B4" s="47"/>
      <c r="C4" s="47"/>
      <c r="D4" s="47"/>
      <c r="E4" s="47"/>
      <c r="F4" s="47"/>
      <c r="Z4" s="47"/>
      <c r="AA4" s="47"/>
      <c r="AB4" s="47"/>
      <c r="AC4" s="47"/>
      <c r="AD4" s="47"/>
    </row>
    <row r="5" spans="2:30" x14ac:dyDescent="0.25">
      <c r="B5" s="25"/>
      <c r="C5" s="25"/>
      <c r="D5" s="25"/>
      <c r="E5" s="25"/>
      <c r="F5" s="25"/>
      <c r="Z5" s="47"/>
      <c r="AA5" s="47"/>
      <c r="AB5" s="47"/>
      <c r="AC5" s="47"/>
      <c r="AD5" s="47"/>
    </row>
    <row r="6" spans="2:30" x14ac:dyDescent="0.25">
      <c r="B6" s="25"/>
      <c r="C6" s="25"/>
      <c r="D6" s="25"/>
      <c r="E6" s="25"/>
      <c r="F6" s="25"/>
    </row>
    <row r="7" spans="2:30" x14ac:dyDescent="0.25">
      <c r="B7" s="25"/>
      <c r="C7" s="25"/>
      <c r="D7" s="25"/>
      <c r="E7" s="25"/>
      <c r="F7" s="25"/>
    </row>
    <row r="8" spans="2:30" ht="15" customHeight="1" x14ac:dyDescent="0.25">
      <c r="B8" s="47" t="s">
        <v>39</v>
      </c>
      <c r="C8" s="47"/>
      <c r="D8" s="47"/>
      <c r="E8" s="47"/>
      <c r="F8" s="47"/>
    </row>
    <row r="9" spans="2:30" x14ac:dyDescent="0.25">
      <c r="B9" s="47"/>
      <c r="C9" s="47"/>
      <c r="D9" s="47"/>
      <c r="E9" s="47"/>
      <c r="F9" s="47"/>
    </row>
    <row r="10" spans="2:30" x14ac:dyDescent="0.25">
      <c r="B10" s="47"/>
      <c r="C10" s="47"/>
      <c r="D10" s="47"/>
      <c r="E10" s="47"/>
      <c r="F10" s="47"/>
    </row>
    <row r="11" spans="2:30" x14ac:dyDescent="0.25">
      <c r="B11" s="48" t="str">
        <f>HYPERLINK("https://betrue3d.dk/rpi-and-duet-3-why-and-how/?fbclid=IwAR16IzLQhu4W4G6IMp81qFp3ousTRf1AjmVV-9iawk4osm4pF1tQDGAXfwg","Duet &amp; Raspberry Pi")</f>
        <v>Duet &amp; Raspberry Pi</v>
      </c>
      <c r="C11" s="47"/>
      <c r="D11" s="47"/>
      <c r="E11" s="47"/>
      <c r="F11" s="47"/>
    </row>
    <row r="12" spans="2:30" x14ac:dyDescent="0.25">
      <c r="B12" s="34"/>
      <c r="C12" s="34"/>
      <c r="D12" s="34"/>
      <c r="E12" s="34"/>
      <c r="F12" s="34"/>
    </row>
    <row r="13" spans="2:30" x14ac:dyDescent="0.25">
      <c r="B13" s="25"/>
      <c r="C13" s="25"/>
      <c r="D13" s="25"/>
      <c r="E13" s="25"/>
      <c r="F13" s="25"/>
    </row>
    <row r="14" spans="2:30" ht="15" customHeight="1" x14ac:dyDescent="0.25">
      <c r="B14" s="47" t="s">
        <v>40</v>
      </c>
      <c r="C14" s="47"/>
      <c r="D14" s="47"/>
      <c r="E14" s="47"/>
      <c r="F14" s="47"/>
    </row>
    <row r="15" spans="2:30" x14ac:dyDescent="0.25">
      <c r="B15" s="47"/>
      <c r="C15" s="47"/>
      <c r="D15" s="47"/>
      <c r="E15" s="47"/>
      <c r="F15" s="47"/>
    </row>
    <row r="16" spans="2:30" x14ac:dyDescent="0.25">
      <c r="B16" s="47"/>
      <c r="C16" s="47"/>
      <c r="D16" s="47"/>
      <c r="E16" s="47"/>
      <c r="F16" s="47"/>
    </row>
    <row r="17" spans="2:6" x14ac:dyDescent="0.25">
      <c r="B17" s="47"/>
      <c r="C17" s="47"/>
      <c r="D17" s="47"/>
      <c r="E17" s="47"/>
      <c r="F17" s="47"/>
    </row>
    <row r="18" spans="2:6" x14ac:dyDescent="0.25">
      <c r="B18" s="25"/>
      <c r="C18" s="25"/>
      <c r="D18" s="25"/>
      <c r="E18" s="25"/>
      <c r="F18" s="25"/>
    </row>
    <row r="19" spans="2:6" x14ac:dyDescent="0.25">
      <c r="B19" s="25"/>
      <c r="C19" s="25"/>
      <c r="D19" s="25"/>
      <c r="E19" s="25"/>
      <c r="F19" s="25"/>
    </row>
    <row r="20" spans="2:6" ht="15" customHeight="1" x14ac:dyDescent="0.25">
      <c r="B20" s="47" t="s">
        <v>42</v>
      </c>
      <c r="C20" s="47"/>
      <c r="D20" s="47"/>
      <c r="E20" s="47"/>
      <c r="F20" s="47"/>
    </row>
    <row r="21" spans="2:6" x14ac:dyDescent="0.25">
      <c r="B21" s="47"/>
      <c r="C21" s="47"/>
      <c r="D21" s="47"/>
      <c r="E21" s="47"/>
      <c r="F21" s="47"/>
    </row>
    <row r="22" spans="2:6" x14ac:dyDescent="0.25">
      <c r="B22" s="47"/>
      <c r="C22" s="47"/>
      <c r="D22" s="47"/>
      <c r="E22" s="47"/>
      <c r="F22" s="47"/>
    </row>
    <row r="23" spans="2:6" x14ac:dyDescent="0.25">
      <c r="B23" s="47"/>
      <c r="C23" s="47"/>
      <c r="D23" s="47"/>
      <c r="E23" s="47"/>
      <c r="F23" s="47"/>
    </row>
    <row r="24" spans="2:6" x14ac:dyDescent="0.25">
      <c r="B24" s="47"/>
      <c r="C24" s="47"/>
      <c r="D24" s="47"/>
      <c r="E24" s="47"/>
      <c r="F24" s="47"/>
    </row>
    <row r="25" spans="2:6" x14ac:dyDescent="0.25">
      <c r="B25" s="47"/>
      <c r="C25" s="47"/>
      <c r="D25" s="47"/>
      <c r="E25" s="47"/>
      <c r="F25" s="47"/>
    </row>
    <row r="26" spans="2:6" x14ac:dyDescent="0.25">
      <c r="B26" s="47"/>
      <c r="C26" s="47"/>
      <c r="D26" s="47"/>
      <c r="E26" s="47"/>
      <c r="F26" s="47"/>
    </row>
  </sheetData>
  <mergeCells count="6">
    <mergeCell ref="Z3:AD5"/>
    <mergeCell ref="B14:F17"/>
    <mergeCell ref="B20:F26"/>
    <mergeCell ref="B3:F4"/>
    <mergeCell ref="B8:F10"/>
    <mergeCell ref="B11:F11"/>
  </mergeCells>
  <pageMargins left="0.7" right="0.7" top="0.75" bottom="0.75" header="0.3" footer="0.3"/>
  <pageSetup orientation="portrait" horizontalDpi="4294967293" verticalDpi="0" r:id="rId1"/>
  <drawing r:id="rId2"/>
  <webPublishItems count="1">
    <webPublishItem id="19311" divId="FirmWareSettings_19311" sourceType="sheet" destinationFile="C:\Users\olivi\OneDrive\Documents\GitHub\HevORT\FirmWareSettings.htm" autoRepublish="1"/>
  </webPublishItem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Calculator</vt:lpstr>
      <vt:lpstr>NIMBLE_KRYO</vt:lpstr>
      <vt:lpstr>BMG_AQUA</vt:lpstr>
      <vt:lpstr>BMG_KRYO</vt:lpstr>
      <vt:lpstr>HEMERA</vt:lpstr>
      <vt:lpstr>HEMERA_TOPMOUNT</vt:lpstr>
      <vt:lpstr>DATA</vt:lpstr>
      <vt:lpstr>RRF3_P1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Olivier Royer-Tardif</dc:creator>
  <cp:lastModifiedBy>Olivier Royer-Tardif</cp:lastModifiedBy>
  <dcterms:created xsi:type="dcterms:W3CDTF">2020-07-23T03:55:31Z</dcterms:created>
  <dcterms:modified xsi:type="dcterms:W3CDTF">2020-08-31T03:12:18Z</dcterms:modified>
</cp:coreProperties>
</file>