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olivi\OneDrive\Documents\GitHub\HevORT\"/>
    </mc:Choice>
  </mc:AlternateContent>
  <xr:revisionPtr revIDLastSave="0" documentId="13_ncr:1_{D68B6714-F2ED-4709-AC29-15A62BF7BF8D}" xr6:coauthVersionLast="47" xr6:coauthVersionMax="47" xr10:uidLastSave="{00000000-0000-0000-0000-000000000000}"/>
  <bookViews>
    <workbookView xWindow="-110" yWindow="-110" windowWidth="38620" windowHeight="21820"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BMG_MGN9" sheetId="11" r:id="rId7"/>
    <sheet name="HextrudORT" sheetId="12" r:id="rId8"/>
    <sheet name="DATA" sheetId="2" r:id="rId9"/>
    <sheet name="RRF3_D3P2" sheetId="8" r:id="rId10"/>
    <sheet name="RRF3_D3P3" sheetId="9" r:id="rId11"/>
    <sheet name="RRF3_D3P4"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 r="I5" i="2"/>
  <c r="J5" i="2"/>
  <c r="J3" i="2" l="1"/>
  <c r="A17" i="1" l="1"/>
  <c r="Z26" i="8" l="1"/>
  <c r="B11" i="8"/>
  <c r="B41" i="1" l="1"/>
  <c r="C41" i="1"/>
  <c r="U41" i="1" s="1"/>
  <c r="K50" i="1"/>
  <c r="S27" i="1"/>
  <c r="J6" i="2"/>
  <c r="J7" i="2" s="1"/>
  <c r="I6" i="2"/>
  <c r="I7" i="2" s="1"/>
  <c r="A23" i="1" l="1"/>
  <c r="I8" i="2"/>
  <c r="I9" i="2" s="1"/>
  <c r="J8" i="2"/>
  <c r="J9" i="2" s="1"/>
  <c r="J6" i="1"/>
  <c r="I6" i="1"/>
  <c r="A24" i="1" s="1"/>
  <c r="T41" i="1"/>
  <c r="A25" i="1" s="1"/>
  <c r="J11" i="2" l="1"/>
  <c r="J12" i="2" s="1"/>
  <c r="J13" i="2" s="1"/>
  <c r="J14" i="2" s="1"/>
  <c r="J15" i="2" s="1"/>
  <c r="J16" i="2" s="1"/>
  <c r="J17" i="2" s="1"/>
  <c r="J10" i="2"/>
  <c r="I11" i="2"/>
  <c r="I12" i="2" s="1"/>
  <c r="I13" i="2" s="1"/>
  <c r="I14" i="2" s="1"/>
  <c r="I15" i="2" s="1"/>
  <c r="I16" i="2" s="1"/>
  <c r="I17" i="2" s="1"/>
  <c r="I10" i="2"/>
  <c r="A14" i="1"/>
</calcChain>
</file>

<file path=xl/sharedStrings.xml><?xml version="1.0" encoding="utf-8"?>
<sst xmlns="http://schemas.openxmlformats.org/spreadsheetml/2006/main" count="75" uniqueCount="66">
  <si>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</si>
  <si>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</si>
  <si>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</si>
  <si>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</si>
  <si>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</si>
  <si>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</si>
  <si>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</si>
  <si>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</si>
  <si>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</si>
  <si>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</si>
  <si>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</si>
  <si>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</si>
  <si>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</si>
  <si>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</si>
  <si>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</si>
  <si>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</si>
  <si>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</si>
  <si>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</si>
  <si>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</si>
  <si>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</si>
  <si>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</si>
  <si>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</si>
  <si>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</si>
  <si>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</si>
  <si>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</si>
  <si>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</si>
  <si>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</si>
  <si>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</si>
  <si>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</si>
  <si>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</si>
  <si>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</si>
  <si>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</si>
  <si>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</si>
  <si>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</si>
  <si>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</si>
  <si>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</si>
  <si>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</si>
  <si>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</si>
  <si>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</si>
  <si>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</si>
  <si>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</si>
  <si>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</si>
  <si>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</si>
  <si>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</si>
  <si>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</si>
  <si>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</si>
  <si>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</si>
  <si>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</si>
  <si>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</si>
  <si>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</si>
  <si>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</si>
  <si>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</si>
  <si>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</si>
  <si>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</si>
  <si>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</si>
  <si>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</si>
  <si>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</si>
  <si>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</si>
  <si>
    <t>BMG_MGN9</t>
  </si>
  <si>
    <t>Hemera (Marcio)</t>
  </si>
  <si>
    <t>Results to be inserted in config.g (Duet/)</t>
  </si>
  <si>
    <t>Results to be inserted in config.g (Duet/RRF)</t>
  </si>
  <si>
    <t>HextrudORT</t>
  </si>
  <si>
    <t>[z_tilt]</t>
  </si>
  <si>
    <t xml:space="preserve">z_positions: </t>
  </si>
  <si>
    <t>KLIPPER (for printer.cfg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</si>
</sst>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sz val="22"/>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
      <b/>
      <sz val="20"/>
      <color theme="1"/>
      <name val="Calibri"/>
      <family val="2"/>
      <scheme val="minor"/>
    </font>
    <font>
      <sz val="16"/>
      <color rgb="FFFF0000"/>
      <name val="Calibri"/>
      <family val="2"/>
      <scheme val="minor"/>
    </font>
    <font>
      <b/>
      <sz val="18"/>
      <color rgb="FF7030A0"/>
      <name val="Calibri"/>
      <family val="2"/>
      <scheme val="minor"/>
    </font>
    <font>
      <sz val="16"/>
      <color rgb="FF7030A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tint="0.499984740745262"/>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style="medium">
        <color theme="1" tint="0.499984740745262"/>
      </right>
      <top/>
      <bottom style="medium">
        <color theme="1" tint="0.499984740745262"/>
      </bottom>
      <diagonal/>
    </border>
  </borders>
  <cellStyleXfs count="2">
    <xf numFmtId="0" fontId="0" fillId="0" borderId="0"/>
    <xf numFmtId="0" fontId="13" fillId="0" borderId="0" applyNumberFormat="0" applyFill="0" applyBorder="0" applyAlignment="0" applyProtection="0"/>
  </cellStyleXfs>
  <cellXfs count="70">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18" xfId="0" applyBorder="1"/>
    <xf numFmtId="0" fontId="0" fillId="0" borderId="19" xfId="0" applyBorder="1"/>
    <xf numFmtId="0" fontId="10" fillId="0" borderId="1" xfId="0" applyFont="1" applyBorder="1" applyAlignment="1">
      <alignment horizontal="center" vertical="center"/>
    </xf>
    <xf numFmtId="0" fontId="11" fillId="0" borderId="6" xfId="0" applyFont="1" applyBorder="1"/>
    <xf numFmtId="0" fontId="9" fillId="0" borderId="0"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3" fontId="0" fillId="0" borderId="0" xfId="0" applyNumberFormat="1" applyAlignment="1">
      <alignment horizontal="right"/>
    </xf>
    <xf numFmtId="0" fontId="17" fillId="0" borderId="4" xfId="0" applyFont="1" applyBorder="1"/>
    <xf numFmtId="0" fontId="18" fillId="0" borderId="6" xfId="0" applyFont="1" applyBorder="1" applyAlignment="1"/>
    <xf numFmtId="0" fontId="18" fillId="0" borderId="17" xfId="0" applyFont="1" applyBorder="1" applyAlignment="1"/>
    <xf numFmtId="0" fontId="0" fillId="0" borderId="23" xfId="0" applyBorder="1"/>
    <xf numFmtId="0" fontId="11" fillId="0" borderId="24" xfId="0" applyFont="1" applyBorder="1"/>
    <xf numFmtId="0" fontId="0" fillId="0" borderId="25" xfId="0" applyBorder="1"/>
    <xf numFmtId="0" fontId="0" fillId="0" borderId="27" xfId="0" applyBorder="1"/>
    <xf numFmtId="0" fontId="19" fillId="0" borderId="22" xfId="0" applyFont="1" applyBorder="1"/>
    <xf numFmtId="0" fontId="20" fillId="0" borderId="24" xfId="0" applyFont="1" applyBorder="1" applyAlignment="1">
      <alignment horizontal="right"/>
    </xf>
    <xf numFmtId="0" fontId="20" fillId="0" borderId="26" xfId="0" applyFont="1" applyBorder="1" applyAlignment="1">
      <alignment horizontal="righ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4" fillId="11" borderId="0" xfId="1" applyFont="1" applyFill="1" applyBorder="1" applyAlignment="1">
      <alignment horizontal="center" wrapText="1"/>
    </xf>
    <xf numFmtId="0" fontId="15" fillId="11" borderId="0" xfId="0" applyFont="1" applyFill="1" applyBorder="1" applyAlignment="1">
      <alignment horizontal="center" wrapText="1"/>
    </xf>
    <xf numFmtId="0" fontId="14"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2.png"/><Relationship Id="rId7" Type="http://schemas.openxmlformats.org/officeDocument/2006/relationships/hyperlink" Target="https://miragec79.github.io/HevORT/RRF3_D3P2.htm" TargetMode="External"/><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hyperlink" Target="https://miragec79.github.io/HevORT/RRF3_D3P4.htm" TargetMode="External"/><Relationship Id="rId5" Type="http://schemas.openxmlformats.org/officeDocument/2006/relationships/image" Target="../media/image14.png"/><Relationship Id="rId4"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352863</xdr:colOff>
      <xdr:row>2</xdr:row>
      <xdr:rowOff>146816</xdr:rowOff>
    </xdr:from>
    <xdr:to>
      <xdr:col>18</xdr:col>
      <xdr:colOff>752913</xdr:colOff>
      <xdr:row>48</xdr:row>
      <xdr:rowOff>150766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71518" y="812471"/>
          <a:ext cx="11786257" cy="1037656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71954"/>
          <a:ext cx="4461996" cy="3070786"/>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5046700" y="5500968"/>
          <a:ext cx="2976841" cy="1648033"/>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44</xdr:row>
      <xdr:rowOff>171450</xdr:rowOff>
    </xdr:to>
    <xdr:pic>
      <xdr:nvPicPr>
        <xdr:cNvPr id="2" name="Picture 1">
          <a:extLst>
            <a:ext uri="{FF2B5EF4-FFF2-40B4-BE49-F238E27FC236}">
              <a16:creationId xmlns:a16="http://schemas.microsoft.com/office/drawing/2014/main" id="{C53FBDB6-F5B9-4DCC-A07E-80AB48D1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86675" cy="85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139700</xdr:colOff>
      <xdr:row>54</xdr:row>
      <xdr:rowOff>139700</xdr:rowOff>
    </xdr:to>
    <xdr:pic>
      <xdr:nvPicPr>
        <xdr:cNvPr id="2" name="Picture 1">
          <a:extLst>
            <a:ext uri="{FF2B5EF4-FFF2-40B4-BE49-F238E27FC236}">
              <a16:creationId xmlns:a16="http://schemas.microsoft.com/office/drawing/2014/main" id="{DE02DAF6-E64D-4CB5-B3BD-88026B3D9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12500" cy="1008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11" totalsRowShown="0">
  <autoFilter ref="A2:E11"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7" totalsRowShown="0">
  <autoFilter ref="H2:J17" xr:uid="{8764FB30-DFE5-42AF-8A36-D229AA709EFC}"/>
  <sortState xmlns:xlrd2="http://schemas.microsoft.com/office/spreadsheetml/2017/richdata2" ref="H3:J17">
    <sortCondition ref="H2:H17"/>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tabSelected="1" zoomScaleNormal="100" workbookViewId="0">
      <selection activeCell="B2" sqref="B2"/>
    </sheetView>
  </sheetViews>
  <sheetFormatPr defaultRowHeight="14.5" x14ac:dyDescent="0.35"/>
  <cols>
    <col min="1" max="1" width="27.453125" customWidth="1"/>
    <col min="2" max="2" width="27.81640625" bestFit="1" customWidth="1"/>
    <col min="3" max="3" width="16.453125" customWidth="1"/>
    <col min="9" max="10" width="21.81640625" customWidth="1"/>
    <col min="11" max="11" width="13.81640625" customWidth="1"/>
    <col min="12" max="12" width="10.7265625" customWidth="1"/>
    <col min="13" max="13" width="16.453125" customWidth="1"/>
    <col min="19" max="19" width="13.81640625" customWidth="1"/>
    <col min="20" max="20" width="20.1796875" customWidth="1"/>
    <col min="21" max="21" width="14.81640625" customWidth="1"/>
    <col min="22" max="22" width="15.453125" bestFit="1" customWidth="1"/>
    <col min="23" max="23" width="19.54296875" customWidth="1"/>
  </cols>
  <sheetData>
    <row r="1" spans="1:10" ht="26.5" thickBot="1" x14ac:dyDescent="0.4">
      <c r="A1" s="7" t="s">
        <v>14</v>
      </c>
      <c r="B1" s="7" t="s">
        <v>17</v>
      </c>
    </row>
    <row r="2" spans="1:10" ht="26" x14ac:dyDescent="0.35">
      <c r="A2" s="9" t="s">
        <v>1</v>
      </c>
      <c r="B2" s="8">
        <v>500</v>
      </c>
      <c r="C2" s="13" t="s">
        <v>24</v>
      </c>
      <c r="I2" s="49" t="s">
        <v>31</v>
      </c>
      <c r="J2" s="50"/>
    </row>
    <row r="3" spans="1:10" ht="26" x14ac:dyDescent="0.35">
      <c r="A3" s="9" t="s">
        <v>0</v>
      </c>
      <c r="B3" s="28" t="s">
        <v>62</v>
      </c>
      <c r="C3" s="13" t="s">
        <v>24</v>
      </c>
      <c r="I3" s="51"/>
      <c r="J3" s="52"/>
    </row>
    <row r="4" spans="1:10" ht="18.649999999999999" customHeight="1" x14ac:dyDescent="0.45">
      <c r="I4" s="55" t="s">
        <v>26</v>
      </c>
      <c r="J4" s="56"/>
    </row>
    <row r="5" spans="1:10" ht="18.5" x14ac:dyDescent="0.45">
      <c r="A5" s="10" t="s">
        <v>20</v>
      </c>
      <c r="B5" s="10" t="s">
        <v>21</v>
      </c>
      <c r="I5" s="14" t="s">
        <v>5</v>
      </c>
      <c r="J5" s="14" t="s">
        <v>6</v>
      </c>
    </row>
    <row r="6" spans="1:10" ht="23.5" x14ac:dyDescent="0.55000000000000004">
      <c r="A6" s="11" t="s">
        <v>22</v>
      </c>
      <c r="B6" s="12">
        <v>25</v>
      </c>
      <c r="C6" t="s">
        <v>25</v>
      </c>
      <c r="I6" s="15">
        <f>B41+(K50/2)</f>
        <v>230.52100000000002</v>
      </c>
      <c r="J6" s="15">
        <f>C41+S27</f>
        <v>492.49300000000005</v>
      </c>
    </row>
    <row r="7" spans="1:10" x14ac:dyDescent="0.35">
      <c r="A7" s="11" t="s">
        <v>23</v>
      </c>
      <c r="B7" s="12">
        <v>31.603999999999999</v>
      </c>
      <c r="C7" t="s">
        <v>25</v>
      </c>
    </row>
    <row r="10" spans="1:10" ht="15" thickBot="1" x14ac:dyDescent="0.4">
      <c r="A10" t="s">
        <v>60</v>
      </c>
    </row>
    <row r="11" spans="1:10" ht="26" x14ac:dyDescent="0.6">
      <c r="A11" s="39" t="s">
        <v>61</v>
      </c>
      <c r="B11" s="21"/>
      <c r="C11" s="21"/>
      <c r="D11" s="21"/>
      <c r="E11" s="21"/>
      <c r="F11" s="22"/>
    </row>
    <row r="12" spans="1:10" x14ac:dyDescent="0.35">
      <c r="A12" s="23"/>
      <c r="B12" s="24"/>
      <c r="C12" s="24"/>
      <c r="D12" s="24"/>
      <c r="E12" s="24"/>
      <c r="F12" s="25"/>
    </row>
    <row r="13" spans="1:10" ht="21" x14ac:dyDescent="0.5">
      <c r="A13" s="29" t="s">
        <v>32</v>
      </c>
      <c r="B13" s="24"/>
      <c r="C13" s="24"/>
      <c r="D13" s="24"/>
      <c r="E13" s="24"/>
      <c r="F13" s="25"/>
    </row>
    <row r="14" spans="1:10" ht="28.5" x14ac:dyDescent="0.65">
      <c r="A14" s="40" t="str">
        <f xml:space="preserve"> "M671 " &amp; "X" &amp; B41 &amp; ":" &amp; I6 &amp; ":" &amp; T41 &amp; " Y" &amp; C41 &amp; ":" &amp; J6 &amp; ":" &amp; U41 &amp; " S50"</f>
        <v>M671 X-38.188:230.521:499.23 Y-20.717:492.493:-20.717 S50</v>
      </c>
      <c r="B14" s="30"/>
      <c r="C14" s="30"/>
      <c r="D14" s="24"/>
      <c r="E14" s="24"/>
      <c r="F14" s="25"/>
    </row>
    <row r="15" spans="1:10" x14ac:dyDescent="0.35">
      <c r="A15" s="23"/>
      <c r="B15" s="24"/>
      <c r="C15" s="24"/>
      <c r="D15" s="24"/>
      <c r="E15" s="24"/>
      <c r="F15" s="25"/>
    </row>
    <row r="16" spans="1:10" ht="21" x14ac:dyDescent="0.5">
      <c r="A16" s="29" t="s">
        <v>36</v>
      </c>
      <c r="B16" s="24"/>
      <c r="C16" s="24"/>
      <c r="D16" s="24"/>
      <c r="E16" s="24"/>
      <c r="F16" s="25"/>
    </row>
    <row r="17" spans="1:19" ht="21.5" thickBot="1" x14ac:dyDescent="0.55000000000000004">
      <c r="A17" s="41" t="str">
        <f>"G31 P500 X"&amp;VLOOKUP(B3,Table1[],4,0) &amp; " Y"&amp; VLOOKUP(B3,Table1[],5,0) &amp; " Z[measured via Paper technique]"</f>
        <v>G31 P500 X22.775 Y5.21 Z[measured via Paper technique]</v>
      </c>
      <c r="B17" s="26"/>
      <c r="C17" s="26"/>
      <c r="D17" s="26"/>
      <c r="E17" s="26"/>
      <c r="F17" s="27"/>
    </row>
    <row r="19" spans="1:19" ht="15" thickBot="1" x14ac:dyDescent="0.4"/>
    <row r="20" spans="1:19" ht="23.5" x14ac:dyDescent="0.55000000000000004">
      <c r="A20" s="46" t="s">
        <v>65</v>
      </c>
      <c r="B20" s="42"/>
    </row>
    <row r="21" spans="1:19" ht="21" x14ac:dyDescent="0.5">
      <c r="A21" s="43" t="s">
        <v>63</v>
      </c>
      <c r="B21" s="44"/>
    </row>
    <row r="22" spans="1:19" ht="21" x14ac:dyDescent="0.5">
      <c r="A22" s="43" t="s">
        <v>64</v>
      </c>
      <c r="B22" s="44"/>
    </row>
    <row r="23" spans="1:19" ht="21" x14ac:dyDescent="0.5">
      <c r="A23" s="47" t="str">
        <f>B41&amp;","&amp;C41</f>
        <v>-38.188,-20.717</v>
      </c>
      <c r="B23" s="44"/>
    </row>
    <row r="24" spans="1:19" ht="21" x14ac:dyDescent="0.5">
      <c r="A24" s="47" t="str">
        <f>I6&amp;","&amp;J6</f>
        <v>230.521,492.493</v>
      </c>
      <c r="B24" s="44"/>
    </row>
    <row r="25" spans="1:19" ht="21.5" thickBot="1" x14ac:dyDescent="0.55000000000000004">
      <c r="A25" s="48" t="str">
        <f>T41&amp;","&amp;U41</f>
        <v>499.23,-20.717</v>
      </c>
      <c r="B25" s="45"/>
    </row>
    <row r="27" spans="1:19" ht="28.5" x14ac:dyDescent="0.65">
      <c r="A27" s="5"/>
      <c r="D27" t="s">
        <v>18</v>
      </c>
      <c r="S27" s="16">
        <f>VLOOKUP(B2,DATA!H:J,3,0)</f>
        <v>513.21</v>
      </c>
    </row>
    <row r="28" spans="1:19" x14ac:dyDescent="0.35">
      <c r="A28" s="38"/>
    </row>
    <row r="29" spans="1:19" x14ac:dyDescent="0.35">
      <c r="A29" s="5"/>
    </row>
    <row r="34" spans="2:21" ht="15" thickBot="1" x14ac:dyDescent="0.4">
      <c r="G34" t="s">
        <v>19</v>
      </c>
    </row>
    <row r="35" spans="2:21" x14ac:dyDescent="0.35">
      <c r="B35" s="49" t="s">
        <v>30</v>
      </c>
      <c r="C35" s="50"/>
      <c r="T35" s="49" t="s">
        <v>29</v>
      </c>
      <c r="U35" s="50"/>
    </row>
    <row r="36" spans="2:21" x14ac:dyDescent="0.35">
      <c r="B36" s="51"/>
      <c r="C36" s="52"/>
      <c r="T36" s="51"/>
      <c r="U36" s="52"/>
    </row>
    <row r="37" spans="2:21" x14ac:dyDescent="0.35">
      <c r="B37" s="51"/>
      <c r="C37" s="52"/>
      <c r="T37" s="51"/>
      <c r="U37" s="52"/>
    </row>
    <row r="38" spans="2:21" x14ac:dyDescent="0.35">
      <c r="B38" s="57"/>
      <c r="C38" s="58"/>
      <c r="T38" s="57"/>
      <c r="U38" s="58"/>
    </row>
    <row r="39" spans="2:21" ht="18.5" x14ac:dyDescent="0.45">
      <c r="B39" s="53" t="s">
        <v>27</v>
      </c>
      <c r="C39" s="54"/>
      <c r="T39" s="53" t="s">
        <v>28</v>
      </c>
      <c r="U39" s="54"/>
    </row>
    <row r="40" spans="2:21" ht="18.5" x14ac:dyDescent="0.45">
      <c r="B40" s="17" t="s">
        <v>5</v>
      </c>
      <c r="C40" s="18" t="s">
        <v>6</v>
      </c>
      <c r="T40" s="17" t="s">
        <v>5</v>
      </c>
      <c r="U40" s="18" t="s">
        <v>6</v>
      </c>
    </row>
    <row r="41" spans="2:21" ht="24" thickBot="1" x14ac:dyDescent="0.6">
      <c r="B41" s="19">
        <f>VLOOKUP(B3,Table1[],2,0)*-1+(13+1.891)-B6</f>
        <v>-38.188000000000002</v>
      </c>
      <c r="C41" s="20">
        <f>VLOOKUP(B3,Table1[],3,0)-31.604-12.509</f>
        <v>-20.716999999999999</v>
      </c>
      <c r="T41" s="19">
        <f>B41+(K50)</f>
        <v>499.23</v>
      </c>
      <c r="U41" s="20">
        <f>C41</f>
        <v>-20.716999999999999</v>
      </c>
    </row>
    <row r="50" spans="11:11" ht="28.5" x14ac:dyDescent="0.65">
      <c r="K50" s="16">
        <f>VLOOKUP(B2,DATA!H:J,2,0)</f>
        <v>537.41800000000001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DATA!$A$3:$A$18</xm:f>
          </x14:formula1>
          <xm:sqref>B3</xm:sqref>
        </x14:dataValidation>
        <x14:dataValidation type="list" allowBlank="1" showInputMessage="1" showErrorMessage="1" xr:uid="{4D9FCBA9-6355-4BD1-B57E-30257C3D0E30}">
          <x14:formula1>
            <xm:f>DATA!$H$3:$H$17</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4.5" x14ac:dyDescent="0.35"/>
  <cols>
    <col min="1" max="1" width="1.453125" customWidth="1"/>
  </cols>
  <sheetData>
    <row r="3" spans="2:30" ht="15" customHeight="1" x14ac:dyDescent="0.35">
      <c r="B3" s="63" t="s">
        <v>37</v>
      </c>
      <c r="C3" s="63"/>
      <c r="D3" s="63"/>
      <c r="E3" s="63"/>
      <c r="F3" s="63"/>
      <c r="Z3" s="63" t="s">
        <v>39</v>
      </c>
      <c r="AA3" s="63"/>
      <c r="AB3" s="63"/>
      <c r="AC3" s="63"/>
      <c r="AD3" s="63"/>
    </row>
    <row r="4" spans="2:30" x14ac:dyDescent="0.35">
      <c r="B4" s="63"/>
      <c r="C4" s="63"/>
      <c r="D4" s="63"/>
      <c r="E4" s="63"/>
      <c r="F4" s="63"/>
      <c r="Z4" s="63"/>
      <c r="AA4" s="63"/>
      <c r="AB4" s="63"/>
      <c r="AC4" s="63"/>
      <c r="AD4" s="63"/>
    </row>
    <row r="5" spans="2:30" x14ac:dyDescent="0.35">
      <c r="B5" s="67" t="s">
        <v>41</v>
      </c>
      <c r="C5" s="67"/>
      <c r="D5" s="67"/>
      <c r="E5" s="67"/>
      <c r="F5" s="67"/>
      <c r="Z5" s="63"/>
      <c r="AA5" s="63"/>
      <c r="AB5" s="63"/>
      <c r="AC5" s="63"/>
      <c r="AD5" s="63"/>
    </row>
    <row r="6" spans="2:30" x14ac:dyDescent="0.35">
      <c r="B6" s="24"/>
      <c r="C6" s="24"/>
      <c r="D6" s="24"/>
      <c r="E6" s="24"/>
      <c r="F6" s="24"/>
    </row>
    <row r="7" spans="2:30" x14ac:dyDescent="0.35">
      <c r="B7" s="24"/>
      <c r="C7" s="24"/>
      <c r="D7" s="24"/>
      <c r="E7" s="24"/>
      <c r="F7" s="24"/>
    </row>
    <row r="8" spans="2:30" ht="15" customHeight="1" x14ac:dyDescent="0.35">
      <c r="B8" s="63" t="s">
        <v>38</v>
      </c>
      <c r="C8" s="63"/>
      <c r="D8" s="63"/>
      <c r="E8" s="63"/>
      <c r="F8" s="63"/>
    </row>
    <row r="9" spans="2:30" x14ac:dyDescent="0.35">
      <c r="B9" s="63"/>
      <c r="C9" s="63"/>
      <c r="D9" s="63"/>
      <c r="E9" s="63"/>
      <c r="F9" s="63"/>
    </row>
    <row r="10" spans="2:30" x14ac:dyDescent="0.35">
      <c r="B10" s="63"/>
      <c r="C10" s="63"/>
      <c r="D10" s="63"/>
      <c r="E10" s="63"/>
      <c r="F10" s="63"/>
    </row>
    <row r="11" spans="2:30" ht="15.5" x14ac:dyDescent="0.35">
      <c r="B11" s="64" t="str">
        <f>HYPERLINK("https://betrue3d.dk/rpi-and-duet-3-why-and-how/?fbclid=IwAR16IzLQhu4W4G6IMp81qFp3ousTRf1AjmVV-9iawk4osm4pF1tQDGAXfwg","-&gt; Duet &amp; Raspberry Pi &lt;-")</f>
        <v>-&gt; Duet &amp; Raspberry Pi &lt;-</v>
      </c>
      <c r="C11" s="65"/>
      <c r="D11" s="65"/>
      <c r="E11" s="65"/>
      <c r="F11" s="65"/>
    </row>
    <row r="12" spans="2:30" x14ac:dyDescent="0.35">
      <c r="B12" s="31"/>
      <c r="C12" s="31"/>
      <c r="D12" s="31"/>
      <c r="E12" s="31"/>
      <c r="F12" s="31"/>
    </row>
    <row r="13" spans="2:30" ht="15" customHeight="1" x14ac:dyDescent="0.35">
      <c r="B13" s="24"/>
      <c r="C13" s="24"/>
      <c r="D13" s="24"/>
      <c r="E13" s="24"/>
      <c r="F13" s="24"/>
      <c r="Z13" s="61" t="s">
        <v>40</v>
      </c>
      <c r="AA13" s="61"/>
      <c r="AB13" s="61"/>
      <c r="AC13" s="61"/>
      <c r="AD13" s="61"/>
    </row>
    <row r="14" spans="2:30" ht="15" customHeight="1" x14ac:dyDescent="0.35">
      <c r="B14" s="63" t="s">
        <v>42</v>
      </c>
      <c r="C14" s="63"/>
      <c r="D14" s="63"/>
      <c r="E14" s="63"/>
      <c r="F14" s="63"/>
      <c r="Z14" s="61"/>
      <c r="AA14" s="61"/>
      <c r="AB14" s="61"/>
      <c r="AC14" s="61"/>
      <c r="AD14" s="61"/>
    </row>
    <row r="15" spans="2:30" x14ac:dyDescent="0.35">
      <c r="B15" s="63"/>
      <c r="C15" s="63"/>
      <c r="D15" s="63"/>
      <c r="E15" s="63"/>
      <c r="F15" s="63"/>
      <c r="Z15" s="61"/>
      <c r="AA15" s="61"/>
      <c r="AB15" s="61"/>
      <c r="AC15" s="61"/>
      <c r="AD15" s="61"/>
    </row>
    <row r="16" spans="2:30" x14ac:dyDescent="0.35">
      <c r="B16" s="63"/>
      <c r="C16" s="63"/>
      <c r="D16" s="63"/>
      <c r="E16" s="63"/>
      <c r="F16" s="63"/>
      <c r="Z16" s="61"/>
      <c r="AA16" s="61"/>
      <c r="AB16" s="61"/>
      <c r="AC16" s="61"/>
      <c r="AD16" s="61"/>
    </row>
    <row r="17" spans="2:30" x14ac:dyDescent="0.35">
      <c r="B17" s="63"/>
      <c r="C17" s="63"/>
      <c r="D17" s="63"/>
      <c r="E17" s="63"/>
      <c r="F17" s="63"/>
      <c r="Z17" s="61"/>
      <c r="AA17" s="61"/>
      <c r="AB17" s="61"/>
      <c r="AC17" s="61"/>
      <c r="AD17" s="61"/>
    </row>
    <row r="18" spans="2:30" x14ac:dyDescent="0.35">
      <c r="B18" s="24"/>
      <c r="C18" s="24"/>
      <c r="D18" s="24"/>
      <c r="E18" s="24"/>
      <c r="F18" s="24"/>
      <c r="Z18" s="61"/>
      <c r="AA18" s="61"/>
      <c r="AB18" s="61"/>
      <c r="AC18" s="61"/>
      <c r="AD18" s="61"/>
    </row>
    <row r="19" spans="2:30" x14ac:dyDescent="0.35">
      <c r="B19" s="24"/>
      <c r="C19" s="24"/>
      <c r="D19" s="24"/>
      <c r="E19" s="24"/>
      <c r="F19" s="24"/>
      <c r="Z19" s="61"/>
      <c r="AA19" s="61"/>
      <c r="AB19" s="61"/>
      <c r="AC19" s="61"/>
      <c r="AD19" s="61"/>
    </row>
    <row r="20" spans="2:30" ht="15" customHeight="1" x14ac:dyDescent="0.35">
      <c r="B20" s="63" t="s">
        <v>44</v>
      </c>
      <c r="C20" s="63"/>
      <c r="D20" s="63"/>
      <c r="E20" s="63"/>
      <c r="F20" s="63"/>
      <c r="Z20" s="61"/>
      <c r="AA20" s="61"/>
      <c r="AB20" s="61"/>
      <c r="AC20" s="61"/>
      <c r="AD20" s="61"/>
    </row>
    <row r="21" spans="2:30" x14ac:dyDescent="0.35">
      <c r="B21" s="63"/>
      <c r="C21" s="63"/>
      <c r="D21" s="63"/>
      <c r="E21" s="63"/>
      <c r="F21" s="63"/>
      <c r="Z21" s="61"/>
      <c r="AA21" s="61"/>
      <c r="AB21" s="61"/>
      <c r="AC21" s="61"/>
      <c r="AD21" s="61"/>
    </row>
    <row r="22" spans="2:30" x14ac:dyDescent="0.35">
      <c r="B22" s="63"/>
      <c r="C22" s="63"/>
      <c r="D22" s="63"/>
      <c r="E22" s="63"/>
      <c r="F22" s="63"/>
      <c r="Z22" s="61"/>
      <c r="AA22" s="61"/>
      <c r="AB22" s="61"/>
      <c r="AC22" s="61"/>
      <c r="AD22" s="61"/>
    </row>
    <row r="23" spans="2:30" x14ac:dyDescent="0.35">
      <c r="B23" s="63"/>
      <c r="C23" s="63"/>
      <c r="D23" s="63"/>
      <c r="E23" s="63"/>
      <c r="F23" s="63"/>
      <c r="Z23" s="61"/>
      <c r="AA23" s="61"/>
      <c r="AB23" s="61"/>
      <c r="AC23" s="61"/>
      <c r="AD23" s="61"/>
    </row>
    <row r="24" spans="2:30" x14ac:dyDescent="0.35">
      <c r="B24" s="63"/>
      <c r="C24" s="63"/>
      <c r="D24" s="63"/>
      <c r="E24" s="63"/>
      <c r="F24" s="63"/>
      <c r="Z24" s="61"/>
      <c r="AA24" s="61"/>
      <c r="AB24" s="61"/>
      <c r="AC24" s="61"/>
      <c r="AD24" s="61"/>
    </row>
    <row r="25" spans="2:30" x14ac:dyDescent="0.35">
      <c r="B25" s="63"/>
      <c r="C25" s="63"/>
      <c r="D25" s="63"/>
      <c r="E25" s="63"/>
      <c r="F25" s="63"/>
      <c r="Z25" s="61"/>
      <c r="AA25" s="61"/>
      <c r="AB25" s="61"/>
      <c r="AC25" s="61"/>
      <c r="AD25" s="61"/>
    </row>
    <row r="26" spans="2:30" ht="15.5" x14ac:dyDescent="0.35">
      <c r="B26" s="63"/>
      <c r="C26" s="63"/>
      <c r="D26" s="63"/>
      <c r="E26" s="63"/>
      <c r="F26" s="63"/>
      <c r="Z26" s="66" t="str">
        <f>HYPERLINK("https://duet3d.dozuki.com/Wiki/Gcode#Section_M911_Configure_auto_save_on_loss_of_power","Read more: -&gt; M911 Gcode &lt;-")</f>
        <v>Read more: -&gt; M911 Gcode &lt;-</v>
      </c>
      <c r="AA26" s="66"/>
      <c r="AB26" s="66"/>
      <c r="AC26" s="66"/>
      <c r="AD26" s="66"/>
    </row>
    <row r="29" spans="2:30" ht="15" customHeight="1" x14ac:dyDescent="0.35">
      <c r="B29" s="62" t="s">
        <v>43</v>
      </c>
      <c r="C29" s="62"/>
      <c r="D29" s="62"/>
      <c r="E29" s="62"/>
      <c r="F29" s="62"/>
      <c r="Z29" s="68" t="s">
        <v>45</v>
      </c>
      <c r="AA29" s="68"/>
      <c r="AB29" s="68"/>
      <c r="AC29" s="68"/>
      <c r="AD29" s="68"/>
    </row>
    <row r="30" spans="2:30" x14ac:dyDescent="0.35">
      <c r="B30" s="62"/>
      <c r="C30" s="62"/>
      <c r="D30" s="62"/>
      <c r="E30" s="62"/>
      <c r="F30" s="62"/>
      <c r="Z30" s="68"/>
      <c r="AA30" s="68"/>
      <c r="AB30" s="68"/>
      <c r="AC30" s="68"/>
      <c r="AD30" s="68"/>
    </row>
    <row r="31" spans="2:30" x14ac:dyDescent="0.35">
      <c r="B31" s="62"/>
      <c r="C31" s="62"/>
      <c r="D31" s="62"/>
      <c r="E31" s="62"/>
      <c r="F31" s="62"/>
      <c r="Z31" s="68"/>
      <c r="AA31" s="68"/>
      <c r="AB31" s="68"/>
      <c r="AC31" s="68"/>
      <c r="AD31" s="68"/>
    </row>
    <row r="32" spans="2:30" x14ac:dyDescent="0.35">
      <c r="Z32" s="68"/>
      <c r="AA32" s="68"/>
      <c r="AB32" s="68"/>
      <c r="AC32" s="68"/>
      <c r="AD32" s="68"/>
    </row>
    <row r="33" spans="2:30" x14ac:dyDescent="0.35">
      <c r="Z33" s="68"/>
      <c r="AA33" s="68"/>
      <c r="AB33" s="68"/>
      <c r="AC33" s="68"/>
      <c r="AD33" s="68"/>
    </row>
    <row r="34" spans="2:30" x14ac:dyDescent="0.35">
      <c r="B34" s="61" t="s">
        <v>46</v>
      </c>
      <c r="C34" s="61"/>
      <c r="D34" s="61"/>
      <c r="E34" s="61"/>
      <c r="F34" s="61"/>
      <c r="Z34" s="68"/>
      <c r="AA34" s="68"/>
      <c r="AB34" s="68"/>
      <c r="AC34" s="68"/>
      <c r="AD34" s="68"/>
    </row>
    <row r="35" spans="2:30" x14ac:dyDescent="0.35">
      <c r="B35" s="61"/>
      <c r="C35" s="61"/>
      <c r="D35" s="61"/>
      <c r="E35" s="61"/>
      <c r="F35" s="61"/>
      <c r="Z35" s="68"/>
      <c r="AA35" s="68"/>
      <c r="AB35" s="68"/>
      <c r="AC35" s="68"/>
      <c r="AD35" s="68"/>
    </row>
    <row r="36" spans="2:30" x14ac:dyDescent="0.35">
      <c r="B36" s="61"/>
      <c r="C36" s="61"/>
      <c r="D36" s="61"/>
      <c r="E36" s="61"/>
      <c r="F36" s="61"/>
      <c r="Z36" s="68"/>
      <c r="AA36" s="68"/>
      <c r="AB36" s="68"/>
      <c r="AC36" s="68"/>
      <c r="AD36" s="68"/>
    </row>
    <row r="37" spans="2:30" ht="15" customHeight="1" x14ac:dyDescent="0.35">
      <c r="B37" s="61"/>
      <c r="C37" s="61"/>
      <c r="D37" s="61"/>
      <c r="E37" s="61"/>
      <c r="F37" s="61"/>
      <c r="Z37" s="68"/>
      <c r="AA37" s="68"/>
      <c r="AB37" s="68"/>
      <c r="AC37" s="68"/>
      <c r="AD37" s="68"/>
    </row>
    <row r="38" spans="2:30" x14ac:dyDescent="0.35">
      <c r="Z38" s="68"/>
      <c r="AA38" s="68"/>
      <c r="AB38" s="68"/>
      <c r="AC38" s="68"/>
      <c r="AD38" s="68"/>
    </row>
    <row r="39" spans="2:30" x14ac:dyDescent="0.35">
      <c r="Z39" s="68"/>
      <c r="AA39" s="68"/>
      <c r="AB39" s="68"/>
      <c r="AC39" s="68"/>
      <c r="AD39" s="68"/>
    </row>
    <row r="40" spans="2:30" ht="15" customHeight="1" x14ac:dyDescent="0.35">
      <c r="B40" s="61" t="s">
        <v>47</v>
      </c>
      <c r="C40" s="61"/>
      <c r="D40" s="61"/>
      <c r="E40" s="61"/>
      <c r="F40" s="61"/>
      <c r="Z40" s="68"/>
      <c r="AA40" s="68"/>
      <c r="AB40" s="68"/>
      <c r="AC40" s="68"/>
      <c r="AD40" s="68"/>
    </row>
    <row r="41" spans="2:30" x14ac:dyDescent="0.35">
      <c r="B41" s="61"/>
      <c r="C41" s="61"/>
      <c r="D41" s="61"/>
      <c r="E41" s="61"/>
      <c r="F41" s="61"/>
      <c r="Z41" s="68"/>
      <c r="AA41" s="68"/>
      <c r="AB41" s="68"/>
      <c r="AC41" s="68"/>
      <c r="AD41" s="68"/>
    </row>
    <row r="42" spans="2:30" x14ac:dyDescent="0.35">
      <c r="B42" s="61"/>
      <c r="C42" s="61"/>
      <c r="D42" s="61"/>
      <c r="E42" s="61"/>
      <c r="F42" s="61"/>
      <c r="Z42" s="68"/>
      <c r="AA42" s="68"/>
      <c r="AB42" s="68"/>
      <c r="AC42" s="68"/>
      <c r="AD42" s="68"/>
    </row>
    <row r="43" spans="2:30" x14ac:dyDescent="0.35">
      <c r="B43" s="61"/>
      <c r="C43" s="61"/>
      <c r="D43" s="61"/>
      <c r="E43" s="61"/>
      <c r="F43" s="61"/>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4.5" x14ac:dyDescent="0.35"/>
  <cols>
    <col min="1" max="1" width="2.7265625" customWidth="1"/>
    <col min="2" max="2" width="16" customWidth="1"/>
    <col min="3" max="3" width="11.81640625" customWidth="1"/>
    <col min="4" max="4" width="1.81640625" customWidth="1"/>
    <col min="7" max="7" width="11.81640625" customWidth="1"/>
    <col min="8" max="8" width="4.26953125" customWidth="1"/>
    <col min="25" max="25" width="5" customWidth="1"/>
    <col min="26" max="26" width="6.26953125" customWidth="1"/>
  </cols>
  <sheetData>
    <row r="6" spans="26:30" x14ac:dyDescent="0.35">
      <c r="Z6" s="69" t="s">
        <v>57</v>
      </c>
      <c r="AA6" s="69"/>
      <c r="AB6" s="69"/>
      <c r="AC6" s="69"/>
      <c r="AD6" s="69"/>
    </row>
    <row r="7" spans="26:30" x14ac:dyDescent="0.35">
      <c r="Z7" s="69"/>
      <c r="AA7" s="69"/>
      <c r="AB7" s="69"/>
      <c r="AC7" s="69"/>
      <c r="AD7" s="69"/>
    </row>
    <row r="8" spans="26:30" x14ac:dyDescent="0.35">
      <c r="Z8" s="69"/>
      <c r="AA8" s="69"/>
      <c r="AB8" s="69"/>
      <c r="AC8" s="69"/>
      <c r="AD8" s="69"/>
    </row>
    <row r="21" spans="2:7" ht="15" thickBot="1" x14ac:dyDescent="0.4"/>
    <row r="22" spans="2:7" x14ac:dyDescent="0.35">
      <c r="B22" s="32" t="s">
        <v>55</v>
      </c>
      <c r="C22" s="33" t="s">
        <v>48</v>
      </c>
    </row>
    <row r="23" spans="2:7" x14ac:dyDescent="0.35">
      <c r="B23" s="34" t="s">
        <v>49</v>
      </c>
      <c r="C23" s="35" t="s">
        <v>52</v>
      </c>
    </row>
    <row r="24" spans="2:7" x14ac:dyDescent="0.35">
      <c r="B24" s="34" t="s">
        <v>50</v>
      </c>
      <c r="C24" s="35" t="s">
        <v>54</v>
      </c>
    </row>
    <row r="25" spans="2:7" x14ac:dyDescent="0.35">
      <c r="B25" s="34" t="s">
        <v>51</v>
      </c>
      <c r="C25" s="35" t="s">
        <v>53</v>
      </c>
    </row>
    <row r="26" spans="2:7" x14ac:dyDescent="0.35">
      <c r="B26" s="23"/>
      <c r="C26" s="25"/>
    </row>
    <row r="27" spans="2:7" ht="15" customHeight="1" x14ac:dyDescent="0.35">
      <c r="B27" s="23"/>
      <c r="C27" s="25"/>
      <c r="E27" s="61" t="s">
        <v>56</v>
      </c>
      <c r="F27" s="61"/>
      <c r="G27" s="61"/>
    </row>
    <row r="28" spans="2:7" x14ac:dyDescent="0.35">
      <c r="B28" s="23"/>
      <c r="C28" s="25"/>
      <c r="E28" s="61"/>
      <c r="F28" s="61"/>
      <c r="G28" s="61"/>
    </row>
    <row r="29" spans="2:7" x14ac:dyDescent="0.35">
      <c r="B29" s="23"/>
      <c r="C29" s="25"/>
      <c r="E29" s="61"/>
      <c r="F29" s="61"/>
      <c r="G29" s="61"/>
    </row>
    <row r="30" spans="2:7" x14ac:dyDescent="0.35">
      <c r="B30" s="23"/>
      <c r="C30" s="25"/>
      <c r="E30" s="61"/>
      <c r="F30" s="61"/>
      <c r="G30" s="61"/>
    </row>
    <row r="31" spans="2:7" x14ac:dyDescent="0.35">
      <c r="B31" s="23"/>
      <c r="C31" s="25"/>
      <c r="E31" s="61"/>
      <c r="F31" s="61"/>
      <c r="G31" s="61"/>
    </row>
    <row r="32" spans="2:7" x14ac:dyDescent="0.35">
      <c r="B32" s="23"/>
      <c r="C32" s="25"/>
      <c r="E32" s="61"/>
      <c r="F32" s="61"/>
      <c r="G32" s="61"/>
    </row>
    <row r="33" spans="2:30" x14ac:dyDescent="0.35">
      <c r="B33" s="23"/>
      <c r="C33" s="25"/>
      <c r="E33" s="61"/>
      <c r="F33" s="61"/>
      <c r="G33" s="61"/>
    </row>
    <row r="34" spans="2:30" ht="15" thickBot="1" x14ac:dyDescent="0.4">
      <c r="B34" s="36"/>
      <c r="C34" s="27"/>
      <c r="E34" s="61"/>
      <c r="F34" s="61"/>
      <c r="G34" s="61"/>
    </row>
    <row r="35" spans="2:30" x14ac:dyDescent="0.35">
      <c r="E35" s="61"/>
      <c r="F35" s="61"/>
      <c r="G35" s="61"/>
    </row>
    <row r="38" spans="2:30" x14ac:dyDescent="0.35">
      <c r="Z38" s="37"/>
      <c r="AA38" s="37"/>
      <c r="AB38" s="37"/>
      <c r="AC38" s="37"/>
      <c r="AD38" s="37"/>
    </row>
    <row r="39" spans="2:30" ht="15" customHeight="1" x14ac:dyDescent="0.35">
      <c r="Z39" s="37"/>
      <c r="AA39" s="37"/>
      <c r="AB39" s="37"/>
      <c r="AC39" s="37"/>
      <c r="AD39" s="37"/>
    </row>
    <row r="40" spans="2:30" x14ac:dyDescent="0.35">
      <c r="Z40" s="37"/>
      <c r="AA40" s="37"/>
      <c r="AB40" s="37"/>
      <c r="AC40" s="37"/>
      <c r="AD40" s="37"/>
    </row>
    <row r="41" spans="2:30" x14ac:dyDescent="0.35">
      <c r="Z41" s="37"/>
      <c r="AA41" s="37"/>
      <c r="AB41" s="37"/>
      <c r="AC41" s="37"/>
      <c r="AD41" s="37"/>
    </row>
    <row r="42" spans="2:30" x14ac:dyDescent="0.35">
      <c r="Z42" s="37"/>
      <c r="AA42" s="37"/>
      <c r="AB42" s="37"/>
      <c r="AC42" s="37"/>
      <c r="AD42" s="37"/>
    </row>
    <row r="43" spans="2:30" x14ac:dyDescent="0.35">
      <c r="Z43" s="37"/>
      <c r="AA43" s="37"/>
      <c r="AB43" s="37"/>
      <c r="AC43" s="37"/>
      <c r="AD43" s="37"/>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zoomScale="85" zoomScaleNormal="85" workbookViewId="0">
      <selection activeCell="B70" sqref="B70"/>
    </sheetView>
  </sheetViews>
  <sheetFormatPr defaultRowHeight="14.5" x14ac:dyDescent="0.3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39D9-E7A6-4679-88D8-2EE57D46773E}">
  <sheetPr>
    <tabColor rgb="FFEEF88C"/>
  </sheetPr>
  <dimension ref="A1"/>
  <sheetViews>
    <sheetView workbookViewId="0">
      <selection activeCell="L59" sqref="L59"/>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4FD79-0994-4515-9D23-0B2BFFE82762}">
  <sheetPr>
    <tabColor rgb="FFEEF88C"/>
  </sheetPr>
  <dimension ref="A1"/>
  <sheetViews>
    <sheetView workbookViewId="0"/>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7"/>
  <sheetViews>
    <sheetView zoomScale="220" zoomScaleNormal="220" workbookViewId="0">
      <selection activeCell="H11" sqref="H11"/>
    </sheetView>
  </sheetViews>
  <sheetFormatPr defaultRowHeight="14.5" x14ac:dyDescent="0.35"/>
  <cols>
    <col min="1" max="1" width="20.54296875" customWidth="1"/>
    <col min="2" max="2" width="10.1796875" bestFit="1" customWidth="1"/>
    <col min="3" max="5" width="8.453125" customWidth="1"/>
  </cols>
  <sheetData>
    <row r="1" spans="1:10" x14ac:dyDescent="0.35">
      <c r="B1" s="59" t="s">
        <v>8</v>
      </c>
      <c r="C1" s="59"/>
      <c r="D1" s="60" t="s">
        <v>7</v>
      </c>
      <c r="E1" s="60"/>
      <c r="I1" t="s">
        <v>15</v>
      </c>
    </row>
    <row r="2" spans="1:10" x14ac:dyDescent="0.35">
      <c r="A2" s="5" t="s">
        <v>9</v>
      </c>
      <c r="B2" s="1" t="s">
        <v>10</v>
      </c>
      <c r="C2" s="1" t="s">
        <v>11</v>
      </c>
      <c r="D2" s="3" t="s">
        <v>12</v>
      </c>
      <c r="E2" s="3" t="s">
        <v>13</v>
      </c>
      <c r="H2" t="s">
        <v>16</v>
      </c>
      <c r="I2" s="6" t="s">
        <v>5</v>
      </c>
      <c r="J2" s="6" t="s">
        <v>6</v>
      </c>
    </row>
    <row r="3" spans="1:10" x14ac:dyDescent="0.35">
      <c r="A3" t="s">
        <v>2</v>
      </c>
      <c r="B3" s="2">
        <v>15.189</v>
      </c>
      <c r="C3" s="2">
        <v>46.134</v>
      </c>
      <c r="D3" s="4">
        <v>37.448999999999998</v>
      </c>
      <c r="E3" s="4">
        <v>26.253</v>
      </c>
      <c r="H3">
        <v>290</v>
      </c>
      <c r="I3">
        <f>I4+Table2[[#This Row],[PrintArea]]-H4</f>
        <v>327.41800000000001</v>
      </c>
      <c r="J3">
        <f>J4+Table2[[#This Row],[PrintArea]]-H4</f>
        <v>303.21000000000004</v>
      </c>
    </row>
    <row r="4" spans="1:10" x14ac:dyDescent="0.35">
      <c r="A4" t="s">
        <v>3</v>
      </c>
      <c r="B4" s="2">
        <v>10.750999999999999</v>
      </c>
      <c r="C4" s="2">
        <v>33.701999999999998</v>
      </c>
      <c r="D4" s="4">
        <v>0.113</v>
      </c>
      <c r="E4" s="4">
        <v>34.686999999999998</v>
      </c>
      <c r="H4">
        <v>315</v>
      </c>
      <c r="I4">
        <v>352.41800000000001</v>
      </c>
      <c r="J4">
        <v>328.21</v>
      </c>
    </row>
    <row r="5" spans="1:10" x14ac:dyDescent="0.35">
      <c r="A5" t="s">
        <v>34</v>
      </c>
      <c r="B5" s="2">
        <v>18.876000000000001</v>
      </c>
      <c r="C5" s="2">
        <v>31.907</v>
      </c>
      <c r="D5" s="4">
        <v>30.966999999999999</v>
      </c>
      <c r="E5" s="4">
        <v>13.055</v>
      </c>
      <c r="H5">
        <v>325</v>
      </c>
      <c r="I5">
        <f>H5-H4+I4</f>
        <v>362.41800000000001</v>
      </c>
      <c r="J5">
        <f>H5-H4+J4</f>
        <v>338.21</v>
      </c>
    </row>
    <row r="6" spans="1:10" x14ac:dyDescent="0.35">
      <c r="A6" t="s">
        <v>33</v>
      </c>
      <c r="B6" s="2">
        <v>35.875999999999998</v>
      </c>
      <c r="C6" s="2">
        <v>27.907</v>
      </c>
      <c r="D6" s="4">
        <v>32.584000000000003</v>
      </c>
      <c r="E6" s="4">
        <v>8.5779999999999994</v>
      </c>
      <c r="H6">
        <v>365</v>
      </c>
      <c r="I6">
        <f>H6-H4+I4</f>
        <v>402.41800000000001</v>
      </c>
      <c r="J6">
        <f>H6-H4+J4</f>
        <v>378.21</v>
      </c>
    </row>
    <row r="7" spans="1:10" x14ac:dyDescent="0.35">
      <c r="A7" t="s">
        <v>4</v>
      </c>
      <c r="B7" s="2"/>
      <c r="C7" s="2"/>
      <c r="D7" s="4"/>
      <c r="E7" s="4"/>
      <c r="H7">
        <v>415</v>
      </c>
      <c r="I7">
        <f t="shared" ref="I7:I9" si="0">H7-H6+I6</f>
        <v>452.41800000000001</v>
      </c>
      <c r="J7">
        <f t="shared" ref="J7:J9" si="1">H7-H6+J6</f>
        <v>428.21</v>
      </c>
    </row>
    <row r="8" spans="1:10" x14ac:dyDescent="0.35">
      <c r="A8" t="s">
        <v>35</v>
      </c>
      <c r="B8" s="2">
        <v>23.096</v>
      </c>
      <c r="C8" s="2">
        <v>27.661000000000001</v>
      </c>
      <c r="D8" s="4">
        <v>27.454999999999998</v>
      </c>
      <c r="E8" s="4">
        <v>9.1340000000000003</v>
      </c>
      <c r="H8">
        <v>430</v>
      </c>
      <c r="I8">
        <f t="shared" si="0"/>
        <v>467.41800000000001</v>
      </c>
      <c r="J8">
        <f t="shared" si="1"/>
        <v>443.21</v>
      </c>
    </row>
    <row r="9" spans="1:10" x14ac:dyDescent="0.35">
      <c r="A9" t="s">
        <v>58</v>
      </c>
      <c r="B9" s="2">
        <v>35.200000000000003</v>
      </c>
      <c r="C9" s="2">
        <v>30.103000000000002</v>
      </c>
      <c r="D9" s="4">
        <v>-23.484999999999999</v>
      </c>
      <c r="E9" s="4">
        <v>0</v>
      </c>
      <c r="H9">
        <v>465</v>
      </c>
      <c r="I9">
        <f t="shared" si="0"/>
        <v>502.41800000000001</v>
      </c>
      <c r="J9">
        <f t="shared" si="1"/>
        <v>478.21</v>
      </c>
    </row>
    <row r="10" spans="1:10" x14ac:dyDescent="0.35">
      <c r="A10" t="s">
        <v>59</v>
      </c>
      <c r="B10" s="2">
        <v>20</v>
      </c>
      <c r="C10" s="2">
        <v>33.700000000000003</v>
      </c>
      <c r="D10" s="4">
        <v>0</v>
      </c>
      <c r="E10" s="4">
        <v>46</v>
      </c>
      <c r="H10">
        <v>500</v>
      </c>
      <c r="I10">
        <f>H10-H9+I9</f>
        <v>537.41800000000001</v>
      </c>
      <c r="J10">
        <f>H10-H9+J9</f>
        <v>513.21</v>
      </c>
    </row>
    <row r="11" spans="1:10" x14ac:dyDescent="0.35">
      <c r="A11" t="s">
        <v>62</v>
      </c>
      <c r="B11" s="2">
        <v>28.079000000000001</v>
      </c>
      <c r="C11" s="2">
        <v>23.396000000000001</v>
      </c>
      <c r="D11" s="4">
        <v>22.774999999999999</v>
      </c>
      <c r="E11" s="4">
        <v>5.21</v>
      </c>
      <c r="H11">
        <v>515</v>
      </c>
      <c r="I11">
        <f>H11-H9+I9</f>
        <v>552.41800000000001</v>
      </c>
      <c r="J11">
        <f>H11-H9+J9</f>
        <v>528.21</v>
      </c>
    </row>
    <row r="12" spans="1:10" x14ac:dyDescent="0.35">
      <c r="H12">
        <v>565</v>
      </c>
      <c r="I12">
        <f>H12-H11+I11</f>
        <v>602.41800000000001</v>
      </c>
      <c r="J12">
        <f>H12-H11+J11</f>
        <v>578.21</v>
      </c>
    </row>
    <row r="13" spans="1:10" x14ac:dyDescent="0.35">
      <c r="H13">
        <v>615</v>
      </c>
      <c r="I13">
        <f>H13-H12+I12</f>
        <v>652.41800000000001</v>
      </c>
      <c r="J13">
        <f>H13-H12+J12</f>
        <v>628.21</v>
      </c>
    </row>
    <row r="14" spans="1:10" x14ac:dyDescent="0.35">
      <c r="H14">
        <v>665</v>
      </c>
      <c r="I14">
        <f>H14-H13+I13</f>
        <v>702.41800000000001</v>
      </c>
      <c r="J14">
        <f>H14-H13+J13</f>
        <v>678.21</v>
      </c>
    </row>
    <row r="15" spans="1:10" x14ac:dyDescent="0.35">
      <c r="H15">
        <v>715</v>
      </c>
      <c r="I15">
        <f>H15-H14+I14</f>
        <v>752.41800000000001</v>
      </c>
      <c r="J15">
        <f>H15-H14+J14</f>
        <v>728.21</v>
      </c>
    </row>
    <row r="16" spans="1:10" x14ac:dyDescent="0.35">
      <c r="H16">
        <v>765</v>
      </c>
      <c r="I16">
        <f>H16-H15+I15</f>
        <v>802.41800000000001</v>
      </c>
      <c r="J16">
        <f>H16-H15+J15</f>
        <v>778.21</v>
      </c>
    </row>
    <row r="17" spans="8:10" x14ac:dyDescent="0.35">
      <c r="H17">
        <v>815</v>
      </c>
      <c r="I17">
        <f>H17-H16+I16</f>
        <v>852.41800000000001</v>
      </c>
      <c r="J17">
        <f>H17-H16+J16</f>
        <v>828.21</v>
      </c>
    </row>
  </sheetData>
  <mergeCells count="2">
    <mergeCell ref="B1:C1"/>
    <mergeCell ref="D1:E1"/>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Calculator</vt:lpstr>
      <vt:lpstr>NIMBLE_KRYO</vt:lpstr>
      <vt:lpstr>BMG_AQUA</vt:lpstr>
      <vt:lpstr>BMG_KRYO</vt:lpstr>
      <vt:lpstr>HEMERA</vt:lpstr>
      <vt:lpstr>HEMERA_TOPMOUNT</vt:lpstr>
      <vt:lpstr>BMG_MGN9</vt:lpstr>
      <vt:lpstr>HextrudORT</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2021-08-19T03:48:12Z</dcterms:modified>
</cp:coreProperties>
</file>