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8bf86f88c49aa82/Documents/GitHub/HevORT/docs/assets/references/frame/"/>
    </mc:Choice>
  </mc:AlternateContent>
  <xr:revisionPtr revIDLastSave="3" documentId="13_ncr:1_{0DFE4DA3-9321-4DE1-8882-F27B64FDD3BD}" xr6:coauthVersionLast="47" xr6:coauthVersionMax="47" xr10:uidLastSave="{83F77046-2B5F-4036-9613-9DF249554A84}"/>
  <bookViews>
    <workbookView xWindow="-110" yWindow="-110" windowWidth="38620" windowHeight="21820" xr2:uid="{2DD4E541-7648-4A97-AB5A-A9C0E0660C31}"/>
  </bookViews>
  <sheets>
    <sheet name="FRAMECALCULATOR" sheetId="1" r:id="rId1"/>
    <sheet name="BED Holes Location" sheetId="2" r:id="rId2"/>
  </sheets>
  <definedNames>
    <definedName name="_xlnm._FilterDatabase" localSheetId="0" hidden="1">FRAMECALCULATOR!$E$7:$J$7</definedName>
  </definedName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0" i="1" l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8" i="1"/>
  <c r="I55" i="1"/>
  <c r="I52" i="1" l="1"/>
  <c r="I51" i="1" l="1"/>
  <c r="P4" i="2" l="1"/>
  <c r="P5" i="2"/>
  <c r="Q5" i="2"/>
  <c r="P6" i="2"/>
  <c r="Q14" i="2" l="1"/>
  <c r="Q18" i="2"/>
  <c r="Q10" i="2"/>
  <c r="I38" i="1" l="1"/>
  <c r="O41" i="1" l="1"/>
  <c r="O42" i="1" s="1"/>
  <c r="O43" i="1" s="1"/>
  <c r="O44" i="1" s="1"/>
  <c r="O45" i="1" s="1"/>
  <c r="O46" i="1" s="1"/>
  <c r="O47" i="1" s="1"/>
  <c r="Q41" i="1"/>
  <c r="Q42" i="1" s="1"/>
  <c r="Q43" i="1" s="1"/>
  <c r="Q44" i="1" s="1"/>
  <c r="Q45" i="1" s="1"/>
  <c r="Q46" i="1" s="1"/>
  <c r="Q47" i="1" s="1"/>
  <c r="I49" i="1"/>
  <c r="I48" i="1"/>
  <c r="I47" i="1"/>
  <c r="I46" i="1"/>
  <c r="I45" i="1"/>
  <c r="I44" i="1"/>
  <c r="I43" i="1"/>
  <c r="I42" i="1"/>
  <c r="I39" i="1"/>
  <c r="I35" i="1"/>
  <c r="I34" i="1"/>
  <c r="I33" i="1"/>
  <c r="I32" i="1"/>
  <c r="I31" i="1"/>
  <c r="I30" i="1"/>
  <c r="I29" i="1"/>
  <c r="I27" i="1"/>
  <c r="I26" i="1"/>
  <c r="I25" i="1"/>
  <c r="I24" i="1"/>
  <c r="I22" i="1"/>
  <c r="I21" i="1"/>
  <c r="I20" i="1"/>
  <c r="I19" i="1"/>
  <c r="I16" i="1"/>
  <c r="I13" i="1"/>
  <c r="I12" i="1"/>
  <c r="I9" i="1"/>
  <c r="I8" i="1"/>
  <c r="H3" i="1"/>
  <c r="Q6" i="1" s="1"/>
  <c r="I53" i="1" l="1"/>
  <c r="I54" i="1"/>
  <c r="I28" i="1"/>
  <c r="Q6" i="2"/>
  <c r="Q19" i="2" s="1"/>
  <c r="I14" i="1"/>
  <c r="I11" i="1"/>
  <c r="I50" i="1"/>
  <c r="I36" i="1"/>
  <c r="I37" i="1"/>
  <c r="I23" i="1"/>
  <c r="I41" i="1"/>
  <c r="I10" i="1"/>
  <c r="I18" i="1"/>
  <c r="I15" i="1"/>
  <c r="I40" i="1"/>
  <c r="I17" i="1"/>
  <c r="Q11" i="2" l="1"/>
  <c r="Q15" i="2"/>
</calcChain>
</file>

<file path=xl/sharedStrings.xml><?xml version="1.0" encoding="utf-8"?>
<sst xmlns="http://schemas.openxmlformats.org/spreadsheetml/2006/main" count="391" uniqueCount="142">
  <si>
    <t>Desired Print Area</t>
  </si>
  <si>
    <t>STD</t>
  </si>
  <si>
    <t>X</t>
  </si>
  <si>
    <t>Y</t>
  </si>
  <si>
    <t>Same as X to ensure ZR arm alignment</t>
  </si>
  <si>
    <t>Z</t>
  </si>
  <si>
    <t>Structure Section</t>
  </si>
  <si>
    <t>CAD_Part</t>
  </si>
  <si>
    <t>Description</t>
  </si>
  <si>
    <t>Part Type</t>
  </si>
  <si>
    <t>Length mm</t>
  </si>
  <si>
    <t>Qty</t>
  </si>
  <si>
    <t>Axis</t>
  </si>
  <si>
    <t>CONST</t>
  </si>
  <si>
    <t>Sum of Qty</t>
  </si>
  <si>
    <t>Frame</t>
  </si>
  <si>
    <t>HHB</t>
  </si>
  <si>
    <t>Horizontal_High_Back</t>
  </si>
  <si>
    <t>3030 Extrusion</t>
  </si>
  <si>
    <t>Total</t>
  </si>
  <si>
    <t>HHF</t>
  </si>
  <si>
    <t>Horizontal_High_Front</t>
  </si>
  <si>
    <t>2020 Extrusion</t>
  </si>
  <si>
    <t>HHL</t>
  </si>
  <si>
    <t>Horizontal_High_Left</t>
  </si>
  <si>
    <t>HHR</t>
  </si>
  <si>
    <t>Horizontal_High_Right</t>
  </si>
  <si>
    <t>HLB</t>
  </si>
  <si>
    <t>Horizontal_Low_Back</t>
  </si>
  <si>
    <t>HLF</t>
  </si>
  <si>
    <t>Horizontal_Low_Front</t>
  </si>
  <si>
    <t>HLL</t>
  </si>
  <si>
    <t>Horizontal_Low_Left</t>
  </si>
  <si>
    <t>HLR</t>
  </si>
  <si>
    <t>Horizontal_Low_Right</t>
  </si>
  <si>
    <t>HMB</t>
  </si>
  <si>
    <t>Horizontal_Mid_Back</t>
  </si>
  <si>
    <t>HML</t>
  </si>
  <si>
    <t>Horizontal_Mid_Left</t>
  </si>
  <si>
    <t>HMR</t>
  </si>
  <si>
    <t>Horizontal_Mid_Right</t>
  </si>
  <si>
    <t>MGN12C Rail</t>
  </si>
  <si>
    <t>VBL</t>
  </si>
  <si>
    <t>Vertical_Back_Left</t>
  </si>
  <si>
    <t>VBR</t>
  </si>
  <si>
    <t>Vertical_Back_Right</t>
  </si>
  <si>
    <t>MGN12H Rail</t>
  </si>
  <si>
    <t>VFL</t>
  </si>
  <si>
    <t>Vertical_Front_Left</t>
  </si>
  <si>
    <t>VFR</t>
  </si>
  <si>
    <t>Vertical_Front_Right</t>
  </si>
  <si>
    <t>Xtension_ElectronicBay</t>
  </si>
  <si>
    <t>XHH</t>
  </si>
  <si>
    <t>Xtension_Horizontal_High_Right</t>
  </si>
  <si>
    <t>XHHB</t>
  </si>
  <si>
    <t>Xtension_Horizontal_High_Back</t>
  </si>
  <si>
    <t>NA</t>
  </si>
  <si>
    <t>XHHF</t>
  </si>
  <si>
    <t>Xtension_Horizontal_High_Front</t>
  </si>
  <si>
    <t>XHLB</t>
  </si>
  <si>
    <t>Xtension_Horizontal_Low_Back</t>
  </si>
  <si>
    <t>SFU1204 Screw</t>
  </si>
  <si>
    <t>XHLF</t>
  </si>
  <si>
    <t>Xtension_Horizontal_Low_Front</t>
  </si>
  <si>
    <t>XHLR</t>
  </si>
  <si>
    <t>Xtension_Horizontal_Low_Right</t>
  </si>
  <si>
    <t>XVBR</t>
  </si>
  <si>
    <t>Xtension_Vertical_Back_Right</t>
  </si>
  <si>
    <t>XVF</t>
  </si>
  <si>
    <t>Xtension_Vertical_Front</t>
  </si>
  <si>
    <t>ZR_Support</t>
  </si>
  <si>
    <t>VFL_ZR</t>
  </si>
  <si>
    <t>ZR Doubler Vertical_Front_Left</t>
  </si>
  <si>
    <t>VFR_ZR</t>
  </si>
  <si>
    <t>ZR Doubler Vertical_Front_Right</t>
  </si>
  <si>
    <t>VRR_ZR</t>
  </si>
  <si>
    <t>ZR Doubler Vertical_Rear</t>
  </si>
  <si>
    <t>BedFrame</t>
  </si>
  <si>
    <t>BedFR</t>
  </si>
  <si>
    <t>BedFrame Front</t>
  </si>
  <si>
    <t>BedRR</t>
  </si>
  <si>
    <t>BedFrame Rear</t>
  </si>
  <si>
    <t>BedLH</t>
  </si>
  <si>
    <t>BedFrame Left</t>
  </si>
  <si>
    <t>BedRH</t>
  </si>
  <si>
    <t>BedFrame Right</t>
  </si>
  <si>
    <t>BedPlate</t>
  </si>
  <si>
    <t>Bed Plate (Square)</t>
  </si>
  <si>
    <t>Y_MGN12C_Left</t>
  </si>
  <si>
    <t>MGN12 Rail with MGNC (Compact Bloc)</t>
  </si>
  <si>
    <t>Y_MGN12C_Right</t>
  </si>
  <si>
    <t>X_MGN12H</t>
  </si>
  <si>
    <t>MGN12 Rail with MGN12H (Normal Bloc)</t>
  </si>
  <si>
    <t>ZR_Motion</t>
  </si>
  <si>
    <t>ZR_MGN12H_FL</t>
  </si>
  <si>
    <t>ZR_MGN12H_BED</t>
  </si>
  <si>
    <t>ZR_SFU1204_FL</t>
  </si>
  <si>
    <t>Ball Screw SFU1204 Front Left</t>
  </si>
  <si>
    <t>ZR_SFU1204_FR</t>
  </si>
  <si>
    <t>Ball Screw SFU1204 Front Right</t>
  </si>
  <si>
    <t>ZR_SFU1204_RR</t>
  </si>
  <si>
    <t>Ball Screw SFU1204 Front Rear</t>
  </si>
  <si>
    <t>2. Enter desired Z Dimension</t>
  </si>
  <si>
    <t>315x315x340 Version</t>
  </si>
  <si>
    <t>XY</t>
  </si>
  <si>
    <t>1. Adjust the Desired X dimension (Y will be adjusted automatically)*</t>
  </si>
  <si>
    <t>X Axis Support</t>
  </si>
  <si>
    <t>Track_X_2020Profile</t>
  </si>
  <si>
    <t>X axis support aluminum profile 2020</t>
  </si>
  <si>
    <t>Frame &amp; Friends Calculator</t>
  </si>
  <si>
    <t>XY_Belts</t>
  </si>
  <si>
    <t>Upper and Lower Belts</t>
  </si>
  <si>
    <t>Gates GT2 PowerGrip Belt</t>
  </si>
  <si>
    <t>GT2 Belt</t>
  </si>
  <si>
    <t>Bed Size</t>
  </si>
  <si>
    <t>Mounting Hole Spacing</t>
  </si>
  <si>
    <t>mm</t>
  </si>
  <si>
    <t>ZR_HeaterPad</t>
  </si>
  <si>
    <t>ZR_SiliconeHeatPad</t>
  </si>
  <si>
    <t>Silicone Heat Pad (Keenovo Recommended)</t>
  </si>
  <si>
    <t>SiliconeHeatPad (Square)</t>
  </si>
  <si>
    <t>MIC6 Alu 6mm (Square)</t>
  </si>
  <si>
    <t>Heated Pad recommended size</t>
  </si>
  <si>
    <t>As entered on the previous sheet:</t>
  </si>
  <si>
    <t>HD_X axis Support</t>
  </si>
  <si>
    <t>Track_XHD_2020Profile</t>
  </si>
  <si>
    <t>X axis support for HD9 and HD12 only. Replaces Regular X Axis if HD version is selected.</t>
  </si>
  <si>
    <t>2020 Extrusion (HD Only)</t>
  </si>
  <si>
    <t>STD/HT XYRails</t>
  </si>
  <si>
    <t>HD_XYRails</t>
  </si>
  <si>
    <t>Y_MGN12H</t>
  </si>
  <si>
    <t>MGN12 Rail with MGN12H (Normal Block)</t>
  </si>
  <si>
    <t>HD</t>
  </si>
  <si>
    <t>XY Gantry Type</t>
  </si>
  <si>
    <t>Select</t>
  </si>
  <si>
    <t>STD_HT</t>
  </si>
  <si>
    <t>x</t>
  </si>
  <si>
    <t>3. Select Gantry Type</t>
  </si>
  <si>
    <t>4. Right-Click in the table below and do "Refresh"</t>
  </si>
  <si>
    <t>SFU1204 Screw BK10/BF10</t>
  </si>
  <si>
    <t>ZR_MGN12H_FR</t>
  </si>
  <si>
    <t>ZR_MGN12H_RR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</si>
</sst>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79D9FF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rgb="FFD1F810"/>
      <name val="Calibri"/>
      <family val="2"/>
      <scheme val="minor"/>
    </font>
    <font>
      <sz val="11"/>
      <color rgb="FF79D9FF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rgb="FF00FFFF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77777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E1F6FF"/>
        <bgColor indexed="64"/>
      </patternFill>
    </fill>
    <fill>
      <patternFill patternType="solid">
        <fgColor rgb="FFD1F810"/>
        <bgColor indexed="64"/>
      </patternFill>
    </fill>
    <fill>
      <patternFill patternType="solid">
        <fgColor rgb="FFF7FED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EBFC9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0" tint="-0.34998626667073579"/>
        <bgColor indexed="64"/>
      </patternFill>
    </fill>
  </fills>
  <borders count="28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medium">
        <color theme="1" tint="0.499984740745262"/>
      </left>
      <right style="thin">
        <color theme="1" tint="0.499984740745262"/>
      </right>
      <top style="medium">
        <color theme="1" tint="0.499984740745262"/>
      </top>
      <bottom/>
      <diagonal/>
    </border>
    <border>
      <left style="thin">
        <color theme="1" tint="0.499984740745262"/>
      </left>
      <right style="thin">
        <color theme="1" tint="0.499984740745262"/>
      </right>
      <top style="medium">
        <color theme="1" tint="0.499984740745262"/>
      </top>
      <bottom/>
      <diagonal/>
    </border>
    <border>
      <left style="thin">
        <color theme="1" tint="0.499984740745262"/>
      </left>
      <right style="medium">
        <color theme="1" tint="0.499984740745262"/>
      </right>
      <top style="medium">
        <color theme="1" tint="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1" tint="0.34998626667073579"/>
      </left>
      <right/>
      <top style="medium">
        <color theme="1" tint="0.34998626667073579"/>
      </top>
      <bottom style="thin">
        <color indexed="64"/>
      </bottom>
      <diagonal/>
    </border>
    <border>
      <left/>
      <right/>
      <top style="medium">
        <color theme="1" tint="0.34998626667073579"/>
      </top>
      <bottom style="thin">
        <color indexed="64"/>
      </bottom>
      <diagonal/>
    </border>
    <border>
      <left/>
      <right style="medium">
        <color theme="1" tint="0.34998626667073579"/>
      </right>
      <top style="medium">
        <color theme="1" tint="0.34998626667073579"/>
      </top>
      <bottom style="thin">
        <color indexed="64"/>
      </bottom>
      <diagonal/>
    </border>
    <border>
      <left style="medium">
        <color theme="1" tint="0.34998626667073579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theme="1" tint="0.34998626667073579"/>
      </right>
      <top style="thin">
        <color indexed="64"/>
      </top>
      <bottom style="thin">
        <color indexed="64"/>
      </bottom>
      <diagonal/>
    </border>
    <border>
      <left style="medium">
        <color theme="1" tint="0.34998626667073579"/>
      </left>
      <right style="thin">
        <color indexed="64"/>
      </right>
      <top style="thin">
        <color indexed="64"/>
      </top>
      <bottom style="medium">
        <color theme="1" tint="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theme="1" tint="0.34998626667073579"/>
      </bottom>
      <diagonal/>
    </border>
    <border>
      <left style="medium">
        <color theme="1" tint="0.34998626667073579"/>
      </left>
      <right style="medium">
        <color theme="1" tint="0.34998626667073579"/>
      </right>
      <top style="medium">
        <color theme="1" tint="0.34998626667073579"/>
      </top>
      <bottom style="medium">
        <color theme="1" tint="0.34998626667073579"/>
      </bottom>
      <diagonal/>
    </border>
    <border>
      <left style="medium">
        <color theme="1" tint="0.34998626667073579"/>
      </left>
      <right style="medium">
        <color theme="1" tint="0.34998626667073579"/>
      </right>
      <top style="medium">
        <color theme="1" tint="0.34998626667073579"/>
      </top>
      <bottom style="thin">
        <color indexed="64"/>
      </bottom>
      <diagonal/>
    </border>
    <border>
      <left style="medium">
        <color theme="1" tint="0.34998626667073579"/>
      </left>
      <right style="medium">
        <color theme="1" tint="0.34998626667073579"/>
      </right>
      <top style="thin">
        <color indexed="64"/>
      </top>
      <bottom style="thin">
        <color indexed="64"/>
      </bottom>
      <diagonal/>
    </border>
    <border>
      <left style="medium">
        <color theme="1" tint="0.34998626667073579"/>
      </left>
      <right style="medium">
        <color theme="1" tint="0.34998626667073579"/>
      </right>
      <top style="thin">
        <color indexed="64"/>
      </top>
      <bottom style="medium">
        <color theme="1" tint="0.34998626667073579"/>
      </bottom>
      <diagonal/>
    </border>
    <border>
      <left style="medium">
        <color theme="1" tint="0.34998626667073579"/>
      </left>
      <right style="thin">
        <color indexed="64"/>
      </right>
      <top style="medium">
        <color theme="1" tint="0.34998626667073579"/>
      </top>
      <bottom style="medium">
        <color theme="1" tint="0.34998626667073579"/>
      </bottom>
      <diagonal/>
    </border>
    <border>
      <left style="thin">
        <color indexed="64"/>
      </left>
      <right style="medium">
        <color theme="1" tint="0.34998626667073579"/>
      </right>
      <top style="medium">
        <color theme="1" tint="0.34998626667073579"/>
      </top>
      <bottom style="medium">
        <color theme="1" tint="0.34998626667073579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/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3" fillId="3" borderId="1" xfId="0" applyFont="1" applyFill="1" applyBorder="1" applyAlignment="1">
      <alignment horizontal="center"/>
    </xf>
    <xf numFmtId="0" fontId="3" fillId="0" borderId="1" xfId="0" applyFont="1" applyBorder="1" applyAlignment="1" applyProtection="1">
      <alignment horizontal="center"/>
      <protection locked="0"/>
    </xf>
    <xf numFmtId="0" fontId="4" fillId="4" borderId="1" xfId="0" applyFont="1" applyFill="1" applyBorder="1" applyAlignment="1">
      <alignment horizontal="center"/>
    </xf>
    <xf numFmtId="0" fontId="5" fillId="0" borderId="0" xfId="0" applyFont="1"/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6" borderId="5" xfId="0" applyFill="1" applyBorder="1"/>
    <xf numFmtId="0" fontId="0" fillId="6" borderId="5" xfId="0" applyFill="1" applyBorder="1" applyAlignment="1">
      <alignment horizontal="center"/>
    </xf>
    <xf numFmtId="0" fontId="0" fillId="0" borderId="5" xfId="0" applyBorder="1"/>
    <xf numFmtId="0" fontId="0" fillId="0" borderId="5" xfId="0" applyBorder="1" applyAlignment="1">
      <alignment horizontal="center"/>
    </xf>
    <xf numFmtId="0" fontId="8" fillId="0" borderId="0" xfId="0" applyFont="1"/>
    <xf numFmtId="0" fontId="9" fillId="0" borderId="0" xfId="0" applyFont="1"/>
    <xf numFmtId="0" fontId="1" fillId="5" borderId="5" xfId="0" applyFont="1" applyFill="1" applyBorder="1" applyAlignment="1">
      <alignment horizontal="center" vertical="center"/>
    </xf>
    <xf numFmtId="0" fontId="3" fillId="0" borderId="0" xfId="0" applyFont="1"/>
    <xf numFmtId="0" fontId="0" fillId="0" borderId="12" xfId="0" applyBorder="1"/>
    <xf numFmtId="0" fontId="0" fillId="0" borderId="11" xfId="0" applyBorder="1"/>
    <xf numFmtId="0" fontId="0" fillId="0" borderId="13" xfId="0" applyBorder="1"/>
    <xf numFmtId="0" fontId="0" fillId="0" borderId="14" xfId="0" applyBorder="1"/>
    <xf numFmtId="0" fontId="10" fillId="0" borderId="0" xfId="0" applyFont="1" applyAlignment="1">
      <alignment horizontal="left" wrapText="1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5" borderId="19" xfId="0" applyFill="1" applyBorder="1" applyAlignment="1">
      <alignment horizontal="center" vertical="center"/>
    </xf>
    <xf numFmtId="0" fontId="0" fillId="5" borderId="20" xfId="0" applyFill="1" applyBorder="1" applyAlignment="1">
      <alignment horizontal="center" vertical="center"/>
    </xf>
    <xf numFmtId="0" fontId="0" fillId="5" borderId="15" xfId="0" applyFill="1" applyBorder="1"/>
    <xf numFmtId="0" fontId="0" fillId="0" borderId="16" xfId="0" applyBorder="1"/>
    <xf numFmtId="0" fontId="0" fillId="0" borderId="18" xfId="0" applyBorder="1"/>
    <xf numFmtId="0" fontId="0" fillId="0" borderId="17" xfId="0" applyBorder="1"/>
    <xf numFmtId="0" fontId="0" fillId="0" borderId="15" xfId="0" applyBorder="1"/>
    <xf numFmtId="0" fontId="0" fillId="5" borderId="15" xfId="0" applyFill="1" applyBorder="1" applyAlignment="1">
      <alignment horizontal="center"/>
    </xf>
    <xf numFmtId="0" fontId="11" fillId="5" borderId="0" xfId="0" applyFont="1" applyFill="1" applyAlignment="1">
      <alignment horizontal="center"/>
    </xf>
    <xf numFmtId="0" fontId="12" fillId="8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0" fillId="0" borderId="21" xfId="0" applyBorder="1"/>
    <xf numFmtId="0" fontId="0" fillId="0" borderId="22" xfId="0" applyBorder="1"/>
    <xf numFmtId="0" fontId="13" fillId="7" borderId="23" xfId="0" applyFont="1" applyFill="1" applyBorder="1" applyAlignment="1">
      <alignment horizontal="center"/>
    </xf>
    <xf numFmtId="0" fontId="13" fillId="7" borderId="24" xfId="0" applyFont="1" applyFill="1" applyBorder="1" applyAlignment="1">
      <alignment horizontal="center"/>
    </xf>
    <xf numFmtId="0" fontId="11" fillId="9" borderId="23" xfId="0" applyFont="1" applyFill="1" applyBorder="1" applyAlignment="1">
      <alignment horizontal="center"/>
    </xf>
    <xf numFmtId="0" fontId="3" fillId="10" borderId="24" xfId="0" applyFont="1" applyFill="1" applyBorder="1" applyAlignment="1">
      <alignment horizontal="center"/>
    </xf>
    <xf numFmtId="0" fontId="11" fillId="9" borderId="25" xfId="0" applyFont="1" applyFill="1" applyBorder="1" applyAlignment="1">
      <alignment horizontal="center"/>
    </xf>
    <xf numFmtId="0" fontId="3" fillId="10" borderId="26" xfId="0" applyFont="1" applyFill="1" applyBorder="1" applyAlignment="1">
      <alignment horizontal="center"/>
    </xf>
    <xf numFmtId="0" fontId="0" fillId="11" borderId="0" xfId="0" applyFill="1"/>
    <xf numFmtId="0" fontId="3" fillId="3" borderId="27" xfId="0" applyFont="1" applyFill="1" applyBorder="1" applyAlignment="1">
      <alignment horizontal="center"/>
    </xf>
    <xf numFmtId="0" fontId="1" fillId="6" borderId="5" xfId="0" applyFont="1" applyFill="1" applyBorder="1" applyAlignment="1">
      <alignment horizontal="center"/>
    </xf>
    <xf numFmtId="0" fontId="0" fillId="0" borderId="20" xfId="0" applyBorder="1"/>
    <xf numFmtId="0" fontId="3" fillId="11" borderId="1" xfId="0" applyFont="1" applyFill="1" applyBorder="1" applyAlignment="1" applyProtection="1">
      <alignment horizontal="center"/>
      <protection locked="0"/>
    </xf>
    <xf numFmtId="0" fontId="0" fillId="12" borderId="19" xfId="0" applyFill="1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5" fillId="5" borderId="8" xfId="0" applyFont="1" applyFill="1" applyBorder="1" applyAlignment="1">
      <alignment horizontal="center"/>
    </xf>
    <xf numFmtId="0" fontId="5" fillId="5" borderId="9" xfId="0" applyFont="1" applyFill="1" applyBorder="1" applyAlignment="1">
      <alignment horizontal="center"/>
    </xf>
    <xf numFmtId="0" fontId="5" fillId="5" borderId="10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</cellXfs>
  <cellStyles count="1">
    <cellStyle name="Normal" xfId="0" builtinId="0"/>
  </cellStyles>
  <dxfs count="31">
    <dxf>
      <font>
        <color theme="0" tint="-0.34998626667073579"/>
      </font>
      <fill>
        <patternFill>
          <bgColor theme="1" tint="0.499984740745262"/>
        </patternFill>
      </fill>
    </dxf>
    <dxf>
      <fill>
        <patternFill patternType="solid">
          <bgColor theme="0" tint="-0.34998626667073579"/>
        </patternFill>
      </fill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alignment horizontal="general"/>
    </dxf>
    <dxf>
      <fill>
        <patternFill patternType="solid">
          <bgColor rgb="FFD1F810"/>
        </patternFill>
      </fill>
    </dxf>
    <dxf>
      <fill>
        <patternFill patternType="solid">
          <bgColor rgb="FFD1F810"/>
        </patternFill>
      </fill>
    </dxf>
    <dxf>
      <fill>
        <patternFill patternType="solid">
          <bgColor rgb="FFD1F810"/>
        </patternFill>
      </fill>
    </dxf>
    <dxf>
      <fill>
        <patternFill patternType="solid">
          <bgColor rgb="FFD1F810"/>
        </patternFill>
      </fill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bottom"/>
    </dxf>
    <dxf>
      <alignment vertical="bottom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/>
    </dxf>
  </dxfs>
  <tableStyles count="0" defaultTableStyle="TableStyleMedium2" defaultPivotStyle="PivotStyleLight16"/>
  <colors>
    <mruColors>
      <color rgb="FF00FFFF"/>
      <color rgb="FFEBFC96"/>
      <color rgb="FF33CCFF"/>
      <color rgb="FFD1F81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82550</xdr:colOff>
      <xdr:row>0</xdr:row>
      <xdr:rowOff>31750</xdr:rowOff>
    </xdr:from>
    <xdr:to>
      <xdr:col>5</xdr:col>
      <xdr:colOff>61383</xdr:colOff>
      <xdr:row>4</xdr:row>
      <xdr:rowOff>107950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205D897-6305-47CA-A5D4-FF12183C4D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0" y="31750"/>
          <a:ext cx="2052108" cy="1136650"/>
        </a:xfrm>
        <a:prstGeom prst="rect">
          <a:avLst/>
        </a:prstGeom>
      </xdr:spPr>
    </xdr:pic>
    <xdr:clientData/>
  </xdr:twoCellAnchor>
  <xdr:twoCellAnchor editAs="oneCell">
    <xdr:from>
      <xdr:col>20</xdr:col>
      <xdr:colOff>580572</xdr:colOff>
      <xdr:row>5</xdr:row>
      <xdr:rowOff>33565</xdr:rowOff>
    </xdr:from>
    <xdr:to>
      <xdr:col>33</xdr:col>
      <xdr:colOff>40821</xdr:colOff>
      <xdr:row>48</xdr:row>
      <xdr:rowOff>148177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20ABF8F-B871-47FF-ABBB-1FE2D4C2E4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26872" y="1411515"/>
          <a:ext cx="7632699" cy="8452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515541</xdr:colOff>
      <xdr:row>37</xdr:row>
      <xdr:rowOff>57150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163B089-26CB-41CA-9003-31A6CAD6CF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9049941" cy="7772400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livier Royer-Tardif" refreshedDate="44195.100101157404" createdVersion="6" refreshedVersion="6" minRefreshableVersion="3" recordCount="48" xr:uid="{15CD9897-A431-4957-B65B-551810028E4F}">
  <cacheSource type="worksheet">
    <worksheetSource ref="D7:J55" sheet="FRAMECALCULATOR"/>
  </cacheSource>
  <cacheFields count="7">
    <cacheField name="Select" numFmtId="0">
      <sharedItems containsMixedTypes="1" containsNumber="1" containsInteger="1" minValue="0" maxValue="0" count="2">
        <s v="x"/>
        <n v="0"/>
      </sharedItems>
    </cacheField>
    <cacheField name="Structure Section" numFmtId="0">
      <sharedItems/>
    </cacheField>
    <cacheField name="CAD_Part" numFmtId="0">
      <sharedItems/>
    </cacheField>
    <cacheField name="Description" numFmtId="0">
      <sharedItems/>
    </cacheField>
    <cacheField name="Part Type" numFmtId="0">
      <sharedItems count="9">
        <s v="3030 Extrusion"/>
        <s v="2020 Extrusion"/>
        <s v="MIC6 Alu 6mm (Square)"/>
        <s v="MGN12C Rail"/>
        <s v="MGN12H Rail"/>
        <s v="SFU1204 Screw"/>
        <s v="GT2 Belt"/>
        <s v="SiliconeHeatPad (Square)"/>
        <s v="2020 Extrusion (HD Only)"/>
      </sharedItems>
    </cacheField>
    <cacheField name="Length mm" numFmtId="0">
      <sharedItems containsSemiMixedTypes="0" containsString="0" containsNumber="1" containsInteger="1" minValue="140" maxValue="4800" count="26">
        <n v="520"/>
        <n v="510"/>
        <n v="980"/>
        <n v="140"/>
        <n v="610"/>
        <n v="360"/>
        <n v="420"/>
        <n v="531"/>
        <n v="440"/>
        <n v="500"/>
        <n v="485"/>
        <n v="550"/>
        <n v="150"/>
        <n v="4800"/>
        <n v="400"/>
        <n v="450"/>
        <n v="385" u="1"/>
        <n v="320" u="1"/>
        <n v="410" u="1"/>
        <n v="300" u="1"/>
        <n v="4000" u="1"/>
        <n v="880" u="1"/>
        <n v="260" u="1"/>
        <n v="431" u="1"/>
        <n v="350" u="1"/>
        <n v="340" u="1"/>
      </sharedItems>
    </cacheField>
    <cacheField name="Qty" numFmtId="0">
      <sharedItems containsSemiMixedTypes="0" containsString="0" containsNumber="1" containsInteger="1" minValue="1" maxValue="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">
  <r>
    <x v="0"/>
    <s v="Frame"/>
    <s v="HHB"/>
    <s v="Horizontal_High_Back"/>
    <x v="0"/>
    <x v="0"/>
    <n v="1"/>
  </r>
  <r>
    <x v="0"/>
    <s v="Frame"/>
    <s v="HHF"/>
    <s v="Horizontal_High_Front"/>
    <x v="0"/>
    <x v="0"/>
    <n v="1"/>
  </r>
  <r>
    <x v="0"/>
    <s v="Frame"/>
    <s v="HHL"/>
    <s v="Horizontal_High_Left"/>
    <x v="0"/>
    <x v="1"/>
    <n v="1"/>
  </r>
  <r>
    <x v="0"/>
    <s v="Frame"/>
    <s v="HHR"/>
    <s v="Horizontal_High_Right"/>
    <x v="0"/>
    <x v="1"/>
    <n v="1"/>
  </r>
  <r>
    <x v="0"/>
    <s v="Frame"/>
    <s v="HLB"/>
    <s v="Horizontal_Low_Back"/>
    <x v="0"/>
    <x v="0"/>
    <n v="1"/>
  </r>
  <r>
    <x v="0"/>
    <s v="Frame"/>
    <s v="HLF"/>
    <s v="Horizontal_Low_Front"/>
    <x v="0"/>
    <x v="0"/>
    <n v="1"/>
  </r>
  <r>
    <x v="0"/>
    <s v="Frame"/>
    <s v="HLL"/>
    <s v="Horizontal_Low_Left"/>
    <x v="0"/>
    <x v="1"/>
    <n v="1"/>
  </r>
  <r>
    <x v="0"/>
    <s v="Frame"/>
    <s v="HLR"/>
    <s v="Horizontal_Low_Right"/>
    <x v="0"/>
    <x v="1"/>
    <n v="1"/>
  </r>
  <r>
    <x v="0"/>
    <s v="Frame"/>
    <s v="HMB"/>
    <s v="Horizontal_Mid_Back"/>
    <x v="0"/>
    <x v="0"/>
    <n v="1"/>
  </r>
  <r>
    <x v="0"/>
    <s v="Frame"/>
    <s v="HML"/>
    <s v="Horizontal_Mid_Left"/>
    <x v="0"/>
    <x v="1"/>
    <n v="1"/>
  </r>
  <r>
    <x v="0"/>
    <s v="Frame"/>
    <s v="HMR"/>
    <s v="Horizontal_Mid_Right"/>
    <x v="0"/>
    <x v="1"/>
    <n v="1"/>
  </r>
  <r>
    <x v="0"/>
    <s v="Frame"/>
    <s v="VBL"/>
    <s v="Vertical_Back_Left"/>
    <x v="0"/>
    <x v="2"/>
    <n v="1"/>
  </r>
  <r>
    <x v="0"/>
    <s v="Frame"/>
    <s v="VBR"/>
    <s v="Vertical_Back_Right"/>
    <x v="0"/>
    <x v="2"/>
    <n v="1"/>
  </r>
  <r>
    <x v="0"/>
    <s v="Frame"/>
    <s v="VFL"/>
    <s v="Vertical_Front_Left"/>
    <x v="0"/>
    <x v="2"/>
    <n v="1"/>
  </r>
  <r>
    <x v="0"/>
    <s v="Frame"/>
    <s v="VFR"/>
    <s v="Vertical_Front_Right"/>
    <x v="0"/>
    <x v="2"/>
    <n v="1"/>
  </r>
  <r>
    <x v="0"/>
    <s v="Xtension_ElectronicBay"/>
    <s v="XHH"/>
    <s v="Xtension_Horizontal_High_Right"/>
    <x v="0"/>
    <x v="1"/>
    <n v="1"/>
  </r>
  <r>
    <x v="0"/>
    <s v="Xtension_ElectronicBay"/>
    <s v="XHHB"/>
    <s v="Xtension_Horizontal_High_Back"/>
    <x v="0"/>
    <x v="3"/>
    <n v="1"/>
  </r>
  <r>
    <x v="0"/>
    <s v="Xtension_ElectronicBay"/>
    <s v="XHHF"/>
    <s v="Xtension_Horizontal_High_Front"/>
    <x v="0"/>
    <x v="3"/>
    <n v="1"/>
  </r>
  <r>
    <x v="0"/>
    <s v="Xtension_ElectronicBay"/>
    <s v="XHLB"/>
    <s v="Xtension_Horizontal_Low_Back"/>
    <x v="0"/>
    <x v="3"/>
    <n v="1"/>
  </r>
  <r>
    <x v="0"/>
    <s v="Xtension_ElectronicBay"/>
    <s v="XHLF"/>
    <s v="Xtension_Horizontal_Low_Front"/>
    <x v="0"/>
    <x v="3"/>
    <n v="1"/>
  </r>
  <r>
    <x v="0"/>
    <s v="Xtension_ElectronicBay"/>
    <s v="XHLR"/>
    <s v="Xtension_Horizontal_Low_Right"/>
    <x v="0"/>
    <x v="1"/>
    <n v="1"/>
  </r>
  <r>
    <x v="0"/>
    <s v="Xtension_ElectronicBay"/>
    <s v="XVBR"/>
    <s v="Xtension_Vertical_Back_Right"/>
    <x v="0"/>
    <x v="2"/>
    <n v="1"/>
  </r>
  <r>
    <x v="0"/>
    <s v="Xtension_ElectronicBay"/>
    <s v="XVF"/>
    <s v="Xtension_Vertical_Front"/>
    <x v="0"/>
    <x v="2"/>
    <n v="1"/>
  </r>
  <r>
    <x v="0"/>
    <s v="ZR_Support"/>
    <s v="VFL_ZR"/>
    <s v="ZR Doubler Vertical_Front_Left"/>
    <x v="0"/>
    <x v="4"/>
    <n v="1"/>
  </r>
  <r>
    <x v="0"/>
    <s v="ZR_Support"/>
    <s v="VFR_ZR"/>
    <s v="ZR Doubler Vertical_Front_Right"/>
    <x v="0"/>
    <x v="4"/>
    <n v="1"/>
  </r>
  <r>
    <x v="0"/>
    <s v="ZR_Support"/>
    <s v="VRR_ZR"/>
    <s v="ZR Doubler Vertical_Rear"/>
    <x v="0"/>
    <x v="4"/>
    <n v="1"/>
  </r>
  <r>
    <x v="0"/>
    <s v="BedFrame"/>
    <s v="BedFR"/>
    <s v="BedFrame Front"/>
    <x v="1"/>
    <x v="5"/>
    <n v="1"/>
  </r>
  <r>
    <x v="0"/>
    <s v="BedFrame"/>
    <s v="BedRR"/>
    <s v="BedFrame Rear"/>
    <x v="1"/>
    <x v="5"/>
    <n v="1"/>
  </r>
  <r>
    <x v="0"/>
    <s v="BedFrame"/>
    <s v="BedLH"/>
    <s v="BedFrame Left"/>
    <x v="1"/>
    <x v="6"/>
    <n v="1"/>
  </r>
  <r>
    <x v="0"/>
    <s v="BedFrame"/>
    <s v="BedRH"/>
    <s v="BedFrame Right"/>
    <x v="1"/>
    <x v="6"/>
    <n v="1"/>
  </r>
  <r>
    <x v="1"/>
    <s v="X Axis Support"/>
    <s v="Track_X_2020Profile"/>
    <s v="X axis support aluminum profile 2020"/>
    <x v="1"/>
    <x v="7"/>
    <n v="1"/>
  </r>
  <r>
    <x v="0"/>
    <s v="BedPlate"/>
    <s v="BedPlate"/>
    <s v="Bed Plate (Square)"/>
    <x v="2"/>
    <x v="8"/>
    <n v="1"/>
  </r>
  <r>
    <x v="1"/>
    <s v="STD/HT XYRails"/>
    <s v="Y_MGN12C_Left"/>
    <s v="MGN12 Rail with MGNC (Compact Bloc)"/>
    <x v="3"/>
    <x v="9"/>
    <n v="1"/>
  </r>
  <r>
    <x v="1"/>
    <s v="STD/HT XYRails"/>
    <s v="Y_MGN12C_Right"/>
    <s v="MGN12 Rail with MGNC (Compact Bloc)"/>
    <x v="3"/>
    <x v="9"/>
    <n v="1"/>
  </r>
  <r>
    <x v="1"/>
    <s v="STD/HT XYRails"/>
    <s v="X_MGN12H"/>
    <s v="MGN12 Rail with MGN12H (Normal Bloc)"/>
    <x v="4"/>
    <x v="10"/>
    <n v="1"/>
  </r>
  <r>
    <x v="0"/>
    <s v="ZR_Motion"/>
    <s v="ZR_MGN12H_FL"/>
    <s v="MGN12 Rail with MGN12H (Normal Bloc)"/>
    <x v="4"/>
    <x v="11"/>
    <n v="1"/>
  </r>
  <r>
    <x v="0"/>
    <s v="ZR_Motion"/>
    <s v="ZR_MGN12H_FL"/>
    <s v="MGN12 Rail with MGN12H (Normal Bloc)"/>
    <x v="4"/>
    <x v="11"/>
    <n v="1"/>
  </r>
  <r>
    <x v="0"/>
    <s v="ZR_Motion"/>
    <s v="ZR_MGN12H_FL"/>
    <s v="MGN12 Rail with MGN12H (Normal Bloc)"/>
    <x v="4"/>
    <x v="11"/>
    <n v="1"/>
  </r>
  <r>
    <x v="0"/>
    <s v="ZR_Motion"/>
    <s v="ZR_MGN12H_BED"/>
    <s v="MGN12 Rail with MGN12H (Normal Bloc)"/>
    <x v="4"/>
    <x v="12"/>
    <n v="3"/>
  </r>
  <r>
    <x v="0"/>
    <s v="ZR_Motion"/>
    <s v="ZR_SFU1204_FL"/>
    <s v="Ball Screw SFU1204 Front Left"/>
    <x v="5"/>
    <x v="11"/>
    <n v="1"/>
  </r>
  <r>
    <x v="0"/>
    <s v="ZR_Motion"/>
    <s v="ZR_SFU1204_FR"/>
    <s v="Ball Screw SFU1204 Front Right"/>
    <x v="5"/>
    <x v="11"/>
    <n v="1"/>
  </r>
  <r>
    <x v="0"/>
    <s v="ZR_Motion"/>
    <s v="ZR_SFU1204_RR"/>
    <s v="Ball Screw SFU1204 Front Rear"/>
    <x v="5"/>
    <x v="11"/>
    <n v="1"/>
  </r>
  <r>
    <x v="0"/>
    <s v="XY_Belts"/>
    <s v="Upper and Lower Belts"/>
    <s v="Gates GT2 PowerGrip Belt"/>
    <x v="6"/>
    <x v="13"/>
    <n v="1"/>
  </r>
  <r>
    <x v="0"/>
    <s v="ZR_HeaterPad"/>
    <s v="ZR_SiliconeHeatPad"/>
    <s v="Silicone Heat Pad (Keenovo Recommended)"/>
    <x v="7"/>
    <x v="14"/>
    <n v="1"/>
  </r>
  <r>
    <x v="0"/>
    <s v="HD_X axis Support"/>
    <s v="Track_XHD_2020Profile"/>
    <s v="X axis support for HD9 and HD12 only. Replaces Regular X Axis if HD version is selected."/>
    <x v="8"/>
    <x v="0"/>
    <n v="1"/>
  </r>
  <r>
    <x v="0"/>
    <s v="HD_XYRails"/>
    <s v="Y_MGN12H"/>
    <s v="MGN12 Rail with MGN12H (Normal Block)"/>
    <x v="4"/>
    <x v="9"/>
    <n v="1"/>
  </r>
  <r>
    <x v="0"/>
    <s v="HD_XYRails"/>
    <s v="Y_MGN12H"/>
    <s v="MGN12 Rail with MGN12H (Normal Block)"/>
    <x v="4"/>
    <x v="9"/>
    <n v="1"/>
  </r>
  <r>
    <x v="0"/>
    <s v="HD_XYRails"/>
    <s v="X_MGN12H"/>
    <s v="MGN12 Rail with MGN12H (Normal Block)"/>
    <x v="4"/>
    <x v="15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461BD4-CFE3-49FF-BD65-96FF36D7102A}" name="PivotTable2" cacheId="0" applyNumberFormats="0" applyBorderFormats="0" applyFontFormats="0" applyPatternFormats="0" applyAlignmentFormats="0" applyWidthHeightFormats="1" dataCaption="Values" updatedVersion="6" minRefreshableVersion="3" showDrill="0" showDataTips="0" useAutoFormatting="1" rowGrandTotals="0" colGrandTotals="0" itemPrintTitles="1" createdVersion="6" indent="0" compact="0" compactData="0" gridDropZones="1" multipleFieldFilters="0">
  <location ref="Q7:S32" firstHeaderRow="2" firstDataRow="2" firstDataCol="2" rowPageCount="1" colPageCount="1"/>
  <pivotFields count="7">
    <pivotField axis="axisPage" compact="0" outline="0" showAll="0">
      <items count="3">
        <item x="1"/>
        <item x="0"/>
        <item t="default"/>
      </items>
    </pivotField>
    <pivotField compact="0" outline="0" showAll="0"/>
    <pivotField compact="0" outline="0" showAll="0"/>
    <pivotField compact="0" outline="0" showAll="0"/>
    <pivotField axis="axisRow" compact="0" outline="0" showAll="0" insertBlankRow="1" defaultSubtotal="0">
      <items count="9">
        <item x="1"/>
        <item x="0"/>
        <item x="3"/>
        <item x="4"/>
        <item x="5"/>
        <item x="6"/>
        <item x="2"/>
        <item x="7"/>
        <item x="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>
      <items count="27">
        <item x="12"/>
        <item m="1" x="22"/>
        <item m="1" x="17"/>
        <item m="1" x="25"/>
        <item m="1" x="16"/>
        <item x="14"/>
        <item m="1" x="18"/>
        <item x="6"/>
        <item x="15"/>
        <item x="3"/>
        <item m="1" x="23"/>
        <item m="1" x="21"/>
        <item x="1"/>
        <item m="1" x="20"/>
        <item m="1" x="19"/>
        <item m="1" x="24"/>
        <item x="0"/>
        <item x="5"/>
        <item x="7"/>
        <item x="8"/>
        <item x="9"/>
        <item x="10"/>
        <item x="13"/>
        <item x="2"/>
        <item x="4"/>
        <item x="11"/>
        <item t="default"/>
      </items>
    </pivotField>
    <pivotField dataField="1" compact="0" outline="0" showAll="0"/>
  </pivotFields>
  <rowFields count="2">
    <field x="4"/>
    <field x="5"/>
  </rowFields>
  <rowItems count="24">
    <i>
      <x/>
      <x v="7"/>
    </i>
    <i r="1">
      <x v="17"/>
    </i>
    <i t="blank">
      <x/>
    </i>
    <i>
      <x v="1"/>
      <x v="9"/>
    </i>
    <i r="1">
      <x v="12"/>
    </i>
    <i r="1">
      <x v="16"/>
    </i>
    <i r="1">
      <x v="23"/>
    </i>
    <i r="1">
      <x v="24"/>
    </i>
    <i t="blank">
      <x v="1"/>
    </i>
    <i>
      <x v="3"/>
      <x/>
    </i>
    <i r="1">
      <x v="8"/>
    </i>
    <i r="1">
      <x v="20"/>
    </i>
    <i r="1">
      <x v="25"/>
    </i>
    <i t="blank">
      <x v="3"/>
    </i>
    <i>
      <x v="4"/>
      <x v="25"/>
    </i>
    <i t="blank">
      <x v="4"/>
    </i>
    <i>
      <x v="5"/>
      <x v="22"/>
    </i>
    <i t="blank">
      <x v="5"/>
    </i>
    <i>
      <x v="6"/>
      <x v="19"/>
    </i>
    <i t="blank">
      <x v="6"/>
    </i>
    <i>
      <x v="7"/>
      <x v="5"/>
    </i>
    <i t="blank">
      <x v="7"/>
    </i>
    <i>
      <x v="8"/>
      <x v="16"/>
    </i>
    <i t="blank">
      <x v="8"/>
    </i>
  </rowItems>
  <colItems count="1">
    <i/>
  </colItems>
  <pageFields count="1">
    <pageField fld="0" item="1" hier="-1"/>
  </pageFields>
  <dataFields count="1">
    <dataField name="Sum of Qty" fld="6" baseField="4" baseItem="2"/>
  </dataFields>
  <formats count="30">
    <format dxfId="30">
      <pivotArea type="origin" dataOnly="0" labelOnly="1" outline="0" fieldPosition="0"/>
    </format>
    <format dxfId="29">
      <pivotArea type="all" dataOnly="0" outline="0" fieldPosition="0"/>
    </format>
    <format dxfId="28">
      <pivotArea outline="0" collapsedLevelsAreSubtotals="1" fieldPosition="0"/>
    </format>
    <format dxfId="27">
      <pivotArea type="origin" dataOnly="0" labelOnly="1" outline="0" fieldPosition="0"/>
    </format>
    <format dxfId="26">
      <pivotArea field="5" type="button" dataOnly="0" labelOnly="1" outline="0" axis="axisRow" fieldPosition="1"/>
    </format>
    <format dxfId="25">
      <pivotArea type="topRight" dataOnly="0" labelOnly="1" outline="0" fieldPosition="0"/>
    </format>
    <format dxfId="24">
      <pivotArea outline="0" collapsedLevelsAreSubtotals="1" fieldPosition="0"/>
    </format>
    <format dxfId="23">
      <pivotArea type="topRight" dataOnly="0" labelOnly="1" outline="0" fieldPosition="0"/>
    </format>
    <format dxfId="22">
      <pivotArea outline="0" collapsedLevelsAreSubtotals="1" fieldPosition="0"/>
    </format>
    <format dxfId="21">
      <pivotArea type="topRight" dataOnly="0" labelOnly="1" outline="0" fieldPosition="0"/>
    </format>
    <format dxfId="20">
      <pivotArea type="origin" dataOnly="0" labelOnly="1" outline="0" fieldPosition="0"/>
    </format>
    <format dxfId="19">
      <pivotArea type="origin" dataOnly="0" labelOnly="1" outline="0" fieldPosition="0"/>
    </format>
    <format dxfId="18">
      <pivotArea type="origin" dataOnly="0" labelOnly="1" outline="0" fieldPosition="0"/>
    </format>
    <format dxfId="17">
      <pivotArea field="5" type="button" dataOnly="0" labelOnly="1" outline="0" axis="axisRow" fieldPosition="1"/>
    </format>
    <format dxfId="16">
      <pivotArea type="topRight" dataOnly="0" labelOnly="1" outline="0" fieldPosition="0"/>
    </format>
    <format dxfId="15">
      <pivotArea field="4" type="button" dataOnly="0" labelOnly="1" outline="0" axis="axisRow" fieldPosition="0"/>
    </format>
    <format dxfId="14">
      <pivotArea field="5" type="button" dataOnly="0" labelOnly="1" outline="0" axis="axisRow" fieldPosition="1"/>
    </format>
    <format dxfId="13">
      <pivotArea type="all" dataOnly="0" outline="0" fieldPosition="0"/>
    </format>
    <format dxfId="12">
      <pivotArea outline="0" collapsedLevelsAreSubtotals="1" fieldPosition="0"/>
    </format>
    <format dxfId="11">
      <pivotArea type="origin" dataOnly="0" labelOnly="1" outline="0" fieldPosition="0"/>
    </format>
    <format dxfId="10">
      <pivotArea field="4" type="button" dataOnly="0" labelOnly="1" outline="0" axis="axisRow" fieldPosition="0"/>
    </format>
    <format dxfId="9">
      <pivotArea field="5" type="button" dataOnly="0" labelOnly="1" outline="0" axis="axisRow" fieldPosition="1"/>
    </format>
    <format dxfId="8">
      <pivotArea dataOnly="0" labelOnly="1" outline="0" fieldPosition="0">
        <references count="1">
          <reference field="4" count="0"/>
        </references>
      </pivotArea>
    </format>
    <format dxfId="7">
      <pivotArea dataOnly="0" labelOnly="1" outline="0" fieldPosition="0">
        <references count="2">
          <reference field="4" count="1" selected="0">
            <x v="0"/>
          </reference>
          <reference field="5" count="2">
            <x v="1"/>
            <x v="2"/>
          </reference>
        </references>
      </pivotArea>
    </format>
    <format dxfId="6">
      <pivotArea dataOnly="0" labelOnly="1" outline="0" fieldPosition="0">
        <references count="2">
          <reference field="4" count="1" selected="0">
            <x v="1"/>
          </reference>
          <reference field="5" count="3">
            <x v="6"/>
            <x v="7"/>
            <x v="9"/>
          </reference>
        </references>
      </pivotArea>
    </format>
    <format dxfId="5">
      <pivotArea dataOnly="0" labelOnly="1" outline="0" fieldPosition="0">
        <references count="2">
          <reference field="4" count="1" selected="0">
            <x v="2"/>
          </reference>
          <reference field="5" count="1">
            <x v="5"/>
          </reference>
        </references>
      </pivotArea>
    </format>
    <format dxfId="4">
      <pivotArea dataOnly="0" labelOnly="1" outline="0" fieldPosition="0">
        <references count="2">
          <reference field="4" count="1" selected="0">
            <x v="3"/>
          </reference>
          <reference field="5" count="3">
            <x v="0"/>
            <x v="4"/>
            <x v="8"/>
          </reference>
        </references>
      </pivotArea>
    </format>
    <format dxfId="3">
      <pivotArea dataOnly="0" labelOnly="1" outline="0" fieldPosition="0">
        <references count="2">
          <reference field="4" count="1" selected="0">
            <x v="4"/>
          </reference>
          <reference field="5" count="1">
            <x v="8"/>
          </reference>
        </references>
      </pivotArea>
    </format>
    <format dxfId="2">
      <pivotArea type="topRight" dataOnly="0" labelOnly="1" outline="0" fieldPosition="0"/>
    </format>
    <format dxfId="1">
      <pivotArea field="0" type="button" dataOnly="0" labelOnly="1" outline="0" axis="axisPage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C65FA-9F26-4091-B30E-7488FA0C6086}">
  <sheetPr>
    <tabColor rgb="FF7030A0"/>
  </sheetPr>
  <dimension ref="A1:W55"/>
  <sheetViews>
    <sheetView showGridLines="0" tabSelected="1" topLeftCell="A5" zoomScaleNormal="100" workbookViewId="0">
      <selection activeCell="H3" sqref="H3"/>
    </sheetView>
  </sheetViews>
  <sheetFormatPr defaultRowHeight="14.5" outlineLevelCol="1" x14ac:dyDescent="0.35"/>
  <cols>
    <col min="1" max="1" width="3.453125" customWidth="1"/>
    <col min="2" max="3" width="3.453125" hidden="1" customWidth="1" outlineLevel="1"/>
    <col min="4" max="4" width="5.7265625" style="1" bestFit="1" customWidth="1" collapsed="1"/>
    <col min="5" max="5" width="22.81640625" customWidth="1"/>
    <col min="6" max="6" width="18.1796875" customWidth="1"/>
    <col min="7" max="7" width="35" bestFit="1" customWidth="1"/>
    <col min="8" max="8" width="24.453125" style="1" customWidth="1"/>
    <col min="9" max="9" width="12.26953125" style="1" customWidth="1"/>
    <col min="10" max="10" width="8.453125" style="1" bestFit="1" customWidth="1"/>
    <col min="11" max="11" width="4.1796875" style="1" hidden="1" customWidth="1" outlineLevel="1"/>
    <col min="12" max="12" width="12.81640625" style="1" hidden="1" customWidth="1" outlineLevel="1"/>
    <col min="13" max="13" width="8.1796875" style="1" hidden="1" customWidth="1" outlineLevel="1"/>
    <col min="14" max="14" width="9.1796875" collapsed="1"/>
    <col min="15" max="15" width="11.81640625" customWidth="1"/>
    <col min="16" max="16" width="1.26953125" customWidth="1"/>
    <col min="17" max="17" width="32.1796875" style="3" customWidth="1"/>
    <col min="18" max="18" width="12.453125" style="3" bestFit="1" customWidth="1"/>
    <col min="19" max="19" width="7.81640625" style="1" customWidth="1"/>
    <col min="20" max="20" width="10.1796875" customWidth="1"/>
    <col min="21" max="21" width="12.26953125" customWidth="1"/>
  </cols>
  <sheetData>
    <row r="1" spans="2:23" ht="18.5" x14ac:dyDescent="0.45">
      <c r="F1" s="1"/>
      <c r="G1" s="2" t="s">
        <v>0</v>
      </c>
      <c r="H1" s="2" t="s">
        <v>1</v>
      </c>
    </row>
    <row r="2" spans="2:23" ht="23.5" x14ac:dyDescent="0.55000000000000004">
      <c r="F2" s="1"/>
      <c r="G2" s="4" t="s">
        <v>2</v>
      </c>
      <c r="H2" s="5">
        <v>315</v>
      </c>
      <c r="I2" s="17" t="s">
        <v>105</v>
      </c>
    </row>
    <row r="3" spans="2:23" ht="18.5" x14ac:dyDescent="0.45">
      <c r="F3" s="1"/>
      <c r="G3" s="4" t="s">
        <v>3</v>
      </c>
      <c r="H3" s="6">
        <f>H2</f>
        <v>315</v>
      </c>
      <c r="I3" t="s">
        <v>4</v>
      </c>
    </row>
    <row r="4" spans="2:23" ht="24" thickBot="1" x14ac:dyDescent="0.6">
      <c r="F4" s="1"/>
      <c r="G4" s="4" t="s">
        <v>5</v>
      </c>
      <c r="H4" s="5">
        <v>340</v>
      </c>
      <c r="I4" s="17" t="s">
        <v>102</v>
      </c>
      <c r="Q4" s="18" t="s">
        <v>138</v>
      </c>
    </row>
    <row r="5" spans="2:23" ht="24" thickBot="1" x14ac:dyDescent="0.6">
      <c r="G5" s="49" t="s">
        <v>133</v>
      </c>
      <c r="H5" s="52" t="s">
        <v>132</v>
      </c>
      <c r="I5" s="17" t="s">
        <v>137</v>
      </c>
      <c r="P5" s="48"/>
      <c r="Q5" s="53" t="s">
        <v>134</v>
      </c>
      <c r="R5" s="51" t="s">
        <v>136</v>
      </c>
      <c r="W5" s="20" t="s">
        <v>103</v>
      </c>
    </row>
    <row r="6" spans="2:23" ht="24" thickBot="1" x14ac:dyDescent="0.6">
      <c r="E6" s="7" t="s">
        <v>109</v>
      </c>
      <c r="Q6" s="56" t="str">
        <f>"Summary for: "&amp;H2&amp;"x"&amp;H3&amp;"x"&amp;H4&amp;" - "&amp;H5</f>
        <v>Summary for: 315x315x340 - HD</v>
      </c>
      <c r="R6" s="57"/>
      <c r="S6" s="58"/>
    </row>
    <row r="7" spans="2:23" s="12" customFormat="1" ht="26.15" customHeight="1" thickBot="1" x14ac:dyDescent="0.4">
      <c r="B7" s="12" t="s">
        <v>135</v>
      </c>
      <c r="C7" s="12" t="s">
        <v>132</v>
      </c>
      <c r="D7" s="8" t="s">
        <v>134</v>
      </c>
      <c r="E7" s="8" t="s">
        <v>6</v>
      </c>
      <c r="F7" s="9" t="s">
        <v>7</v>
      </c>
      <c r="G7" s="9" t="s">
        <v>8</v>
      </c>
      <c r="H7" s="9" t="s">
        <v>9</v>
      </c>
      <c r="I7" s="9" t="s">
        <v>10</v>
      </c>
      <c r="J7" s="10" t="s">
        <v>11</v>
      </c>
      <c r="K7" s="11" t="s">
        <v>12</v>
      </c>
      <c r="L7" s="11" t="s">
        <v>1</v>
      </c>
      <c r="M7" s="11" t="s">
        <v>13</v>
      </c>
      <c r="O7"/>
      <c r="P7"/>
      <c r="Q7" s="29" t="s">
        <v>14</v>
      </c>
      <c r="R7" s="30"/>
      <c r="S7" s="36"/>
      <c r="T7"/>
      <c r="U7"/>
      <c r="V7"/>
    </row>
    <row r="8" spans="2:23" ht="15" thickBot="1" x14ac:dyDescent="0.4">
      <c r="B8" t="s">
        <v>136</v>
      </c>
      <c r="C8" t="s">
        <v>136</v>
      </c>
      <c r="D8" s="50" t="str">
        <f t="shared" ref="D8:D55" si="0">IF($H$5="STD_HT",B8,IF($H$5="HD",C8,""))</f>
        <v>x</v>
      </c>
      <c r="E8" s="13" t="s">
        <v>15</v>
      </c>
      <c r="F8" s="13" t="s">
        <v>16</v>
      </c>
      <c r="G8" s="13" t="s">
        <v>17</v>
      </c>
      <c r="H8" s="14" t="s">
        <v>18</v>
      </c>
      <c r="I8" s="14">
        <f t="shared" ref="I8:I52" si="1">IFERROR(VLOOKUP(K8,$G$2:$H$4,2,0),0)+M8</f>
        <v>420</v>
      </c>
      <c r="J8" s="14">
        <v>1</v>
      </c>
      <c r="K8" s="1" t="s">
        <v>2</v>
      </c>
      <c r="L8" s="1">
        <v>315</v>
      </c>
      <c r="M8" s="1">
        <v>105</v>
      </c>
      <c r="Q8" s="31" t="s">
        <v>9</v>
      </c>
      <c r="R8" s="31" t="s">
        <v>10</v>
      </c>
      <c r="S8" s="21" t="s">
        <v>19</v>
      </c>
    </row>
    <row r="9" spans="2:23" x14ac:dyDescent="0.35">
      <c r="B9" t="s">
        <v>136</v>
      </c>
      <c r="C9" t="s">
        <v>136</v>
      </c>
      <c r="D9" s="50" t="str">
        <f t="shared" si="0"/>
        <v>x</v>
      </c>
      <c r="E9" s="13" t="s">
        <v>15</v>
      </c>
      <c r="F9" s="13" t="s">
        <v>20</v>
      </c>
      <c r="G9" s="13" t="s">
        <v>21</v>
      </c>
      <c r="H9" s="14" t="s">
        <v>18</v>
      </c>
      <c r="I9" s="14">
        <f t="shared" si="1"/>
        <v>420</v>
      </c>
      <c r="J9" s="14">
        <v>1</v>
      </c>
      <c r="K9" s="1" t="s">
        <v>2</v>
      </c>
      <c r="L9" s="1">
        <v>315</v>
      </c>
      <c r="M9" s="1">
        <v>105</v>
      </c>
      <c r="Q9" s="32" t="s">
        <v>22</v>
      </c>
      <c r="R9" s="15">
        <v>420</v>
      </c>
      <c r="S9" s="26">
        <v>2</v>
      </c>
    </row>
    <row r="10" spans="2:23" ht="15" thickBot="1" x14ac:dyDescent="0.4">
      <c r="B10" t="s">
        <v>136</v>
      </c>
      <c r="C10" t="s">
        <v>136</v>
      </c>
      <c r="D10" s="50" t="str">
        <f t="shared" si="0"/>
        <v>x</v>
      </c>
      <c r="E10" s="13" t="s">
        <v>15</v>
      </c>
      <c r="F10" s="13" t="s">
        <v>23</v>
      </c>
      <c r="G10" s="13" t="s">
        <v>24</v>
      </c>
      <c r="H10" s="14" t="s">
        <v>18</v>
      </c>
      <c r="I10" s="14">
        <f t="shared" si="1"/>
        <v>410</v>
      </c>
      <c r="J10" s="14">
        <v>1</v>
      </c>
      <c r="K10" s="1" t="s">
        <v>3</v>
      </c>
      <c r="L10" s="1">
        <v>315</v>
      </c>
      <c r="M10" s="1">
        <v>95</v>
      </c>
      <c r="Q10" s="33" t="s">
        <v>22</v>
      </c>
      <c r="R10" s="15">
        <v>360</v>
      </c>
      <c r="S10" s="27">
        <v>2</v>
      </c>
    </row>
    <row r="11" spans="2:23" ht="15" thickBot="1" x14ac:dyDescent="0.4">
      <c r="B11" t="s">
        <v>136</v>
      </c>
      <c r="C11" t="s">
        <v>136</v>
      </c>
      <c r="D11" s="50" t="str">
        <f t="shared" si="0"/>
        <v>x</v>
      </c>
      <c r="E11" s="13" t="s">
        <v>15</v>
      </c>
      <c r="F11" s="13" t="s">
        <v>25</v>
      </c>
      <c r="G11" s="13" t="s">
        <v>26</v>
      </c>
      <c r="H11" s="14" t="s">
        <v>18</v>
      </c>
      <c r="I11" s="14">
        <f t="shared" si="1"/>
        <v>410</v>
      </c>
      <c r="J11" s="14">
        <v>1</v>
      </c>
      <c r="K11" s="1" t="s">
        <v>3</v>
      </c>
      <c r="L11" s="1">
        <v>315</v>
      </c>
      <c r="M11" s="1">
        <v>95</v>
      </c>
      <c r="Q11" s="22"/>
      <c r="R11" s="15"/>
      <c r="S11" s="27"/>
    </row>
    <row r="12" spans="2:23" ht="15" thickBot="1" x14ac:dyDescent="0.4">
      <c r="B12" t="s">
        <v>136</v>
      </c>
      <c r="C12" t="s">
        <v>136</v>
      </c>
      <c r="D12" s="50" t="str">
        <f t="shared" si="0"/>
        <v>x</v>
      </c>
      <c r="E12" s="13" t="s">
        <v>15</v>
      </c>
      <c r="F12" s="13" t="s">
        <v>27</v>
      </c>
      <c r="G12" s="13" t="s">
        <v>28</v>
      </c>
      <c r="H12" s="14" t="s">
        <v>18</v>
      </c>
      <c r="I12" s="14">
        <f t="shared" si="1"/>
        <v>420</v>
      </c>
      <c r="J12" s="14">
        <v>1</v>
      </c>
      <c r="K12" s="1" t="s">
        <v>2</v>
      </c>
      <c r="L12" s="1">
        <v>315</v>
      </c>
      <c r="M12" s="1">
        <v>105</v>
      </c>
      <c r="Q12" s="32" t="s">
        <v>18</v>
      </c>
      <c r="R12" s="35">
        <v>140</v>
      </c>
      <c r="S12" s="27">
        <v>4</v>
      </c>
    </row>
    <row r="13" spans="2:23" x14ac:dyDescent="0.35">
      <c r="B13" t="s">
        <v>136</v>
      </c>
      <c r="C13" t="s">
        <v>136</v>
      </c>
      <c r="D13" s="50" t="str">
        <f t="shared" si="0"/>
        <v>x</v>
      </c>
      <c r="E13" s="13" t="s">
        <v>15</v>
      </c>
      <c r="F13" s="13" t="s">
        <v>29</v>
      </c>
      <c r="G13" s="13" t="s">
        <v>30</v>
      </c>
      <c r="H13" s="14" t="s">
        <v>18</v>
      </c>
      <c r="I13" s="14">
        <f t="shared" si="1"/>
        <v>420</v>
      </c>
      <c r="J13" s="14">
        <v>1</v>
      </c>
      <c r="K13" s="1" t="s">
        <v>2</v>
      </c>
      <c r="L13" s="1">
        <v>315</v>
      </c>
      <c r="M13" s="1">
        <v>105</v>
      </c>
      <c r="Q13" s="34" t="s">
        <v>18</v>
      </c>
      <c r="R13" s="15">
        <v>510</v>
      </c>
      <c r="S13" s="27">
        <v>8</v>
      </c>
    </row>
    <row r="14" spans="2:23" x14ac:dyDescent="0.35">
      <c r="B14" t="s">
        <v>136</v>
      </c>
      <c r="C14" t="s">
        <v>136</v>
      </c>
      <c r="D14" s="50" t="str">
        <f t="shared" si="0"/>
        <v>x</v>
      </c>
      <c r="E14" s="13" t="s">
        <v>15</v>
      </c>
      <c r="F14" s="13" t="s">
        <v>31</v>
      </c>
      <c r="G14" s="13" t="s">
        <v>32</v>
      </c>
      <c r="H14" s="14" t="s">
        <v>18</v>
      </c>
      <c r="I14" s="14">
        <f t="shared" si="1"/>
        <v>410</v>
      </c>
      <c r="J14" s="14">
        <v>1</v>
      </c>
      <c r="K14" s="1" t="s">
        <v>3</v>
      </c>
      <c r="L14" s="1">
        <v>315</v>
      </c>
      <c r="M14" s="1">
        <v>95</v>
      </c>
      <c r="Q14" s="34" t="s">
        <v>18</v>
      </c>
      <c r="R14" s="15">
        <v>520</v>
      </c>
      <c r="S14" s="27">
        <v>5</v>
      </c>
    </row>
    <row r="15" spans="2:23" x14ac:dyDescent="0.35">
      <c r="B15" t="s">
        <v>136</v>
      </c>
      <c r="C15" t="s">
        <v>136</v>
      </c>
      <c r="D15" s="50" t="str">
        <f t="shared" si="0"/>
        <v>x</v>
      </c>
      <c r="E15" s="13" t="s">
        <v>15</v>
      </c>
      <c r="F15" s="13" t="s">
        <v>33</v>
      </c>
      <c r="G15" s="13" t="s">
        <v>34</v>
      </c>
      <c r="H15" s="14" t="s">
        <v>18</v>
      </c>
      <c r="I15" s="14">
        <f t="shared" si="1"/>
        <v>410</v>
      </c>
      <c r="J15" s="14">
        <v>1</v>
      </c>
      <c r="K15" s="1" t="s">
        <v>3</v>
      </c>
      <c r="L15" s="1">
        <v>315</v>
      </c>
      <c r="M15" s="1">
        <v>95</v>
      </c>
      <c r="Q15" s="34" t="s">
        <v>18</v>
      </c>
      <c r="R15" s="15">
        <v>980</v>
      </c>
      <c r="S15" s="27">
        <v>6</v>
      </c>
    </row>
    <row r="16" spans="2:23" ht="15" thickBot="1" x14ac:dyDescent="0.4">
      <c r="B16" t="s">
        <v>136</v>
      </c>
      <c r="C16" t="s">
        <v>136</v>
      </c>
      <c r="D16" s="50" t="str">
        <f t="shared" si="0"/>
        <v>x</v>
      </c>
      <c r="E16" s="13" t="s">
        <v>15</v>
      </c>
      <c r="F16" s="13" t="s">
        <v>35</v>
      </c>
      <c r="G16" s="13" t="s">
        <v>36</v>
      </c>
      <c r="H16" s="14" t="s">
        <v>18</v>
      </c>
      <c r="I16" s="14">
        <f t="shared" si="1"/>
        <v>420</v>
      </c>
      <c r="J16" s="14">
        <v>1</v>
      </c>
      <c r="K16" s="1" t="s">
        <v>2</v>
      </c>
      <c r="L16" s="1">
        <v>315</v>
      </c>
      <c r="M16" s="1">
        <v>105</v>
      </c>
      <c r="Q16" s="33" t="s">
        <v>18</v>
      </c>
      <c r="R16" s="15">
        <v>610</v>
      </c>
      <c r="S16" s="27">
        <v>3</v>
      </c>
    </row>
    <row r="17" spans="2:19" ht="15" thickBot="1" x14ac:dyDescent="0.4">
      <c r="B17" t="s">
        <v>136</v>
      </c>
      <c r="C17" t="s">
        <v>136</v>
      </c>
      <c r="D17" s="50" t="str">
        <f t="shared" si="0"/>
        <v>x</v>
      </c>
      <c r="E17" s="13" t="s">
        <v>15</v>
      </c>
      <c r="F17" s="13" t="s">
        <v>37</v>
      </c>
      <c r="G17" s="13" t="s">
        <v>38</v>
      </c>
      <c r="H17" s="14" t="s">
        <v>18</v>
      </c>
      <c r="I17" s="14">
        <f t="shared" si="1"/>
        <v>410</v>
      </c>
      <c r="J17" s="14">
        <v>1</v>
      </c>
      <c r="K17" s="1" t="s">
        <v>3</v>
      </c>
      <c r="L17" s="1">
        <v>315</v>
      </c>
      <c r="M17" s="1">
        <v>95</v>
      </c>
      <c r="Q17" s="22"/>
      <c r="R17" s="15"/>
      <c r="S17" s="27"/>
    </row>
    <row r="18" spans="2:19" x14ac:dyDescent="0.35">
      <c r="B18" t="s">
        <v>136</v>
      </c>
      <c r="C18" t="s">
        <v>136</v>
      </c>
      <c r="D18" s="50" t="str">
        <f t="shared" si="0"/>
        <v>x</v>
      </c>
      <c r="E18" s="13" t="s">
        <v>15</v>
      </c>
      <c r="F18" s="13" t="s">
        <v>39</v>
      </c>
      <c r="G18" s="13" t="s">
        <v>40</v>
      </c>
      <c r="H18" s="14" t="s">
        <v>18</v>
      </c>
      <c r="I18" s="14">
        <f t="shared" si="1"/>
        <v>410</v>
      </c>
      <c r="J18" s="14">
        <v>1</v>
      </c>
      <c r="K18" s="1" t="s">
        <v>3</v>
      </c>
      <c r="L18" s="1">
        <v>315</v>
      </c>
      <c r="M18" s="1">
        <v>95</v>
      </c>
      <c r="Q18" s="32" t="s">
        <v>46</v>
      </c>
      <c r="R18" s="32">
        <v>150</v>
      </c>
      <c r="S18" s="27">
        <v>3</v>
      </c>
    </row>
    <row r="19" spans="2:19" ht="15" thickBot="1" x14ac:dyDescent="0.4">
      <c r="B19" t="s">
        <v>136</v>
      </c>
      <c r="C19" t="s">
        <v>136</v>
      </c>
      <c r="D19" s="50" t="str">
        <f t="shared" si="0"/>
        <v>x</v>
      </c>
      <c r="E19" s="13" t="s">
        <v>15</v>
      </c>
      <c r="F19" s="13" t="s">
        <v>42</v>
      </c>
      <c r="G19" s="13" t="s">
        <v>43</v>
      </c>
      <c r="H19" s="14" t="s">
        <v>18</v>
      </c>
      <c r="I19" s="14">
        <f t="shared" si="1"/>
        <v>880</v>
      </c>
      <c r="J19" s="14">
        <v>1</v>
      </c>
      <c r="K19" s="1" t="s">
        <v>5</v>
      </c>
      <c r="L19" s="1">
        <v>340</v>
      </c>
      <c r="M19" s="1">
        <v>540</v>
      </c>
      <c r="Q19" s="34" t="s">
        <v>46</v>
      </c>
      <c r="R19" s="33">
        <v>450</v>
      </c>
      <c r="S19" s="27">
        <v>1</v>
      </c>
    </row>
    <row r="20" spans="2:19" x14ac:dyDescent="0.35">
      <c r="B20" t="s">
        <v>136</v>
      </c>
      <c r="C20" t="s">
        <v>136</v>
      </c>
      <c r="D20" s="50" t="str">
        <f t="shared" si="0"/>
        <v>x</v>
      </c>
      <c r="E20" s="13" t="s">
        <v>15</v>
      </c>
      <c r="F20" s="13" t="s">
        <v>44</v>
      </c>
      <c r="G20" s="13" t="s">
        <v>45</v>
      </c>
      <c r="H20" s="14" t="s">
        <v>18</v>
      </c>
      <c r="I20" s="14">
        <f t="shared" si="1"/>
        <v>880</v>
      </c>
      <c r="J20" s="14">
        <v>1</v>
      </c>
      <c r="K20" s="1" t="s">
        <v>5</v>
      </c>
      <c r="L20" s="1">
        <v>340</v>
      </c>
      <c r="M20" s="1">
        <v>540</v>
      </c>
      <c r="Q20" s="34" t="s">
        <v>46</v>
      </c>
      <c r="R20" s="15">
        <v>500</v>
      </c>
      <c r="S20" s="27">
        <v>2</v>
      </c>
    </row>
    <row r="21" spans="2:19" ht="15" thickBot="1" x14ac:dyDescent="0.4">
      <c r="B21" t="s">
        <v>136</v>
      </c>
      <c r="C21" t="s">
        <v>136</v>
      </c>
      <c r="D21" s="50" t="str">
        <f t="shared" si="0"/>
        <v>x</v>
      </c>
      <c r="E21" s="13" t="s">
        <v>15</v>
      </c>
      <c r="F21" s="13" t="s">
        <v>47</v>
      </c>
      <c r="G21" s="13" t="s">
        <v>48</v>
      </c>
      <c r="H21" s="14" t="s">
        <v>18</v>
      </c>
      <c r="I21" s="14">
        <f t="shared" si="1"/>
        <v>880</v>
      </c>
      <c r="J21" s="14">
        <v>1</v>
      </c>
      <c r="K21" s="1" t="s">
        <v>5</v>
      </c>
      <c r="L21" s="1">
        <v>340</v>
      </c>
      <c r="M21" s="1">
        <v>540</v>
      </c>
      <c r="Q21" s="33" t="s">
        <v>46</v>
      </c>
      <c r="R21" s="15">
        <v>550</v>
      </c>
      <c r="S21" s="27">
        <v>3</v>
      </c>
    </row>
    <row r="22" spans="2:19" ht="15" thickBot="1" x14ac:dyDescent="0.4">
      <c r="B22" t="s">
        <v>136</v>
      </c>
      <c r="C22" t="s">
        <v>136</v>
      </c>
      <c r="D22" s="50" t="str">
        <f t="shared" si="0"/>
        <v>x</v>
      </c>
      <c r="E22" s="13" t="s">
        <v>15</v>
      </c>
      <c r="F22" s="13" t="s">
        <v>49</v>
      </c>
      <c r="G22" s="13" t="s">
        <v>50</v>
      </c>
      <c r="H22" s="14" t="s">
        <v>18</v>
      </c>
      <c r="I22" s="14">
        <f t="shared" si="1"/>
        <v>880</v>
      </c>
      <c r="J22" s="14">
        <v>1</v>
      </c>
      <c r="K22" s="1" t="s">
        <v>5</v>
      </c>
      <c r="L22" s="1">
        <v>340</v>
      </c>
      <c r="M22" s="1">
        <v>540</v>
      </c>
      <c r="Q22" s="22"/>
      <c r="R22" s="15"/>
      <c r="S22" s="27"/>
    </row>
    <row r="23" spans="2:19" ht="15" thickBot="1" x14ac:dyDescent="0.4">
      <c r="B23" t="s">
        <v>136</v>
      </c>
      <c r="C23" t="s">
        <v>136</v>
      </c>
      <c r="D23" s="50" t="str">
        <f t="shared" si="0"/>
        <v>x</v>
      </c>
      <c r="E23" s="13" t="s">
        <v>51</v>
      </c>
      <c r="F23" s="13" t="s">
        <v>52</v>
      </c>
      <c r="G23" s="13" t="s">
        <v>53</v>
      </c>
      <c r="H23" s="14" t="s">
        <v>18</v>
      </c>
      <c r="I23" s="14">
        <f t="shared" si="1"/>
        <v>410</v>
      </c>
      <c r="J23" s="14">
        <v>1</v>
      </c>
      <c r="K23" s="1" t="s">
        <v>3</v>
      </c>
      <c r="L23" s="1">
        <v>315</v>
      </c>
      <c r="M23" s="1">
        <v>95</v>
      </c>
      <c r="Q23" s="35" t="s">
        <v>61</v>
      </c>
      <c r="R23" s="15">
        <v>550</v>
      </c>
      <c r="S23" s="27">
        <v>3</v>
      </c>
    </row>
    <row r="24" spans="2:19" ht="15" thickBot="1" x14ac:dyDescent="0.4">
      <c r="B24" t="s">
        <v>136</v>
      </c>
      <c r="C24" t="s">
        <v>136</v>
      </c>
      <c r="D24" s="50" t="str">
        <f t="shared" si="0"/>
        <v>x</v>
      </c>
      <c r="E24" s="13" t="s">
        <v>51</v>
      </c>
      <c r="F24" s="13" t="s">
        <v>54</v>
      </c>
      <c r="G24" s="13" t="s">
        <v>55</v>
      </c>
      <c r="H24" s="14" t="s">
        <v>18</v>
      </c>
      <c r="I24" s="14">
        <f t="shared" si="1"/>
        <v>140</v>
      </c>
      <c r="J24" s="14">
        <v>1</v>
      </c>
      <c r="K24" s="1" t="s">
        <v>56</v>
      </c>
      <c r="L24" s="1">
        <v>140</v>
      </c>
      <c r="M24" s="1">
        <v>140</v>
      </c>
      <c r="Q24" s="22"/>
      <c r="R24" s="15"/>
      <c r="S24" s="27"/>
    </row>
    <row r="25" spans="2:19" ht="15" thickBot="1" x14ac:dyDescent="0.4">
      <c r="B25" t="s">
        <v>136</v>
      </c>
      <c r="C25" t="s">
        <v>136</v>
      </c>
      <c r="D25" s="50" t="str">
        <f t="shared" si="0"/>
        <v>x</v>
      </c>
      <c r="E25" s="13" t="s">
        <v>51</v>
      </c>
      <c r="F25" s="13" t="s">
        <v>57</v>
      </c>
      <c r="G25" s="13" t="s">
        <v>58</v>
      </c>
      <c r="H25" s="14" t="s">
        <v>18</v>
      </c>
      <c r="I25" s="14">
        <f t="shared" si="1"/>
        <v>140</v>
      </c>
      <c r="J25" s="14">
        <v>1</v>
      </c>
      <c r="K25" s="1" t="s">
        <v>56</v>
      </c>
      <c r="L25" s="1">
        <v>140</v>
      </c>
      <c r="M25" s="1">
        <v>140</v>
      </c>
      <c r="Q25" s="35" t="s">
        <v>113</v>
      </c>
      <c r="R25" s="15">
        <v>4800</v>
      </c>
      <c r="S25" s="27">
        <v>1</v>
      </c>
    </row>
    <row r="26" spans="2:19" ht="15" thickBot="1" x14ac:dyDescent="0.4">
      <c r="B26" t="s">
        <v>136</v>
      </c>
      <c r="C26" t="s">
        <v>136</v>
      </c>
      <c r="D26" s="50" t="str">
        <f t="shared" si="0"/>
        <v>x</v>
      </c>
      <c r="E26" s="13" t="s">
        <v>51</v>
      </c>
      <c r="F26" s="13" t="s">
        <v>59</v>
      </c>
      <c r="G26" s="13" t="s">
        <v>60</v>
      </c>
      <c r="H26" s="14" t="s">
        <v>18</v>
      </c>
      <c r="I26" s="14">
        <f t="shared" si="1"/>
        <v>140</v>
      </c>
      <c r="J26" s="14">
        <v>1</v>
      </c>
      <c r="K26" s="1" t="s">
        <v>56</v>
      </c>
      <c r="L26" s="1">
        <v>140</v>
      </c>
      <c r="M26" s="1">
        <v>140</v>
      </c>
      <c r="Q26" s="22"/>
      <c r="R26" s="15"/>
      <c r="S26" s="27"/>
    </row>
    <row r="27" spans="2:19" ht="15" thickBot="1" x14ac:dyDescent="0.4">
      <c r="B27" t="s">
        <v>136</v>
      </c>
      <c r="C27" t="s">
        <v>136</v>
      </c>
      <c r="D27" s="50" t="str">
        <f t="shared" si="0"/>
        <v>x</v>
      </c>
      <c r="E27" s="13" t="s">
        <v>51</v>
      </c>
      <c r="F27" s="13" t="s">
        <v>62</v>
      </c>
      <c r="G27" s="13" t="s">
        <v>63</v>
      </c>
      <c r="H27" s="14" t="s">
        <v>18</v>
      </c>
      <c r="I27" s="14">
        <f t="shared" si="1"/>
        <v>140</v>
      </c>
      <c r="J27" s="14">
        <v>1</v>
      </c>
      <c r="K27" s="1" t="s">
        <v>56</v>
      </c>
      <c r="L27" s="1">
        <v>140</v>
      </c>
      <c r="M27" s="1">
        <v>140</v>
      </c>
      <c r="Q27" s="35" t="s">
        <v>121</v>
      </c>
      <c r="R27" s="15">
        <v>440</v>
      </c>
      <c r="S27" s="27">
        <v>1</v>
      </c>
    </row>
    <row r="28" spans="2:19" ht="15" thickBot="1" x14ac:dyDescent="0.4">
      <c r="B28" t="s">
        <v>136</v>
      </c>
      <c r="C28" t="s">
        <v>136</v>
      </c>
      <c r="D28" s="50" t="str">
        <f t="shared" si="0"/>
        <v>x</v>
      </c>
      <c r="E28" s="13" t="s">
        <v>51</v>
      </c>
      <c r="F28" s="13" t="s">
        <v>64</v>
      </c>
      <c r="G28" s="13" t="s">
        <v>65</v>
      </c>
      <c r="H28" s="14" t="s">
        <v>18</v>
      </c>
      <c r="I28" s="14">
        <f t="shared" si="1"/>
        <v>410</v>
      </c>
      <c r="J28" s="14">
        <v>1</v>
      </c>
      <c r="K28" s="1" t="s">
        <v>3</v>
      </c>
      <c r="L28" s="1">
        <v>315</v>
      </c>
      <c r="M28" s="1">
        <v>95</v>
      </c>
      <c r="Q28" s="22"/>
      <c r="R28" s="15"/>
      <c r="S28" s="27"/>
    </row>
    <row r="29" spans="2:19" ht="15" thickBot="1" x14ac:dyDescent="0.4">
      <c r="B29" t="s">
        <v>136</v>
      </c>
      <c r="C29" t="s">
        <v>136</v>
      </c>
      <c r="D29" s="50" t="str">
        <f t="shared" si="0"/>
        <v>x</v>
      </c>
      <c r="E29" s="13" t="s">
        <v>51</v>
      </c>
      <c r="F29" s="13" t="s">
        <v>66</v>
      </c>
      <c r="G29" s="13" t="s">
        <v>67</v>
      </c>
      <c r="H29" s="14" t="s">
        <v>18</v>
      </c>
      <c r="I29" s="14">
        <f t="shared" si="1"/>
        <v>880</v>
      </c>
      <c r="J29" s="14">
        <v>1</v>
      </c>
      <c r="K29" s="1" t="s">
        <v>5</v>
      </c>
      <c r="L29" s="1">
        <v>340</v>
      </c>
      <c r="M29" s="1">
        <v>540</v>
      </c>
      <c r="N29" s="1"/>
      <c r="Q29" s="35" t="s">
        <v>120</v>
      </c>
      <c r="R29" s="15">
        <v>400</v>
      </c>
      <c r="S29" s="27">
        <v>1</v>
      </c>
    </row>
    <row r="30" spans="2:19" ht="15" thickBot="1" x14ac:dyDescent="0.4">
      <c r="B30" t="s">
        <v>136</v>
      </c>
      <c r="C30" t="s">
        <v>136</v>
      </c>
      <c r="D30" s="50" t="str">
        <f t="shared" si="0"/>
        <v>x</v>
      </c>
      <c r="E30" s="13" t="s">
        <v>51</v>
      </c>
      <c r="F30" s="13" t="s">
        <v>68</v>
      </c>
      <c r="G30" s="13" t="s">
        <v>69</v>
      </c>
      <c r="H30" s="14" t="s">
        <v>18</v>
      </c>
      <c r="I30" s="14">
        <f t="shared" si="1"/>
        <v>880</v>
      </c>
      <c r="J30" s="14">
        <v>1</v>
      </c>
      <c r="K30" s="1" t="s">
        <v>5</v>
      </c>
      <c r="L30" s="1">
        <v>340</v>
      </c>
      <c r="M30" s="1">
        <v>540</v>
      </c>
      <c r="Q30" s="22"/>
      <c r="R30" s="15"/>
      <c r="S30" s="27"/>
    </row>
    <row r="31" spans="2:19" ht="15" thickBot="1" x14ac:dyDescent="0.4">
      <c r="B31" t="s">
        <v>136</v>
      </c>
      <c r="C31" t="s">
        <v>136</v>
      </c>
      <c r="D31" s="50" t="str">
        <f t="shared" si="0"/>
        <v>x</v>
      </c>
      <c r="E31" s="13" t="s">
        <v>70</v>
      </c>
      <c r="F31" s="13" t="s">
        <v>71</v>
      </c>
      <c r="G31" s="13" t="s">
        <v>72</v>
      </c>
      <c r="H31" s="14" t="s">
        <v>18</v>
      </c>
      <c r="I31" s="14">
        <f t="shared" si="1"/>
        <v>510</v>
      </c>
      <c r="J31" s="14">
        <v>1</v>
      </c>
      <c r="K31" s="1" t="s">
        <v>5</v>
      </c>
      <c r="L31" s="1">
        <v>340</v>
      </c>
      <c r="M31" s="1">
        <v>170</v>
      </c>
      <c r="Q31" s="35" t="s">
        <v>127</v>
      </c>
      <c r="R31" s="15">
        <v>520</v>
      </c>
      <c r="S31" s="27">
        <v>1</v>
      </c>
    </row>
    <row r="32" spans="2:19" ht="15" thickBot="1" x14ac:dyDescent="0.4">
      <c r="B32" t="s">
        <v>136</v>
      </c>
      <c r="C32" t="s">
        <v>136</v>
      </c>
      <c r="D32" s="50" t="str">
        <f t="shared" si="0"/>
        <v>x</v>
      </c>
      <c r="E32" s="13" t="s">
        <v>70</v>
      </c>
      <c r="F32" s="13" t="s">
        <v>73</v>
      </c>
      <c r="G32" s="13" t="s">
        <v>74</v>
      </c>
      <c r="H32" s="14" t="s">
        <v>18</v>
      </c>
      <c r="I32" s="14">
        <f t="shared" si="1"/>
        <v>510</v>
      </c>
      <c r="J32" s="14">
        <v>1</v>
      </c>
      <c r="K32" s="1" t="s">
        <v>5</v>
      </c>
      <c r="L32" s="1">
        <v>340</v>
      </c>
      <c r="M32" s="1">
        <v>170</v>
      </c>
      <c r="Q32" s="23"/>
      <c r="R32" s="24"/>
      <c r="S32" s="28"/>
    </row>
    <row r="33" spans="2:22" x14ac:dyDescent="0.35">
      <c r="B33" t="s">
        <v>136</v>
      </c>
      <c r="C33" t="s">
        <v>136</v>
      </c>
      <c r="D33" s="50" t="str">
        <f t="shared" si="0"/>
        <v>x</v>
      </c>
      <c r="E33" s="13" t="s">
        <v>70</v>
      </c>
      <c r="F33" s="13" t="s">
        <v>75</v>
      </c>
      <c r="G33" s="13" t="s">
        <v>76</v>
      </c>
      <c r="H33" s="14" t="s">
        <v>18</v>
      </c>
      <c r="I33" s="14">
        <f t="shared" si="1"/>
        <v>510</v>
      </c>
      <c r="J33" s="14">
        <v>1</v>
      </c>
      <c r="K33" s="1" t="s">
        <v>5</v>
      </c>
      <c r="L33" s="1">
        <v>340</v>
      </c>
      <c r="M33" s="1">
        <v>170</v>
      </c>
      <c r="Q33"/>
      <c r="R33"/>
      <c r="S33"/>
    </row>
    <row r="34" spans="2:22" ht="15" thickBot="1" x14ac:dyDescent="0.4">
      <c r="B34" t="s">
        <v>136</v>
      </c>
      <c r="C34" t="s">
        <v>136</v>
      </c>
      <c r="D34" s="50" t="str">
        <f t="shared" si="0"/>
        <v>x</v>
      </c>
      <c r="E34" s="13" t="s">
        <v>77</v>
      </c>
      <c r="F34" s="13" t="s">
        <v>78</v>
      </c>
      <c r="G34" s="13" t="s">
        <v>79</v>
      </c>
      <c r="H34" s="14" t="s">
        <v>22</v>
      </c>
      <c r="I34" s="14">
        <f t="shared" si="1"/>
        <v>260</v>
      </c>
      <c r="J34" s="14">
        <v>1</v>
      </c>
      <c r="K34" s="1" t="s">
        <v>2</v>
      </c>
      <c r="L34" s="1">
        <v>315</v>
      </c>
      <c r="M34" s="1">
        <v>-55</v>
      </c>
      <c r="Q34"/>
      <c r="R34"/>
      <c r="S34"/>
    </row>
    <row r="35" spans="2:22" ht="15" thickBot="1" x14ac:dyDescent="0.4">
      <c r="B35" t="s">
        <v>136</v>
      </c>
      <c r="C35" t="s">
        <v>136</v>
      </c>
      <c r="D35" s="50" t="str">
        <f t="shared" si="0"/>
        <v>x</v>
      </c>
      <c r="E35" s="13" t="s">
        <v>77</v>
      </c>
      <c r="F35" s="13" t="s">
        <v>80</v>
      </c>
      <c r="G35" s="13" t="s">
        <v>81</v>
      </c>
      <c r="H35" s="14" t="s">
        <v>22</v>
      </c>
      <c r="I35" s="14">
        <f t="shared" si="1"/>
        <v>260</v>
      </c>
      <c r="J35" s="14">
        <v>1</v>
      </c>
      <c r="K35" s="1" t="s">
        <v>2</v>
      </c>
      <c r="L35" s="1">
        <v>315</v>
      </c>
      <c r="M35" s="1">
        <v>-55</v>
      </c>
      <c r="Q35"/>
      <c r="R35"/>
      <c r="S35"/>
    </row>
    <row r="36" spans="2:22" ht="15" thickBot="1" x14ac:dyDescent="0.4">
      <c r="B36" t="s">
        <v>136</v>
      </c>
      <c r="C36" t="s">
        <v>136</v>
      </c>
      <c r="D36" s="50" t="str">
        <f t="shared" si="0"/>
        <v>x</v>
      </c>
      <c r="E36" s="13" t="s">
        <v>77</v>
      </c>
      <c r="F36" s="13" t="s">
        <v>82</v>
      </c>
      <c r="G36" s="13" t="s">
        <v>83</v>
      </c>
      <c r="H36" s="14" t="s">
        <v>22</v>
      </c>
      <c r="I36" s="14">
        <f t="shared" si="1"/>
        <v>320</v>
      </c>
      <c r="J36" s="14">
        <v>1</v>
      </c>
      <c r="K36" s="1" t="s">
        <v>3</v>
      </c>
      <c r="L36" s="1">
        <v>315</v>
      </c>
      <c r="M36" s="1">
        <v>5</v>
      </c>
      <c r="Q36"/>
      <c r="R36"/>
      <c r="S36"/>
    </row>
    <row r="37" spans="2:22" x14ac:dyDescent="0.35">
      <c r="B37" t="s">
        <v>136</v>
      </c>
      <c r="C37" t="s">
        <v>136</v>
      </c>
      <c r="D37" s="50" t="str">
        <f t="shared" si="0"/>
        <v>x</v>
      </c>
      <c r="E37" s="13" t="s">
        <v>77</v>
      </c>
      <c r="F37" s="13" t="s">
        <v>84</v>
      </c>
      <c r="G37" s="13" t="s">
        <v>85</v>
      </c>
      <c r="H37" s="14" t="s">
        <v>22</v>
      </c>
      <c r="I37" s="14">
        <f t="shared" si="1"/>
        <v>320</v>
      </c>
      <c r="J37" s="14">
        <v>1</v>
      </c>
      <c r="K37" s="1" t="s">
        <v>3</v>
      </c>
      <c r="L37" s="1">
        <v>315</v>
      </c>
      <c r="M37" s="1">
        <v>5</v>
      </c>
      <c r="Q37"/>
      <c r="R37"/>
      <c r="S37"/>
    </row>
    <row r="38" spans="2:22" ht="15.5" x14ac:dyDescent="0.35">
      <c r="B38" t="s">
        <v>136</v>
      </c>
      <c r="D38" s="50">
        <f t="shared" si="0"/>
        <v>0</v>
      </c>
      <c r="E38" s="13" t="s">
        <v>106</v>
      </c>
      <c r="F38" s="13" t="s">
        <v>107</v>
      </c>
      <c r="G38" s="13" t="s">
        <v>108</v>
      </c>
      <c r="H38" s="14" t="s">
        <v>22</v>
      </c>
      <c r="I38" s="14">
        <f t="shared" si="1"/>
        <v>431</v>
      </c>
      <c r="J38" s="14">
        <v>1</v>
      </c>
      <c r="K38" s="1" t="s">
        <v>2</v>
      </c>
      <c r="L38" s="1">
        <v>315</v>
      </c>
      <c r="M38" s="1">
        <v>116</v>
      </c>
      <c r="O38" s="25"/>
      <c r="P38" s="25"/>
      <c r="Q38" s="25"/>
      <c r="R38" s="25"/>
      <c r="S38" s="25"/>
      <c r="T38" s="25"/>
      <c r="U38" s="25"/>
      <c r="V38" s="25"/>
    </row>
    <row r="39" spans="2:22" x14ac:dyDescent="0.35">
      <c r="B39" t="s">
        <v>136</v>
      </c>
      <c r="C39" t="s">
        <v>136</v>
      </c>
      <c r="D39" s="50" t="str">
        <f t="shared" si="0"/>
        <v>x</v>
      </c>
      <c r="E39" s="13" t="s">
        <v>86</v>
      </c>
      <c r="F39" s="13" t="s">
        <v>86</v>
      </c>
      <c r="G39" s="13" t="s">
        <v>87</v>
      </c>
      <c r="H39" s="14" t="s">
        <v>121</v>
      </c>
      <c r="I39" s="14">
        <f t="shared" si="1"/>
        <v>340</v>
      </c>
      <c r="J39" s="14">
        <v>1</v>
      </c>
      <c r="K39" s="1" t="s">
        <v>2</v>
      </c>
      <c r="L39" s="1">
        <v>315</v>
      </c>
      <c r="M39" s="1">
        <v>25</v>
      </c>
      <c r="O39" s="59" t="s">
        <v>104</v>
      </c>
      <c r="P39" s="60"/>
      <c r="Q39" s="19" t="s">
        <v>5</v>
      </c>
    </row>
    <row r="40" spans="2:22" x14ac:dyDescent="0.35">
      <c r="B40" t="s">
        <v>136</v>
      </c>
      <c r="D40" s="50">
        <f t="shared" si="0"/>
        <v>0</v>
      </c>
      <c r="E40" s="13" t="s">
        <v>128</v>
      </c>
      <c r="F40" s="13" t="s">
        <v>88</v>
      </c>
      <c r="G40" s="13" t="s">
        <v>89</v>
      </c>
      <c r="H40" s="14" t="s">
        <v>41</v>
      </c>
      <c r="I40" s="14">
        <f t="shared" si="1"/>
        <v>400</v>
      </c>
      <c r="J40" s="14">
        <v>1</v>
      </c>
      <c r="K40" s="1" t="s">
        <v>3</v>
      </c>
      <c r="L40" s="1">
        <v>315</v>
      </c>
      <c r="M40" s="1">
        <v>85</v>
      </c>
      <c r="O40" s="54">
        <v>315</v>
      </c>
      <c r="P40" s="55"/>
      <c r="Q40" s="16">
        <v>340</v>
      </c>
    </row>
    <row r="41" spans="2:22" x14ac:dyDescent="0.35">
      <c r="B41" t="s">
        <v>136</v>
      </c>
      <c r="D41" s="50">
        <f t="shared" si="0"/>
        <v>0</v>
      </c>
      <c r="E41" s="13" t="s">
        <v>128</v>
      </c>
      <c r="F41" s="13" t="s">
        <v>90</v>
      </c>
      <c r="G41" s="13" t="s">
        <v>89</v>
      </c>
      <c r="H41" s="14" t="s">
        <v>41</v>
      </c>
      <c r="I41" s="14">
        <f t="shared" si="1"/>
        <v>400</v>
      </c>
      <c r="J41" s="14">
        <v>1</v>
      </c>
      <c r="K41" s="1" t="s">
        <v>3</v>
      </c>
      <c r="L41" s="1">
        <v>315</v>
      </c>
      <c r="M41" s="1">
        <v>85</v>
      </c>
      <c r="O41" s="54">
        <f>O40+50</f>
        <v>365</v>
      </c>
      <c r="P41" s="55"/>
      <c r="Q41" s="16">
        <f>Q40+50</f>
        <v>390</v>
      </c>
    </row>
    <row r="42" spans="2:22" x14ac:dyDescent="0.35">
      <c r="B42" t="s">
        <v>136</v>
      </c>
      <c r="D42" s="50">
        <f t="shared" si="0"/>
        <v>0</v>
      </c>
      <c r="E42" s="13" t="s">
        <v>128</v>
      </c>
      <c r="F42" s="13" t="s">
        <v>91</v>
      </c>
      <c r="G42" s="13" t="s">
        <v>92</v>
      </c>
      <c r="H42" s="14" t="s">
        <v>46</v>
      </c>
      <c r="I42" s="14">
        <f t="shared" si="1"/>
        <v>385</v>
      </c>
      <c r="J42" s="14">
        <v>1</v>
      </c>
      <c r="K42" s="1" t="s">
        <v>2</v>
      </c>
      <c r="L42" s="1">
        <v>315</v>
      </c>
      <c r="M42" s="1">
        <v>70</v>
      </c>
      <c r="O42" s="54">
        <f t="shared" ref="O42:O47" si="2">O41+50</f>
        <v>415</v>
      </c>
      <c r="P42" s="55"/>
      <c r="Q42" s="16">
        <f t="shared" ref="Q42:Q47" si="3">Q41+50</f>
        <v>440</v>
      </c>
    </row>
    <row r="43" spans="2:22" x14ac:dyDescent="0.35">
      <c r="B43" t="s">
        <v>136</v>
      </c>
      <c r="C43" t="s">
        <v>136</v>
      </c>
      <c r="D43" s="50" t="str">
        <f t="shared" si="0"/>
        <v>x</v>
      </c>
      <c r="E43" s="13" t="s">
        <v>93</v>
      </c>
      <c r="F43" s="13" t="s">
        <v>94</v>
      </c>
      <c r="G43" s="13" t="s">
        <v>92</v>
      </c>
      <c r="H43" s="14" t="s">
        <v>46</v>
      </c>
      <c r="I43" s="14">
        <f t="shared" si="1"/>
        <v>450</v>
      </c>
      <c r="J43" s="14">
        <v>1</v>
      </c>
      <c r="K43" s="1" t="s">
        <v>5</v>
      </c>
      <c r="L43" s="1">
        <v>340</v>
      </c>
      <c r="M43" s="1">
        <v>110</v>
      </c>
      <c r="O43" s="54">
        <f t="shared" si="2"/>
        <v>465</v>
      </c>
      <c r="P43" s="55"/>
      <c r="Q43" s="16">
        <f t="shared" si="3"/>
        <v>490</v>
      </c>
    </row>
    <row r="44" spans="2:22" x14ac:dyDescent="0.35">
      <c r="B44" t="s">
        <v>136</v>
      </c>
      <c r="C44" t="s">
        <v>136</v>
      </c>
      <c r="D44" s="50" t="str">
        <f t="shared" si="0"/>
        <v>x</v>
      </c>
      <c r="E44" s="13" t="s">
        <v>93</v>
      </c>
      <c r="F44" s="13" t="s">
        <v>140</v>
      </c>
      <c r="G44" s="13" t="s">
        <v>92</v>
      </c>
      <c r="H44" s="14" t="s">
        <v>46</v>
      </c>
      <c r="I44" s="14">
        <f t="shared" si="1"/>
        <v>450</v>
      </c>
      <c r="J44" s="14">
        <v>1</v>
      </c>
      <c r="K44" s="1" t="s">
        <v>5</v>
      </c>
      <c r="L44" s="1">
        <v>340</v>
      </c>
      <c r="M44" s="1">
        <v>110</v>
      </c>
      <c r="O44" s="54">
        <f t="shared" si="2"/>
        <v>515</v>
      </c>
      <c r="P44" s="55"/>
      <c r="Q44" s="16">
        <f t="shared" si="3"/>
        <v>540</v>
      </c>
    </row>
    <row r="45" spans="2:22" x14ac:dyDescent="0.35">
      <c r="B45" t="s">
        <v>136</v>
      </c>
      <c r="C45" t="s">
        <v>136</v>
      </c>
      <c r="D45" s="50" t="str">
        <f t="shared" si="0"/>
        <v>x</v>
      </c>
      <c r="E45" s="13" t="s">
        <v>93</v>
      </c>
      <c r="F45" s="13" t="s">
        <v>141</v>
      </c>
      <c r="G45" s="13" t="s">
        <v>92</v>
      </c>
      <c r="H45" s="14" t="s">
        <v>46</v>
      </c>
      <c r="I45" s="14">
        <f t="shared" si="1"/>
        <v>450</v>
      </c>
      <c r="J45" s="14">
        <v>1</v>
      </c>
      <c r="K45" s="1" t="s">
        <v>5</v>
      </c>
      <c r="L45" s="1">
        <v>340</v>
      </c>
      <c r="M45" s="1">
        <v>110</v>
      </c>
      <c r="O45" s="54">
        <f t="shared" si="2"/>
        <v>565</v>
      </c>
      <c r="P45" s="55"/>
      <c r="Q45" s="16">
        <f t="shared" si="3"/>
        <v>590</v>
      </c>
    </row>
    <row r="46" spans="2:22" x14ac:dyDescent="0.35">
      <c r="B46" t="s">
        <v>136</v>
      </c>
      <c r="C46" t="s">
        <v>136</v>
      </c>
      <c r="D46" s="50" t="str">
        <f t="shared" si="0"/>
        <v>x</v>
      </c>
      <c r="E46" s="13" t="s">
        <v>93</v>
      </c>
      <c r="F46" s="13" t="s">
        <v>95</v>
      </c>
      <c r="G46" s="13" t="s">
        <v>92</v>
      </c>
      <c r="H46" s="14" t="s">
        <v>46</v>
      </c>
      <c r="I46" s="14">
        <f t="shared" si="1"/>
        <v>150</v>
      </c>
      <c r="J46" s="14">
        <v>3</v>
      </c>
      <c r="K46" s="1" t="s">
        <v>56</v>
      </c>
      <c r="L46" s="1">
        <v>150</v>
      </c>
      <c r="M46" s="1">
        <v>150</v>
      </c>
      <c r="O46" s="54">
        <f t="shared" si="2"/>
        <v>615</v>
      </c>
      <c r="P46" s="55"/>
      <c r="Q46" s="16">
        <f t="shared" si="3"/>
        <v>640</v>
      </c>
    </row>
    <row r="47" spans="2:22" x14ac:dyDescent="0.35">
      <c r="B47" t="s">
        <v>136</v>
      </c>
      <c r="C47" t="s">
        <v>136</v>
      </c>
      <c r="D47" s="50" t="str">
        <f t="shared" si="0"/>
        <v>x</v>
      </c>
      <c r="E47" s="13" t="s">
        <v>93</v>
      </c>
      <c r="F47" s="13" t="s">
        <v>96</v>
      </c>
      <c r="G47" s="13" t="s">
        <v>97</v>
      </c>
      <c r="H47" s="14" t="s">
        <v>139</v>
      </c>
      <c r="I47" s="14">
        <f t="shared" si="1"/>
        <v>450</v>
      </c>
      <c r="J47" s="14">
        <v>1</v>
      </c>
      <c r="K47" s="1" t="s">
        <v>5</v>
      </c>
      <c r="L47" s="1">
        <v>340</v>
      </c>
      <c r="M47" s="1">
        <v>110</v>
      </c>
      <c r="O47" s="54">
        <f t="shared" si="2"/>
        <v>665</v>
      </c>
      <c r="P47" s="55"/>
      <c r="Q47" s="16">
        <f t="shared" si="3"/>
        <v>690</v>
      </c>
    </row>
    <row r="48" spans="2:22" x14ac:dyDescent="0.35">
      <c r="B48" t="s">
        <v>136</v>
      </c>
      <c r="C48" t="s">
        <v>136</v>
      </c>
      <c r="D48" s="50" t="str">
        <f t="shared" si="0"/>
        <v>x</v>
      </c>
      <c r="E48" s="13" t="s">
        <v>93</v>
      </c>
      <c r="F48" s="13" t="s">
        <v>98</v>
      </c>
      <c r="G48" s="13" t="s">
        <v>99</v>
      </c>
      <c r="H48" s="14" t="s">
        <v>139</v>
      </c>
      <c r="I48" s="14">
        <f t="shared" si="1"/>
        <v>450</v>
      </c>
      <c r="J48" s="14">
        <v>1</v>
      </c>
      <c r="K48" s="1" t="s">
        <v>5</v>
      </c>
      <c r="L48" s="1">
        <v>340</v>
      </c>
      <c r="M48" s="1">
        <v>110</v>
      </c>
    </row>
    <row r="49" spans="1:17" x14ac:dyDescent="0.35">
      <c r="B49" t="s">
        <v>136</v>
      </c>
      <c r="C49" t="s">
        <v>136</v>
      </c>
      <c r="D49" s="50" t="str">
        <f t="shared" si="0"/>
        <v>x</v>
      </c>
      <c r="E49" s="13" t="s">
        <v>93</v>
      </c>
      <c r="F49" s="13" t="s">
        <v>100</v>
      </c>
      <c r="G49" s="13" t="s">
        <v>101</v>
      </c>
      <c r="H49" s="14" t="s">
        <v>139</v>
      </c>
      <c r="I49" s="14">
        <f t="shared" si="1"/>
        <v>450</v>
      </c>
      <c r="J49" s="14">
        <v>1</v>
      </c>
      <c r="K49" s="1" t="s">
        <v>5</v>
      </c>
      <c r="L49" s="1">
        <v>340</v>
      </c>
      <c r="M49" s="1">
        <v>110</v>
      </c>
    </row>
    <row r="50" spans="1:17" x14ac:dyDescent="0.35">
      <c r="B50" t="s">
        <v>136</v>
      </c>
      <c r="C50" t="s">
        <v>136</v>
      </c>
      <c r="D50" s="50" t="str">
        <f t="shared" si="0"/>
        <v>x</v>
      </c>
      <c r="E50" s="13" t="s">
        <v>110</v>
      </c>
      <c r="F50" s="13" t="s">
        <v>111</v>
      </c>
      <c r="G50" s="13" t="s">
        <v>112</v>
      </c>
      <c r="H50" s="14" t="s">
        <v>113</v>
      </c>
      <c r="I50" s="14">
        <f>IFERROR(VLOOKUP(K50,$G$2:$H$4,2,0)*8,0)+M50</f>
        <v>4000</v>
      </c>
      <c r="J50" s="14">
        <v>1</v>
      </c>
      <c r="K50" s="1" t="s">
        <v>3</v>
      </c>
      <c r="L50" s="1">
        <v>315</v>
      </c>
      <c r="M50" s="1">
        <v>1480</v>
      </c>
    </row>
    <row r="51" spans="1:17" x14ac:dyDescent="0.35">
      <c r="B51" t="s">
        <v>136</v>
      </c>
      <c r="C51" t="s">
        <v>136</v>
      </c>
      <c r="D51" s="50" t="str">
        <f t="shared" si="0"/>
        <v>x</v>
      </c>
      <c r="E51" s="13" t="s">
        <v>117</v>
      </c>
      <c r="F51" s="13" t="s">
        <v>118</v>
      </c>
      <c r="G51" s="13" t="s">
        <v>119</v>
      </c>
      <c r="H51" s="14" t="s">
        <v>120</v>
      </c>
      <c r="I51" s="14">
        <f t="shared" si="1"/>
        <v>300</v>
      </c>
      <c r="J51" s="14">
        <v>1</v>
      </c>
      <c r="K51" s="1" t="s">
        <v>2</v>
      </c>
      <c r="L51" s="1">
        <v>315</v>
      </c>
      <c r="M51" s="1">
        <v>-15</v>
      </c>
    </row>
    <row r="52" spans="1:17" x14ac:dyDescent="0.35">
      <c r="A52" s="48"/>
      <c r="C52" t="s">
        <v>136</v>
      </c>
      <c r="D52" s="50" t="str">
        <f t="shared" si="0"/>
        <v>x</v>
      </c>
      <c r="E52" s="13" t="s">
        <v>124</v>
      </c>
      <c r="F52" s="13" t="s">
        <v>125</v>
      </c>
      <c r="G52" s="13" t="s">
        <v>126</v>
      </c>
      <c r="H52" s="14" t="s">
        <v>127</v>
      </c>
      <c r="I52" s="14">
        <f t="shared" si="1"/>
        <v>420</v>
      </c>
      <c r="J52" s="14">
        <v>1</v>
      </c>
      <c r="K52" s="1" t="s">
        <v>2</v>
      </c>
      <c r="L52" s="1">
        <v>315</v>
      </c>
      <c r="M52" s="1">
        <v>105</v>
      </c>
    </row>
    <row r="53" spans="1:17" x14ac:dyDescent="0.35">
      <c r="A53" s="48"/>
      <c r="C53" t="s">
        <v>136</v>
      </c>
      <c r="D53" s="50" t="str">
        <f t="shared" si="0"/>
        <v>x</v>
      </c>
      <c r="E53" s="13" t="s">
        <v>129</v>
      </c>
      <c r="F53" s="13" t="s">
        <v>130</v>
      </c>
      <c r="G53" s="13" t="s">
        <v>131</v>
      </c>
      <c r="H53" s="14" t="s">
        <v>46</v>
      </c>
      <c r="I53" s="14">
        <f t="shared" ref="I53:I55" si="4">IFERROR(VLOOKUP(K53,$G$2:$H$4,2,0),0)+M53</f>
        <v>400</v>
      </c>
      <c r="J53" s="14">
        <v>1</v>
      </c>
      <c r="K53" s="1" t="s">
        <v>3</v>
      </c>
      <c r="L53" s="1">
        <v>315</v>
      </c>
      <c r="M53" s="1">
        <v>85</v>
      </c>
      <c r="Q53"/>
    </row>
    <row r="54" spans="1:17" x14ac:dyDescent="0.35">
      <c r="A54" s="48"/>
      <c r="C54" t="s">
        <v>136</v>
      </c>
      <c r="D54" s="50" t="str">
        <f t="shared" si="0"/>
        <v>x</v>
      </c>
      <c r="E54" s="13" t="s">
        <v>129</v>
      </c>
      <c r="F54" s="13" t="s">
        <v>130</v>
      </c>
      <c r="G54" s="13" t="s">
        <v>131</v>
      </c>
      <c r="H54" s="14" t="s">
        <v>46</v>
      </c>
      <c r="I54" s="14">
        <f t="shared" si="4"/>
        <v>400</v>
      </c>
      <c r="J54" s="14">
        <v>1</v>
      </c>
      <c r="K54" s="1" t="s">
        <v>3</v>
      </c>
      <c r="L54" s="1">
        <v>315</v>
      </c>
      <c r="M54" s="1">
        <v>85</v>
      </c>
      <c r="Q54"/>
    </row>
    <row r="55" spans="1:17" x14ac:dyDescent="0.35">
      <c r="A55" s="48"/>
      <c r="C55" t="s">
        <v>136</v>
      </c>
      <c r="D55" s="50" t="str">
        <f t="shared" si="0"/>
        <v>x</v>
      </c>
      <c r="E55" s="13" t="s">
        <v>129</v>
      </c>
      <c r="F55" s="13" t="s">
        <v>91</v>
      </c>
      <c r="G55" s="13" t="s">
        <v>131</v>
      </c>
      <c r="H55" s="14" t="s">
        <v>46</v>
      </c>
      <c r="I55" s="14">
        <f t="shared" si="4"/>
        <v>350</v>
      </c>
      <c r="J55" s="14">
        <v>1</v>
      </c>
      <c r="K55" s="1" t="s">
        <v>2</v>
      </c>
      <c r="L55" s="1">
        <v>315</v>
      </c>
      <c r="M55" s="1">
        <v>35</v>
      </c>
      <c r="Q55"/>
    </row>
  </sheetData>
  <autoFilter ref="E7:J7" xr:uid="{72B80A8E-78B2-4BED-A6C7-375BF253D9C2}"/>
  <mergeCells count="10">
    <mergeCell ref="O47:P47"/>
    <mergeCell ref="Q6:S6"/>
    <mergeCell ref="O39:P39"/>
    <mergeCell ref="O40:P40"/>
    <mergeCell ref="O41:P41"/>
    <mergeCell ref="O42:P42"/>
    <mergeCell ref="O43:P43"/>
    <mergeCell ref="O44:P44"/>
    <mergeCell ref="O45:P45"/>
    <mergeCell ref="O46:P46"/>
  </mergeCells>
  <conditionalFormatting sqref="D8:J55">
    <cfRule type="expression" dxfId="0" priority="1">
      <formula>$D8&lt;&gt;"X"</formula>
    </cfRule>
  </conditionalFormatting>
  <dataValidations disablePrompts="1" count="1">
    <dataValidation type="list" allowBlank="1" showInputMessage="1" showErrorMessage="1" sqref="H5" xr:uid="{43ABBEE6-5061-4C4F-BA60-D00D88D865EC}">
      <formula1>"STD_HT, HD"</formula1>
    </dataValidation>
  </dataValidations>
  <pageMargins left="0.7" right="0.7" top="0.75" bottom="0.75" header="0.3" footer="0.3"/>
  <pageSetup orientation="portrait" horizontalDpi="300" verticalDpi="30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7C1D2-A674-4414-8299-37AC10F5B8E0}">
  <sheetPr>
    <tabColor rgb="FFEBFC96"/>
  </sheetPr>
  <dimension ref="P2:Q19"/>
  <sheetViews>
    <sheetView showGridLines="0" zoomScale="145" zoomScaleNormal="145" workbookViewId="0">
      <selection activeCell="V36" sqref="V36"/>
    </sheetView>
  </sheetViews>
  <sheetFormatPr defaultRowHeight="14.5" x14ac:dyDescent="0.35"/>
  <cols>
    <col min="16" max="16" width="31.7265625" bestFit="1" customWidth="1"/>
    <col min="17" max="17" width="8.81640625" customWidth="1"/>
  </cols>
  <sheetData>
    <row r="2" spans="16:17" ht="15" thickBot="1" x14ac:dyDescent="0.4"/>
    <row r="3" spans="16:17" x14ac:dyDescent="0.35">
      <c r="P3" s="40" t="s">
        <v>123</v>
      </c>
      <c r="Q3" s="41"/>
    </row>
    <row r="4" spans="16:17" ht="15.5" x14ac:dyDescent="0.35">
      <c r="P4" s="42" t="str">
        <f>FRAMECALCULATOR!G1</f>
        <v>Desired Print Area</v>
      </c>
      <c r="Q4" s="43" t="s">
        <v>116</v>
      </c>
    </row>
    <row r="5" spans="16:17" ht="21" x14ac:dyDescent="0.5">
      <c r="P5" s="44" t="str">
        <f>FRAMECALCULATOR!G2</f>
        <v>X</v>
      </c>
      <c r="Q5" s="45">
        <f>FRAMECALCULATOR!H2</f>
        <v>315</v>
      </c>
    </row>
    <row r="6" spans="16:17" ht="21.5" thickBot="1" x14ac:dyDescent="0.55000000000000004">
      <c r="P6" s="46" t="str">
        <f>FRAMECALCULATOR!G3</f>
        <v>Y</v>
      </c>
      <c r="Q6" s="47">
        <f>FRAMECALCULATOR!H3</f>
        <v>315</v>
      </c>
    </row>
    <row r="9" spans="16:17" ht="15.5" x14ac:dyDescent="0.35">
      <c r="P9" s="38" t="s">
        <v>114</v>
      </c>
      <c r="Q9" s="38" t="s">
        <v>116</v>
      </c>
    </row>
    <row r="10" spans="16:17" ht="21" x14ac:dyDescent="0.5">
      <c r="P10" s="37" t="s">
        <v>2</v>
      </c>
      <c r="Q10" s="39">
        <f>Q5+25</f>
        <v>340</v>
      </c>
    </row>
    <row r="11" spans="16:17" ht="21" x14ac:dyDescent="0.5">
      <c r="P11" s="37" t="s">
        <v>3</v>
      </c>
      <c r="Q11" s="39">
        <f>Q6+25</f>
        <v>340</v>
      </c>
    </row>
    <row r="13" spans="16:17" ht="15.5" x14ac:dyDescent="0.35">
      <c r="P13" s="38" t="s">
        <v>115</v>
      </c>
      <c r="Q13" s="38" t="s">
        <v>116</v>
      </c>
    </row>
    <row r="14" spans="16:17" ht="21" x14ac:dyDescent="0.5">
      <c r="P14" s="37" t="s">
        <v>2</v>
      </c>
      <c r="Q14" s="39">
        <f>Q5+12</f>
        <v>327</v>
      </c>
    </row>
    <row r="15" spans="16:17" ht="21" x14ac:dyDescent="0.5">
      <c r="P15" s="37" t="s">
        <v>3</v>
      </c>
      <c r="Q15" s="39">
        <f>Q6+-13</f>
        <v>302</v>
      </c>
    </row>
    <row r="17" spans="16:17" ht="15.5" x14ac:dyDescent="0.35">
      <c r="P17" s="38" t="s">
        <v>122</v>
      </c>
      <c r="Q17" s="38"/>
    </row>
    <row r="18" spans="16:17" ht="21" x14ac:dyDescent="0.5">
      <c r="P18" s="37" t="s">
        <v>2</v>
      </c>
      <c r="Q18" s="39">
        <f>Q5-15</f>
        <v>300</v>
      </c>
    </row>
    <row r="19" spans="16:17" ht="21" x14ac:dyDescent="0.5">
      <c r="P19" s="37" t="s">
        <v>3</v>
      </c>
      <c r="Q19" s="39">
        <f>Q6-15</f>
        <v>300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FRAMECALCULATOR</vt:lpstr>
      <vt:lpstr>BED Holes Location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Olivier Royer-Tardif</dc:creator>
  <cp:lastModifiedBy>Olivier Royer-Tardif</cp:lastModifiedBy>
  <dcterms:created xsi:type="dcterms:W3CDTF">2020-05-24T05:36:51Z</dcterms:created>
  <dcterms:modified xsi:type="dcterms:W3CDTF">2023-09-11T00:53:32Z</dcterms:modified>
</cp:coreProperties>
</file>