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UF\Teaching\Modeling\Me\repos\fin-model-course\fin_model_course\Projects\Project 1\Excel\"/>
    </mc:Choice>
  </mc:AlternateContent>
  <xr:revisionPtr revIDLastSave="0" documentId="8_{42E17F68-8566-4C98-9A9B-8CD31F5ABD04}" xr6:coauthVersionLast="47" xr6:coauthVersionMax="47" xr10:uidLastSave="{00000000-0000-0000-0000-000000000000}"/>
  <bookViews>
    <workbookView xWindow="28680" yWindow="-120" windowWidth="29040" windowHeight="17640" firstSheet="1" xr2:uid="{00000000-000D-0000-FFFF-FFFF00000000}"/>
  </bookViews>
  <sheets>
    <sheet name="Inputs and Outputs" sheetId="1" r:id="rId1"/>
    <sheet name="Calculation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43026.6845601852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5" i="2"/>
  <c r="B5" i="2"/>
  <c r="C4" i="2"/>
  <c r="H9" i="2" s="1"/>
  <c r="B4" i="2"/>
  <c r="B3" i="2"/>
  <c r="C3" i="2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9" i="2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9" i="2"/>
  <c r="F9" i="2" s="1"/>
  <c r="E9" i="2" l="1"/>
  <c r="I9" i="2" s="1"/>
  <c r="J9" i="2" s="1"/>
  <c r="E10" i="2"/>
  <c r="M9" i="2" l="1"/>
  <c r="O9" i="2" s="1"/>
  <c r="L9" i="2"/>
  <c r="N9" i="2" s="1"/>
  <c r="P9" i="2" s="1"/>
  <c r="E11" i="2"/>
  <c r="I10" i="2"/>
  <c r="J10" i="2" s="1"/>
  <c r="M10" i="2" l="1"/>
  <c r="O10" i="2" s="1"/>
  <c r="L10" i="2"/>
  <c r="N10" i="2" s="1"/>
  <c r="P10" i="2" s="1"/>
  <c r="E12" i="2"/>
  <c r="I11" i="2"/>
  <c r="J11" i="2" s="1"/>
  <c r="M11" i="2" l="1"/>
  <c r="O11" i="2" s="1"/>
  <c r="L11" i="2"/>
  <c r="N11" i="2" s="1"/>
  <c r="P11" i="2" s="1"/>
  <c r="E13" i="2"/>
  <c r="I12" i="2"/>
  <c r="J12" i="2" s="1"/>
  <c r="M12" i="2" l="1"/>
  <c r="O12" i="2" s="1"/>
  <c r="L12" i="2"/>
  <c r="N12" i="2" s="1"/>
  <c r="P12" i="2" s="1"/>
  <c r="E14" i="2"/>
  <c r="I13" i="2"/>
  <c r="J13" i="2" s="1"/>
  <c r="M13" i="2" l="1"/>
  <c r="O13" i="2" s="1"/>
  <c r="L13" i="2"/>
  <c r="N13" i="2" s="1"/>
  <c r="P13" i="2" s="1"/>
  <c r="E15" i="2"/>
  <c r="I14" i="2"/>
  <c r="J14" i="2" s="1"/>
  <c r="M14" i="2" l="1"/>
  <c r="O14" i="2" s="1"/>
  <c r="L14" i="2"/>
  <c r="N14" i="2" s="1"/>
  <c r="P14" i="2" s="1"/>
  <c r="E16" i="2"/>
  <c r="I15" i="2"/>
  <c r="J15" i="2" s="1"/>
  <c r="M15" i="2" l="1"/>
  <c r="O15" i="2" s="1"/>
  <c r="L15" i="2"/>
  <c r="N15" i="2" s="1"/>
  <c r="P15" i="2" s="1"/>
  <c r="E17" i="2"/>
  <c r="I16" i="2"/>
  <c r="J16" i="2" s="1"/>
  <c r="M16" i="2" l="1"/>
  <c r="O16" i="2" s="1"/>
  <c r="L16" i="2"/>
  <c r="N16" i="2" s="1"/>
  <c r="P16" i="2" s="1"/>
  <c r="E18" i="2"/>
  <c r="I17" i="2"/>
  <c r="J17" i="2" s="1"/>
  <c r="M17" i="2" l="1"/>
  <c r="O17" i="2" s="1"/>
  <c r="L17" i="2"/>
  <c r="N17" i="2" s="1"/>
  <c r="P17" i="2" s="1"/>
  <c r="E19" i="2"/>
  <c r="I18" i="2"/>
  <c r="J18" i="2" s="1"/>
  <c r="M18" i="2" l="1"/>
  <c r="O18" i="2" s="1"/>
  <c r="L18" i="2"/>
  <c r="N18" i="2" s="1"/>
  <c r="P18" i="2" s="1"/>
  <c r="E20" i="2"/>
  <c r="I19" i="2"/>
  <c r="J19" i="2" s="1"/>
  <c r="M19" i="2" l="1"/>
  <c r="O19" i="2" s="1"/>
  <c r="L19" i="2"/>
  <c r="N19" i="2" s="1"/>
  <c r="P19" i="2" s="1"/>
  <c r="E21" i="2"/>
  <c r="I20" i="2"/>
  <c r="J20" i="2" s="1"/>
  <c r="M20" i="2" l="1"/>
  <c r="O20" i="2" s="1"/>
  <c r="L20" i="2"/>
  <c r="N20" i="2" s="1"/>
  <c r="P20" i="2" s="1"/>
  <c r="E22" i="2"/>
  <c r="I21" i="2"/>
  <c r="J21" i="2" s="1"/>
  <c r="M21" i="2" l="1"/>
  <c r="O21" i="2" s="1"/>
  <c r="L21" i="2"/>
  <c r="N21" i="2" s="1"/>
  <c r="P21" i="2" s="1"/>
  <c r="E23" i="2"/>
  <c r="I22" i="2"/>
  <c r="J22" i="2" s="1"/>
  <c r="M22" i="2" l="1"/>
  <c r="O22" i="2" s="1"/>
  <c r="L22" i="2"/>
  <c r="N22" i="2" s="1"/>
  <c r="P22" i="2" s="1"/>
  <c r="E24" i="2"/>
  <c r="I23" i="2"/>
  <c r="J23" i="2" s="1"/>
  <c r="M23" i="2" l="1"/>
  <c r="O23" i="2" s="1"/>
  <c r="L23" i="2"/>
  <c r="N23" i="2" s="1"/>
  <c r="P23" i="2" s="1"/>
  <c r="E25" i="2"/>
  <c r="I24" i="2"/>
  <c r="J24" i="2" s="1"/>
  <c r="M24" i="2" l="1"/>
  <c r="O24" i="2" s="1"/>
  <c r="L24" i="2"/>
  <c r="N24" i="2" s="1"/>
  <c r="P24" i="2" s="1"/>
  <c r="E26" i="2"/>
  <c r="I25" i="2"/>
  <c r="J25" i="2" s="1"/>
  <c r="M25" i="2" l="1"/>
  <c r="O25" i="2" s="1"/>
  <c r="L25" i="2"/>
  <c r="N25" i="2" s="1"/>
  <c r="P25" i="2" s="1"/>
  <c r="E27" i="2"/>
  <c r="I26" i="2"/>
  <c r="J26" i="2" s="1"/>
  <c r="M26" i="2" l="1"/>
  <c r="O26" i="2" s="1"/>
  <c r="L26" i="2"/>
  <c r="N26" i="2" s="1"/>
  <c r="P26" i="2" s="1"/>
  <c r="E28" i="2"/>
  <c r="I28" i="2" s="1"/>
  <c r="J28" i="2" s="1"/>
  <c r="I27" i="2"/>
  <c r="J27" i="2" s="1"/>
  <c r="M27" i="2" l="1"/>
  <c r="O27" i="2" s="1"/>
  <c r="L27" i="2"/>
  <c r="N27" i="2" s="1"/>
  <c r="P27" i="2" s="1"/>
  <c r="M28" i="2"/>
  <c r="O28" i="2" s="1"/>
  <c r="L28" i="2"/>
  <c r="N28" i="2" s="1"/>
  <c r="P28" i="2" s="1"/>
  <c r="F3" i="2" l="1"/>
  <c r="B24" i="1" s="1"/>
</calcChain>
</file>

<file path=xl/sharedStrings.xml><?xml version="1.0" encoding="utf-8"?>
<sst xmlns="http://schemas.openxmlformats.org/spreadsheetml/2006/main" count="40" uniqueCount="37">
  <si>
    <t>Inputs</t>
  </si>
  <si>
    <t>Input Name</t>
  </si>
  <si>
    <t>Value</t>
  </si>
  <si>
    <t>Machine Inputs</t>
  </si>
  <si>
    <t>Number of Phones</t>
  </si>
  <si>
    <t>Scrap Value of Machine</t>
  </si>
  <si>
    <t>Cost per Machine or Advertising</t>
  </si>
  <si>
    <t>Number of Years of Life per Machine</t>
  </si>
  <si>
    <t>Revenue Inputs</t>
  </si>
  <si>
    <t>Price per Phone</t>
  </si>
  <si>
    <t>Variable Cost per Phone</t>
  </si>
  <si>
    <t>Initial Demand</t>
  </si>
  <si>
    <t>Demand Growth per Advertisement</t>
  </si>
  <si>
    <t>Business Decision Inputs</t>
  </si>
  <si>
    <t>Number of Machines</t>
  </si>
  <si>
    <t>TVM Inputs</t>
  </si>
  <si>
    <t>Interest Rate</t>
  </si>
  <si>
    <t>Outputs</t>
  </si>
  <si>
    <t>Output Name</t>
  </si>
  <si>
    <t>Net Present Value of Business</t>
  </si>
  <si>
    <t>Cash Flows by Year</t>
  </si>
  <si>
    <t>NPV</t>
  </si>
  <si>
    <t>Machine Outputs</t>
  </si>
  <si>
    <t>Demand</t>
  </si>
  <si>
    <t>Cash Flows</t>
  </si>
  <si>
    <t>Year</t>
  </si>
  <si>
    <t>Machines bought per year</t>
  </si>
  <si>
    <t>Broken machines per year</t>
  </si>
  <si>
    <t>Working machines per year</t>
  </si>
  <si>
    <t>Scrap value per year</t>
  </si>
  <si>
    <t>Demand of Phones</t>
  </si>
  <si>
    <t>Phones Produced</t>
  </si>
  <si>
    <t>Phones Sold Per Year</t>
  </si>
  <si>
    <t>Revenues</t>
  </si>
  <si>
    <t>Cogs</t>
  </si>
  <si>
    <t>Money in</t>
  </si>
  <si>
    <t>Money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</si>
</sst>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$&quot;#,##0.00_);[Red]\(&quot;$&quot;#,##0.00\)"/>
    <numFmt numFmtId="165" formatCode="&quot;$&quot;#,##0.00"/>
    <numFmt numFmtId="167" formatCode="[$$-409]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5" fontId="2" fillId="2" borderId="0" xfId="1" applyNumberFormat="1"/>
    <xf numFmtId="164" fontId="2" fillId="2" borderId="0" xfId="1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/>
    <xf numFmtId="0" fontId="0" fillId="6" borderId="4" xfId="0" applyFill="1" applyBorder="1"/>
    <xf numFmtId="0" fontId="0" fillId="6" borderId="4" xfId="0" applyFill="1" applyBorder="1" applyAlignment="1">
      <alignment horizontal="center" vertical="center" wrapText="1"/>
    </xf>
    <xf numFmtId="0" fontId="5" fillId="6" borderId="4" xfId="0" quotePrefix="1" applyFont="1" applyFill="1" applyBorder="1"/>
    <xf numFmtId="2" fontId="0" fillId="6" borderId="4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6" borderId="5" xfId="0" applyFill="1" applyBorder="1" applyAlignment="1">
      <alignment horizontal="center" vertical="center" wrapText="1"/>
    </xf>
    <xf numFmtId="0" fontId="0" fillId="5" borderId="6" xfId="0" applyFill="1" applyBorder="1"/>
    <xf numFmtId="0" fontId="6" fillId="5" borderId="7" xfId="0" applyFont="1" applyFill="1" applyBorder="1" applyAlignment="1">
      <alignment horizontal="center" vertical="center"/>
    </xf>
    <xf numFmtId="0" fontId="0" fillId="5" borderId="8" xfId="0" applyFill="1" applyBorder="1"/>
    <xf numFmtId="0" fontId="0" fillId="6" borderId="5" xfId="0" applyFill="1" applyBorder="1"/>
    <xf numFmtId="0" fontId="4" fillId="6" borderId="5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6" borderId="9" xfId="0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4" xfId="0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2" fillId="7" borderId="0" xfId="1" applyFill="1"/>
    <xf numFmtId="0" fontId="0" fillId="7" borderId="0" xfId="0" quotePrefix="1" applyFill="1"/>
    <xf numFmtId="8" fontId="0" fillId="6" borderId="4" xfId="0" applyNumberFormat="1" applyFill="1" applyBorder="1" applyAlignment="1">
      <alignment vertical="center"/>
    </xf>
  </cellXfs>
  <cellStyles count="2">
    <cellStyle name="Neutral" xfId="1" builtinId="28"/>
    <cellStyle name="Normal" xfId="0" builtinId="0"/>
  </cellStyles>
  <dxfs count="2">
    <dxf>
      <numFmt numFmtId="165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'Inputs and Outputs'!$B$26:$B$45</c:f>
              <c:numCache>
                <c:formatCode>"$"#,##0.00</c:formatCode>
                <c:ptCount val="20"/>
                <c:pt idx="0">
                  <c:v>24000000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29000000</c:v>
                </c:pt>
                <c:pt idx="6">
                  <c:v>35000000</c:v>
                </c:pt>
                <c:pt idx="7">
                  <c:v>42200000</c:v>
                </c:pt>
                <c:pt idx="8">
                  <c:v>50840000</c:v>
                </c:pt>
                <c:pt idx="9">
                  <c:v>61208000</c:v>
                </c:pt>
                <c:pt idx="10">
                  <c:v>73699599.999999985</c:v>
                </c:pt>
                <c:pt idx="11">
                  <c:v>74050000</c:v>
                </c:pt>
                <c:pt idx="12">
                  <c:v>49050000</c:v>
                </c:pt>
                <c:pt idx="13">
                  <c:v>24050000</c:v>
                </c:pt>
                <c:pt idx="14">
                  <c:v>-950000</c:v>
                </c:pt>
                <c:pt idx="15">
                  <c:v>-1000000</c:v>
                </c:pt>
                <c:pt idx="16">
                  <c:v>-1000000</c:v>
                </c:pt>
                <c:pt idx="17">
                  <c:v>-1000000</c:v>
                </c:pt>
                <c:pt idx="18">
                  <c:v>-1000000</c:v>
                </c:pt>
                <c:pt idx="19">
                  <c:v>-1000000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C53-95C0-30114CF8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8983"/>
        <c:axId val="1344440407"/>
      </c:lineChart>
      <c:catAx>
        <c:axId val="95078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0407"/>
        <c:crosses val="autoZero"/>
        <c:auto val="1"/>
        <c:lblAlgn val="ctr"/>
        <c:lblOffset val="100"/>
        <c:noMultiLvlLbl val="0"/>
      </c:catAx>
      <c:valAx>
        <c:axId val="134444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8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21</xdr:row>
      <xdr:rowOff>47625</xdr:rowOff>
    </xdr:from>
    <xdr:to>
      <xdr:col>11</xdr:col>
      <xdr:colOff>123825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76CDA-7936-C11A-2975-D714BEF9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B19" totalsRowShown="0">
  <autoFilter ref="A2:B19" xr:uid="{00000000-0009-0000-0100-000003000000}"/>
  <tableColumns count="2">
    <tableColumn id="1" xr3:uid="{00000000-0010-0000-0000-000001000000}" name="Input Name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23:B45" totalsRowShown="0" headerRowDxfId="1">
  <autoFilter ref="A23:B45" xr:uid="{00000000-0009-0000-0100-000004000000}"/>
  <tableColumns count="2">
    <tableColumn id="1" xr3:uid="{00000000-0010-0000-0100-000001000000}" name="Output Name"/>
    <tableColumn id="2" xr3:uid="{00000000-0010-0000-0100-000002000000}" name="Value" dataDxfId="0">
      <calculatedColumnFormula>Calculations!P7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0" workbookViewId="0">
      <selection activeCell="M35" sqref="M35"/>
    </sheetView>
  </sheetViews>
  <sheetFormatPr defaultRowHeight="15"/>
  <cols>
    <col min="1" max="1" width="34" bestFit="1" customWidth="1"/>
    <col min="2" max="2" width="15.5703125" bestFit="1" customWidth="1"/>
  </cols>
  <sheetData>
    <row r="1" spans="1:5" ht="21">
      <c r="A1" s="7" t="s">
        <v>0</v>
      </c>
      <c r="B1" s="8"/>
    </row>
    <row r="2" spans="1:5" ht="16.5" customHeight="1">
      <c r="A2" t="s">
        <v>1</v>
      </c>
      <c r="B2" t="s">
        <v>2</v>
      </c>
      <c r="D2" s="30"/>
      <c r="E2" s="31"/>
    </row>
    <row r="3" spans="1:5">
      <c r="A3" s="1" t="s">
        <v>3</v>
      </c>
    </row>
    <row r="4" spans="1:5">
      <c r="A4" s="3" t="s">
        <v>4</v>
      </c>
      <c r="B4">
        <v>100000</v>
      </c>
    </row>
    <row r="5" spans="1:5">
      <c r="A5" s="3" t="s">
        <v>5</v>
      </c>
      <c r="B5" s="11">
        <v>50000</v>
      </c>
    </row>
    <row r="6" spans="1:5">
      <c r="A6" s="3" t="s">
        <v>6</v>
      </c>
      <c r="B6" s="4">
        <v>1000000</v>
      </c>
    </row>
    <row r="7" spans="1:5">
      <c r="A7" s="3" t="s">
        <v>7</v>
      </c>
      <c r="B7">
        <v>10</v>
      </c>
    </row>
    <row r="9" spans="1:5">
      <c r="A9" s="1" t="s">
        <v>8</v>
      </c>
    </row>
    <row r="10" spans="1:5">
      <c r="A10" s="3" t="s">
        <v>9</v>
      </c>
      <c r="B10" s="4">
        <v>500</v>
      </c>
    </row>
    <row r="11" spans="1:5">
      <c r="A11" s="3" t="s">
        <v>10</v>
      </c>
      <c r="B11" s="4">
        <v>250</v>
      </c>
    </row>
    <row r="12" spans="1:5">
      <c r="A12" s="3" t="s">
        <v>11</v>
      </c>
      <c r="B12">
        <v>100000</v>
      </c>
    </row>
    <row r="13" spans="1:5">
      <c r="A13" s="3" t="s">
        <v>12</v>
      </c>
      <c r="B13" s="2">
        <v>0.2</v>
      </c>
    </row>
    <row r="15" spans="1:5">
      <c r="A15" s="1" t="s">
        <v>13</v>
      </c>
    </row>
    <row r="16" spans="1:5">
      <c r="A16" s="3" t="s">
        <v>14</v>
      </c>
      <c r="B16">
        <v>5</v>
      </c>
    </row>
    <row r="18" spans="1:2">
      <c r="A18" s="1" t="s">
        <v>15</v>
      </c>
    </row>
    <row r="19" spans="1:2">
      <c r="A19" s="3" t="s">
        <v>16</v>
      </c>
      <c r="B19" s="2">
        <v>0.05</v>
      </c>
    </row>
    <row r="22" spans="1:2" ht="21">
      <c r="A22" s="9" t="s">
        <v>17</v>
      </c>
      <c r="B22" s="10"/>
    </row>
    <row r="23" spans="1:2">
      <c r="A23" s="1" t="s">
        <v>18</v>
      </c>
      <c r="B23" t="s">
        <v>2</v>
      </c>
    </row>
    <row r="24" spans="1:2">
      <c r="A24" t="s">
        <v>19</v>
      </c>
      <c r="B24" s="6">
        <f ca="1">Calculations!F3</f>
        <v>369276542.47415346</v>
      </c>
    </row>
    <row r="25" spans="1:2">
      <c r="A25" t="s">
        <v>20</v>
      </c>
      <c r="B25" s="4" t="str">
        <f>Calculations!P8</f>
        <v>Cash Flows</v>
      </c>
    </row>
    <row r="26" spans="1:2">
      <c r="A26">
        <v>1</v>
      </c>
      <c r="B26" s="5">
        <f>Calculations!P9</f>
        <v>24000000</v>
      </c>
    </row>
    <row r="27" spans="1:2">
      <c r="A27">
        <v>2</v>
      </c>
      <c r="B27" s="5">
        <f>Calculations!P10</f>
        <v>24000000</v>
      </c>
    </row>
    <row r="28" spans="1:2">
      <c r="A28">
        <v>3</v>
      </c>
      <c r="B28" s="5">
        <f>Calculations!P11</f>
        <v>24000000</v>
      </c>
    </row>
    <row r="29" spans="1:2">
      <c r="A29">
        <v>4</v>
      </c>
      <c r="B29" s="5">
        <f>Calculations!P12</f>
        <v>24000000</v>
      </c>
    </row>
    <row r="30" spans="1:2">
      <c r="A30">
        <v>5</v>
      </c>
      <c r="B30" s="5">
        <f>Calculations!P13</f>
        <v>24000000</v>
      </c>
    </row>
    <row r="31" spans="1:2">
      <c r="A31">
        <v>6</v>
      </c>
      <c r="B31" s="5">
        <f>Calculations!P14</f>
        <v>29000000</v>
      </c>
    </row>
    <row r="32" spans="1:2">
      <c r="A32">
        <v>7</v>
      </c>
      <c r="B32" s="5">
        <f>Calculations!P15</f>
        <v>35000000</v>
      </c>
    </row>
    <row r="33" spans="1:2">
      <c r="A33">
        <v>8</v>
      </c>
      <c r="B33" s="5">
        <f>Calculations!P16</f>
        <v>42200000</v>
      </c>
    </row>
    <row r="34" spans="1:2">
      <c r="A34">
        <v>9</v>
      </c>
      <c r="B34" s="5">
        <f>Calculations!P17</f>
        <v>50840000</v>
      </c>
    </row>
    <row r="35" spans="1:2">
      <c r="A35">
        <v>10</v>
      </c>
      <c r="B35" s="5">
        <f>Calculations!P18</f>
        <v>61208000</v>
      </c>
    </row>
    <row r="36" spans="1:2">
      <c r="A36">
        <v>11</v>
      </c>
      <c r="B36" s="5">
        <f>Calculations!P19</f>
        <v>73699599.999999985</v>
      </c>
    </row>
    <row r="37" spans="1:2">
      <c r="A37">
        <v>12</v>
      </c>
      <c r="B37" s="5">
        <f>Calculations!P20</f>
        <v>74050000</v>
      </c>
    </row>
    <row r="38" spans="1:2">
      <c r="A38">
        <v>13</v>
      </c>
      <c r="B38" s="5">
        <f>Calculations!P21</f>
        <v>49050000</v>
      </c>
    </row>
    <row r="39" spans="1:2">
      <c r="A39">
        <v>14</v>
      </c>
      <c r="B39" s="5">
        <f>Calculations!P22</f>
        <v>24050000</v>
      </c>
    </row>
    <row r="40" spans="1:2">
      <c r="A40">
        <v>15</v>
      </c>
      <c r="B40" s="5">
        <f>Calculations!P23</f>
        <v>-950000</v>
      </c>
    </row>
    <row r="41" spans="1:2">
      <c r="A41">
        <v>16</v>
      </c>
      <c r="B41" s="5">
        <f>Calculations!P24</f>
        <v>-1000000</v>
      </c>
    </row>
    <row r="42" spans="1:2">
      <c r="A42">
        <v>17</v>
      </c>
      <c r="B42" s="5">
        <f>Calculations!P25</f>
        <v>-1000000</v>
      </c>
    </row>
    <row r="43" spans="1:2">
      <c r="A43">
        <v>18</v>
      </c>
      <c r="B43" s="5">
        <f>Calculations!P26</f>
        <v>-1000000</v>
      </c>
    </row>
    <row r="44" spans="1:2">
      <c r="A44">
        <v>19</v>
      </c>
      <c r="B44" s="5">
        <f>Calculations!P27</f>
        <v>-1000000</v>
      </c>
    </row>
    <row r="45" spans="1:2">
      <c r="A45">
        <v>20</v>
      </c>
      <c r="B45" s="5">
        <f>Calculations!P28</f>
        <v>-1000000</v>
      </c>
    </row>
  </sheetData>
  <mergeCells count="2">
    <mergeCell ref="A1:B1"/>
    <mergeCell ref="A22:B2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FBA5-1DA7-4231-ADAB-C085E971FCA8}">
  <dimension ref="B1:P28"/>
  <sheetViews>
    <sheetView topLeftCell="A2" workbookViewId="0">
      <selection activeCell="Q16" sqref="Q16"/>
    </sheetView>
  </sheetViews>
  <sheetFormatPr defaultRowHeight="15"/>
  <cols>
    <col min="1" max="1" width="1.42578125" customWidth="1"/>
    <col min="2" max="2" width="14.5703125" customWidth="1"/>
    <col min="4" max="4" width="7.7109375" customWidth="1"/>
    <col min="5" max="5" width="11.85546875" customWidth="1"/>
    <col min="6" max="6" width="16.28515625" customWidth="1"/>
    <col min="7" max="7" width="1.28515625" customWidth="1"/>
    <col min="8" max="8" width="12.5703125" customWidth="1"/>
    <col min="10" max="10" width="13.85546875" customWidth="1"/>
    <col min="11" max="11" width="1.140625" customWidth="1"/>
    <col min="12" max="12" width="14.5703125" customWidth="1"/>
    <col min="13" max="13" width="12.28515625" customWidth="1"/>
    <col min="14" max="14" width="13.28515625" customWidth="1"/>
    <col min="15" max="15" width="12.85546875" customWidth="1"/>
    <col min="16" max="16" width="15.140625" customWidth="1"/>
    <col min="17" max="17" width="12.5703125" customWidth="1"/>
    <col min="18" max="18" width="14.85546875" customWidth="1"/>
  </cols>
  <sheetData>
    <row r="1" spans="2:16" ht="8.25" customHeight="1"/>
    <row r="2" spans="2:16" ht="21" customHeight="1">
      <c r="B2" s="16" t="s">
        <v>0</v>
      </c>
      <c r="C2" s="17"/>
    </row>
    <row r="3" spans="2:16" ht="30.75">
      <c r="B3" s="25" t="str">
        <f>'Inputs and Outputs'!A5</f>
        <v>Scrap Value of Machine</v>
      </c>
      <c r="C3" s="25">
        <f>'Inputs and Outputs'!B5</f>
        <v>50000</v>
      </c>
      <c r="E3" s="27" t="s">
        <v>21</v>
      </c>
      <c r="F3" s="32">
        <f ca="1">NPV('Inputs and Outputs'!B19,Calculations!P9:'Calculations'!P28)</f>
        <v>369276542.47415346</v>
      </c>
    </row>
    <row r="4" spans="2:16" ht="25.5" customHeight="1">
      <c r="B4" s="26" t="str">
        <f>'Inputs and Outputs'!A12</f>
        <v>Initial Demand</v>
      </c>
      <c r="C4" s="26">
        <f>'Inputs and Outputs'!B12</f>
        <v>100000</v>
      </c>
    </row>
    <row r="5" spans="2:16" ht="45.75">
      <c r="B5" s="13" t="str">
        <f>'Inputs and Outputs'!A6</f>
        <v>Cost per Machine or Advertising</v>
      </c>
      <c r="C5" s="13">
        <f>'Inputs and Outputs'!B6</f>
        <v>1000000</v>
      </c>
    </row>
    <row r="7" spans="2:16" ht="41.25">
      <c r="B7" s="19"/>
      <c r="C7" s="24"/>
      <c r="D7" s="20" t="s">
        <v>22</v>
      </c>
      <c r="E7" s="24"/>
      <c r="F7" s="21"/>
      <c r="H7" s="19"/>
      <c r="I7" s="20" t="s">
        <v>23</v>
      </c>
      <c r="J7" s="21"/>
      <c r="L7" s="19"/>
      <c r="M7" s="24"/>
      <c r="N7" s="28" t="s">
        <v>24</v>
      </c>
      <c r="O7" s="24"/>
      <c r="P7" s="21"/>
    </row>
    <row r="8" spans="2:16" ht="60.75">
      <c r="B8" s="22" t="s">
        <v>25</v>
      </c>
      <c r="C8" s="23" t="s">
        <v>26</v>
      </c>
      <c r="D8" s="18" t="s">
        <v>27</v>
      </c>
      <c r="E8" s="18" t="s">
        <v>28</v>
      </c>
      <c r="F8" s="18" t="s">
        <v>29</v>
      </c>
      <c r="H8" s="18" t="s">
        <v>30</v>
      </c>
      <c r="I8" s="18" t="s">
        <v>31</v>
      </c>
      <c r="J8" s="18" t="s">
        <v>32</v>
      </c>
      <c r="L8" s="29" t="s">
        <v>33</v>
      </c>
      <c r="M8" s="29" t="s">
        <v>34</v>
      </c>
      <c r="N8" s="18" t="s">
        <v>35</v>
      </c>
      <c r="O8" s="18" t="s">
        <v>36</v>
      </c>
      <c r="P8" s="29" t="s">
        <v>24</v>
      </c>
    </row>
    <row r="9" spans="2:16">
      <c r="B9" s="12">
        <v>1</v>
      </c>
      <c r="C9" s="14" t="b">
        <f>IF(B9&lt;='Inputs and Outputs'!B$16,TRUE,FALSE)</f>
        <v>1</v>
      </c>
      <c r="D9" s="12" t="b">
        <f>IF(AND(MOD('Inputs and Outputs'!B$7,Calculations!B9) = 'Inputs and Outputs'!B$7, Calculations!B9&lt;='Inputs and Outputs'!B$16+'Inputs and Outputs'!B$7),TRUE,FALSE)</f>
        <v>0</v>
      </c>
      <c r="E9" s="12">
        <f>IF(AND(C9=TRUE,D9=FALSE),1, IF(AND(C9=FALSE,D9=TRUE),-1,0))</f>
        <v>1</v>
      </c>
      <c r="F9" s="15">
        <f>IF(D9=TRUE,C$3,0)</f>
        <v>0</v>
      </c>
      <c r="H9" s="12">
        <f>C4</f>
        <v>100000</v>
      </c>
      <c r="I9" s="12">
        <f>E9*'Inputs and Outputs'!B$4</f>
        <v>100000</v>
      </c>
      <c r="J9" s="12">
        <f>IF(I9&gt;=H9,H9,I9)</f>
        <v>100000</v>
      </c>
      <c r="L9" s="12">
        <f>J9*'Inputs and Outputs'!B$10</f>
        <v>50000000</v>
      </c>
      <c r="M9" s="12">
        <f>J9*'Inputs and Outputs'!B$11</f>
        <v>25000000</v>
      </c>
      <c r="N9" s="15">
        <f>L9+F9</f>
        <v>50000000</v>
      </c>
      <c r="O9" s="12">
        <f>M9+C$5</f>
        <v>26000000</v>
      </c>
      <c r="P9" s="15">
        <f>N9-O9</f>
        <v>24000000</v>
      </c>
    </row>
    <row r="10" spans="2:16">
      <c r="B10" s="12">
        <v>2</v>
      </c>
      <c r="C10" s="14" t="b">
        <f>IF(B10&lt;='Inputs and Outputs'!B$16,TRUE,FALSE)</f>
        <v>1</v>
      </c>
      <c r="D10" s="12" t="b">
        <f>IF(AND(MOD('Inputs and Outputs'!B$7,Calculations!B10) = 'Inputs and Outputs'!B$7, Calculations!B10&lt;='Inputs and Outputs'!B$16+'Inputs and Outputs'!B$7),TRUE,FALSE)</f>
        <v>0</v>
      </c>
      <c r="E10" s="12">
        <f>SUM(E9,IF(AND(C10=TRUE,D10=FALSE),1, IF(AND(C10=FALSE,D10=TRUE),-1,0)))</f>
        <v>2</v>
      </c>
      <c r="F10" s="15">
        <f>IF(D10=TRUE,C$3,0)</f>
        <v>0</v>
      </c>
      <c r="H10" s="12">
        <f>IF(C10=TRUE,C$4,(H9*(1+'Inputs and Outputs'!B$13)))</f>
        <v>100000</v>
      </c>
      <c r="I10" s="12">
        <f>E10*'Inputs and Outputs'!B$4</f>
        <v>200000</v>
      </c>
      <c r="J10" s="12">
        <f t="shared" ref="J10:J28" si="0">IF(I10&gt;=H10,H10,I10)</f>
        <v>100000</v>
      </c>
      <c r="L10" s="12">
        <f>J10*'Inputs and Outputs'!B$10</f>
        <v>50000000</v>
      </c>
      <c r="M10" s="12">
        <f>J10*'Inputs and Outputs'!B$11</f>
        <v>25000000</v>
      </c>
      <c r="N10" s="15">
        <f>L10+F10</f>
        <v>50000000</v>
      </c>
      <c r="O10" s="12">
        <f>M10+C$5</f>
        <v>26000000</v>
      </c>
      <c r="P10" s="15">
        <f t="shared" ref="P10:P28" si="1">N10-O10</f>
        <v>24000000</v>
      </c>
    </row>
    <row r="11" spans="2:16">
      <c r="B11" s="12">
        <v>3</v>
      </c>
      <c r="C11" s="14" t="b">
        <f>IF(B11&lt;='Inputs and Outputs'!B$16,TRUE,FALSE)</f>
        <v>1</v>
      </c>
      <c r="D11" s="12" t="b">
        <f>IF(AND(MOD('Inputs and Outputs'!B$7,Calculations!B11) = 'Inputs and Outputs'!B$7, Calculations!B11&lt;='Inputs and Outputs'!B$16+'Inputs and Outputs'!B$7),TRUE,FALSE)</f>
        <v>0</v>
      </c>
      <c r="E11" s="12">
        <f t="shared" ref="E11:E28" si="2">SUM(E10,IF(AND(C11=TRUE,D11=FALSE),1, IF(AND(C11=FALSE,D11=TRUE),-1,0)))</f>
        <v>3</v>
      </c>
      <c r="F11" s="15">
        <f>IF(D11=TRUE,C$3,0)</f>
        <v>0</v>
      </c>
      <c r="H11" s="12">
        <f>IF(C11=TRUE,C$4,(H10*(1+'Inputs and Outputs'!B$13)))</f>
        <v>100000</v>
      </c>
      <c r="I11" s="12">
        <f>E11*'Inputs and Outputs'!B$4</f>
        <v>300000</v>
      </c>
      <c r="J11" s="12">
        <f t="shared" si="0"/>
        <v>100000</v>
      </c>
      <c r="L11" s="12">
        <f>J11*'Inputs and Outputs'!B$10</f>
        <v>50000000</v>
      </c>
      <c r="M11" s="12">
        <f>J11*'Inputs and Outputs'!B$11</f>
        <v>25000000</v>
      </c>
      <c r="N11" s="15">
        <f>L11+F11</f>
        <v>50000000</v>
      </c>
      <c r="O11" s="12">
        <f>M11+C$5</f>
        <v>26000000</v>
      </c>
      <c r="P11" s="15">
        <f t="shared" si="1"/>
        <v>24000000</v>
      </c>
    </row>
    <row r="12" spans="2:16">
      <c r="B12" s="12">
        <v>4</v>
      </c>
      <c r="C12" s="14" t="b">
        <f>IF(B12&lt;='Inputs and Outputs'!B$16,TRUE,FALSE)</f>
        <v>1</v>
      </c>
      <c r="D12" s="12" t="b">
        <f>IF(AND(MOD('Inputs and Outputs'!B$7,Calculations!B12) = 'Inputs and Outputs'!B$7, Calculations!B12&lt;='Inputs and Outputs'!B$16+'Inputs and Outputs'!B$7),TRUE,FALSE)</f>
        <v>0</v>
      </c>
      <c r="E12" s="12">
        <f t="shared" si="2"/>
        <v>4</v>
      </c>
      <c r="F12" s="15">
        <f>IF(D12=TRUE,C$3,0)</f>
        <v>0</v>
      </c>
      <c r="H12" s="12">
        <f>IF(C12=TRUE,C$4,(H11*(1+'Inputs and Outputs'!B$13)))</f>
        <v>100000</v>
      </c>
      <c r="I12" s="12">
        <f>E12*'Inputs and Outputs'!B$4</f>
        <v>400000</v>
      </c>
      <c r="J12" s="12">
        <f t="shared" si="0"/>
        <v>100000</v>
      </c>
      <c r="L12" s="12">
        <f>J12*'Inputs and Outputs'!B$10</f>
        <v>50000000</v>
      </c>
      <c r="M12" s="12">
        <f>J12*'Inputs and Outputs'!B$11</f>
        <v>25000000</v>
      </c>
      <c r="N12" s="15">
        <f>L12+F12</f>
        <v>50000000</v>
      </c>
      <c r="O12" s="12">
        <f>M12+C$5</f>
        <v>26000000</v>
      </c>
      <c r="P12" s="15">
        <f t="shared" si="1"/>
        <v>24000000</v>
      </c>
    </row>
    <row r="13" spans="2:16">
      <c r="B13" s="12">
        <v>5</v>
      </c>
      <c r="C13" s="14" t="b">
        <f>IF(B13&lt;='Inputs and Outputs'!B$16,TRUE,FALSE)</f>
        <v>1</v>
      </c>
      <c r="D13" s="12" t="b">
        <f>IF(AND(MOD('Inputs and Outputs'!B$7,Calculations!B13) = 'Inputs and Outputs'!B$7, Calculations!B13&lt;='Inputs and Outputs'!B$16+'Inputs and Outputs'!B$7),TRUE,FALSE)</f>
        <v>0</v>
      </c>
      <c r="E13" s="12">
        <f t="shared" si="2"/>
        <v>5</v>
      </c>
      <c r="F13" s="15">
        <f>IF(D13=TRUE,C$3,0)</f>
        <v>0</v>
      </c>
      <c r="H13" s="12">
        <f>IF(C13=TRUE,C$4,(H12*(1+'Inputs and Outputs'!B$13)))</f>
        <v>100000</v>
      </c>
      <c r="I13" s="12">
        <f>E13*'Inputs and Outputs'!B$4</f>
        <v>500000</v>
      </c>
      <c r="J13" s="12">
        <f t="shared" si="0"/>
        <v>100000</v>
      </c>
      <c r="L13" s="12">
        <f>J13*'Inputs and Outputs'!B$10</f>
        <v>50000000</v>
      </c>
      <c r="M13" s="12">
        <f>J13*'Inputs and Outputs'!B$11</f>
        <v>25000000</v>
      </c>
      <c r="N13" s="15">
        <f>L13+F13</f>
        <v>50000000</v>
      </c>
      <c r="O13" s="12">
        <f>M13+C$5</f>
        <v>26000000</v>
      </c>
      <c r="P13" s="15">
        <f t="shared" si="1"/>
        <v>24000000</v>
      </c>
    </row>
    <row r="14" spans="2:16">
      <c r="B14" s="12">
        <v>6</v>
      </c>
      <c r="C14" s="14" t="b">
        <f>IF(B14&lt;='Inputs and Outputs'!B$16,TRUE,FALSE)</f>
        <v>0</v>
      </c>
      <c r="D14" s="12" t="b">
        <f>IF(AND(MOD('Inputs and Outputs'!B$7,Calculations!B14) = 'Inputs and Outputs'!B$7, Calculations!B14&lt;='Inputs and Outputs'!B$16+'Inputs and Outputs'!B$7),TRUE,FALSE)</f>
        <v>0</v>
      </c>
      <c r="E14" s="12">
        <f t="shared" si="2"/>
        <v>5</v>
      </c>
      <c r="F14" s="15">
        <f>IF(D14=TRUE,C$3,0)</f>
        <v>0</v>
      </c>
      <c r="H14" s="12">
        <f>IF(C14=TRUE,C$4,(H13*(1+'Inputs and Outputs'!B$13)))</f>
        <v>120000</v>
      </c>
      <c r="I14" s="12">
        <f>E14*'Inputs and Outputs'!B$4</f>
        <v>500000</v>
      </c>
      <c r="J14" s="12">
        <f t="shared" si="0"/>
        <v>120000</v>
      </c>
      <c r="L14" s="12">
        <f>J14*'Inputs and Outputs'!B$10</f>
        <v>60000000</v>
      </c>
      <c r="M14" s="12">
        <f>J14*'Inputs and Outputs'!B$11</f>
        <v>30000000</v>
      </c>
      <c r="N14" s="15">
        <f>L14+F14</f>
        <v>60000000</v>
      </c>
      <c r="O14" s="12">
        <f>M14+C$5</f>
        <v>31000000</v>
      </c>
      <c r="P14" s="15">
        <f t="shared" si="1"/>
        <v>29000000</v>
      </c>
    </row>
    <row r="15" spans="2:16">
      <c r="B15" s="12">
        <v>7</v>
      </c>
      <c r="C15" s="14" t="b">
        <f>IF(B15&lt;='Inputs and Outputs'!B$16,TRUE,FALSE)</f>
        <v>0</v>
      </c>
      <c r="D15" s="12" t="b">
        <f>IF(AND(MOD('Inputs and Outputs'!B$7,Calculations!B15) = 'Inputs and Outputs'!B$7, Calculations!B15&lt;='Inputs and Outputs'!B$16+'Inputs and Outputs'!B$7),TRUE,FALSE)</f>
        <v>0</v>
      </c>
      <c r="E15" s="12">
        <f t="shared" si="2"/>
        <v>5</v>
      </c>
      <c r="F15" s="15">
        <f>IF(D15=TRUE,C$3,0)</f>
        <v>0</v>
      </c>
      <c r="H15" s="12">
        <f>IF(C15=TRUE,C$4,(H14*(1+'Inputs and Outputs'!B$13)))</f>
        <v>144000</v>
      </c>
      <c r="I15" s="12">
        <f>E15*'Inputs and Outputs'!B$4</f>
        <v>500000</v>
      </c>
      <c r="J15" s="12">
        <f t="shared" si="0"/>
        <v>144000</v>
      </c>
      <c r="L15" s="12">
        <f>J15*'Inputs and Outputs'!B$10</f>
        <v>72000000</v>
      </c>
      <c r="M15" s="12">
        <f>J15*'Inputs and Outputs'!B$11</f>
        <v>36000000</v>
      </c>
      <c r="N15" s="15">
        <f>L15+F15</f>
        <v>72000000</v>
      </c>
      <c r="O15" s="12">
        <f>M15+C$5</f>
        <v>37000000</v>
      </c>
      <c r="P15" s="15">
        <f t="shared" si="1"/>
        <v>35000000</v>
      </c>
    </row>
    <row r="16" spans="2:16">
      <c r="B16" s="12">
        <v>8</v>
      </c>
      <c r="C16" s="14" t="b">
        <f>IF(B16&lt;='Inputs and Outputs'!B$16,TRUE,FALSE)</f>
        <v>0</v>
      </c>
      <c r="D16" s="12" t="b">
        <f>IF(AND(MOD('Inputs and Outputs'!B$7,Calculations!B16) = 'Inputs and Outputs'!B$7, Calculations!B16&lt;='Inputs and Outputs'!B$16+'Inputs and Outputs'!B$7),TRUE,FALSE)</f>
        <v>0</v>
      </c>
      <c r="E16" s="12">
        <f t="shared" si="2"/>
        <v>5</v>
      </c>
      <c r="F16" s="15">
        <f>IF(D16=TRUE,C$3,0)</f>
        <v>0</v>
      </c>
      <c r="H16" s="12">
        <f>IF(C16=TRUE,C$4,(H15*(1+'Inputs and Outputs'!B$13)))</f>
        <v>172800</v>
      </c>
      <c r="I16" s="12">
        <f>E16*'Inputs and Outputs'!B$4</f>
        <v>500000</v>
      </c>
      <c r="J16" s="12">
        <f t="shared" si="0"/>
        <v>172800</v>
      </c>
      <c r="L16" s="12">
        <f>J16*'Inputs and Outputs'!B$10</f>
        <v>86400000</v>
      </c>
      <c r="M16" s="12">
        <f>J16*'Inputs and Outputs'!B$11</f>
        <v>43200000</v>
      </c>
      <c r="N16" s="15">
        <f>L16+F16</f>
        <v>86400000</v>
      </c>
      <c r="O16" s="12">
        <f>M16+C$5</f>
        <v>44200000</v>
      </c>
      <c r="P16" s="15">
        <f t="shared" si="1"/>
        <v>42200000</v>
      </c>
    </row>
    <row r="17" spans="2:16">
      <c r="B17" s="12">
        <v>9</v>
      </c>
      <c r="C17" s="14" t="b">
        <f>IF(B17&lt;='Inputs and Outputs'!B$16,TRUE,FALSE)</f>
        <v>0</v>
      </c>
      <c r="D17" s="12" t="b">
        <f>IF(AND(MOD('Inputs and Outputs'!B$7,Calculations!B17) = 'Inputs and Outputs'!B$7, Calculations!B17&lt;='Inputs and Outputs'!B$16+'Inputs and Outputs'!B$7),TRUE,FALSE)</f>
        <v>0</v>
      </c>
      <c r="E17" s="12">
        <f t="shared" si="2"/>
        <v>5</v>
      </c>
      <c r="F17" s="15">
        <f>IF(D17=TRUE,C$3,0)</f>
        <v>0</v>
      </c>
      <c r="H17" s="12">
        <f>IF(C17=TRUE,C$4,(H16*(1+'Inputs and Outputs'!B$13)))</f>
        <v>207360</v>
      </c>
      <c r="I17" s="12">
        <f>E17*'Inputs and Outputs'!B$4</f>
        <v>500000</v>
      </c>
      <c r="J17" s="12">
        <f t="shared" si="0"/>
        <v>207360</v>
      </c>
      <c r="L17" s="12">
        <f>J17*'Inputs and Outputs'!B$10</f>
        <v>103680000</v>
      </c>
      <c r="M17" s="12">
        <f>J17*'Inputs and Outputs'!B$11</f>
        <v>51840000</v>
      </c>
      <c r="N17" s="15">
        <f>L17+F17</f>
        <v>103680000</v>
      </c>
      <c r="O17" s="12">
        <f>M17+C$5</f>
        <v>52840000</v>
      </c>
      <c r="P17" s="15">
        <f t="shared" si="1"/>
        <v>50840000</v>
      </c>
    </row>
    <row r="18" spans="2:16">
      <c r="B18" s="12">
        <v>10</v>
      </c>
      <c r="C18" s="14" t="b">
        <f>IF(B18&lt;='Inputs and Outputs'!B$16,TRUE,FALSE)</f>
        <v>0</v>
      </c>
      <c r="D18" s="12" t="b">
        <f>IF(AND(MOD('Inputs and Outputs'!B$7,Calculations!B18) = 'Inputs and Outputs'!B$7, Calculations!B18&lt;='Inputs and Outputs'!B$16+'Inputs and Outputs'!B$7),TRUE,FALSE)</f>
        <v>0</v>
      </c>
      <c r="E18" s="12">
        <f t="shared" si="2"/>
        <v>5</v>
      </c>
      <c r="F18" s="15">
        <f>IF(D18=TRUE,C$3,0)</f>
        <v>0</v>
      </c>
      <c r="H18" s="12">
        <f>IF(C18=TRUE,C$4,(H17*(1+'Inputs and Outputs'!B$13)))</f>
        <v>248832</v>
      </c>
      <c r="I18" s="12">
        <f>E18*'Inputs and Outputs'!B$4</f>
        <v>500000</v>
      </c>
      <c r="J18" s="12">
        <f t="shared" si="0"/>
        <v>248832</v>
      </c>
      <c r="L18" s="12">
        <f>J18*'Inputs and Outputs'!B$10</f>
        <v>124416000</v>
      </c>
      <c r="M18" s="12">
        <f>J18*'Inputs and Outputs'!B$11</f>
        <v>62208000</v>
      </c>
      <c r="N18" s="15">
        <f>L18+F18</f>
        <v>124416000</v>
      </c>
      <c r="O18" s="12">
        <f>M18+C$5</f>
        <v>63208000</v>
      </c>
      <c r="P18" s="15">
        <f t="shared" si="1"/>
        <v>61208000</v>
      </c>
    </row>
    <row r="19" spans="2:16">
      <c r="B19" s="12">
        <v>11</v>
      </c>
      <c r="C19" s="14" t="b">
        <f>IF(B19&lt;='Inputs and Outputs'!B$16,TRUE,FALSE)</f>
        <v>0</v>
      </c>
      <c r="D19" s="12" t="b">
        <f>IF(AND(MOD('Inputs and Outputs'!B$7,Calculations!B19) = 'Inputs and Outputs'!B$7, Calculations!B19&lt;='Inputs and Outputs'!B$16+'Inputs and Outputs'!B$7),TRUE,FALSE)</f>
        <v>1</v>
      </c>
      <c r="E19" s="12">
        <f t="shared" si="2"/>
        <v>4</v>
      </c>
      <c r="F19" s="15">
        <f>IF(D19=TRUE,C$3,0)</f>
        <v>50000</v>
      </c>
      <c r="H19" s="12">
        <f>IF(C19=TRUE,C$4,(H18*(1+'Inputs and Outputs'!B$13)))</f>
        <v>298598.39999999997</v>
      </c>
      <c r="I19" s="12">
        <f>E19*'Inputs and Outputs'!B$4</f>
        <v>400000</v>
      </c>
      <c r="J19" s="12">
        <f t="shared" si="0"/>
        <v>298598.39999999997</v>
      </c>
      <c r="L19" s="12">
        <f>J19*'Inputs and Outputs'!B$10</f>
        <v>149299199.99999997</v>
      </c>
      <c r="M19" s="12">
        <f>J19*'Inputs and Outputs'!B$11</f>
        <v>74649599.999999985</v>
      </c>
      <c r="N19" s="15">
        <f>L19+F19</f>
        <v>149349199.99999997</v>
      </c>
      <c r="O19" s="12">
        <f>M19+C$5</f>
        <v>75649599.999999985</v>
      </c>
      <c r="P19" s="15">
        <f t="shared" si="1"/>
        <v>73699599.999999985</v>
      </c>
    </row>
    <row r="20" spans="2:16">
      <c r="B20" s="12">
        <v>12</v>
      </c>
      <c r="C20" s="14" t="b">
        <f>IF(B20&lt;='Inputs and Outputs'!B$16,TRUE,FALSE)</f>
        <v>0</v>
      </c>
      <c r="D20" s="12" t="b">
        <f>IF(AND(MOD('Inputs and Outputs'!B$7,Calculations!B20) = 'Inputs and Outputs'!B$7, Calculations!B20&lt;='Inputs and Outputs'!B$16+'Inputs and Outputs'!B$7),TRUE,FALSE)</f>
        <v>1</v>
      </c>
      <c r="E20" s="12">
        <f t="shared" si="2"/>
        <v>3</v>
      </c>
      <c r="F20" s="15">
        <f>IF(D20=TRUE,C$3,0)</f>
        <v>50000</v>
      </c>
      <c r="H20" s="12">
        <f>IF(C20=TRUE,C$4,(H19*(1+'Inputs and Outputs'!B$13)))</f>
        <v>358318.07999999996</v>
      </c>
      <c r="I20" s="12">
        <f>E20*'Inputs and Outputs'!B$4</f>
        <v>300000</v>
      </c>
      <c r="J20" s="12">
        <f t="shared" si="0"/>
        <v>300000</v>
      </c>
      <c r="L20" s="12">
        <f>J20*'Inputs and Outputs'!B$10</f>
        <v>150000000</v>
      </c>
      <c r="M20" s="12">
        <f>J20*'Inputs and Outputs'!B$11</f>
        <v>75000000</v>
      </c>
      <c r="N20" s="15">
        <f>L20+F20</f>
        <v>150050000</v>
      </c>
      <c r="O20" s="12">
        <f>M20+C$5</f>
        <v>76000000</v>
      </c>
      <c r="P20" s="15">
        <f t="shared" si="1"/>
        <v>74050000</v>
      </c>
    </row>
    <row r="21" spans="2:16">
      <c r="B21" s="12">
        <v>13</v>
      </c>
      <c r="C21" s="14" t="b">
        <f>IF(B21&lt;='Inputs and Outputs'!B$16,TRUE,FALSE)</f>
        <v>0</v>
      </c>
      <c r="D21" s="12" t="b">
        <f>IF(AND(MOD('Inputs and Outputs'!B$7,Calculations!B21) = 'Inputs and Outputs'!B$7, Calculations!B21&lt;='Inputs and Outputs'!B$16+'Inputs and Outputs'!B$7),TRUE,FALSE)</f>
        <v>1</v>
      </c>
      <c r="E21" s="12">
        <f t="shared" si="2"/>
        <v>2</v>
      </c>
      <c r="F21" s="15">
        <f>IF(D21=TRUE,C$3,0)</f>
        <v>50000</v>
      </c>
      <c r="H21" s="12">
        <f>IF(C21=TRUE,C$4,(H20*(1+'Inputs and Outputs'!B$13)))</f>
        <v>429981.69599999994</v>
      </c>
      <c r="I21" s="12">
        <f>E21*'Inputs and Outputs'!B$4</f>
        <v>200000</v>
      </c>
      <c r="J21" s="12">
        <f t="shared" si="0"/>
        <v>200000</v>
      </c>
      <c r="L21" s="12">
        <f>J21*'Inputs and Outputs'!B$10</f>
        <v>100000000</v>
      </c>
      <c r="M21" s="12">
        <f>J21*'Inputs and Outputs'!B$11</f>
        <v>50000000</v>
      </c>
      <c r="N21" s="15">
        <f>L21+F21</f>
        <v>100050000</v>
      </c>
      <c r="O21" s="12">
        <f>M21+C$5</f>
        <v>51000000</v>
      </c>
      <c r="P21" s="15">
        <f t="shared" si="1"/>
        <v>49050000</v>
      </c>
    </row>
    <row r="22" spans="2:16">
      <c r="B22" s="12">
        <v>14</v>
      </c>
      <c r="C22" s="14" t="b">
        <f>IF(B22&lt;='Inputs and Outputs'!B$16,TRUE,FALSE)</f>
        <v>0</v>
      </c>
      <c r="D22" s="12" t="b">
        <f>IF(AND(MOD('Inputs and Outputs'!B$7,Calculations!B22) = 'Inputs and Outputs'!B$7, Calculations!B22&lt;='Inputs and Outputs'!B$16+'Inputs and Outputs'!B$7),TRUE,FALSE)</f>
        <v>1</v>
      </c>
      <c r="E22" s="12">
        <f t="shared" si="2"/>
        <v>1</v>
      </c>
      <c r="F22" s="15">
        <f>IF(D22=TRUE,C$3,0)</f>
        <v>50000</v>
      </c>
      <c r="H22" s="12">
        <f>IF(C22=TRUE,C$4,(H21*(1+'Inputs and Outputs'!B$13)))</f>
        <v>515978.03519999993</v>
      </c>
      <c r="I22" s="12">
        <f>E22*'Inputs and Outputs'!B$4</f>
        <v>100000</v>
      </c>
      <c r="J22" s="12">
        <f t="shared" si="0"/>
        <v>100000</v>
      </c>
      <c r="L22" s="12">
        <f>J22*'Inputs and Outputs'!B$10</f>
        <v>50000000</v>
      </c>
      <c r="M22" s="12">
        <f>J22*'Inputs and Outputs'!B$11</f>
        <v>25000000</v>
      </c>
      <c r="N22" s="15">
        <f>L22+F22</f>
        <v>50050000</v>
      </c>
      <c r="O22" s="12">
        <f>M22+C$5</f>
        <v>26000000</v>
      </c>
      <c r="P22" s="15">
        <f t="shared" si="1"/>
        <v>24050000</v>
      </c>
    </row>
    <row r="23" spans="2:16">
      <c r="B23" s="12">
        <v>15</v>
      </c>
      <c r="C23" s="14" t="b">
        <f>IF(B23&lt;='Inputs and Outputs'!B$16,TRUE,FALSE)</f>
        <v>0</v>
      </c>
      <c r="D23" s="12" t="b">
        <f>IF(AND(MOD('Inputs and Outputs'!B$7,Calculations!B23) = 'Inputs and Outputs'!B$7, Calculations!B23&lt;='Inputs and Outputs'!B$16+'Inputs and Outputs'!B$7),TRUE,FALSE)</f>
        <v>1</v>
      </c>
      <c r="E23" s="12">
        <f t="shared" si="2"/>
        <v>0</v>
      </c>
      <c r="F23" s="15">
        <f>IF(D23=TRUE,C$3,0)</f>
        <v>50000</v>
      </c>
      <c r="H23" s="12">
        <f>IF(C23=TRUE,C$4,(H22*(1+'Inputs and Outputs'!B$13)))</f>
        <v>619173.64223999984</v>
      </c>
      <c r="I23" s="12">
        <f>E23*'Inputs and Outputs'!B$4</f>
        <v>0</v>
      </c>
      <c r="J23" s="12">
        <f t="shared" si="0"/>
        <v>0</v>
      </c>
      <c r="L23" s="12">
        <f>J23*'Inputs and Outputs'!B$10</f>
        <v>0</v>
      </c>
      <c r="M23" s="12">
        <f>J23*'Inputs and Outputs'!B$11</f>
        <v>0</v>
      </c>
      <c r="N23" s="15">
        <f>L23+F23</f>
        <v>50000</v>
      </c>
      <c r="O23" s="12">
        <f>M23+C$5</f>
        <v>1000000</v>
      </c>
      <c r="P23" s="15">
        <f t="shared" si="1"/>
        <v>-950000</v>
      </c>
    </row>
    <row r="24" spans="2:16">
      <c r="B24" s="12">
        <v>16</v>
      </c>
      <c r="C24" s="14" t="b">
        <f>IF(B24&lt;='Inputs and Outputs'!B$16,TRUE,FALSE)</f>
        <v>0</v>
      </c>
      <c r="D24" s="12" t="b">
        <f>IF(AND(MOD('Inputs and Outputs'!B$7,Calculations!B24) = 'Inputs and Outputs'!B$7, Calculations!B24&lt;='Inputs and Outputs'!B$16+'Inputs and Outputs'!B$7),TRUE,FALSE)</f>
        <v>0</v>
      </c>
      <c r="E24" s="12">
        <f t="shared" si="2"/>
        <v>0</v>
      </c>
      <c r="F24" s="15">
        <f>IF(D24=TRUE,C$3,0)</f>
        <v>0</v>
      </c>
      <c r="H24" s="12">
        <f>IF(C24=TRUE,C$4,(H23*(1+'Inputs and Outputs'!B$13)))</f>
        <v>743008.37068799976</v>
      </c>
      <c r="I24" s="12">
        <f>E24*'Inputs and Outputs'!B$4</f>
        <v>0</v>
      </c>
      <c r="J24" s="12">
        <f t="shared" si="0"/>
        <v>0</v>
      </c>
      <c r="L24" s="12">
        <f>J24*'Inputs and Outputs'!B$10</f>
        <v>0</v>
      </c>
      <c r="M24" s="12">
        <f>J24*'Inputs and Outputs'!B$11</f>
        <v>0</v>
      </c>
      <c r="N24" s="15">
        <f>L24+F24</f>
        <v>0</v>
      </c>
      <c r="O24" s="12">
        <f>M24+C$5</f>
        <v>1000000</v>
      </c>
      <c r="P24" s="15">
        <f t="shared" si="1"/>
        <v>-1000000</v>
      </c>
    </row>
    <row r="25" spans="2:16">
      <c r="B25" s="12">
        <v>17</v>
      </c>
      <c r="C25" s="14" t="b">
        <f>IF(B25&lt;='Inputs and Outputs'!B$16,TRUE,FALSE)</f>
        <v>0</v>
      </c>
      <c r="D25" s="12" t="b">
        <f>IF(AND(MOD('Inputs and Outputs'!B$7,Calculations!B25) = 'Inputs and Outputs'!B$7, Calculations!B25&lt;='Inputs and Outputs'!B$16+'Inputs and Outputs'!B$7),TRUE,FALSE)</f>
        <v>0</v>
      </c>
      <c r="E25" s="12">
        <f t="shared" si="2"/>
        <v>0</v>
      </c>
      <c r="F25" s="15">
        <f>IF(D25=TRUE,C$3,0)</f>
        <v>0</v>
      </c>
      <c r="H25" s="12">
        <f>IF(C25=TRUE,C$4,(H24*(1+'Inputs and Outputs'!B$13)))</f>
        <v>891610.04482559965</v>
      </c>
      <c r="I25" s="12">
        <f>E25*'Inputs and Outputs'!B$4</f>
        <v>0</v>
      </c>
      <c r="J25" s="12">
        <f t="shared" si="0"/>
        <v>0</v>
      </c>
      <c r="L25" s="12">
        <f>J25*'Inputs and Outputs'!B$10</f>
        <v>0</v>
      </c>
      <c r="M25" s="12">
        <f>J25*'Inputs and Outputs'!B$11</f>
        <v>0</v>
      </c>
      <c r="N25" s="15">
        <f>L25+F25</f>
        <v>0</v>
      </c>
      <c r="O25" s="12">
        <f>M25+C$5</f>
        <v>1000000</v>
      </c>
      <c r="P25" s="15">
        <f t="shared" si="1"/>
        <v>-1000000</v>
      </c>
    </row>
    <row r="26" spans="2:16">
      <c r="B26" s="12">
        <v>18</v>
      </c>
      <c r="C26" s="14" t="b">
        <f>IF(B26&lt;='Inputs and Outputs'!B$16,TRUE,FALSE)</f>
        <v>0</v>
      </c>
      <c r="D26" s="12" t="b">
        <f>IF(AND(MOD('Inputs and Outputs'!B$7,Calculations!B26) = 'Inputs and Outputs'!B$7, Calculations!B26&lt;='Inputs and Outputs'!B$16+'Inputs and Outputs'!B$7),TRUE,FALSE)</f>
        <v>0</v>
      </c>
      <c r="E26" s="12">
        <f t="shared" si="2"/>
        <v>0</v>
      </c>
      <c r="F26" s="15">
        <f>IF(D26=TRUE,C$3,0)</f>
        <v>0</v>
      </c>
      <c r="H26" s="12">
        <f>IF(C26=TRUE,C$4,(H25*(1+'Inputs and Outputs'!B$13)))</f>
        <v>1069932.0537907195</v>
      </c>
      <c r="I26" s="12">
        <f>E26*'Inputs and Outputs'!B$4</f>
        <v>0</v>
      </c>
      <c r="J26" s="12">
        <f t="shared" si="0"/>
        <v>0</v>
      </c>
      <c r="L26" s="12">
        <f>J26*'Inputs and Outputs'!B$10</f>
        <v>0</v>
      </c>
      <c r="M26" s="12">
        <f>J26*'Inputs and Outputs'!B$11</f>
        <v>0</v>
      </c>
      <c r="N26" s="15">
        <f>L26+F26</f>
        <v>0</v>
      </c>
      <c r="O26" s="12">
        <f>M26+C$5</f>
        <v>1000000</v>
      </c>
      <c r="P26" s="15">
        <f t="shared" si="1"/>
        <v>-1000000</v>
      </c>
    </row>
    <row r="27" spans="2:16">
      <c r="B27" s="12">
        <v>19</v>
      </c>
      <c r="C27" s="14" t="b">
        <f>IF(B27&lt;='Inputs and Outputs'!B$16,TRUE,FALSE)</f>
        <v>0</v>
      </c>
      <c r="D27" s="12" t="b">
        <f>IF(AND(MOD('Inputs and Outputs'!B$7,Calculations!B27) = 'Inputs and Outputs'!B$7, Calculations!B27&lt;='Inputs and Outputs'!B$16+'Inputs and Outputs'!B$7),TRUE,FALSE)</f>
        <v>0</v>
      </c>
      <c r="E27" s="12">
        <f t="shared" si="2"/>
        <v>0</v>
      </c>
      <c r="F27" s="15">
        <f>IF(D27=TRUE,C$3,0)</f>
        <v>0</v>
      </c>
      <c r="H27" s="12">
        <f>IF(C27=TRUE,C$4,(H26*(1+'Inputs and Outputs'!B$13)))</f>
        <v>1283918.4645488632</v>
      </c>
      <c r="I27" s="12">
        <f>E27*'Inputs and Outputs'!B$4</f>
        <v>0</v>
      </c>
      <c r="J27" s="12">
        <f t="shared" si="0"/>
        <v>0</v>
      </c>
      <c r="L27" s="12">
        <f>J27*'Inputs and Outputs'!B$10</f>
        <v>0</v>
      </c>
      <c r="M27" s="12">
        <f>J27*'Inputs and Outputs'!B$11</f>
        <v>0</v>
      </c>
      <c r="N27" s="15">
        <f>L27+F27</f>
        <v>0</v>
      </c>
      <c r="O27" s="12">
        <f>M27+C$5</f>
        <v>1000000</v>
      </c>
      <c r="P27" s="15">
        <f t="shared" si="1"/>
        <v>-1000000</v>
      </c>
    </row>
    <row r="28" spans="2:16">
      <c r="B28" s="12">
        <v>20</v>
      </c>
      <c r="C28" s="14" t="b">
        <f>IF(B28&lt;='Inputs and Outputs'!B$16,TRUE,FALSE)</f>
        <v>0</v>
      </c>
      <c r="D28" s="12" t="b">
        <f>IF(AND(MOD('Inputs and Outputs'!B$7,Calculations!B28) = 'Inputs and Outputs'!B$7, Calculations!B28&lt;='Inputs and Outputs'!B$16+'Inputs and Outputs'!B$7),TRUE,FALSE)</f>
        <v>0</v>
      </c>
      <c r="E28" s="12">
        <f t="shared" si="2"/>
        <v>0</v>
      </c>
      <c r="F28" s="15">
        <f>IF(D28=TRUE,C$3,0)</f>
        <v>0</v>
      </c>
      <c r="H28" s="12">
        <f>IF(C28=TRUE,C$4,(H27*(1+'Inputs and Outputs'!B$13)))</f>
        <v>1540702.1574586357</v>
      </c>
      <c r="I28" s="12">
        <f>E28*'Inputs and Outputs'!B$4</f>
        <v>0</v>
      </c>
      <c r="J28" s="12">
        <f t="shared" si="0"/>
        <v>0</v>
      </c>
      <c r="L28" s="12">
        <f>J28*'Inputs and Outputs'!B$10</f>
        <v>0</v>
      </c>
      <c r="M28" s="12">
        <f>J28*'Inputs and Outputs'!B$11</f>
        <v>0</v>
      </c>
      <c r="N28" s="15">
        <f>L28+F28</f>
        <v>0</v>
      </c>
      <c r="O28" s="12">
        <f>M28+C$5</f>
        <v>1000000</v>
      </c>
      <c r="P28" s="15">
        <f t="shared" si="1"/>
        <v>-1000000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2019-09-10T14:52:32Z</dcterms:created>
  <dcterms:modified xsi:type="dcterms:W3CDTF">2022-06-18T15:34:44Z</dcterms:modified>
  <cp:category/>
  <cp:contentStatus/>
</cp:coreProperties>
</file>