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2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color rgb="00808080"/>
      <sz val="9"/>
    </font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8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8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58" authorId="0" shapeId="0">
      <text>
        <t>MOQ(最小発注量)を入力してください（手書きでOK）</t>
      </text>
    </comment>
    <comment ref="C69" authorId="0" shapeId="0">
      <text>
        <t>MOQ(最小発注量)を入力してください（手書きでOK）</t>
      </text>
    </comment>
    <comment ref="C88" authorId="0" shapeId="0">
      <text>
        <t>MOQ(最小発注量)を入力してください（手書きでOK）</t>
      </text>
    </comment>
    <comment ref="C99" authorId="0" shapeId="0">
      <text>
        <t>MOQ(最小発注量)を入力してください（手書きでOK）</t>
      </text>
    </comment>
    <comment ref="C110" authorId="0" shapeId="0">
      <text>
        <t>MOQ(最小発注量)を入力してください（手書きでOK）</t>
      </text>
    </comment>
    <comment ref="C121" authorId="0" shapeId="0">
      <text>
        <t>MOQ(最小発注量)を入力してください（手書きでOK）</t>
      </text>
    </comment>
    <comment ref="C144" authorId="0" shapeId="0">
      <text>
        <t>MOQ(最小発注量)を入力してください（手書きでOK）</t>
      </text>
    </comment>
    <comment ref="C155" authorId="0" shapeId="0">
      <text>
        <t>MOQ(最小発注量)を入力してください（手書きでOK）</t>
      </text>
    </comment>
    <comment ref="C170" authorId="0" shapeId="0">
      <text>
        <t>MOQ(最小発注量)を入力してください（手書きでOK）</t>
      </text>
    </comment>
    <comment ref="C181" authorId="0" shapeId="0">
      <text>
        <t>MOQ(最小発注量)を入力してください（手書きでOK）</t>
      </text>
    </comment>
    <comment ref="C192" authorId="0" shapeId="0">
      <text>
        <t>MOQ(最小発注量)を入力してください（手書きでOK）</t>
      </text>
    </comment>
    <comment ref="C203" authorId="0" shapeId="0">
      <text>
        <t>MOQ(最小発注量)を入力してください（手書きでOK）</t>
      </text>
    </comment>
    <comment ref="C226" authorId="0" shapeId="0">
      <text>
        <t>MOQ(最小発注量)を入力してください（手書きでOK）</t>
      </text>
    </comment>
    <comment ref="C239" authorId="0" shapeId="0">
      <text>
        <t>MOQ(最小発注量)を入力してください（手書きでOK）</t>
      </text>
    </comment>
    <comment ref="C264" authorId="0" shapeId="0">
      <text>
        <t>MOQ(最小発注量)を入力してください（手書きでOK）</t>
      </text>
    </comment>
    <comment ref="C295" authorId="0" shapeId="0">
      <text>
        <t>MOQ(最小発注量)を入力してください（手書きでOK）</t>
      </text>
    </comment>
    <comment ref="C312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372" authorId="0" shapeId="0">
      <text>
        <t>MOQ(最小発注量)を入力してください（手書きでOK）</t>
      </text>
    </comment>
    <comment ref="C389" authorId="0" shapeId="0">
      <text>
        <t>MOQ(最小発注量)を入力してください（手書きでOK）</t>
      </text>
    </comment>
    <comment ref="C406" authorId="0" shapeId="0">
      <text>
        <t>MOQ(最小発注量)を入力してください（手書きでOK）</t>
      </text>
    </comment>
    <comment ref="C503" authorId="0" shapeId="0">
      <text>
        <t>MOQ(最小発注量)を入力してください（手書きでOK）</t>
      </text>
    </comment>
    <comment ref="C518" authorId="0" shapeId="0">
      <text>
        <t>MOQ(最小発注量)を入力してください（手書きでOK）</t>
      </text>
    </comment>
    <comment ref="C601" authorId="0" shapeId="0">
      <text>
        <t>MOQ(最小発注量)を入力してください（手書きでOK）</t>
      </text>
    </comment>
    <comment ref="C646" authorId="0" shapeId="0">
      <text>
        <t>MOQ(最小発注量)を入力してください（手書きでOK）</t>
      </text>
    </comment>
    <comment ref="C669" authorId="0" shapeId="0">
      <text>
        <t>MOQ(最小発注量)を入力してください（手書きでOK）</t>
      </text>
    </comment>
    <comment ref="C812" authorId="0" shapeId="0">
      <text>
        <t>MOQ(最小発注量)を入力してください（手書きでOK）</t>
      </text>
    </comment>
    <comment ref="C851" authorId="0" shapeId="0">
      <text>
        <t>MOQ(最小発注量)を入力してください（手書きでOK）</t>
      </text>
    </comment>
    <comment ref="C862" authorId="0" shapeId="0">
      <text>
        <t>MOQ(最小発注量)を入力してください（手書きでOK）</t>
      </text>
    </comment>
    <comment ref="C909" authorId="0" shapeId="0">
      <text>
        <t>MOQ(最小発注量)を入力してください（手書きでOK）</t>
      </text>
    </comment>
    <comment ref="C958" authorId="0" shapeId="0">
      <text>
        <t>MOQ(最小発注量)を入力してください（手書きでOK）</t>
      </text>
    </comment>
    <comment ref="C975" authorId="0" shapeId="0">
      <text>
        <t>MOQ(最小発注量)を入力してください（手書きでOK）</t>
      </text>
    </comment>
    <comment ref="C988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14" authorId="0" shapeId="0">
      <text>
        <t>MOQ(最小発注量)を入力してください（手書きでOK）</t>
      </text>
    </comment>
    <comment ref="C1127" authorId="0" shapeId="0">
      <text>
        <t>MOQ(最小発注量)を入力してください（手書きでOK）</t>
      </text>
    </comment>
    <comment ref="C1162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10" authorId="0" shapeId="0">
      <text>
        <t>MOQ(最小発注量)を入力してください（手書きでOK）</t>
      </text>
    </comment>
    <comment ref="C1221" authorId="0" shapeId="0">
      <text>
        <t>MOQ(最小発注量)を入力してください（手書きでOK）</t>
      </text>
    </comment>
    <comment ref="C1236" authorId="0" shapeId="0">
      <text>
        <t>MOQ(最小発注量)を入力してください（手書きでOK）</t>
      </text>
    </comment>
    <comment ref="C125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8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24" t="inlineStr">
        <is>
          <t>PO_No</t>
        </is>
      </c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25" t="n"/>
      <c r="BX14" s="25" t="n"/>
      <c r="BY14" s="25" t="n"/>
      <c r="BZ14" s="25" t="n"/>
      <c r="CA14" s="25" t="n"/>
      <c r="CB14" s="25" t="n"/>
      <c r="CC14" s="25" t="n"/>
      <c r="CD14" s="25" t="n"/>
      <c r="CE14" s="25" t="n"/>
      <c r="CF14" s="25" t="n"/>
      <c r="CG14" s="25" t="n"/>
      <c r="CH14" s="25" t="n"/>
      <c r="CI14" s="25" t="n"/>
      <c r="CJ14" s="25" t="n"/>
      <c r="CK14" s="25" t="n"/>
      <c r="CL14" s="25" t="n"/>
      <c r="CM14" s="25" t="n"/>
      <c r="CN14" s="25" t="n"/>
      <c r="CO14" s="25" t="n"/>
      <c r="CP14" s="25" t="n"/>
      <c r="CQ14" s="25" t="n"/>
      <c r="CR14" s="25" t="n"/>
      <c r="CS14" s="25" t="n"/>
      <c r="CT14" s="25" t="n"/>
      <c r="CU14" s="25" t="n"/>
      <c r="CV14" s="25" t="n"/>
      <c r="CW14" s="25" t="n"/>
      <c r="CX14" s="25" t="n"/>
      <c r="CY14" s="25" t="n"/>
      <c r="CZ14" s="25" t="n"/>
      <c r="DA14" s="25" t="n"/>
      <c r="DB14" s="25" t="n"/>
      <c r="DC14" s="25" t="n"/>
    </row>
    <row r="15">
      <c r="B15" s="5" t="inlineStr">
        <is>
          <t>合計在庫(週末時点,kg)</t>
        </is>
      </c>
      <c r="D15">
        <f>'Grid_Stock'!B2</f>
        <v/>
      </c>
      <c r="E15">
        <f>'Grid_Stock'!C2</f>
        <v/>
      </c>
      <c r="F15">
        <f>'Grid_Stock'!D2</f>
        <v/>
      </c>
      <c r="G15">
        <f>'Grid_Stock'!E2</f>
        <v/>
      </c>
      <c r="H15">
        <f>'Grid_Stock'!F2</f>
        <v/>
      </c>
      <c r="I15">
        <f>'Grid_Stock'!G2</f>
        <v/>
      </c>
      <c r="J15">
        <f>'Grid_Stock'!H2</f>
        <v/>
      </c>
      <c r="K15">
        <f>'Grid_Stock'!I2</f>
        <v/>
      </c>
      <c r="L15">
        <f>'Grid_Stock'!J2</f>
        <v/>
      </c>
      <c r="M15">
        <f>'Grid_Stock'!K2</f>
        <v/>
      </c>
      <c r="N15">
        <f>'Grid_Stock'!L2</f>
        <v/>
      </c>
      <c r="O15">
        <f>'Grid_Stock'!M2</f>
        <v/>
      </c>
      <c r="P15">
        <f>'Grid_Stock'!N2</f>
        <v/>
      </c>
      <c r="Q15">
        <f>'Grid_Stock'!O2</f>
        <v/>
      </c>
      <c r="R15">
        <f>'Grid_Stock'!P2</f>
        <v/>
      </c>
      <c r="S15">
        <f>'Grid_Stock'!Q2</f>
        <v/>
      </c>
      <c r="T15">
        <f>'Grid_Stock'!R2</f>
        <v/>
      </c>
      <c r="U15">
        <f>'Grid_Stock'!S2</f>
        <v/>
      </c>
      <c r="V15">
        <f>'Grid_Stock'!T2</f>
        <v/>
      </c>
      <c r="W15">
        <f>'Grid_Stock'!U2</f>
        <v/>
      </c>
      <c r="X15">
        <f>'Grid_Stock'!V2</f>
        <v/>
      </c>
      <c r="Y15">
        <f>'Grid_Stock'!W2</f>
        <v/>
      </c>
      <c r="Z15">
        <f>'Grid_Stock'!X2</f>
        <v/>
      </c>
      <c r="AA15">
        <f>'Grid_Stock'!Y2</f>
        <v/>
      </c>
      <c r="AB15">
        <f>'Grid_Stock'!Z2</f>
        <v/>
      </c>
      <c r="AC15">
        <f>'Grid_Stock'!AA2</f>
        <v/>
      </c>
      <c r="AD15">
        <f>'Grid_Stock'!AB2</f>
        <v/>
      </c>
      <c r="AE15">
        <f>'Grid_Stock'!AC2</f>
        <v/>
      </c>
      <c r="AF15">
        <f>'Grid_Stock'!AD2</f>
        <v/>
      </c>
      <c r="AG15">
        <f>'Grid_Stock'!AE2</f>
        <v/>
      </c>
      <c r="AH15">
        <f>'Grid_Stock'!AF2</f>
        <v/>
      </c>
      <c r="AI15">
        <f>'Grid_Stock'!AG2</f>
        <v/>
      </c>
      <c r="AJ15">
        <f>'Grid_Stock'!AH2</f>
        <v/>
      </c>
      <c r="AK15">
        <f>'Grid_Stock'!AI2</f>
        <v/>
      </c>
      <c r="AL15">
        <f>'Grid_Stock'!AJ2</f>
        <v/>
      </c>
      <c r="AM15">
        <f>'Grid_Stock'!AK2</f>
        <v/>
      </c>
      <c r="AN15">
        <f>'Grid_Stock'!AL2</f>
        <v/>
      </c>
      <c r="AO15">
        <f>'Grid_Stock'!AM2</f>
        <v/>
      </c>
      <c r="AP15">
        <f>'Grid_Stock'!AN2</f>
        <v/>
      </c>
      <c r="AQ15">
        <f>'Grid_Stock'!AO2</f>
        <v/>
      </c>
      <c r="AR15">
        <f>'Grid_Stock'!AP2</f>
        <v/>
      </c>
      <c r="AS15">
        <f>'Grid_Stock'!AQ2</f>
        <v/>
      </c>
      <c r="AT15">
        <f>'Grid_Stock'!AR2</f>
        <v/>
      </c>
      <c r="AU15">
        <f>'Grid_Stock'!AS2</f>
        <v/>
      </c>
      <c r="AV15">
        <f>'Grid_Stock'!AT2</f>
        <v/>
      </c>
      <c r="AW15">
        <f>'Grid_Stock'!AU2</f>
        <v/>
      </c>
      <c r="AX15">
        <f>'Grid_Stock'!AV2</f>
        <v/>
      </c>
      <c r="AY15">
        <f>'Grid_Stock'!AW2</f>
        <v/>
      </c>
      <c r="AZ15">
        <f>'Grid_Stock'!AX2</f>
        <v/>
      </c>
      <c r="BA15">
        <f>'Grid_Stock'!AY2</f>
        <v/>
      </c>
      <c r="BB15">
        <f>'Grid_Stock'!AZ2</f>
        <v/>
      </c>
      <c r="BC15">
        <f>'Grid_Stock'!BA2</f>
        <v/>
      </c>
      <c r="BD15">
        <f>'Grid_Stock'!BB2</f>
        <v/>
      </c>
      <c r="BE15">
        <f>'Grid_Stock'!BC2</f>
        <v/>
      </c>
      <c r="BF15">
        <f>'Grid_Stock'!BD2</f>
        <v/>
      </c>
      <c r="BG15">
        <f>'Grid_Stock'!BE2</f>
        <v/>
      </c>
      <c r="BH15">
        <f>'Grid_Stock'!BF2</f>
        <v/>
      </c>
      <c r="BI15">
        <f>'Grid_Stock'!BG2</f>
        <v/>
      </c>
      <c r="BJ15">
        <f>'Grid_Stock'!BH2</f>
        <v/>
      </c>
      <c r="BK15">
        <f>'Grid_Stock'!BI2</f>
        <v/>
      </c>
      <c r="BL15">
        <f>'Grid_Stock'!BJ2</f>
        <v/>
      </c>
      <c r="BM15">
        <f>'Grid_Stock'!BK2</f>
        <v/>
      </c>
      <c r="BN15">
        <f>'Grid_Stock'!BL2</f>
        <v/>
      </c>
      <c r="BO15">
        <f>'Grid_Stock'!BM2</f>
        <v/>
      </c>
      <c r="BP15">
        <f>'Grid_Stock'!BN2</f>
        <v/>
      </c>
      <c r="BQ15">
        <f>'Grid_Stock'!BO2</f>
        <v/>
      </c>
      <c r="BR15">
        <f>'Grid_Stock'!BP2</f>
        <v/>
      </c>
      <c r="BS15">
        <f>'Grid_Stock'!BQ2</f>
        <v/>
      </c>
      <c r="BT15">
        <f>'Grid_Stock'!BR2</f>
        <v/>
      </c>
      <c r="BU15">
        <f>'Grid_Stock'!BS2</f>
        <v/>
      </c>
      <c r="BV15">
        <f>'Grid_Stock'!BT2</f>
        <v/>
      </c>
      <c r="BW15">
        <f>'Grid_Stock'!BU2</f>
        <v/>
      </c>
      <c r="BX15">
        <f>'Grid_Stock'!BV2</f>
        <v/>
      </c>
      <c r="BY15">
        <f>'Grid_Stock'!BW2</f>
        <v/>
      </c>
      <c r="BZ15">
        <f>'Grid_Stock'!BX2</f>
        <v/>
      </c>
      <c r="CA15">
        <f>'Grid_Stock'!BY2</f>
        <v/>
      </c>
      <c r="CB15">
        <f>'Grid_Stock'!BZ2</f>
        <v/>
      </c>
      <c r="CC15">
        <f>'Grid_Stock'!CA2</f>
        <v/>
      </c>
      <c r="CD15">
        <f>'Grid_Stock'!CB2</f>
        <v/>
      </c>
      <c r="CE15">
        <f>'Grid_Stock'!CC2</f>
        <v/>
      </c>
      <c r="CF15">
        <f>'Grid_Stock'!CD2</f>
        <v/>
      </c>
      <c r="CG15">
        <f>'Grid_Stock'!CE2</f>
        <v/>
      </c>
      <c r="CH15">
        <f>'Grid_Stock'!CF2</f>
        <v/>
      </c>
      <c r="CI15">
        <f>'Grid_Stock'!CG2</f>
        <v/>
      </c>
      <c r="CJ15">
        <f>'Grid_Stock'!CH2</f>
        <v/>
      </c>
      <c r="CK15">
        <f>'Grid_Stock'!CI2</f>
        <v/>
      </c>
      <c r="CL15">
        <f>'Grid_Stock'!CJ2</f>
        <v/>
      </c>
      <c r="CM15">
        <f>'Grid_Stock'!CK2</f>
        <v/>
      </c>
      <c r="CN15">
        <f>'Grid_Stock'!CL2</f>
        <v/>
      </c>
      <c r="CO15">
        <f>'Grid_Stock'!CM2</f>
        <v/>
      </c>
      <c r="CP15">
        <f>'Grid_Stock'!CN2</f>
        <v/>
      </c>
      <c r="CQ15">
        <f>'Grid_Stock'!CO2</f>
        <v/>
      </c>
      <c r="CR15">
        <f>'Grid_Stock'!CP2</f>
        <v/>
      </c>
      <c r="CS15">
        <f>'Grid_Stock'!CQ2</f>
        <v/>
      </c>
      <c r="CT15">
        <f>'Grid_Stock'!CR2</f>
        <v/>
      </c>
      <c r="CU15">
        <f>'Grid_Stock'!CS2</f>
        <v/>
      </c>
      <c r="CV15">
        <f>'Grid_Stock'!CT2</f>
        <v/>
      </c>
      <c r="CW15">
        <f>'Grid_Stock'!CU2</f>
        <v/>
      </c>
      <c r="CX15">
        <f>'Grid_Stock'!CV2</f>
        <v/>
      </c>
      <c r="CY15">
        <f>'Grid_Stock'!CW2</f>
        <v/>
      </c>
      <c r="CZ15">
        <f>'Grid_Stock'!CX2</f>
        <v/>
      </c>
      <c r="DA15">
        <f>'Grid_Stock'!CY2</f>
        <v/>
      </c>
      <c r="DB15">
        <f>'Grid_Stock'!CZ2</f>
        <v/>
      </c>
      <c r="DC15">
        <f>'Grid_Stock'!DA2</f>
        <v/>
      </c>
    </row>
    <row r="16">
      <c r="B16" s="26" t="inlineStr">
        <is>
          <t>（発注の目安はDashboardの基準在庫[下限/上限]と色分けを参照）</t>
        </is>
      </c>
    </row>
    <row r="18">
      <c r="A18" s="21" t="inlineStr">
        <is>
          <t>1EK</t>
        </is>
      </c>
      <c r="B18" s="21" t="inlineStr">
        <is>
          <t>Substrate NGK TP166-103-105xT1</t>
        </is>
      </c>
      <c r="C18" s="22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</row>
    <row r="19">
      <c r="B19" t="inlineStr">
        <is>
          <t>0T480</t>
        </is>
      </c>
      <c r="C19" t="inlineStr">
        <is>
          <t>No. of batches</t>
        </is>
      </c>
      <c r="D19">
        <f>IFERROR(INDEX(PP_Grid[#Data],$DD19,2),0)</f>
        <v/>
      </c>
      <c r="E19">
        <f>IFERROR(INDEX(PP_Grid[#Data],$DD19,3),0)</f>
        <v/>
      </c>
      <c r="F19">
        <f>IFERROR(INDEX(PP_Grid[#Data],$DD19,4),0)</f>
        <v/>
      </c>
      <c r="G19">
        <f>IFERROR(INDEX(PP_Grid[#Data],$DD19,5),0)</f>
        <v/>
      </c>
      <c r="H19">
        <f>IFERROR(INDEX(PP_Grid[#Data],$DD19,6),0)</f>
        <v/>
      </c>
      <c r="I19">
        <f>IFERROR(INDEX(PP_Grid[#Data],$DD19,7),0)</f>
        <v/>
      </c>
      <c r="J19">
        <f>IFERROR(INDEX(PP_Grid[#Data],$DD19,8),0)</f>
        <v/>
      </c>
      <c r="K19">
        <f>IFERROR(INDEX(PP_Grid[#Data],$DD19,9),0)</f>
        <v/>
      </c>
      <c r="L19">
        <f>IFERROR(INDEX(PP_Grid[#Data],$DD19,10),0)</f>
        <v/>
      </c>
      <c r="M19">
        <f>IFERROR(INDEX(PP_Grid[#Data],$DD19,11),0)</f>
        <v/>
      </c>
      <c r="N19">
        <f>IFERROR(INDEX(PP_Grid[#Data],$DD19,12),0)</f>
        <v/>
      </c>
      <c r="O19">
        <f>IFERROR(INDEX(PP_Grid[#Data],$DD19,13),0)</f>
        <v/>
      </c>
      <c r="P19">
        <f>IFERROR(INDEX(PP_Grid[#Data],$DD19,14),0)</f>
        <v/>
      </c>
      <c r="Q19">
        <f>IFERROR(INDEX(PP_Grid[#Data],$DD19,15),0)</f>
        <v/>
      </c>
      <c r="R19">
        <f>IFERROR(INDEX(PP_Grid[#Data],$DD19,16),0)</f>
        <v/>
      </c>
      <c r="S19">
        <f>IFERROR(INDEX(PP_Grid[#Data],$DD19,17),0)</f>
        <v/>
      </c>
      <c r="T19">
        <f>IFERROR(INDEX(PP_Grid[#Data],$DD19,18),0)</f>
        <v/>
      </c>
      <c r="U19">
        <f>IFERROR(INDEX(PP_Grid[#Data],$DD19,19),0)</f>
        <v/>
      </c>
      <c r="V19">
        <f>IFERROR(INDEX(PP_Grid[#Data],$DD19,20),0)</f>
        <v/>
      </c>
      <c r="W19">
        <f>IFERROR(INDEX(PP_Grid[#Data],$DD19,21),0)</f>
        <v/>
      </c>
      <c r="X19">
        <f>IFERROR(INDEX(PP_Grid[#Data],$DD19,22),0)</f>
        <v/>
      </c>
      <c r="Y19">
        <f>IFERROR(INDEX(PP_Grid[#Data],$DD19,23),0)</f>
        <v/>
      </c>
      <c r="Z19">
        <f>IFERROR(INDEX(PP_Grid[#Data],$DD19,24),0)</f>
        <v/>
      </c>
      <c r="AA19">
        <f>IFERROR(INDEX(PP_Grid[#Data],$DD19,25),0)</f>
        <v/>
      </c>
      <c r="AB19">
        <f>IFERROR(INDEX(PP_Grid[#Data],$DD19,26),0)</f>
        <v/>
      </c>
      <c r="AC19">
        <f>IFERROR(INDEX(PP_Grid[#Data],$DD19,27),0)</f>
        <v/>
      </c>
      <c r="AD19">
        <f>IFERROR(INDEX(PP_Grid[#Data],$DD19,28),0)</f>
        <v/>
      </c>
      <c r="AE19">
        <f>IFERROR(INDEX(PP_Grid[#Data],$DD19,29),0)</f>
        <v/>
      </c>
      <c r="AF19">
        <f>IFERROR(INDEX(PP_Grid[#Data],$DD19,30),0)</f>
        <v/>
      </c>
      <c r="AG19">
        <f>IFERROR(INDEX(PP_Grid[#Data],$DD19,31),0)</f>
        <v/>
      </c>
      <c r="AH19">
        <f>IFERROR(INDEX(PP_Grid[#Data],$DD19,32),0)</f>
        <v/>
      </c>
      <c r="AI19">
        <f>IFERROR(INDEX(PP_Grid[#Data],$DD19,33),0)</f>
        <v/>
      </c>
      <c r="AJ19">
        <f>IFERROR(INDEX(PP_Grid[#Data],$DD19,34),0)</f>
        <v/>
      </c>
      <c r="AK19">
        <f>IFERROR(INDEX(PP_Grid[#Data],$DD19,35),0)</f>
        <v/>
      </c>
      <c r="AL19">
        <f>IFERROR(INDEX(PP_Grid[#Data],$DD19,36),0)</f>
        <v/>
      </c>
      <c r="AM19">
        <f>IFERROR(INDEX(PP_Grid[#Data],$DD19,37),0)</f>
        <v/>
      </c>
      <c r="AN19">
        <f>IFERROR(INDEX(PP_Grid[#Data],$DD19,38),0)</f>
        <v/>
      </c>
      <c r="AO19">
        <f>IFERROR(INDEX(PP_Grid[#Data],$DD19,39),0)</f>
        <v/>
      </c>
      <c r="AP19">
        <f>IFERROR(INDEX(PP_Grid[#Data],$DD19,40),0)</f>
        <v/>
      </c>
      <c r="AQ19">
        <f>IFERROR(INDEX(PP_Grid[#Data],$DD19,41),0)</f>
        <v/>
      </c>
      <c r="AR19">
        <f>IFERROR(INDEX(PP_Grid[#Data],$DD19,42),0)</f>
        <v/>
      </c>
      <c r="AS19">
        <f>IFERROR(INDEX(PP_Grid[#Data],$DD19,43),0)</f>
        <v/>
      </c>
      <c r="AT19">
        <f>IFERROR(INDEX(PP_Grid[#Data],$DD19,44),0)</f>
        <v/>
      </c>
      <c r="AU19">
        <f>IFERROR(INDEX(PP_Grid[#Data],$DD19,45),0)</f>
        <v/>
      </c>
      <c r="AV19">
        <f>IFERROR(INDEX(PP_Grid[#Data],$DD19,46),0)</f>
        <v/>
      </c>
      <c r="AW19">
        <f>IFERROR(INDEX(PP_Grid[#Data],$DD19,47),0)</f>
        <v/>
      </c>
      <c r="AX19">
        <f>IFERROR(INDEX(PP_Grid[#Data],$DD19,48),0)</f>
        <v/>
      </c>
      <c r="AY19">
        <f>IFERROR(INDEX(PP_Grid[#Data],$DD19,49),0)</f>
        <v/>
      </c>
      <c r="AZ19">
        <f>IFERROR(INDEX(PP_Grid[#Data],$DD19,50),0)</f>
        <v/>
      </c>
      <c r="BA19">
        <f>IFERROR(INDEX(PP_Grid[#Data],$DD19,51),0)</f>
        <v/>
      </c>
      <c r="BB19">
        <f>IFERROR(INDEX(PP_Grid[#Data],$DD19,52),0)</f>
        <v/>
      </c>
      <c r="BC19">
        <f>IFERROR(INDEX(PP_Grid[#Data],$DD19,53),0)</f>
        <v/>
      </c>
      <c r="BD19">
        <f>IFERROR(INDEX(PP_Grid[#Data],$DD19,54),0)</f>
        <v/>
      </c>
      <c r="BE19">
        <f>IFERROR(INDEX(PP_Grid[#Data],$DD19,55),0)</f>
        <v/>
      </c>
      <c r="BF19">
        <f>IFERROR(INDEX(PP_Grid[#Data],$DD19,56),0)</f>
        <v/>
      </c>
      <c r="BG19">
        <f>IFERROR(INDEX(PP_Grid[#Data],$DD19,57),0)</f>
        <v/>
      </c>
      <c r="BH19">
        <f>IFERROR(INDEX(PP_Grid[#Data],$DD19,58),0)</f>
        <v/>
      </c>
      <c r="BI19">
        <f>IFERROR(INDEX(PP_Grid[#Data],$DD19,59),0)</f>
        <v/>
      </c>
      <c r="BJ19">
        <f>IFERROR(INDEX(PP_Grid[#Data],$DD19,60),0)</f>
        <v/>
      </c>
      <c r="BK19">
        <f>IFERROR(INDEX(PP_Grid[#Data],$DD19,61),0)</f>
        <v/>
      </c>
      <c r="BL19">
        <f>IFERROR(INDEX(PP_Grid[#Data],$DD19,62),0)</f>
        <v/>
      </c>
      <c r="BM19">
        <f>IFERROR(INDEX(PP_Grid[#Data],$DD19,63),0)</f>
        <v/>
      </c>
      <c r="BN19">
        <f>IFERROR(INDEX(PP_Grid[#Data],$DD19,64),0)</f>
        <v/>
      </c>
      <c r="BO19">
        <f>IFERROR(INDEX(PP_Grid[#Data],$DD19,65),0)</f>
        <v/>
      </c>
      <c r="BP19">
        <f>IFERROR(INDEX(PP_Grid[#Data],$DD19,66),0)</f>
        <v/>
      </c>
      <c r="BQ19">
        <f>IFERROR(INDEX(PP_Grid[#Data],$DD19,67),0)</f>
        <v/>
      </c>
      <c r="BR19">
        <f>IFERROR(INDEX(PP_Grid[#Data],$DD19,68),0)</f>
        <v/>
      </c>
      <c r="BS19">
        <f>IFERROR(INDEX(PP_Grid[#Data],$DD19,69),0)</f>
        <v/>
      </c>
      <c r="BT19">
        <f>IFERROR(INDEX(PP_Grid[#Data],$DD19,70),0)</f>
        <v/>
      </c>
      <c r="BU19">
        <f>IFERROR(INDEX(PP_Grid[#Data],$DD19,71),0)</f>
        <v/>
      </c>
      <c r="BV19">
        <f>IFERROR(INDEX(PP_Grid[#Data],$DD19,72),0)</f>
        <v/>
      </c>
      <c r="BW19">
        <f>IFERROR(INDEX(PP_Grid[#Data],$DD19,73),0)</f>
        <v/>
      </c>
      <c r="BX19">
        <f>IFERROR(INDEX(PP_Grid[#Data],$DD19,74),0)</f>
        <v/>
      </c>
      <c r="BY19">
        <f>IFERROR(INDEX(PP_Grid[#Data],$DD19,75),0)</f>
        <v/>
      </c>
      <c r="BZ19">
        <f>IFERROR(INDEX(PP_Grid[#Data],$DD19,76),0)</f>
        <v/>
      </c>
      <c r="CA19">
        <f>IFERROR(INDEX(PP_Grid[#Data],$DD19,77),0)</f>
        <v/>
      </c>
      <c r="CB19">
        <f>IFERROR(INDEX(PP_Grid[#Data],$DD19,78),0)</f>
        <v/>
      </c>
      <c r="CC19">
        <f>IFERROR(INDEX(PP_Grid[#Data],$DD19,79),0)</f>
        <v/>
      </c>
      <c r="CD19">
        <f>IFERROR(INDEX(PP_Grid[#Data],$DD19,80),0)</f>
        <v/>
      </c>
      <c r="CE19">
        <f>IFERROR(INDEX(PP_Grid[#Data],$DD19,81),0)</f>
        <v/>
      </c>
      <c r="CF19">
        <f>IFERROR(INDEX(PP_Grid[#Data],$DD19,82),0)</f>
        <v/>
      </c>
      <c r="CG19">
        <f>IFERROR(INDEX(PP_Grid[#Data],$DD19,83),0)</f>
        <v/>
      </c>
      <c r="CH19">
        <f>IFERROR(INDEX(PP_Grid[#Data],$DD19,84),0)</f>
        <v/>
      </c>
      <c r="CI19">
        <f>IFERROR(INDEX(PP_Grid[#Data],$DD19,85),0)</f>
        <v/>
      </c>
      <c r="CJ19">
        <f>IFERROR(INDEX(PP_Grid[#Data],$DD19,86),0)</f>
        <v/>
      </c>
      <c r="CK19">
        <f>IFERROR(INDEX(PP_Grid[#Data],$DD19,87),0)</f>
        <v/>
      </c>
      <c r="CL19">
        <f>IFERROR(INDEX(PP_Grid[#Data],$DD19,88),0)</f>
        <v/>
      </c>
      <c r="CM19">
        <f>IFERROR(INDEX(PP_Grid[#Data],$DD19,89),0)</f>
        <v/>
      </c>
      <c r="CN19">
        <f>IFERROR(INDEX(PP_Grid[#Data],$DD19,90),0)</f>
        <v/>
      </c>
      <c r="CO19">
        <f>IFERROR(INDEX(PP_Grid[#Data],$DD19,91),0)</f>
        <v/>
      </c>
      <c r="CP19">
        <f>IFERROR(INDEX(PP_Grid[#Data],$DD19,92),0)</f>
        <v/>
      </c>
      <c r="CQ19">
        <f>IFERROR(INDEX(PP_Grid[#Data],$DD19,93),0)</f>
        <v/>
      </c>
      <c r="CR19">
        <f>IFERROR(INDEX(PP_Grid[#Data],$DD19,94),0)</f>
        <v/>
      </c>
      <c r="CS19">
        <f>IFERROR(INDEX(PP_Grid[#Data],$DD19,95),0)</f>
        <v/>
      </c>
      <c r="CT19">
        <f>IFERROR(INDEX(PP_Grid[#Data],$DD19,96),0)</f>
        <v/>
      </c>
      <c r="CU19">
        <f>IFERROR(INDEX(PP_Grid[#Data],$DD19,97),0)</f>
        <v/>
      </c>
      <c r="CV19">
        <f>IFERROR(INDEX(PP_Grid[#Data],$DD19,98),0)</f>
        <v/>
      </c>
      <c r="CW19">
        <f>IFERROR(INDEX(PP_Grid[#Data],$DD19,99),0)</f>
        <v/>
      </c>
      <c r="CX19">
        <f>IFERROR(INDEX(PP_Grid[#Data],$DD19,100),0)</f>
        <v/>
      </c>
      <c r="CY19">
        <f>IFERROR(INDEX(PP_Grid[#Data],$DD19,101),0)</f>
        <v/>
      </c>
      <c r="CZ19">
        <f>IFERROR(INDEX(PP_Grid[#Data],$DD19,102),0)</f>
        <v/>
      </c>
      <c r="DA19">
        <f>IFERROR(INDEX(PP_Grid[#Data],$DD19,103),0)</f>
        <v/>
      </c>
      <c r="DB19">
        <f>IFERROR(INDEX(PP_Grid[#Data],$DD19,104),0)</f>
        <v/>
      </c>
      <c r="DC19">
        <f>IFERROR(INDEX(PP_Grid[#Data],$DD19,105),0)</f>
        <v/>
      </c>
      <c r="DD19" s="12">
        <f>IFERROR(MATCH($B19,PP_Grid[Intermediate],0),99999)</f>
        <v/>
      </c>
    </row>
    <row r="20">
      <c r="B20" t="inlineStr">
        <is>
          <t>使用量(kg)</t>
        </is>
      </c>
      <c r="C20">
        <f>SUMIFS(M_BOM[RM_Qty_Per_Batch],M_BOM[Intermediate],$B19,M_BOM[Part Name],$A18)</f>
        <v/>
      </c>
      <c r="D20">
        <f>$C20*D19</f>
        <v/>
      </c>
      <c r="E20">
        <f>$C20*E19</f>
        <v/>
      </c>
      <c r="F20">
        <f>$C20*F19</f>
        <v/>
      </c>
      <c r="G20">
        <f>$C20*G19</f>
        <v/>
      </c>
      <c r="H20">
        <f>$C20*H19</f>
        <v/>
      </c>
      <c r="I20">
        <f>$C20*I19</f>
        <v/>
      </c>
      <c r="J20">
        <f>$C20*J19</f>
        <v/>
      </c>
      <c r="K20">
        <f>$C20*K19</f>
        <v/>
      </c>
      <c r="L20">
        <f>$C20*L19</f>
        <v/>
      </c>
      <c r="M20">
        <f>$C20*M19</f>
        <v/>
      </c>
      <c r="N20">
        <f>$C20*N19</f>
        <v/>
      </c>
      <c r="O20">
        <f>$C20*O19</f>
        <v/>
      </c>
      <c r="P20">
        <f>$C20*P19</f>
        <v/>
      </c>
      <c r="Q20">
        <f>$C20*Q19</f>
        <v/>
      </c>
      <c r="R20">
        <f>$C20*R19</f>
        <v/>
      </c>
      <c r="S20">
        <f>$C20*S19</f>
        <v/>
      </c>
      <c r="T20">
        <f>$C20*T19</f>
        <v/>
      </c>
      <c r="U20">
        <f>$C20*U19</f>
        <v/>
      </c>
      <c r="V20">
        <f>$C20*V19</f>
        <v/>
      </c>
      <c r="W20">
        <f>$C20*W19</f>
        <v/>
      </c>
      <c r="X20">
        <f>$C20*X19</f>
        <v/>
      </c>
      <c r="Y20">
        <f>$C20*Y19</f>
        <v/>
      </c>
      <c r="Z20">
        <f>$C20*Z19</f>
        <v/>
      </c>
      <c r="AA20">
        <f>$C20*AA19</f>
        <v/>
      </c>
      <c r="AB20">
        <f>$C20*AB19</f>
        <v/>
      </c>
      <c r="AC20">
        <f>$C20*AC19</f>
        <v/>
      </c>
      <c r="AD20">
        <f>$C20*AD19</f>
        <v/>
      </c>
      <c r="AE20">
        <f>$C20*AE19</f>
        <v/>
      </c>
      <c r="AF20">
        <f>$C20*AF19</f>
        <v/>
      </c>
      <c r="AG20">
        <f>$C20*AG19</f>
        <v/>
      </c>
      <c r="AH20">
        <f>$C20*AH19</f>
        <v/>
      </c>
      <c r="AI20">
        <f>$C20*AI19</f>
        <v/>
      </c>
      <c r="AJ20">
        <f>$C20*AJ19</f>
        <v/>
      </c>
      <c r="AK20">
        <f>$C20*AK19</f>
        <v/>
      </c>
      <c r="AL20">
        <f>$C20*AL19</f>
        <v/>
      </c>
      <c r="AM20">
        <f>$C20*AM19</f>
        <v/>
      </c>
      <c r="AN20">
        <f>$C20*AN19</f>
        <v/>
      </c>
      <c r="AO20">
        <f>$C20*AO19</f>
        <v/>
      </c>
      <c r="AP20">
        <f>$C20*AP19</f>
        <v/>
      </c>
      <c r="AQ20">
        <f>$C20*AQ19</f>
        <v/>
      </c>
      <c r="AR20">
        <f>$C20*AR19</f>
        <v/>
      </c>
      <c r="AS20">
        <f>$C20*AS19</f>
        <v/>
      </c>
      <c r="AT20">
        <f>$C20*AT19</f>
        <v/>
      </c>
      <c r="AU20">
        <f>$C20*AU19</f>
        <v/>
      </c>
      <c r="AV20">
        <f>$C20*AV19</f>
        <v/>
      </c>
      <c r="AW20">
        <f>$C20*AW19</f>
        <v/>
      </c>
      <c r="AX20">
        <f>$C20*AX19</f>
        <v/>
      </c>
      <c r="AY20">
        <f>$C20*AY19</f>
        <v/>
      </c>
      <c r="AZ20">
        <f>$C20*AZ19</f>
        <v/>
      </c>
      <c r="BA20">
        <f>$C20*BA19</f>
        <v/>
      </c>
      <c r="BB20">
        <f>$C20*BB19</f>
        <v/>
      </c>
      <c r="BC20">
        <f>$C20*BC19</f>
        <v/>
      </c>
      <c r="BD20">
        <f>$C20*BD19</f>
        <v/>
      </c>
      <c r="BE20">
        <f>$C20*BE19</f>
        <v/>
      </c>
      <c r="BF20">
        <f>$C20*BF19</f>
        <v/>
      </c>
      <c r="BG20">
        <f>$C20*BG19</f>
        <v/>
      </c>
      <c r="BH20">
        <f>$C20*BH19</f>
        <v/>
      </c>
      <c r="BI20">
        <f>$C20*BI19</f>
        <v/>
      </c>
      <c r="BJ20">
        <f>$C20*BJ19</f>
        <v/>
      </c>
      <c r="BK20">
        <f>$C20*BK19</f>
        <v/>
      </c>
      <c r="BL20">
        <f>$C20*BL19</f>
        <v/>
      </c>
      <c r="BM20">
        <f>$C20*BM19</f>
        <v/>
      </c>
      <c r="BN20">
        <f>$C20*BN19</f>
        <v/>
      </c>
      <c r="BO20">
        <f>$C20*BO19</f>
        <v/>
      </c>
      <c r="BP20">
        <f>$C20*BP19</f>
        <v/>
      </c>
      <c r="BQ20">
        <f>$C20*BQ19</f>
        <v/>
      </c>
      <c r="BR20">
        <f>$C20*BR19</f>
        <v/>
      </c>
      <c r="BS20">
        <f>$C20*BS19</f>
        <v/>
      </c>
      <c r="BT20">
        <f>$C20*BT19</f>
        <v/>
      </c>
      <c r="BU20">
        <f>$C20*BU19</f>
        <v/>
      </c>
      <c r="BV20">
        <f>$C20*BV19</f>
        <v/>
      </c>
      <c r="BW20">
        <f>$C20*BW19</f>
        <v/>
      </c>
      <c r="BX20">
        <f>$C20*BX19</f>
        <v/>
      </c>
      <c r="BY20">
        <f>$C20*BY19</f>
        <v/>
      </c>
      <c r="BZ20">
        <f>$C20*BZ19</f>
        <v/>
      </c>
      <c r="CA20">
        <f>$C20*CA19</f>
        <v/>
      </c>
      <c r="CB20">
        <f>$C20*CB19</f>
        <v/>
      </c>
      <c r="CC20">
        <f>$C20*CC19</f>
        <v/>
      </c>
      <c r="CD20">
        <f>$C20*CD19</f>
        <v/>
      </c>
      <c r="CE20">
        <f>$C20*CE19</f>
        <v/>
      </c>
      <c r="CF20">
        <f>$C20*CF19</f>
        <v/>
      </c>
      <c r="CG20">
        <f>$C20*CG19</f>
        <v/>
      </c>
      <c r="CH20">
        <f>$C20*CH19</f>
        <v/>
      </c>
      <c r="CI20">
        <f>$C20*CI19</f>
        <v/>
      </c>
      <c r="CJ20">
        <f>$C20*CJ19</f>
        <v/>
      </c>
      <c r="CK20">
        <f>$C20*CK19</f>
        <v/>
      </c>
      <c r="CL20">
        <f>$C20*CL19</f>
        <v/>
      </c>
      <c r="CM20">
        <f>$C20*CM19</f>
        <v/>
      </c>
      <c r="CN20">
        <f>$C20*CN19</f>
        <v/>
      </c>
      <c r="CO20">
        <f>$C20*CO19</f>
        <v/>
      </c>
      <c r="CP20">
        <f>$C20*CP19</f>
        <v/>
      </c>
      <c r="CQ20">
        <f>$C20*CQ19</f>
        <v/>
      </c>
      <c r="CR20">
        <f>$C20*CR19</f>
        <v/>
      </c>
      <c r="CS20">
        <f>$C20*CS19</f>
        <v/>
      </c>
      <c r="CT20">
        <f>$C20*CT19</f>
        <v/>
      </c>
      <c r="CU20">
        <f>$C20*CU19</f>
        <v/>
      </c>
      <c r="CV20">
        <f>$C20*CV19</f>
        <v/>
      </c>
      <c r="CW20">
        <f>$C20*CW19</f>
        <v/>
      </c>
      <c r="CX20">
        <f>$C20*CX19</f>
        <v/>
      </c>
      <c r="CY20">
        <f>$C20*CY19</f>
        <v/>
      </c>
      <c r="CZ20">
        <f>$C20*CZ19</f>
        <v/>
      </c>
      <c r="DA20">
        <f>$C20*DA19</f>
        <v/>
      </c>
      <c r="DB20">
        <f>$C20*DB19</f>
        <v/>
      </c>
      <c r="DC20">
        <f>$C20*DC19</f>
        <v/>
      </c>
    </row>
    <row r="21">
      <c r="B21" t="inlineStr">
        <is>
          <t>0T690</t>
        </is>
      </c>
      <c r="C21" t="inlineStr">
        <is>
          <t>No. of batches</t>
        </is>
      </c>
      <c r="D21">
        <f>IFERROR(INDEX(PP_Grid[#Data],$DD21,2),0)</f>
        <v/>
      </c>
      <c r="E21">
        <f>IFERROR(INDEX(PP_Grid[#Data],$DD21,3),0)</f>
        <v/>
      </c>
      <c r="F21">
        <f>IFERROR(INDEX(PP_Grid[#Data],$DD21,4),0)</f>
        <v/>
      </c>
      <c r="G21">
        <f>IFERROR(INDEX(PP_Grid[#Data],$DD21,5),0)</f>
        <v/>
      </c>
      <c r="H21">
        <f>IFERROR(INDEX(PP_Grid[#Data],$DD21,6),0)</f>
        <v/>
      </c>
      <c r="I21">
        <f>IFERROR(INDEX(PP_Grid[#Data],$DD21,7),0)</f>
        <v/>
      </c>
      <c r="J21">
        <f>IFERROR(INDEX(PP_Grid[#Data],$DD21,8),0)</f>
        <v/>
      </c>
      <c r="K21">
        <f>IFERROR(INDEX(PP_Grid[#Data],$DD21,9),0)</f>
        <v/>
      </c>
      <c r="L21">
        <f>IFERROR(INDEX(PP_Grid[#Data],$DD21,10),0)</f>
        <v/>
      </c>
      <c r="M21">
        <f>IFERROR(INDEX(PP_Grid[#Data],$DD21,11),0)</f>
        <v/>
      </c>
      <c r="N21">
        <f>IFERROR(INDEX(PP_Grid[#Data],$DD21,12),0)</f>
        <v/>
      </c>
      <c r="O21">
        <f>IFERROR(INDEX(PP_Grid[#Data],$DD21,13),0)</f>
        <v/>
      </c>
      <c r="P21">
        <f>IFERROR(INDEX(PP_Grid[#Data],$DD21,14),0)</f>
        <v/>
      </c>
      <c r="Q21">
        <f>IFERROR(INDEX(PP_Grid[#Data],$DD21,15),0)</f>
        <v/>
      </c>
      <c r="R21">
        <f>IFERROR(INDEX(PP_Grid[#Data],$DD21,16),0)</f>
        <v/>
      </c>
      <c r="S21">
        <f>IFERROR(INDEX(PP_Grid[#Data],$DD21,17),0)</f>
        <v/>
      </c>
      <c r="T21">
        <f>IFERROR(INDEX(PP_Grid[#Data],$DD21,18),0)</f>
        <v/>
      </c>
      <c r="U21">
        <f>IFERROR(INDEX(PP_Grid[#Data],$DD21,19),0)</f>
        <v/>
      </c>
      <c r="V21">
        <f>IFERROR(INDEX(PP_Grid[#Data],$DD21,20),0)</f>
        <v/>
      </c>
      <c r="W21">
        <f>IFERROR(INDEX(PP_Grid[#Data],$DD21,21),0)</f>
        <v/>
      </c>
      <c r="X21">
        <f>IFERROR(INDEX(PP_Grid[#Data],$DD21,22),0)</f>
        <v/>
      </c>
      <c r="Y21">
        <f>IFERROR(INDEX(PP_Grid[#Data],$DD21,23),0)</f>
        <v/>
      </c>
      <c r="Z21">
        <f>IFERROR(INDEX(PP_Grid[#Data],$DD21,24),0)</f>
        <v/>
      </c>
      <c r="AA21">
        <f>IFERROR(INDEX(PP_Grid[#Data],$DD21,25),0)</f>
        <v/>
      </c>
      <c r="AB21">
        <f>IFERROR(INDEX(PP_Grid[#Data],$DD21,26),0)</f>
        <v/>
      </c>
      <c r="AC21">
        <f>IFERROR(INDEX(PP_Grid[#Data],$DD21,27),0)</f>
        <v/>
      </c>
      <c r="AD21">
        <f>IFERROR(INDEX(PP_Grid[#Data],$DD21,28),0)</f>
        <v/>
      </c>
      <c r="AE21">
        <f>IFERROR(INDEX(PP_Grid[#Data],$DD21,29),0)</f>
        <v/>
      </c>
      <c r="AF21">
        <f>IFERROR(INDEX(PP_Grid[#Data],$DD21,30),0)</f>
        <v/>
      </c>
      <c r="AG21">
        <f>IFERROR(INDEX(PP_Grid[#Data],$DD21,31),0)</f>
        <v/>
      </c>
      <c r="AH21">
        <f>IFERROR(INDEX(PP_Grid[#Data],$DD21,32),0)</f>
        <v/>
      </c>
      <c r="AI21">
        <f>IFERROR(INDEX(PP_Grid[#Data],$DD21,33),0)</f>
        <v/>
      </c>
      <c r="AJ21">
        <f>IFERROR(INDEX(PP_Grid[#Data],$DD21,34),0)</f>
        <v/>
      </c>
      <c r="AK21">
        <f>IFERROR(INDEX(PP_Grid[#Data],$DD21,35),0)</f>
        <v/>
      </c>
      <c r="AL21">
        <f>IFERROR(INDEX(PP_Grid[#Data],$DD21,36),0)</f>
        <v/>
      </c>
      <c r="AM21">
        <f>IFERROR(INDEX(PP_Grid[#Data],$DD21,37),0)</f>
        <v/>
      </c>
      <c r="AN21">
        <f>IFERROR(INDEX(PP_Grid[#Data],$DD21,38),0)</f>
        <v/>
      </c>
      <c r="AO21">
        <f>IFERROR(INDEX(PP_Grid[#Data],$DD21,39),0)</f>
        <v/>
      </c>
      <c r="AP21">
        <f>IFERROR(INDEX(PP_Grid[#Data],$DD21,40),0)</f>
        <v/>
      </c>
      <c r="AQ21">
        <f>IFERROR(INDEX(PP_Grid[#Data],$DD21,41),0)</f>
        <v/>
      </c>
      <c r="AR21">
        <f>IFERROR(INDEX(PP_Grid[#Data],$DD21,42),0)</f>
        <v/>
      </c>
      <c r="AS21">
        <f>IFERROR(INDEX(PP_Grid[#Data],$DD21,43),0)</f>
        <v/>
      </c>
      <c r="AT21">
        <f>IFERROR(INDEX(PP_Grid[#Data],$DD21,44),0)</f>
        <v/>
      </c>
      <c r="AU21">
        <f>IFERROR(INDEX(PP_Grid[#Data],$DD21,45),0)</f>
        <v/>
      </c>
      <c r="AV21">
        <f>IFERROR(INDEX(PP_Grid[#Data],$DD21,46),0)</f>
        <v/>
      </c>
      <c r="AW21">
        <f>IFERROR(INDEX(PP_Grid[#Data],$DD21,47),0)</f>
        <v/>
      </c>
      <c r="AX21">
        <f>IFERROR(INDEX(PP_Grid[#Data],$DD21,48),0)</f>
        <v/>
      </c>
      <c r="AY21">
        <f>IFERROR(INDEX(PP_Grid[#Data],$DD21,49),0)</f>
        <v/>
      </c>
      <c r="AZ21">
        <f>IFERROR(INDEX(PP_Grid[#Data],$DD21,50),0)</f>
        <v/>
      </c>
      <c r="BA21">
        <f>IFERROR(INDEX(PP_Grid[#Data],$DD21,51),0)</f>
        <v/>
      </c>
      <c r="BB21">
        <f>IFERROR(INDEX(PP_Grid[#Data],$DD21,52),0)</f>
        <v/>
      </c>
      <c r="BC21">
        <f>IFERROR(INDEX(PP_Grid[#Data],$DD21,53),0)</f>
        <v/>
      </c>
      <c r="BD21">
        <f>IFERROR(INDEX(PP_Grid[#Data],$DD21,54),0)</f>
        <v/>
      </c>
      <c r="BE21">
        <f>IFERROR(INDEX(PP_Grid[#Data],$DD21,55),0)</f>
        <v/>
      </c>
      <c r="BF21">
        <f>IFERROR(INDEX(PP_Grid[#Data],$DD21,56),0)</f>
        <v/>
      </c>
      <c r="BG21">
        <f>IFERROR(INDEX(PP_Grid[#Data],$DD21,57),0)</f>
        <v/>
      </c>
      <c r="BH21">
        <f>IFERROR(INDEX(PP_Grid[#Data],$DD21,58),0)</f>
        <v/>
      </c>
      <c r="BI21">
        <f>IFERROR(INDEX(PP_Grid[#Data],$DD21,59),0)</f>
        <v/>
      </c>
      <c r="BJ21">
        <f>IFERROR(INDEX(PP_Grid[#Data],$DD21,60),0)</f>
        <v/>
      </c>
      <c r="BK21">
        <f>IFERROR(INDEX(PP_Grid[#Data],$DD21,61),0)</f>
        <v/>
      </c>
      <c r="BL21">
        <f>IFERROR(INDEX(PP_Grid[#Data],$DD21,62),0)</f>
        <v/>
      </c>
      <c r="BM21">
        <f>IFERROR(INDEX(PP_Grid[#Data],$DD21,63),0)</f>
        <v/>
      </c>
      <c r="BN21">
        <f>IFERROR(INDEX(PP_Grid[#Data],$DD21,64),0)</f>
        <v/>
      </c>
      <c r="BO21">
        <f>IFERROR(INDEX(PP_Grid[#Data],$DD21,65),0)</f>
        <v/>
      </c>
      <c r="BP21">
        <f>IFERROR(INDEX(PP_Grid[#Data],$DD21,66),0)</f>
        <v/>
      </c>
      <c r="BQ21">
        <f>IFERROR(INDEX(PP_Grid[#Data],$DD21,67),0)</f>
        <v/>
      </c>
      <c r="BR21">
        <f>IFERROR(INDEX(PP_Grid[#Data],$DD21,68),0)</f>
        <v/>
      </c>
      <c r="BS21">
        <f>IFERROR(INDEX(PP_Grid[#Data],$DD21,69),0)</f>
        <v/>
      </c>
      <c r="BT21">
        <f>IFERROR(INDEX(PP_Grid[#Data],$DD21,70),0)</f>
        <v/>
      </c>
      <c r="BU21">
        <f>IFERROR(INDEX(PP_Grid[#Data],$DD21,71),0)</f>
        <v/>
      </c>
      <c r="BV21">
        <f>IFERROR(INDEX(PP_Grid[#Data],$DD21,72),0)</f>
        <v/>
      </c>
      <c r="BW21">
        <f>IFERROR(INDEX(PP_Grid[#Data],$DD21,73),0)</f>
        <v/>
      </c>
      <c r="BX21">
        <f>IFERROR(INDEX(PP_Grid[#Data],$DD21,74),0)</f>
        <v/>
      </c>
      <c r="BY21">
        <f>IFERROR(INDEX(PP_Grid[#Data],$DD21,75),0)</f>
        <v/>
      </c>
      <c r="BZ21">
        <f>IFERROR(INDEX(PP_Grid[#Data],$DD21,76),0)</f>
        <v/>
      </c>
      <c r="CA21">
        <f>IFERROR(INDEX(PP_Grid[#Data],$DD21,77),0)</f>
        <v/>
      </c>
      <c r="CB21">
        <f>IFERROR(INDEX(PP_Grid[#Data],$DD21,78),0)</f>
        <v/>
      </c>
      <c r="CC21">
        <f>IFERROR(INDEX(PP_Grid[#Data],$DD21,79),0)</f>
        <v/>
      </c>
      <c r="CD21">
        <f>IFERROR(INDEX(PP_Grid[#Data],$DD21,80),0)</f>
        <v/>
      </c>
      <c r="CE21">
        <f>IFERROR(INDEX(PP_Grid[#Data],$DD21,81),0)</f>
        <v/>
      </c>
      <c r="CF21">
        <f>IFERROR(INDEX(PP_Grid[#Data],$DD21,82),0)</f>
        <v/>
      </c>
      <c r="CG21">
        <f>IFERROR(INDEX(PP_Grid[#Data],$DD21,83),0)</f>
        <v/>
      </c>
      <c r="CH21">
        <f>IFERROR(INDEX(PP_Grid[#Data],$DD21,84),0)</f>
        <v/>
      </c>
      <c r="CI21">
        <f>IFERROR(INDEX(PP_Grid[#Data],$DD21,85),0)</f>
        <v/>
      </c>
      <c r="CJ21">
        <f>IFERROR(INDEX(PP_Grid[#Data],$DD21,86),0)</f>
        <v/>
      </c>
      <c r="CK21">
        <f>IFERROR(INDEX(PP_Grid[#Data],$DD21,87),0)</f>
        <v/>
      </c>
      <c r="CL21">
        <f>IFERROR(INDEX(PP_Grid[#Data],$DD21,88),0)</f>
        <v/>
      </c>
      <c r="CM21">
        <f>IFERROR(INDEX(PP_Grid[#Data],$DD21,89),0)</f>
        <v/>
      </c>
      <c r="CN21">
        <f>IFERROR(INDEX(PP_Grid[#Data],$DD21,90),0)</f>
        <v/>
      </c>
      <c r="CO21">
        <f>IFERROR(INDEX(PP_Grid[#Data],$DD21,91),0)</f>
        <v/>
      </c>
      <c r="CP21">
        <f>IFERROR(INDEX(PP_Grid[#Data],$DD21,92),0)</f>
        <v/>
      </c>
      <c r="CQ21">
        <f>IFERROR(INDEX(PP_Grid[#Data],$DD21,93),0)</f>
        <v/>
      </c>
      <c r="CR21">
        <f>IFERROR(INDEX(PP_Grid[#Data],$DD21,94),0)</f>
        <v/>
      </c>
      <c r="CS21">
        <f>IFERROR(INDEX(PP_Grid[#Data],$DD21,95),0)</f>
        <v/>
      </c>
      <c r="CT21">
        <f>IFERROR(INDEX(PP_Grid[#Data],$DD21,96),0)</f>
        <v/>
      </c>
      <c r="CU21">
        <f>IFERROR(INDEX(PP_Grid[#Data],$DD21,97),0)</f>
        <v/>
      </c>
      <c r="CV21">
        <f>IFERROR(INDEX(PP_Grid[#Data],$DD21,98),0)</f>
        <v/>
      </c>
      <c r="CW21">
        <f>IFERROR(INDEX(PP_Grid[#Data],$DD21,99),0)</f>
        <v/>
      </c>
      <c r="CX21">
        <f>IFERROR(INDEX(PP_Grid[#Data],$DD21,100),0)</f>
        <v/>
      </c>
      <c r="CY21">
        <f>IFERROR(INDEX(PP_Grid[#Data],$DD21,101),0)</f>
        <v/>
      </c>
      <c r="CZ21">
        <f>IFERROR(INDEX(PP_Grid[#Data],$DD21,102),0)</f>
        <v/>
      </c>
      <c r="DA21">
        <f>IFERROR(INDEX(PP_Grid[#Data],$DD21,103),0)</f>
        <v/>
      </c>
      <c r="DB21">
        <f>IFERROR(INDEX(PP_Grid[#Data],$DD21,104),0)</f>
        <v/>
      </c>
      <c r="DC21">
        <f>IFERROR(INDEX(PP_Grid[#Data],$DD21,105),0)</f>
        <v/>
      </c>
      <c r="DD21" s="12">
        <f>IFERROR(MATCH($B21,PP_Grid[Intermediate],0),99999)</f>
        <v/>
      </c>
    </row>
    <row r="22">
      <c r="B22" t="inlineStr">
        <is>
          <t>使用量(kg)</t>
        </is>
      </c>
      <c r="C22">
        <f>SUMIFS(M_BOM[RM_Qty_Per_Batch],M_BOM[Intermediate],$B21,M_BOM[Part Name],$A18)</f>
        <v/>
      </c>
      <c r="D22">
        <f>$C22*D21</f>
        <v/>
      </c>
      <c r="E22">
        <f>$C22*E21</f>
        <v/>
      </c>
      <c r="F22">
        <f>$C22*F21</f>
        <v/>
      </c>
      <c r="G22">
        <f>$C22*G21</f>
        <v/>
      </c>
      <c r="H22">
        <f>$C22*H21</f>
        <v/>
      </c>
      <c r="I22">
        <f>$C22*I21</f>
        <v/>
      </c>
      <c r="J22">
        <f>$C22*J21</f>
        <v/>
      </c>
      <c r="K22">
        <f>$C22*K21</f>
        <v/>
      </c>
      <c r="L22">
        <f>$C22*L21</f>
        <v/>
      </c>
      <c r="M22">
        <f>$C22*M21</f>
        <v/>
      </c>
      <c r="N22">
        <f>$C22*N21</f>
        <v/>
      </c>
      <c r="O22">
        <f>$C22*O21</f>
        <v/>
      </c>
      <c r="P22">
        <f>$C22*P21</f>
        <v/>
      </c>
      <c r="Q22">
        <f>$C22*Q21</f>
        <v/>
      </c>
      <c r="R22">
        <f>$C22*R21</f>
        <v/>
      </c>
      <c r="S22">
        <f>$C22*S21</f>
        <v/>
      </c>
      <c r="T22">
        <f>$C22*T21</f>
        <v/>
      </c>
      <c r="U22">
        <f>$C22*U21</f>
        <v/>
      </c>
      <c r="V22">
        <f>$C22*V21</f>
        <v/>
      </c>
      <c r="W22">
        <f>$C22*W21</f>
        <v/>
      </c>
      <c r="X22">
        <f>$C22*X21</f>
        <v/>
      </c>
      <c r="Y22">
        <f>$C22*Y21</f>
        <v/>
      </c>
      <c r="Z22">
        <f>$C22*Z21</f>
        <v/>
      </c>
      <c r="AA22">
        <f>$C22*AA21</f>
        <v/>
      </c>
      <c r="AB22">
        <f>$C22*AB21</f>
        <v/>
      </c>
      <c r="AC22">
        <f>$C22*AC21</f>
        <v/>
      </c>
      <c r="AD22">
        <f>$C22*AD21</f>
        <v/>
      </c>
      <c r="AE22">
        <f>$C22*AE21</f>
        <v/>
      </c>
      <c r="AF22">
        <f>$C22*AF21</f>
        <v/>
      </c>
      <c r="AG22">
        <f>$C22*AG21</f>
        <v/>
      </c>
      <c r="AH22">
        <f>$C22*AH21</f>
        <v/>
      </c>
      <c r="AI22">
        <f>$C22*AI21</f>
        <v/>
      </c>
      <c r="AJ22">
        <f>$C22*AJ21</f>
        <v/>
      </c>
      <c r="AK22">
        <f>$C22*AK21</f>
        <v/>
      </c>
      <c r="AL22">
        <f>$C22*AL21</f>
        <v/>
      </c>
      <c r="AM22">
        <f>$C22*AM21</f>
        <v/>
      </c>
      <c r="AN22">
        <f>$C22*AN21</f>
        <v/>
      </c>
      <c r="AO22">
        <f>$C22*AO21</f>
        <v/>
      </c>
      <c r="AP22">
        <f>$C22*AP21</f>
        <v/>
      </c>
      <c r="AQ22">
        <f>$C22*AQ21</f>
        <v/>
      </c>
      <c r="AR22">
        <f>$C22*AR21</f>
        <v/>
      </c>
      <c r="AS22">
        <f>$C22*AS21</f>
        <v/>
      </c>
      <c r="AT22">
        <f>$C22*AT21</f>
        <v/>
      </c>
      <c r="AU22">
        <f>$C22*AU21</f>
        <v/>
      </c>
      <c r="AV22">
        <f>$C22*AV21</f>
        <v/>
      </c>
      <c r="AW22">
        <f>$C22*AW21</f>
        <v/>
      </c>
      <c r="AX22">
        <f>$C22*AX21</f>
        <v/>
      </c>
      <c r="AY22">
        <f>$C22*AY21</f>
        <v/>
      </c>
      <c r="AZ22">
        <f>$C22*AZ21</f>
        <v/>
      </c>
      <c r="BA22">
        <f>$C22*BA21</f>
        <v/>
      </c>
      <c r="BB22">
        <f>$C22*BB21</f>
        <v/>
      </c>
      <c r="BC22">
        <f>$C22*BC21</f>
        <v/>
      </c>
      <c r="BD22">
        <f>$C22*BD21</f>
        <v/>
      </c>
      <c r="BE22">
        <f>$C22*BE21</f>
        <v/>
      </c>
      <c r="BF22">
        <f>$C22*BF21</f>
        <v/>
      </c>
      <c r="BG22">
        <f>$C22*BG21</f>
        <v/>
      </c>
      <c r="BH22">
        <f>$C22*BH21</f>
        <v/>
      </c>
      <c r="BI22">
        <f>$C22*BI21</f>
        <v/>
      </c>
      <c r="BJ22">
        <f>$C22*BJ21</f>
        <v/>
      </c>
      <c r="BK22">
        <f>$C22*BK21</f>
        <v/>
      </c>
      <c r="BL22">
        <f>$C22*BL21</f>
        <v/>
      </c>
      <c r="BM22">
        <f>$C22*BM21</f>
        <v/>
      </c>
      <c r="BN22">
        <f>$C22*BN21</f>
        <v/>
      </c>
      <c r="BO22">
        <f>$C22*BO21</f>
        <v/>
      </c>
      <c r="BP22">
        <f>$C22*BP21</f>
        <v/>
      </c>
      <c r="BQ22">
        <f>$C22*BQ21</f>
        <v/>
      </c>
      <c r="BR22">
        <f>$C22*BR21</f>
        <v/>
      </c>
      <c r="BS22">
        <f>$C22*BS21</f>
        <v/>
      </c>
      <c r="BT22">
        <f>$C22*BT21</f>
        <v/>
      </c>
      <c r="BU22">
        <f>$C22*BU21</f>
        <v/>
      </c>
      <c r="BV22">
        <f>$C22*BV21</f>
        <v/>
      </c>
      <c r="BW22">
        <f>$C22*BW21</f>
        <v/>
      </c>
      <c r="BX22">
        <f>$C22*BX21</f>
        <v/>
      </c>
      <c r="BY22">
        <f>$C22*BY21</f>
        <v/>
      </c>
      <c r="BZ22">
        <f>$C22*BZ21</f>
        <v/>
      </c>
      <c r="CA22">
        <f>$C22*CA21</f>
        <v/>
      </c>
      <c r="CB22">
        <f>$C22*CB21</f>
        <v/>
      </c>
      <c r="CC22">
        <f>$C22*CC21</f>
        <v/>
      </c>
      <c r="CD22">
        <f>$C22*CD21</f>
        <v/>
      </c>
      <c r="CE22">
        <f>$C22*CE21</f>
        <v/>
      </c>
      <c r="CF22">
        <f>$C22*CF21</f>
        <v/>
      </c>
      <c r="CG22">
        <f>$C22*CG21</f>
        <v/>
      </c>
      <c r="CH22">
        <f>$C22*CH21</f>
        <v/>
      </c>
      <c r="CI22">
        <f>$C22*CI21</f>
        <v/>
      </c>
      <c r="CJ22">
        <f>$C22*CJ21</f>
        <v/>
      </c>
      <c r="CK22">
        <f>$C22*CK21</f>
        <v/>
      </c>
      <c r="CL22">
        <f>$C22*CL21</f>
        <v/>
      </c>
      <c r="CM22">
        <f>$C22*CM21</f>
        <v/>
      </c>
      <c r="CN22">
        <f>$C22*CN21</f>
        <v/>
      </c>
      <c r="CO22">
        <f>$C22*CO21</f>
        <v/>
      </c>
      <c r="CP22">
        <f>$C22*CP21</f>
        <v/>
      </c>
      <c r="CQ22">
        <f>$C22*CQ21</f>
        <v/>
      </c>
      <c r="CR22">
        <f>$C22*CR21</f>
        <v/>
      </c>
      <c r="CS22">
        <f>$C22*CS21</f>
        <v/>
      </c>
      <c r="CT22">
        <f>$C22*CT21</f>
        <v/>
      </c>
      <c r="CU22">
        <f>$C22*CU21</f>
        <v/>
      </c>
      <c r="CV22">
        <f>$C22*CV21</f>
        <v/>
      </c>
      <c r="CW22">
        <f>$C22*CW21</f>
        <v/>
      </c>
      <c r="CX22">
        <f>$C22*CX21</f>
        <v/>
      </c>
      <c r="CY22">
        <f>$C22*CY21</f>
        <v/>
      </c>
      <c r="CZ22">
        <f>$C22*CZ21</f>
        <v/>
      </c>
      <c r="DA22">
        <f>$C22*DA21</f>
        <v/>
      </c>
      <c r="DB22">
        <f>$C22*DB21</f>
        <v/>
      </c>
      <c r="DC22">
        <f>$C22*DC21</f>
        <v/>
      </c>
    </row>
    <row r="23">
      <c r="B23" t="inlineStr">
        <is>
          <t>0T720</t>
        </is>
      </c>
      <c r="C23" t="inlineStr">
        <is>
          <t>No. of batches</t>
        </is>
      </c>
      <c r="D23">
        <f>IFERROR(INDEX(PP_Grid[#Data],$DD23,2),0)</f>
        <v/>
      </c>
      <c r="E23">
        <f>IFERROR(INDEX(PP_Grid[#Data],$DD23,3),0)</f>
        <v/>
      </c>
      <c r="F23">
        <f>IFERROR(INDEX(PP_Grid[#Data],$DD23,4),0)</f>
        <v/>
      </c>
      <c r="G23">
        <f>IFERROR(INDEX(PP_Grid[#Data],$DD23,5),0)</f>
        <v/>
      </c>
      <c r="H23">
        <f>IFERROR(INDEX(PP_Grid[#Data],$DD23,6),0)</f>
        <v/>
      </c>
      <c r="I23">
        <f>IFERROR(INDEX(PP_Grid[#Data],$DD23,7),0)</f>
        <v/>
      </c>
      <c r="J23">
        <f>IFERROR(INDEX(PP_Grid[#Data],$DD23,8),0)</f>
        <v/>
      </c>
      <c r="K23">
        <f>IFERROR(INDEX(PP_Grid[#Data],$DD23,9),0)</f>
        <v/>
      </c>
      <c r="L23">
        <f>IFERROR(INDEX(PP_Grid[#Data],$DD23,10),0)</f>
        <v/>
      </c>
      <c r="M23">
        <f>IFERROR(INDEX(PP_Grid[#Data],$DD23,11),0)</f>
        <v/>
      </c>
      <c r="N23">
        <f>IFERROR(INDEX(PP_Grid[#Data],$DD23,12),0)</f>
        <v/>
      </c>
      <c r="O23">
        <f>IFERROR(INDEX(PP_Grid[#Data],$DD23,13),0)</f>
        <v/>
      </c>
      <c r="P23">
        <f>IFERROR(INDEX(PP_Grid[#Data],$DD23,14),0)</f>
        <v/>
      </c>
      <c r="Q23">
        <f>IFERROR(INDEX(PP_Grid[#Data],$DD23,15),0)</f>
        <v/>
      </c>
      <c r="R23">
        <f>IFERROR(INDEX(PP_Grid[#Data],$DD23,16),0)</f>
        <v/>
      </c>
      <c r="S23">
        <f>IFERROR(INDEX(PP_Grid[#Data],$DD23,17),0)</f>
        <v/>
      </c>
      <c r="T23">
        <f>IFERROR(INDEX(PP_Grid[#Data],$DD23,18),0)</f>
        <v/>
      </c>
      <c r="U23">
        <f>IFERROR(INDEX(PP_Grid[#Data],$DD23,19),0)</f>
        <v/>
      </c>
      <c r="V23">
        <f>IFERROR(INDEX(PP_Grid[#Data],$DD23,20),0)</f>
        <v/>
      </c>
      <c r="W23">
        <f>IFERROR(INDEX(PP_Grid[#Data],$DD23,21),0)</f>
        <v/>
      </c>
      <c r="X23">
        <f>IFERROR(INDEX(PP_Grid[#Data],$DD23,22),0)</f>
        <v/>
      </c>
      <c r="Y23">
        <f>IFERROR(INDEX(PP_Grid[#Data],$DD23,23),0)</f>
        <v/>
      </c>
      <c r="Z23">
        <f>IFERROR(INDEX(PP_Grid[#Data],$DD23,24),0)</f>
        <v/>
      </c>
      <c r="AA23">
        <f>IFERROR(INDEX(PP_Grid[#Data],$DD23,25),0)</f>
        <v/>
      </c>
      <c r="AB23">
        <f>IFERROR(INDEX(PP_Grid[#Data],$DD23,26),0)</f>
        <v/>
      </c>
      <c r="AC23">
        <f>IFERROR(INDEX(PP_Grid[#Data],$DD23,27),0)</f>
        <v/>
      </c>
      <c r="AD23">
        <f>IFERROR(INDEX(PP_Grid[#Data],$DD23,28),0)</f>
        <v/>
      </c>
      <c r="AE23">
        <f>IFERROR(INDEX(PP_Grid[#Data],$DD23,29),0)</f>
        <v/>
      </c>
      <c r="AF23">
        <f>IFERROR(INDEX(PP_Grid[#Data],$DD23,30),0)</f>
        <v/>
      </c>
      <c r="AG23">
        <f>IFERROR(INDEX(PP_Grid[#Data],$DD23,31),0)</f>
        <v/>
      </c>
      <c r="AH23">
        <f>IFERROR(INDEX(PP_Grid[#Data],$DD23,32),0)</f>
        <v/>
      </c>
      <c r="AI23">
        <f>IFERROR(INDEX(PP_Grid[#Data],$DD23,33),0)</f>
        <v/>
      </c>
      <c r="AJ23">
        <f>IFERROR(INDEX(PP_Grid[#Data],$DD23,34),0)</f>
        <v/>
      </c>
      <c r="AK23">
        <f>IFERROR(INDEX(PP_Grid[#Data],$DD23,35),0)</f>
        <v/>
      </c>
      <c r="AL23">
        <f>IFERROR(INDEX(PP_Grid[#Data],$DD23,36),0)</f>
        <v/>
      </c>
      <c r="AM23">
        <f>IFERROR(INDEX(PP_Grid[#Data],$DD23,37),0)</f>
        <v/>
      </c>
      <c r="AN23">
        <f>IFERROR(INDEX(PP_Grid[#Data],$DD23,38),0)</f>
        <v/>
      </c>
      <c r="AO23">
        <f>IFERROR(INDEX(PP_Grid[#Data],$DD23,39),0)</f>
        <v/>
      </c>
      <c r="AP23">
        <f>IFERROR(INDEX(PP_Grid[#Data],$DD23,40),0)</f>
        <v/>
      </c>
      <c r="AQ23">
        <f>IFERROR(INDEX(PP_Grid[#Data],$DD23,41),0)</f>
        <v/>
      </c>
      <c r="AR23">
        <f>IFERROR(INDEX(PP_Grid[#Data],$DD23,42),0)</f>
        <v/>
      </c>
      <c r="AS23">
        <f>IFERROR(INDEX(PP_Grid[#Data],$DD23,43),0)</f>
        <v/>
      </c>
      <c r="AT23">
        <f>IFERROR(INDEX(PP_Grid[#Data],$DD23,44),0)</f>
        <v/>
      </c>
      <c r="AU23">
        <f>IFERROR(INDEX(PP_Grid[#Data],$DD23,45),0)</f>
        <v/>
      </c>
      <c r="AV23">
        <f>IFERROR(INDEX(PP_Grid[#Data],$DD23,46),0)</f>
        <v/>
      </c>
      <c r="AW23">
        <f>IFERROR(INDEX(PP_Grid[#Data],$DD23,47),0)</f>
        <v/>
      </c>
      <c r="AX23">
        <f>IFERROR(INDEX(PP_Grid[#Data],$DD23,48),0)</f>
        <v/>
      </c>
      <c r="AY23">
        <f>IFERROR(INDEX(PP_Grid[#Data],$DD23,49),0)</f>
        <v/>
      </c>
      <c r="AZ23">
        <f>IFERROR(INDEX(PP_Grid[#Data],$DD23,50),0)</f>
        <v/>
      </c>
      <c r="BA23">
        <f>IFERROR(INDEX(PP_Grid[#Data],$DD23,51),0)</f>
        <v/>
      </c>
      <c r="BB23">
        <f>IFERROR(INDEX(PP_Grid[#Data],$DD23,52),0)</f>
        <v/>
      </c>
      <c r="BC23">
        <f>IFERROR(INDEX(PP_Grid[#Data],$DD23,53),0)</f>
        <v/>
      </c>
      <c r="BD23">
        <f>IFERROR(INDEX(PP_Grid[#Data],$DD23,54),0)</f>
        <v/>
      </c>
      <c r="BE23">
        <f>IFERROR(INDEX(PP_Grid[#Data],$DD23,55),0)</f>
        <v/>
      </c>
      <c r="BF23">
        <f>IFERROR(INDEX(PP_Grid[#Data],$DD23,56),0)</f>
        <v/>
      </c>
      <c r="BG23">
        <f>IFERROR(INDEX(PP_Grid[#Data],$DD23,57),0)</f>
        <v/>
      </c>
      <c r="BH23">
        <f>IFERROR(INDEX(PP_Grid[#Data],$DD23,58),0)</f>
        <v/>
      </c>
      <c r="BI23">
        <f>IFERROR(INDEX(PP_Grid[#Data],$DD23,59),0)</f>
        <v/>
      </c>
      <c r="BJ23">
        <f>IFERROR(INDEX(PP_Grid[#Data],$DD23,60),0)</f>
        <v/>
      </c>
      <c r="BK23">
        <f>IFERROR(INDEX(PP_Grid[#Data],$DD23,61),0)</f>
        <v/>
      </c>
      <c r="BL23">
        <f>IFERROR(INDEX(PP_Grid[#Data],$DD23,62),0)</f>
        <v/>
      </c>
      <c r="BM23">
        <f>IFERROR(INDEX(PP_Grid[#Data],$DD23,63),0)</f>
        <v/>
      </c>
      <c r="BN23">
        <f>IFERROR(INDEX(PP_Grid[#Data],$DD23,64),0)</f>
        <v/>
      </c>
      <c r="BO23">
        <f>IFERROR(INDEX(PP_Grid[#Data],$DD23,65),0)</f>
        <v/>
      </c>
      <c r="BP23">
        <f>IFERROR(INDEX(PP_Grid[#Data],$DD23,66),0)</f>
        <v/>
      </c>
      <c r="BQ23">
        <f>IFERROR(INDEX(PP_Grid[#Data],$DD23,67),0)</f>
        <v/>
      </c>
      <c r="BR23">
        <f>IFERROR(INDEX(PP_Grid[#Data],$DD23,68),0)</f>
        <v/>
      </c>
      <c r="BS23">
        <f>IFERROR(INDEX(PP_Grid[#Data],$DD23,69),0)</f>
        <v/>
      </c>
      <c r="BT23">
        <f>IFERROR(INDEX(PP_Grid[#Data],$DD23,70),0)</f>
        <v/>
      </c>
      <c r="BU23">
        <f>IFERROR(INDEX(PP_Grid[#Data],$DD23,71),0)</f>
        <v/>
      </c>
      <c r="BV23">
        <f>IFERROR(INDEX(PP_Grid[#Data],$DD23,72),0)</f>
        <v/>
      </c>
      <c r="BW23">
        <f>IFERROR(INDEX(PP_Grid[#Data],$DD23,73),0)</f>
        <v/>
      </c>
      <c r="BX23">
        <f>IFERROR(INDEX(PP_Grid[#Data],$DD23,74),0)</f>
        <v/>
      </c>
      <c r="BY23">
        <f>IFERROR(INDEX(PP_Grid[#Data],$DD23,75),0)</f>
        <v/>
      </c>
      <c r="BZ23">
        <f>IFERROR(INDEX(PP_Grid[#Data],$DD23,76),0)</f>
        <v/>
      </c>
      <c r="CA23">
        <f>IFERROR(INDEX(PP_Grid[#Data],$DD23,77),0)</f>
        <v/>
      </c>
      <c r="CB23">
        <f>IFERROR(INDEX(PP_Grid[#Data],$DD23,78),0)</f>
        <v/>
      </c>
      <c r="CC23">
        <f>IFERROR(INDEX(PP_Grid[#Data],$DD23,79),0)</f>
        <v/>
      </c>
      <c r="CD23">
        <f>IFERROR(INDEX(PP_Grid[#Data],$DD23,80),0)</f>
        <v/>
      </c>
      <c r="CE23">
        <f>IFERROR(INDEX(PP_Grid[#Data],$DD23,81),0)</f>
        <v/>
      </c>
      <c r="CF23">
        <f>IFERROR(INDEX(PP_Grid[#Data],$DD23,82),0)</f>
        <v/>
      </c>
      <c r="CG23">
        <f>IFERROR(INDEX(PP_Grid[#Data],$DD23,83),0)</f>
        <v/>
      </c>
      <c r="CH23">
        <f>IFERROR(INDEX(PP_Grid[#Data],$DD23,84),0)</f>
        <v/>
      </c>
      <c r="CI23">
        <f>IFERROR(INDEX(PP_Grid[#Data],$DD23,85),0)</f>
        <v/>
      </c>
      <c r="CJ23">
        <f>IFERROR(INDEX(PP_Grid[#Data],$DD23,86),0)</f>
        <v/>
      </c>
      <c r="CK23">
        <f>IFERROR(INDEX(PP_Grid[#Data],$DD23,87),0)</f>
        <v/>
      </c>
      <c r="CL23">
        <f>IFERROR(INDEX(PP_Grid[#Data],$DD23,88),0)</f>
        <v/>
      </c>
      <c r="CM23">
        <f>IFERROR(INDEX(PP_Grid[#Data],$DD23,89),0)</f>
        <v/>
      </c>
      <c r="CN23">
        <f>IFERROR(INDEX(PP_Grid[#Data],$DD23,90),0)</f>
        <v/>
      </c>
      <c r="CO23">
        <f>IFERROR(INDEX(PP_Grid[#Data],$DD23,91),0)</f>
        <v/>
      </c>
      <c r="CP23">
        <f>IFERROR(INDEX(PP_Grid[#Data],$DD23,92),0)</f>
        <v/>
      </c>
      <c r="CQ23">
        <f>IFERROR(INDEX(PP_Grid[#Data],$DD23,93),0)</f>
        <v/>
      </c>
      <c r="CR23">
        <f>IFERROR(INDEX(PP_Grid[#Data],$DD23,94),0)</f>
        <v/>
      </c>
      <c r="CS23">
        <f>IFERROR(INDEX(PP_Grid[#Data],$DD23,95),0)</f>
        <v/>
      </c>
      <c r="CT23">
        <f>IFERROR(INDEX(PP_Grid[#Data],$DD23,96),0)</f>
        <v/>
      </c>
      <c r="CU23">
        <f>IFERROR(INDEX(PP_Grid[#Data],$DD23,97),0)</f>
        <v/>
      </c>
      <c r="CV23">
        <f>IFERROR(INDEX(PP_Grid[#Data],$DD23,98),0)</f>
        <v/>
      </c>
      <c r="CW23">
        <f>IFERROR(INDEX(PP_Grid[#Data],$DD23,99),0)</f>
        <v/>
      </c>
      <c r="CX23">
        <f>IFERROR(INDEX(PP_Grid[#Data],$DD23,100),0)</f>
        <v/>
      </c>
      <c r="CY23">
        <f>IFERROR(INDEX(PP_Grid[#Data],$DD23,101),0)</f>
        <v/>
      </c>
      <c r="CZ23">
        <f>IFERROR(INDEX(PP_Grid[#Data],$DD23,102),0)</f>
        <v/>
      </c>
      <c r="DA23">
        <f>IFERROR(INDEX(PP_Grid[#Data],$DD23,103),0)</f>
        <v/>
      </c>
      <c r="DB23">
        <f>IFERROR(INDEX(PP_Grid[#Data],$DD23,104),0)</f>
        <v/>
      </c>
      <c r="DC23">
        <f>IFERROR(INDEX(PP_Grid[#Data],$DD23,105),0)</f>
        <v/>
      </c>
      <c r="DD23" s="12">
        <f>IFERROR(MATCH($B23,PP_Grid[Intermediate],0),99999)</f>
        <v/>
      </c>
    </row>
    <row r="24">
      <c r="B24" t="inlineStr">
        <is>
          <t>使用量(kg)</t>
        </is>
      </c>
      <c r="C24">
        <f>SUMIFS(M_BOM[RM_Qty_Per_Batch],M_BOM[Intermediate],$B23,M_BOM[Part Name],$A18)</f>
        <v/>
      </c>
      <c r="D24">
        <f>$C24*D23</f>
        <v/>
      </c>
      <c r="E24">
        <f>$C24*E23</f>
        <v/>
      </c>
      <c r="F24">
        <f>$C24*F23</f>
        <v/>
      </c>
      <c r="G24">
        <f>$C24*G23</f>
        <v/>
      </c>
      <c r="H24">
        <f>$C24*H23</f>
        <v/>
      </c>
      <c r="I24">
        <f>$C24*I23</f>
        <v/>
      </c>
      <c r="J24">
        <f>$C24*J23</f>
        <v/>
      </c>
      <c r="K24">
        <f>$C24*K23</f>
        <v/>
      </c>
      <c r="L24">
        <f>$C24*L23</f>
        <v/>
      </c>
      <c r="M24">
        <f>$C24*M23</f>
        <v/>
      </c>
      <c r="N24">
        <f>$C24*N23</f>
        <v/>
      </c>
      <c r="O24">
        <f>$C24*O23</f>
        <v/>
      </c>
      <c r="P24">
        <f>$C24*P23</f>
        <v/>
      </c>
      <c r="Q24">
        <f>$C24*Q23</f>
        <v/>
      </c>
      <c r="R24">
        <f>$C24*R23</f>
        <v/>
      </c>
      <c r="S24">
        <f>$C24*S23</f>
        <v/>
      </c>
      <c r="T24">
        <f>$C24*T23</f>
        <v/>
      </c>
      <c r="U24">
        <f>$C24*U23</f>
        <v/>
      </c>
      <c r="V24">
        <f>$C24*V23</f>
        <v/>
      </c>
      <c r="W24">
        <f>$C24*W23</f>
        <v/>
      </c>
      <c r="X24">
        <f>$C24*X23</f>
        <v/>
      </c>
      <c r="Y24">
        <f>$C24*Y23</f>
        <v/>
      </c>
      <c r="Z24">
        <f>$C24*Z23</f>
        <v/>
      </c>
      <c r="AA24">
        <f>$C24*AA23</f>
        <v/>
      </c>
      <c r="AB24">
        <f>$C24*AB23</f>
        <v/>
      </c>
      <c r="AC24">
        <f>$C24*AC23</f>
        <v/>
      </c>
      <c r="AD24">
        <f>$C24*AD23</f>
        <v/>
      </c>
      <c r="AE24">
        <f>$C24*AE23</f>
        <v/>
      </c>
      <c r="AF24">
        <f>$C24*AF23</f>
        <v/>
      </c>
      <c r="AG24">
        <f>$C24*AG23</f>
        <v/>
      </c>
      <c r="AH24">
        <f>$C24*AH23</f>
        <v/>
      </c>
      <c r="AI24">
        <f>$C24*AI23</f>
        <v/>
      </c>
      <c r="AJ24">
        <f>$C24*AJ23</f>
        <v/>
      </c>
      <c r="AK24">
        <f>$C24*AK23</f>
        <v/>
      </c>
      <c r="AL24">
        <f>$C24*AL23</f>
        <v/>
      </c>
      <c r="AM24">
        <f>$C24*AM23</f>
        <v/>
      </c>
      <c r="AN24">
        <f>$C24*AN23</f>
        <v/>
      </c>
      <c r="AO24">
        <f>$C24*AO23</f>
        <v/>
      </c>
      <c r="AP24">
        <f>$C24*AP23</f>
        <v/>
      </c>
      <c r="AQ24">
        <f>$C24*AQ23</f>
        <v/>
      </c>
      <c r="AR24">
        <f>$C24*AR23</f>
        <v/>
      </c>
      <c r="AS24">
        <f>$C24*AS23</f>
        <v/>
      </c>
      <c r="AT24">
        <f>$C24*AT23</f>
        <v/>
      </c>
      <c r="AU24">
        <f>$C24*AU23</f>
        <v/>
      </c>
      <c r="AV24">
        <f>$C24*AV23</f>
        <v/>
      </c>
      <c r="AW24">
        <f>$C24*AW23</f>
        <v/>
      </c>
      <c r="AX24">
        <f>$C24*AX23</f>
        <v/>
      </c>
      <c r="AY24">
        <f>$C24*AY23</f>
        <v/>
      </c>
      <c r="AZ24">
        <f>$C24*AZ23</f>
        <v/>
      </c>
      <c r="BA24">
        <f>$C24*BA23</f>
        <v/>
      </c>
      <c r="BB24">
        <f>$C24*BB23</f>
        <v/>
      </c>
      <c r="BC24">
        <f>$C24*BC23</f>
        <v/>
      </c>
      <c r="BD24">
        <f>$C24*BD23</f>
        <v/>
      </c>
      <c r="BE24">
        <f>$C24*BE23</f>
        <v/>
      </c>
      <c r="BF24">
        <f>$C24*BF23</f>
        <v/>
      </c>
      <c r="BG24">
        <f>$C24*BG23</f>
        <v/>
      </c>
      <c r="BH24">
        <f>$C24*BH23</f>
        <v/>
      </c>
      <c r="BI24">
        <f>$C24*BI23</f>
        <v/>
      </c>
      <c r="BJ24">
        <f>$C24*BJ23</f>
        <v/>
      </c>
      <c r="BK24">
        <f>$C24*BK23</f>
        <v/>
      </c>
      <c r="BL24">
        <f>$C24*BL23</f>
        <v/>
      </c>
      <c r="BM24">
        <f>$C24*BM23</f>
        <v/>
      </c>
      <c r="BN24">
        <f>$C24*BN23</f>
        <v/>
      </c>
      <c r="BO24">
        <f>$C24*BO23</f>
        <v/>
      </c>
      <c r="BP24">
        <f>$C24*BP23</f>
        <v/>
      </c>
      <c r="BQ24">
        <f>$C24*BQ23</f>
        <v/>
      </c>
      <c r="BR24">
        <f>$C24*BR23</f>
        <v/>
      </c>
      <c r="BS24">
        <f>$C24*BS23</f>
        <v/>
      </c>
      <c r="BT24">
        <f>$C24*BT23</f>
        <v/>
      </c>
      <c r="BU24">
        <f>$C24*BU23</f>
        <v/>
      </c>
      <c r="BV24">
        <f>$C24*BV23</f>
        <v/>
      </c>
      <c r="BW24">
        <f>$C24*BW23</f>
        <v/>
      </c>
      <c r="BX24">
        <f>$C24*BX23</f>
        <v/>
      </c>
      <c r="BY24">
        <f>$C24*BY23</f>
        <v/>
      </c>
      <c r="BZ24">
        <f>$C24*BZ23</f>
        <v/>
      </c>
      <c r="CA24">
        <f>$C24*CA23</f>
        <v/>
      </c>
      <c r="CB24">
        <f>$C24*CB23</f>
        <v/>
      </c>
      <c r="CC24">
        <f>$C24*CC23</f>
        <v/>
      </c>
      <c r="CD24">
        <f>$C24*CD23</f>
        <v/>
      </c>
      <c r="CE24">
        <f>$C24*CE23</f>
        <v/>
      </c>
      <c r="CF24">
        <f>$C24*CF23</f>
        <v/>
      </c>
      <c r="CG24">
        <f>$C24*CG23</f>
        <v/>
      </c>
      <c r="CH24">
        <f>$C24*CH23</f>
        <v/>
      </c>
      <c r="CI24">
        <f>$C24*CI23</f>
        <v/>
      </c>
      <c r="CJ24">
        <f>$C24*CJ23</f>
        <v/>
      </c>
      <c r="CK24">
        <f>$C24*CK23</f>
        <v/>
      </c>
      <c r="CL24">
        <f>$C24*CL23</f>
        <v/>
      </c>
      <c r="CM24">
        <f>$C24*CM23</f>
        <v/>
      </c>
      <c r="CN24">
        <f>$C24*CN23</f>
        <v/>
      </c>
      <c r="CO24">
        <f>$C24*CO23</f>
        <v/>
      </c>
      <c r="CP24">
        <f>$C24*CP23</f>
        <v/>
      </c>
      <c r="CQ24">
        <f>$C24*CQ23</f>
        <v/>
      </c>
      <c r="CR24">
        <f>$C24*CR23</f>
        <v/>
      </c>
      <c r="CS24">
        <f>$C24*CS23</f>
        <v/>
      </c>
      <c r="CT24">
        <f>$C24*CT23</f>
        <v/>
      </c>
      <c r="CU24">
        <f>$C24*CU23</f>
        <v/>
      </c>
      <c r="CV24">
        <f>$C24*CV23</f>
        <v/>
      </c>
      <c r="CW24">
        <f>$C24*CW23</f>
        <v/>
      </c>
      <c r="CX24">
        <f>$C24*CX23</f>
        <v/>
      </c>
      <c r="CY24">
        <f>$C24*CY23</f>
        <v/>
      </c>
      <c r="CZ24">
        <f>$C24*CZ23</f>
        <v/>
      </c>
      <c r="DA24">
        <f>$C24*DA23</f>
        <v/>
      </c>
      <c r="DB24">
        <f>$C24*DB23</f>
        <v/>
      </c>
      <c r="DC24">
        <f>$C24*DC23</f>
        <v/>
      </c>
    </row>
    <row r="25">
      <c r="B25" t="inlineStr">
        <is>
          <t>0T740</t>
        </is>
      </c>
      <c r="C25" t="inlineStr">
        <is>
          <t>No. of batches</t>
        </is>
      </c>
      <c r="D25">
        <f>IFERROR(INDEX(PP_Grid[#Data],$DD25,2),0)</f>
        <v/>
      </c>
      <c r="E25">
        <f>IFERROR(INDEX(PP_Grid[#Data],$DD25,3),0)</f>
        <v/>
      </c>
      <c r="F25">
        <f>IFERROR(INDEX(PP_Grid[#Data],$DD25,4),0)</f>
        <v/>
      </c>
      <c r="G25">
        <f>IFERROR(INDEX(PP_Grid[#Data],$DD25,5),0)</f>
        <v/>
      </c>
      <c r="H25">
        <f>IFERROR(INDEX(PP_Grid[#Data],$DD25,6),0)</f>
        <v/>
      </c>
      <c r="I25">
        <f>IFERROR(INDEX(PP_Grid[#Data],$DD25,7),0)</f>
        <v/>
      </c>
      <c r="J25">
        <f>IFERROR(INDEX(PP_Grid[#Data],$DD25,8),0)</f>
        <v/>
      </c>
      <c r="K25">
        <f>IFERROR(INDEX(PP_Grid[#Data],$DD25,9),0)</f>
        <v/>
      </c>
      <c r="L25">
        <f>IFERROR(INDEX(PP_Grid[#Data],$DD25,10),0)</f>
        <v/>
      </c>
      <c r="M25">
        <f>IFERROR(INDEX(PP_Grid[#Data],$DD25,11),0)</f>
        <v/>
      </c>
      <c r="N25">
        <f>IFERROR(INDEX(PP_Grid[#Data],$DD25,12),0)</f>
        <v/>
      </c>
      <c r="O25">
        <f>IFERROR(INDEX(PP_Grid[#Data],$DD25,13),0)</f>
        <v/>
      </c>
      <c r="P25">
        <f>IFERROR(INDEX(PP_Grid[#Data],$DD25,14),0)</f>
        <v/>
      </c>
      <c r="Q25">
        <f>IFERROR(INDEX(PP_Grid[#Data],$DD25,15),0)</f>
        <v/>
      </c>
      <c r="R25">
        <f>IFERROR(INDEX(PP_Grid[#Data],$DD25,16),0)</f>
        <v/>
      </c>
      <c r="S25">
        <f>IFERROR(INDEX(PP_Grid[#Data],$DD25,17),0)</f>
        <v/>
      </c>
      <c r="T25">
        <f>IFERROR(INDEX(PP_Grid[#Data],$DD25,18),0)</f>
        <v/>
      </c>
      <c r="U25">
        <f>IFERROR(INDEX(PP_Grid[#Data],$DD25,19),0)</f>
        <v/>
      </c>
      <c r="V25">
        <f>IFERROR(INDEX(PP_Grid[#Data],$DD25,20),0)</f>
        <v/>
      </c>
      <c r="W25">
        <f>IFERROR(INDEX(PP_Grid[#Data],$DD25,21),0)</f>
        <v/>
      </c>
      <c r="X25">
        <f>IFERROR(INDEX(PP_Grid[#Data],$DD25,22),0)</f>
        <v/>
      </c>
      <c r="Y25">
        <f>IFERROR(INDEX(PP_Grid[#Data],$DD25,23),0)</f>
        <v/>
      </c>
      <c r="Z25">
        <f>IFERROR(INDEX(PP_Grid[#Data],$DD25,24),0)</f>
        <v/>
      </c>
      <c r="AA25">
        <f>IFERROR(INDEX(PP_Grid[#Data],$DD25,25),0)</f>
        <v/>
      </c>
      <c r="AB25">
        <f>IFERROR(INDEX(PP_Grid[#Data],$DD25,26),0)</f>
        <v/>
      </c>
      <c r="AC25">
        <f>IFERROR(INDEX(PP_Grid[#Data],$DD25,27),0)</f>
        <v/>
      </c>
      <c r="AD25">
        <f>IFERROR(INDEX(PP_Grid[#Data],$DD25,28),0)</f>
        <v/>
      </c>
      <c r="AE25">
        <f>IFERROR(INDEX(PP_Grid[#Data],$DD25,29),0)</f>
        <v/>
      </c>
      <c r="AF25">
        <f>IFERROR(INDEX(PP_Grid[#Data],$DD25,30),0)</f>
        <v/>
      </c>
      <c r="AG25">
        <f>IFERROR(INDEX(PP_Grid[#Data],$DD25,31),0)</f>
        <v/>
      </c>
      <c r="AH25">
        <f>IFERROR(INDEX(PP_Grid[#Data],$DD25,32),0)</f>
        <v/>
      </c>
      <c r="AI25">
        <f>IFERROR(INDEX(PP_Grid[#Data],$DD25,33),0)</f>
        <v/>
      </c>
      <c r="AJ25">
        <f>IFERROR(INDEX(PP_Grid[#Data],$DD25,34),0)</f>
        <v/>
      </c>
      <c r="AK25">
        <f>IFERROR(INDEX(PP_Grid[#Data],$DD25,35),0)</f>
        <v/>
      </c>
      <c r="AL25">
        <f>IFERROR(INDEX(PP_Grid[#Data],$DD25,36),0)</f>
        <v/>
      </c>
      <c r="AM25">
        <f>IFERROR(INDEX(PP_Grid[#Data],$DD25,37),0)</f>
        <v/>
      </c>
      <c r="AN25">
        <f>IFERROR(INDEX(PP_Grid[#Data],$DD25,38),0)</f>
        <v/>
      </c>
      <c r="AO25">
        <f>IFERROR(INDEX(PP_Grid[#Data],$DD25,39),0)</f>
        <v/>
      </c>
      <c r="AP25">
        <f>IFERROR(INDEX(PP_Grid[#Data],$DD25,40),0)</f>
        <v/>
      </c>
      <c r="AQ25">
        <f>IFERROR(INDEX(PP_Grid[#Data],$DD25,41),0)</f>
        <v/>
      </c>
      <c r="AR25">
        <f>IFERROR(INDEX(PP_Grid[#Data],$DD25,42),0)</f>
        <v/>
      </c>
      <c r="AS25">
        <f>IFERROR(INDEX(PP_Grid[#Data],$DD25,43),0)</f>
        <v/>
      </c>
      <c r="AT25">
        <f>IFERROR(INDEX(PP_Grid[#Data],$DD25,44),0)</f>
        <v/>
      </c>
      <c r="AU25">
        <f>IFERROR(INDEX(PP_Grid[#Data],$DD25,45),0)</f>
        <v/>
      </c>
      <c r="AV25">
        <f>IFERROR(INDEX(PP_Grid[#Data],$DD25,46),0)</f>
        <v/>
      </c>
      <c r="AW25">
        <f>IFERROR(INDEX(PP_Grid[#Data],$DD25,47),0)</f>
        <v/>
      </c>
      <c r="AX25">
        <f>IFERROR(INDEX(PP_Grid[#Data],$DD25,48),0)</f>
        <v/>
      </c>
      <c r="AY25">
        <f>IFERROR(INDEX(PP_Grid[#Data],$DD25,49),0)</f>
        <v/>
      </c>
      <c r="AZ25">
        <f>IFERROR(INDEX(PP_Grid[#Data],$DD25,50),0)</f>
        <v/>
      </c>
      <c r="BA25">
        <f>IFERROR(INDEX(PP_Grid[#Data],$DD25,51),0)</f>
        <v/>
      </c>
      <c r="BB25">
        <f>IFERROR(INDEX(PP_Grid[#Data],$DD25,52),0)</f>
        <v/>
      </c>
      <c r="BC25">
        <f>IFERROR(INDEX(PP_Grid[#Data],$DD25,53),0)</f>
        <v/>
      </c>
      <c r="BD25">
        <f>IFERROR(INDEX(PP_Grid[#Data],$DD25,54),0)</f>
        <v/>
      </c>
      <c r="BE25">
        <f>IFERROR(INDEX(PP_Grid[#Data],$DD25,55),0)</f>
        <v/>
      </c>
      <c r="BF25">
        <f>IFERROR(INDEX(PP_Grid[#Data],$DD25,56),0)</f>
        <v/>
      </c>
      <c r="BG25">
        <f>IFERROR(INDEX(PP_Grid[#Data],$DD25,57),0)</f>
        <v/>
      </c>
      <c r="BH25">
        <f>IFERROR(INDEX(PP_Grid[#Data],$DD25,58),0)</f>
        <v/>
      </c>
      <c r="BI25">
        <f>IFERROR(INDEX(PP_Grid[#Data],$DD25,59),0)</f>
        <v/>
      </c>
      <c r="BJ25">
        <f>IFERROR(INDEX(PP_Grid[#Data],$DD25,60),0)</f>
        <v/>
      </c>
      <c r="BK25">
        <f>IFERROR(INDEX(PP_Grid[#Data],$DD25,61),0)</f>
        <v/>
      </c>
      <c r="BL25">
        <f>IFERROR(INDEX(PP_Grid[#Data],$DD25,62),0)</f>
        <v/>
      </c>
      <c r="BM25">
        <f>IFERROR(INDEX(PP_Grid[#Data],$DD25,63),0)</f>
        <v/>
      </c>
      <c r="BN25">
        <f>IFERROR(INDEX(PP_Grid[#Data],$DD25,64),0)</f>
        <v/>
      </c>
      <c r="BO25">
        <f>IFERROR(INDEX(PP_Grid[#Data],$DD25,65),0)</f>
        <v/>
      </c>
      <c r="BP25">
        <f>IFERROR(INDEX(PP_Grid[#Data],$DD25,66),0)</f>
        <v/>
      </c>
      <c r="BQ25">
        <f>IFERROR(INDEX(PP_Grid[#Data],$DD25,67),0)</f>
        <v/>
      </c>
      <c r="BR25">
        <f>IFERROR(INDEX(PP_Grid[#Data],$DD25,68),0)</f>
        <v/>
      </c>
      <c r="BS25">
        <f>IFERROR(INDEX(PP_Grid[#Data],$DD25,69),0)</f>
        <v/>
      </c>
      <c r="BT25">
        <f>IFERROR(INDEX(PP_Grid[#Data],$DD25,70),0)</f>
        <v/>
      </c>
      <c r="BU25">
        <f>IFERROR(INDEX(PP_Grid[#Data],$DD25,71),0)</f>
        <v/>
      </c>
      <c r="BV25">
        <f>IFERROR(INDEX(PP_Grid[#Data],$DD25,72),0)</f>
        <v/>
      </c>
      <c r="BW25">
        <f>IFERROR(INDEX(PP_Grid[#Data],$DD25,73),0)</f>
        <v/>
      </c>
      <c r="BX25">
        <f>IFERROR(INDEX(PP_Grid[#Data],$DD25,74),0)</f>
        <v/>
      </c>
      <c r="BY25">
        <f>IFERROR(INDEX(PP_Grid[#Data],$DD25,75),0)</f>
        <v/>
      </c>
      <c r="BZ25">
        <f>IFERROR(INDEX(PP_Grid[#Data],$DD25,76),0)</f>
        <v/>
      </c>
      <c r="CA25">
        <f>IFERROR(INDEX(PP_Grid[#Data],$DD25,77),0)</f>
        <v/>
      </c>
      <c r="CB25">
        <f>IFERROR(INDEX(PP_Grid[#Data],$DD25,78),0)</f>
        <v/>
      </c>
      <c r="CC25">
        <f>IFERROR(INDEX(PP_Grid[#Data],$DD25,79),0)</f>
        <v/>
      </c>
      <c r="CD25">
        <f>IFERROR(INDEX(PP_Grid[#Data],$DD25,80),0)</f>
        <v/>
      </c>
      <c r="CE25">
        <f>IFERROR(INDEX(PP_Grid[#Data],$DD25,81),0)</f>
        <v/>
      </c>
      <c r="CF25">
        <f>IFERROR(INDEX(PP_Grid[#Data],$DD25,82),0)</f>
        <v/>
      </c>
      <c r="CG25">
        <f>IFERROR(INDEX(PP_Grid[#Data],$DD25,83),0)</f>
        <v/>
      </c>
      <c r="CH25">
        <f>IFERROR(INDEX(PP_Grid[#Data],$DD25,84),0)</f>
        <v/>
      </c>
      <c r="CI25">
        <f>IFERROR(INDEX(PP_Grid[#Data],$DD25,85),0)</f>
        <v/>
      </c>
      <c r="CJ25">
        <f>IFERROR(INDEX(PP_Grid[#Data],$DD25,86),0)</f>
        <v/>
      </c>
      <c r="CK25">
        <f>IFERROR(INDEX(PP_Grid[#Data],$DD25,87),0)</f>
        <v/>
      </c>
      <c r="CL25">
        <f>IFERROR(INDEX(PP_Grid[#Data],$DD25,88),0)</f>
        <v/>
      </c>
      <c r="CM25">
        <f>IFERROR(INDEX(PP_Grid[#Data],$DD25,89),0)</f>
        <v/>
      </c>
      <c r="CN25">
        <f>IFERROR(INDEX(PP_Grid[#Data],$DD25,90),0)</f>
        <v/>
      </c>
      <c r="CO25">
        <f>IFERROR(INDEX(PP_Grid[#Data],$DD25,91),0)</f>
        <v/>
      </c>
      <c r="CP25">
        <f>IFERROR(INDEX(PP_Grid[#Data],$DD25,92),0)</f>
        <v/>
      </c>
      <c r="CQ25">
        <f>IFERROR(INDEX(PP_Grid[#Data],$DD25,93),0)</f>
        <v/>
      </c>
      <c r="CR25">
        <f>IFERROR(INDEX(PP_Grid[#Data],$DD25,94),0)</f>
        <v/>
      </c>
      <c r="CS25">
        <f>IFERROR(INDEX(PP_Grid[#Data],$DD25,95),0)</f>
        <v/>
      </c>
      <c r="CT25">
        <f>IFERROR(INDEX(PP_Grid[#Data],$DD25,96),0)</f>
        <v/>
      </c>
      <c r="CU25">
        <f>IFERROR(INDEX(PP_Grid[#Data],$DD25,97),0)</f>
        <v/>
      </c>
      <c r="CV25">
        <f>IFERROR(INDEX(PP_Grid[#Data],$DD25,98),0)</f>
        <v/>
      </c>
      <c r="CW25">
        <f>IFERROR(INDEX(PP_Grid[#Data],$DD25,99),0)</f>
        <v/>
      </c>
      <c r="CX25">
        <f>IFERROR(INDEX(PP_Grid[#Data],$DD25,100),0)</f>
        <v/>
      </c>
      <c r="CY25">
        <f>IFERROR(INDEX(PP_Grid[#Data],$DD25,101),0)</f>
        <v/>
      </c>
      <c r="CZ25">
        <f>IFERROR(INDEX(PP_Grid[#Data],$DD25,102),0)</f>
        <v/>
      </c>
      <c r="DA25">
        <f>IFERROR(INDEX(PP_Grid[#Data],$DD25,103),0)</f>
        <v/>
      </c>
      <c r="DB25">
        <f>IFERROR(INDEX(PP_Grid[#Data],$DD25,104),0)</f>
        <v/>
      </c>
      <c r="DC25">
        <f>IFERROR(INDEX(PP_Grid[#Data],$DD25,105),0)</f>
        <v/>
      </c>
      <c r="DD25" s="12">
        <f>IFERROR(MATCH($B25,PP_Grid[Intermediate],0),99999)</f>
        <v/>
      </c>
    </row>
    <row r="26">
      <c r="B26" t="inlineStr">
        <is>
          <t>使用量(kg)</t>
        </is>
      </c>
      <c r="C26">
        <f>SUMIFS(M_BOM[RM_Qty_Per_Batch],M_BOM[Intermediate],$B25,M_BOM[Part Name],$A18)</f>
        <v/>
      </c>
      <c r="D26">
        <f>$C26*D25</f>
        <v/>
      </c>
      <c r="E26">
        <f>$C26*E25</f>
        <v/>
      </c>
      <c r="F26">
        <f>$C26*F25</f>
        <v/>
      </c>
      <c r="G26">
        <f>$C26*G25</f>
        <v/>
      </c>
      <c r="H26">
        <f>$C26*H25</f>
        <v/>
      </c>
      <c r="I26">
        <f>$C26*I25</f>
        <v/>
      </c>
      <c r="J26">
        <f>$C26*J25</f>
        <v/>
      </c>
      <c r="K26">
        <f>$C26*K25</f>
        <v/>
      </c>
      <c r="L26">
        <f>$C26*L25</f>
        <v/>
      </c>
      <c r="M26">
        <f>$C26*M25</f>
        <v/>
      </c>
      <c r="N26">
        <f>$C26*N25</f>
        <v/>
      </c>
      <c r="O26">
        <f>$C26*O25</f>
        <v/>
      </c>
      <c r="P26">
        <f>$C26*P25</f>
        <v/>
      </c>
      <c r="Q26">
        <f>$C26*Q25</f>
        <v/>
      </c>
      <c r="R26">
        <f>$C26*R25</f>
        <v/>
      </c>
      <c r="S26">
        <f>$C26*S25</f>
        <v/>
      </c>
      <c r="T26">
        <f>$C26*T25</f>
        <v/>
      </c>
      <c r="U26">
        <f>$C26*U25</f>
        <v/>
      </c>
      <c r="V26">
        <f>$C26*V25</f>
        <v/>
      </c>
      <c r="W26">
        <f>$C26*W25</f>
        <v/>
      </c>
      <c r="X26">
        <f>$C26*X25</f>
        <v/>
      </c>
      <c r="Y26">
        <f>$C26*Y25</f>
        <v/>
      </c>
      <c r="Z26">
        <f>$C26*Z25</f>
        <v/>
      </c>
      <c r="AA26">
        <f>$C26*AA25</f>
        <v/>
      </c>
      <c r="AB26">
        <f>$C26*AB25</f>
        <v/>
      </c>
      <c r="AC26">
        <f>$C26*AC25</f>
        <v/>
      </c>
      <c r="AD26">
        <f>$C26*AD25</f>
        <v/>
      </c>
      <c r="AE26">
        <f>$C26*AE25</f>
        <v/>
      </c>
      <c r="AF26">
        <f>$C26*AF25</f>
        <v/>
      </c>
      <c r="AG26">
        <f>$C26*AG25</f>
        <v/>
      </c>
      <c r="AH26">
        <f>$C26*AH25</f>
        <v/>
      </c>
      <c r="AI26">
        <f>$C26*AI25</f>
        <v/>
      </c>
      <c r="AJ26">
        <f>$C26*AJ25</f>
        <v/>
      </c>
      <c r="AK26">
        <f>$C26*AK25</f>
        <v/>
      </c>
      <c r="AL26">
        <f>$C26*AL25</f>
        <v/>
      </c>
      <c r="AM26">
        <f>$C26*AM25</f>
        <v/>
      </c>
      <c r="AN26">
        <f>$C26*AN25</f>
        <v/>
      </c>
      <c r="AO26">
        <f>$C26*AO25</f>
        <v/>
      </c>
      <c r="AP26">
        <f>$C26*AP25</f>
        <v/>
      </c>
      <c r="AQ26">
        <f>$C26*AQ25</f>
        <v/>
      </c>
      <c r="AR26">
        <f>$C26*AR25</f>
        <v/>
      </c>
      <c r="AS26">
        <f>$C26*AS25</f>
        <v/>
      </c>
      <c r="AT26">
        <f>$C26*AT25</f>
        <v/>
      </c>
      <c r="AU26">
        <f>$C26*AU25</f>
        <v/>
      </c>
      <c r="AV26">
        <f>$C26*AV25</f>
        <v/>
      </c>
      <c r="AW26">
        <f>$C26*AW25</f>
        <v/>
      </c>
      <c r="AX26">
        <f>$C26*AX25</f>
        <v/>
      </c>
      <c r="AY26">
        <f>$C26*AY25</f>
        <v/>
      </c>
      <c r="AZ26">
        <f>$C26*AZ25</f>
        <v/>
      </c>
      <c r="BA26">
        <f>$C26*BA25</f>
        <v/>
      </c>
      <c r="BB26">
        <f>$C26*BB25</f>
        <v/>
      </c>
      <c r="BC26">
        <f>$C26*BC25</f>
        <v/>
      </c>
      <c r="BD26">
        <f>$C26*BD25</f>
        <v/>
      </c>
      <c r="BE26">
        <f>$C26*BE25</f>
        <v/>
      </c>
      <c r="BF26">
        <f>$C26*BF25</f>
        <v/>
      </c>
      <c r="BG26">
        <f>$C26*BG25</f>
        <v/>
      </c>
      <c r="BH26">
        <f>$C26*BH25</f>
        <v/>
      </c>
      <c r="BI26">
        <f>$C26*BI25</f>
        <v/>
      </c>
      <c r="BJ26">
        <f>$C26*BJ25</f>
        <v/>
      </c>
      <c r="BK26">
        <f>$C26*BK25</f>
        <v/>
      </c>
      <c r="BL26">
        <f>$C26*BL25</f>
        <v/>
      </c>
      <c r="BM26">
        <f>$C26*BM25</f>
        <v/>
      </c>
      <c r="BN26">
        <f>$C26*BN25</f>
        <v/>
      </c>
      <c r="BO26">
        <f>$C26*BO25</f>
        <v/>
      </c>
      <c r="BP26">
        <f>$C26*BP25</f>
        <v/>
      </c>
      <c r="BQ26">
        <f>$C26*BQ25</f>
        <v/>
      </c>
      <c r="BR26">
        <f>$C26*BR25</f>
        <v/>
      </c>
      <c r="BS26">
        <f>$C26*BS25</f>
        <v/>
      </c>
      <c r="BT26">
        <f>$C26*BT25</f>
        <v/>
      </c>
      <c r="BU26">
        <f>$C26*BU25</f>
        <v/>
      </c>
      <c r="BV26">
        <f>$C26*BV25</f>
        <v/>
      </c>
      <c r="BW26">
        <f>$C26*BW25</f>
        <v/>
      </c>
      <c r="BX26">
        <f>$C26*BX25</f>
        <v/>
      </c>
      <c r="BY26">
        <f>$C26*BY25</f>
        <v/>
      </c>
      <c r="BZ26">
        <f>$C26*BZ25</f>
        <v/>
      </c>
      <c r="CA26">
        <f>$C26*CA25</f>
        <v/>
      </c>
      <c r="CB26">
        <f>$C26*CB25</f>
        <v/>
      </c>
      <c r="CC26">
        <f>$C26*CC25</f>
        <v/>
      </c>
      <c r="CD26">
        <f>$C26*CD25</f>
        <v/>
      </c>
      <c r="CE26">
        <f>$C26*CE25</f>
        <v/>
      </c>
      <c r="CF26">
        <f>$C26*CF25</f>
        <v/>
      </c>
      <c r="CG26">
        <f>$C26*CG25</f>
        <v/>
      </c>
      <c r="CH26">
        <f>$C26*CH25</f>
        <v/>
      </c>
      <c r="CI26">
        <f>$C26*CI25</f>
        <v/>
      </c>
      <c r="CJ26">
        <f>$C26*CJ25</f>
        <v/>
      </c>
      <c r="CK26">
        <f>$C26*CK25</f>
        <v/>
      </c>
      <c r="CL26">
        <f>$C26*CL25</f>
        <v/>
      </c>
      <c r="CM26">
        <f>$C26*CM25</f>
        <v/>
      </c>
      <c r="CN26">
        <f>$C26*CN25</f>
        <v/>
      </c>
      <c r="CO26">
        <f>$C26*CO25</f>
        <v/>
      </c>
      <c r="CP26">
        <f>$C26*CP25</f>
        <v/>
      </c>
      <c r="CQ26">
        <f>$C26*CQ25</f>
        <v/>
      </c>
      <c r="CR26">
        <f>$C26*CR25</f>
        <v/>
      </c>
      <c r="CS26">
        <f>$C26*CS25</f>
        <v/>
      </c>
      <c r="CT26">
        <f>$C26*CT25</f>
        <v/>
      </c>
      <c r="CU26">
        <f>$C26*CU25</f>
        <v/>
      </c>
      <c r="CV26">
        <f>$C26*CV25</f>
        <v/>
      </c>
      <c r="CW26">
        <f>$C26*CW25</f>
        <v/>
      </c>
      <c r="CX26">
        <f>$C26*CX25</f>
        <v/>
      </c>
      <c r="CY26">
        <f>$C26*CY25</f>
        <v/>
      </c>
      <c r="CZ26">
        <f>$C26*CZ25</f>
        <v/>
      </c>
      <c r="DA26">
        <f>$C26*DA25</f>
        <v/>
      </c>
      <c r="DB26">
        <f>$C26*DB25</f>
        <v/>
      </c>
      <c r="DC26">
        <f>$C26*DC25</f>
        <v/>
      </c>
    </row>
    <row r="27">
      <c r="B27" t="inlineStr">
        <is>
          <t>0T750</t>
        </is>
      </c>
      <c r="C27" t="inlineStr">
        <is>
          <t>No. of batches</t>
        </is>
      </c>
      <c r="D27">
        <f>IFERROR(INDEX(PP_Grid[#Data],$DD27,2),0)</f>
        <v/>
      </c>
      <c r="E27">
        <f>IFERROR(INDEX(PP_Grid[#Data],$DD27,3),0)</f>
        <v/>
      </c>
      <c r="F27">
        <f>IFERROR(INDEX(PP_Grid[#Data],$DD27,4),0)</f>
        <v/>
      </c>
      <c r="G27">
        <f>IFERROR(INDEX(PP_Grid[#Data],$DD27,5),0)</f>
        <v/>
      </c>
      <c r="H27">
        <f>IFERROR(INDEX(PP_Grid[#Data],$DD27,6),0)</f>
        <v/>
      </c>
      <c r="I27">
        <f>IFERROR(INDEX(PP_Grid[#Data],$DD27,7),0)</f>
        <v/>
      </c>
      <c r="J27">
        <f>IFERROR(INDEX(PP_Grid[#Data],$DD27,8),0)</f>
        <v/>
      </c>
      <c r="K27">
        <f>IFERROR(INDEX(PP_Grid[#Data],$DD27,9),0)</f>
        <v/>
      </c>
      <c r="L27">
        <f>IFERROR(INDEX(PP_Grid[#Data],$DD27,10),0)</f>
        <v/>
      </c>
      <c r="M27">
        <f>IFERROR(INDEX(PP_Grid[#Data],$DD27,11),0)</f>
        <v/>
      </c>
      <c r="N27">
        <f>IFERROR(INDEX(PP_Grid[#Data],$DD27,12),0)</f>
        <v/>
      </c>
      <c r="O27">
        <f>IFERROR(INDEX(PP_Grid[#Data],$DD27,13),0)</f>
        <v/>
      </c>
      <c r="P27">
        <f>IFERROR(INDEX(PP_Grid[#Data],$DD27,14),0)</f>
        <v/>
      </c>
      <c r="Q27">
        <f>IFERROR(INDEX(PP_Grid[#Data],$DD27,15),0)</f>
        <v/>
      </c>
      <c r="R27">
        <f>IFERROR(INDEX(PP_Grid[#Data],$DD27,16),0)</f>
        <v/>
      </c>
      <c r="S27">
        <f>IFERROR(INDEX(PP_Grid[#Data],$DD27,17),0)</f>
        <v/>
      </c>
      <c r="T27">
        <f>IFERROR(INDEX(PP_Grid[#Data],$DD27,18),0)</f>
        <v/>
      </c>
      <c r="U27">
        <f>IFERROR(INDEX(PP_Grid[#Data],$DD27,19),0)</f>
        <v/>
      </c>
      <c r="V27">
        <f>IFERROR(INDEX(PP_Grid[#Data],$DD27,20),0)</f>
        <v/>
      </c>
      <c r="W27">
        <f>IFERROR(INDEX(PP_Grid[#Data],$DD27,21),0)</f>
        <v/>
      </c>
      <c r="X27">
        <f>IFERROR(INDEX(PP_Grid[#Data],$DD27,22),0)</f>
        <v/>
      </c>
      <c r="Y27">
        <f>IFERROR(INDEX(PP_Grid[#Data],$DD27,23),0)</f>
        <v/>
      </c>
      <c r="Z27">
        <f>IFERROR(INDEX(PP_Grid[#Data],$DD27,24),0)</f>
        <v/>
      </c>
      <c r="AA27">
        <f>IFERROR(INDEX(PP_Grid[#Data],$DD27,25),0)</f>
        <v/>
      </c>
      <c r="AB27">
        <f>IFERROR(INDEX(PP_Grid[#Data],$DD27,26),0)</f>
        <v/>
      </c>
      <c r="AC27">
        <f>IFERROR(INDEX(PP_Grid[#Data],$DD27,27),0)</f>
        <v/>
      </c>
      <c r="AD27">
        <f>IFERROR(INDEX(PP_Grid[#Data],$DD27,28),0)</f>
        <v/>
      </c>
      <c r="AE27">
        <f>IFERROR(INDEX(PP_Grid[#Data],$DD27,29),0)</f>
        <v/>
      </c>
      <c r="AF27">
        <f>IFERROR(INDEX(PP_Grid[#Data],$DD27,30),0)</f>
        <v/>
      </c>
      <c r="AG27">
        <f>IFERROR(INDEX(PP_Grid[#Data],$DD27,31),0)</f>
        <v/>
      </c>
      <c r="AH27">
        <f>IFERROR(INDEX(PP_Grid[#Data],$DD27,32),0)</f>
        <v/>
      </c>
      <c r="AI27">
        <f>IFERROR(INDEX(PP_Grid[#Data],$DD27,33),0)</f>
        <v/>
      </c>
      <c r="AJ27">
        <f>IFERROR(INDEX(PP_Grid[#Data],$DD27,34),0)</f>
        <v/>
      </c>
      <c r="AK27">
        <f>IFERROR(INDEX(PP_Grid[#Data],$DD27,35),0)</f>
        <v/>
      </c>
      <c r="AL27">
        <f>IFERROR(INDEX(PP_Grid[#Data],$DD27,36),0)</f>
        <v/>
      </c>
      <c r="AM27">
        <f>IFERROR(INDEX(PP_Grid[#Data],$DD27,37),0)</f>
        <v/>
      </c>
      <c r="AN27">
        <f>IFERROR(INDEX(PP_Grid[#Data],$DD27,38),0)</f>
        <v/>
      </c>
      <c r="AO27">
        <f>IFERROR(INDEX(PP_Grid[#Data],$DD27,39),0)</f>
        <v/>
      </c>
      <c r="AP27">
        <f>IFERROR(INDEX(PP_Grid[#Data],$DD27,40),0)</f>
        <v/>
      </c>
      <c r="AQ27">
        <f>IFERROR(INDEX(PP_Grid[#Data],$DD27,41),0)</f>
        <v/>
      </c>
      <c r="AR27">
        <f>IFERROR(INDEX(PP_Grid[#Data],$DD27,42),0)</f>
        <v/>
      </c>
      <c r="AS27">
        <f>IFERROR(INDEX(PP_Grid[#Data],$DD27,43),0)</f>
        <v/>
      </c>
      <c r="AT27">
        <f>IFERROR(INDEX(PP_Grid[#Data],$DD27,44),0)</f>
        <v/>
      </c>
      <c r="AU27">
        <f>IFERROR(INDEX(PP_Grid[#Data],$DD27,45),0)</f>
        <v/>
      </c>
      <c r="AV27">
        <f>IFERROR(INDEX(PP_Grid[#Data],$DD27,46),0)</f>
        <v/>
      </c>
      <c r="AW27">
        <f>IFERROR(INDEX(PP_Grid[#Data],$DD27,47),0)</f>
        <v/>
      </c>
      <c r="AX27">
        <f>IFERROR(INDEX(PP_Grid[#Data],$DD27,48),0)</f>
        <v/>
      </c>
      <c r="AY27">
        <f>IFERROR(INDEX(PP_Grid[#Data],$DD27,49),0)</f>
        <v/>
      </c>
      <c r="AZ27">
        <f>IFERROR(INDEX(PP_Grid[#Data],$DD27,50),0)</f>
        <v/>
      </c>
      <c r="BA27">
        <f>IFERROR(INDEX(PP_Grid[#Data],$DD27,51),0)</f>
        <v/>
      </c>
      <c r="BB27">
        <f>IFERROR(INDEX(PP_Grid[#Data],$DD27,52),0)</f>
        <v/>
      </c>
      <c r="BC27">
        <f>IFERROR(INDEX(PP_Grid[#Data],$DD27,53),0)</f>
        <v/>
      </c>
      <c r="BD27">
        <f>IFERROR(INDEX(PP_Grid[#Data],$DD27,54),0)</f>
        <v/>
      </c>
      <c r="BE27">
        <f>IFERROR(INDEX(PP_Grid[#Data],$DD27,55),0)</f>
        <v/>
      </c>
      <c r="BF27">
        <f>IFERROR(INDEX(PP_Grid[#Data],$DD27,56),0)</f>
        <v/>
      </c>
      <c r="BG27">
        <f>IFERROR(INDEX(PP_Grid[#Data],$DD27,57),0)</f>
        <v/>
      </c>
      <c r="BH27">
        <f>IFERROR(INDEX(PP_Grid[#Data],$DD27,58),0)</f>
        <v/>
      </c>
      <c r="BI27">
        <f>IFERROR(INDEX(PP_Grid[#Data],$DD27,59),0)</f>
        <v/>
      </c>
      <c r="BJ27">
        <f>IFERROR(INDEX(PP_Grid[#Data],$DD27,60),0)</f>
        <v/>
      </c>
      <c r="BK27">
        <f>IFERROR(INDEX(PP_Grid[#Data],$DD27,61),0)</f>
        <v/>
      </c>
      <c r="BL27">
        <f>IFERROR(INDEX(PP_Grid[#Data],$DD27,62),0)</f>
        <v/>
      </c>
      <c r="BM27">
        <f>IFERROR(INDEX(PP_Grid[#Data],$DD27,63),0)</f>
        <v/>
      </c>
      <c r="BN27">
        <f>IFERROR(INDEX(PP_Grid[#Data],$DD27,64),0)</f>
        <v/>
      </c>
      <c r="BO27">
        <f>IFERROR(INDEX(PP_Grid[#Data],$DD27,65),0)</f>
        <v/>
      </c>
      <c r="BP27">
        <f>IFERROR(INDEX(PP_Grid[#Data],$DD27,66),0)</f>
        <v/>
      </c>
      <c r="BQ27">
        <f>IFERROR(INDEX(PP_Grid[#Data],$DD27,67),0)</f>
        <v/>
      </c>
      <c r="BR27">
        <f>IFERROR(INDEX(PP_Grid[#Data],$DD27,68),0)</f>
        <v/>
      </c>
      <c r="BS27">
        <f>IFERROR(INDEX(PP_Grid[#Data],$DD27,69),0)</f>
        <v/>
      </c>
      <c r="BT27">
        <f>IFERROR(INDEX(PP_Grid[#Data],$DD27,70),0)</f>
        <v/>
      </c>
      <c r="BU27">
        <f>IFERROR(INDEX(PP_Grid[#Data],$DD27,71),0)</f>
        <v/>
      </c>
      <c r="BV27">
        <f>IFERROR(INDEX(PP_Grid[#Data],$DD27,72),0)</f>
        <v/>
      </c>
      <c r="BW27">
        <f>IFERROR(INDEX(PP_Grid[#Data],$DD27,73),0)</f>
        <v/>
      </c>
      <c r="BX27">
        <f>IFERROR(INDEX(PP_Grid[#Data],$DD27,74),0)</f>
        <v/>
      </c>
      <c r="BY27">
        <f>IFERROR(INDEX(PP_Grid[#Data],$DD27,75),0)</f>
        <v/>
      </c>
      <c r="BZ27">
        <f>IFERROR(INDEX(PP_Grid[#Data],$DD27,76),0)</f>
        <v/>
      </c>
      <c r="CA27">
        <f>IFERROR(INDEX(PP_Grid[#Data],$DD27,77),0)</f>
        <v/>
      </c>
      <c r="CB27">
        <f>IFERROR(INDEX(PP_Grid[#Data],$DD27,78),0)</f>
        <v/>
      </c>
      <c r="CC27">
        <f>IFERROR(INDEX(PP_Grid[#Data],$DD27,79),0)</f>
        <v/>
      </c>
      <c r="CD27">
        <f>IFERROR(INDEX(PP_Grid[#Data],$DD27,80),0)</f>
        <v/>
      </c>
      <c r="CE27">
        <f>IFERROR(INDEX(PP_Grid[#Data],$DD27,81),0)</f>
        <v/>
      </c>
      <c r="CF27">
        <f>IFERROR(INDEX(PP_Grid[#Data],$DD27,82),0)</f>
        <v/>
      </c>
      <c r="CG27">
        <f>IFERROR(INDEX(PP_Grid[#Data],$DD27,83),0)</f>
        <v/>
      </c>
      <c r="CH27">
        <f>IFERROR(INDEX(PP_Grid[#Data],$DD27,84),0)</f>
        <v/>
      </c>
      <c r="CI27">
        <f>IFERROR(INDEX(PP_Grid[#Data],$DD27,85),0)</f>
        <v/>
      </c>
      <c r="CJ27">
        <f>IFERROR(INDEX(PP_Grid[#Data],$DD27,86),0)</f>
        <v/>
      </c>
      <c r="CK27">
        <f>IFERROR(INDEX(PP_Grid[#Data],$DD27,87),0)</f>
        <v/>
      </c>
      <c r="CL27">
        <f>IFERROR(INDEX(PP_Grid[#Data],$DD27,88),0)</f>
        <v/>
      </c>
      <c r="CM27">
        <f>IFERROR(INDEX(PP_Grid[#Data],$DD27,89),0)</f>
        <v/>
      </c>
      <c r="CN27">
        <f>IFERROR(INDEX(PP_Grid[#Data],$DD27,90),0)</f>
        <v/>
      </c>
      <c r="CO27">
        <f>IFERROR(INDEX(PP_Grid[#Data],$DD27,91),0)</f>
        <v/>
      </c>
      <c r="CP27">
        <f>IFERROR(INDEX(PP_Grid[#Data],$DD27,92),0)</f>
        <v/>
      </c>
      <c r="CQ27">
        <f>IFERROR(INDEX(PP_Grid[#Data],$DD27,93),0)</f>
        <v/>
      </c>
      <c r="CR27">
        <f>IFERROR(INDEX(PP_Grid[#Data],$DD27,94),0)</f>
        <v/>
      </c>
      <c r="CS27">
        <f>IFERROR(INDEX(PP_Grid[#Data],$DD27,95),0)</f>
        <v/>
      </c>
      <c r="CT27">
        <f>IFERROR(INDEX(PP_Grid[#Data],$DD27,96),0)</f>
        <v/>
      </c>
      <c r="CU27">
        <f>IFERROR(INDEX(PP_Grid[#Data],$DD27,97),0)</f>
        <v/>
      </c>
      <c r="CV27">
        <f>IFERROR(INDEX(PP_Grid[#Data],$DD27,98),0)</f>
        <v/>
      </c>
      <c r="CW27">
        <f>IFERROR(INDEX(PP_Grid[#Data],$DD27,99),0)</f>
        <v/>
      </c>
      <c r="CX27">
        <f>IFERROR(INDEX(PP_Grid[#Data],$DD27,100),0)</f>
        <v/>
      </c>
      <c r="CY27">
        <f>IFERROR(INDEX(PP_Grid[#Data],$DD27,101),0)</f>
        <v/>
      </c>
      <c r="CZ27">
        <f>IFERROR(INDEX(PP_Grid[#Data],$DD27,102),0)</f>
        <v/>
      </c>
      <c r="DA27">
        <f>IFERROR(INDEX(PP_Grid[#Data],$DD27,103),0)</f>
        <v/>
      </c>
      <c r="DB27">
        <f>IFERROR(INDEX(PP_Grid[#Data],$DD27,104),0)</f>
        <v/>
      </c>
      <c r="DC27">
        <f>IFERROR(INDEX(PP_Grid[#Data],$DD27,105),0)</f>
        <v/>
      </c>
      <c r="DD27" s="12">
        <f>IFERROR(MATCH($B27,PP_Grid[Intermediate],0),99999)</f>
        <v/>
      </c>
    </row>
    <row r="28">
      <c r="B28" t="inlineStr">
        <is>
          <t>使用量(kg)</t>
        </is>
      </c>
      <c r="C28">
        <f>SUMIFS(M_BOM[RM_Qty_Per_Batch],M_BOM[Intermediate],$B27,M_BOM[Part Name],$A18)</f>
        <v/>
      </c>
      <c r="D28">
        <f>$C28*D27</f>
        <v/>
      </c>
      <c r="E28">
        <f>$C28*E27</f>
        <v/>
      </c>
      <c r="F28">
        <f>$C28*F27</f>
        <v/>
      </c>
      <c r="G28">
        <f>$C28*G27</f>
        <v/>
      </c>
      <c r="H28">
        <f>$C28*H27</f>
        <v/>
      </c>
      <c r="I28">
        <f>$C28*I27</f>
        <v/>
      </c>
      <c r="J28">
        <f>$C28*J27</f>
        <v/>
      </c>
      <c r="K28">
        <f>$C28*K27</f>
        <v/>
      </c>
      <c r="L28">
        <f>$C28*L27</f>
        <v/>
      </c>
      <c r="M28">
        <f>$C28*M27</f>
        <v/>
      </c>
      <c r="N28">
        <f>$C28*N27</f>
        <v/>
      </c>
      <c r="O28">
        <f>$C28*O27</f>
        <v/>
      </c>
      <c r="P28">
        <f>$C28*P27</f>
        <v/>
      </c>
      <c r="Q28">
        <f>$C28*Q27</f>
        <v/>
      </c>
      <c r="R28">
        <f>$C28*R27</f>
        <v/>
      </c>
      <c r="S28">
        <f>$C28*S27</f>
        <v/>
      </c>
      <c r="T28">
        <f>$C28*T27</f>
        <v/>
      </c>
      <c r="U28">
        <f>$C28*U27</f>
        <v/>
      </c>
      <c r="V28">
        <f>$C28*V27</f>
        <v/>
      </c>
      <c r="W28">
        <f>$C28*W27</f>
        <v/>
      </c>
      <c r="X28">
        <f>$C28*X27</f>
        <v/>
      </c>
      <c r="Y28">
        <f>$C28*Y27</f>
        <v/>
      </c>
      <c r="Z28">
        <f>$C28*Z27</f>
        <v/>
      </c>
      <c r="AA28">
        <f>$C28*AA27</f>
        <v/>
      </c>
      <c r="AB28">
        <f>$C28*AB27</f>
        <v/>
      </c>
      <c r="AC28">
        <f>$C28*AC27</f>
        <v/>
      </c>
      <c r="AD28">
        <f>$C28*AD27</f>
        <v/>
      </c>
      <c r="AE28">
        <f>$C28*AE27</f>
        <v/>
      </c>
      <c r="AF28">
        <f>$C28*AF27</f>
        <v/>
      </c>
      <c r="AG28">
        <f>$C28*AG27</f>
        <v/>
      </c>
      <c r="AH28">
        <f>$C28*AH27</f>
        <v/>
      </c>
      <c r="AI28">
        <f>$C28*AI27</f>
        <v/>
      </c>
      <c r="AJ28">
        <f>$C28*AJ27</f>
        <v/>
      </c>
      <c r="AK28">
        <f>$C28*AK27</f>
        <v/>
      </c>
      <c r="AL28">
        <f>$C28*AL27</f>
        <v/>
      </c>
      <c r="AM28">
        <f>$C28*AM27</f>
        <v/>
      </c>
      <c r="AN28">
        <f>$C28*AN27</f>
        <v/>
      </c>
      <c r="AO28">
        <f>$C28*AO27</f>
        <v/>
      </c>
      <c r="AP28">
        <f>$C28*AP27</f>
        <v/>
      </c>
      <c r="AQ28">
        <f>$C28*AQ27</f>
        <v/>
      </c>
      <c r="AR28">
        <f>$C28*AR27</f>
        <v/>
      </c>
      <c r="AS28">
        <f>$C28*AS27</f>
        <v/>
      </c>
      <c r="AT28">
        <f>$C28*AT27</f>
        <v/>
      </c>
      <c r="AU28">
        <f>$C28*AU27</f>
        <v/>
      </c>
      <c r="AV28">
        <f>$C28*AV27</f>
        <v/>
      </c>
      <c r="AW28">
        <f>$C28*AW27</f>
        <v/>
      </c>
      <c r="AX28">
        <f>$C28*AX27</f>
        <v/>
      </c>
      <c r="AY28">
        <f>$C28*AY27</f>
        <v/>
      </c>
      <c r="AZ28">
        <f>$C28*AZ27</f>
        <v/>
      </c>
      <c r="BA28">
        <f>$C28*BA27</f>
        <v/>
      </c>
      <c r="BB28">
        <f>$C28*BB27</f>
        <v/>
      </c>
      <c r="BC28">
        <f>$C28*BC27</f>
        <v/>
      </c>
      <c r="BD28">
        <f>$C28*BD27</f>
        <v/>
      </c>
      <c r="BE28">
        <f>$C28*BE27</f>
        <v/>
      </c>
      <c r="BF28">
        <f>$C28*BF27</f>
        <v/>
      </c>
      <c r="BG28">
        <f>$C28*BG27</f>
        <v/>
      </c>
      <c r="BH28">
        <f>$C28*BH27</f>
        <v/>
      </c>
      <c r="BI28">
        <f>$C28*BI27</f>
        <v/>
      </c>
      <c r="BJ28">
        <f>$C28*BJ27</f>
        <v/>
      </c>
      <c r="BK28">
        <f>$C28*BK27</f>
        <v/>
      </c>
      <c r="BL28">
        <f>$C28*BL27</f>
        <v/>
      </c>
      <c r="BM28">
        <f>$C28*BM27</f>
        <v/>
      </c>
      <c r="BN28">
        <f>$C28*BN27</f>
        <v/>
      </c>
      <c r="BO28">
        <f>$C28*BO27</f>
        <v/>
      </c>
      <c r="BP28">
        <f>$C28*BP27</f>
        <v/>
      </c>
      <c r="BQ28">
        <f>$C28*BQ27</f>
        <v/>
      </c>
      <c r="BR28">
        <f>$C28*BR27</f>
        <v/>
      </c>
      <c r="BS28">
        <f>$C28*BS27</f>
        <v/>
      </c>
      <c r="BT28">
        <f>$C28*BT27</f>
        <v/>
      </c>
      <c r="BU28">
        <f>$C28*BU27</f>
        <v/>
      </c>
      <c r="BV28">
        <f>$C28*BV27</f>
        <v/>
      </c>
      <c r="BW28">
        <f>$C28*BW27</f>
        <v/>
      </c>
      <c r="BX28">
        <f>$C28*BX27</f>
        <v/>
      </c>
      <c r="BY28">
        <f>$C28*BY27</f>
        <v/>
      </c>
      <c r="BZ28">
        <f>$C28*BZ27</f>
        <v/>
      </c>
      <c r="CA28">
        <f>$C28*CA27</f>
        <v/>
      </c>
      <c r="CB28">
        <f>$C28*CB27</f>
        <v/>
      </c>
      <c r="CC28">
        <f>$C28*CC27</f>
        <v/>
      </c>
      <c r="CD28">
        <f>$C28*CD27</f>
        <v/>
      </c>
      <c r="CE28">
        <f>$C28*CE27</f>
        <v/>
      </c>
      <c r="CF28">
        <f>$C28*CF27</f>
        <v/>
      </c>
      <c r="CG28">
        <f>$C28*CG27</f>
        <v/>
      </c>
      <c r="CH28">
        <f>$C28*CH27</f>
        <v/>
      </c>
      <c r="CI28">
        <f>$C28*CI27</f>
        <v/>
      </c>
      <c r="CJ28">
        <f>$C28*CJ27</f>
        <v/>
      </c>
      <c r="CK28">
        <f>$C28*CK27</f>
        <v/>
      </c>
      <c r="CL28">
        <f>$C28*CL27</f>
        <v/>
      </c>
      <c r="CM28">
        <f>$C28*CM27</f>
        <v/>
      </c>
      <c r="CN28">
        <f>$C28*CN27</f>
        <v/>
      </c>
      <c r="CO28">
        <f>$C28*CO27</f>
        <v/>
      </c>
      <c r="CP28">
        <f>$C28*CP27</f>
        <v/>
      </c>
      <c r="CQ28">
        <f>$C28*CQ27</f>
        <v/>
      </c>
      <c r="CR28">
        <f>$C28*CR27</f>
        <v/>
      </c>
      <c r="CS28">
        <f>$C28*CS27</f>
        <v/>
      </c>
      <c r="CT28">
        <f>$C28*CT27</f>
        <v/>
      </c>
      <c r="CU28">
        <f>$C28*CU27</f>
        <v/>
      </c>
      <c r="CV28">
        <f>$C28*CV27</f>
        <v/>
      </c>
      <c r="CW28">
        <f>$C28*CW27</f>
        <v/>
      </c>
      <c r="CX28">
        <f>$C28*CX27</f>
        <v/>
      </c>
      <c r="CY28">
        <f>$C28*CY27</f>
        <v/>
      </c>
      <c r="CZ28">
        <f>$C28*CZ27</f>
        <v/>
      </c>
      <c r="DA28">
        <f>$C28*DA27</f>
        <v/>
      </c>
      <c r="DB28">
        <f>$C28*DB27</f>
        <v/>
      </c>
      <c r="DC28">
        <f>$C28*DC27</f>
        <v/>
      </c>
    </row>
    <row r="29">
      <c r="B29" t="inlineStr">
        <is>
          <t>0T860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12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SUMIFS(M_BOM[RM_Qty_Per_Batch],M_BOM[Intermediate],$B29,M_BOM[Part Name],$A18)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0T870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12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SUMIFS(M_BOM[RM_Qty_Per_Batch],M_BOM[Intermediate],$B31,M_BOM[Part Name],$A18)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0T880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12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SUMIFS(M_BOM[RM_Qty_Per_Batch],M_BOM[Intermediate],$B33,M_BOM[Part Name],$A18)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0TA40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12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SUMIFS(M_BOM[RM_Qty_Per_Batch],M_BOM[Intermediate],$B35,M_BOM[Part Name],$A18)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s="5" t="inlineStr">
        <is>
          <t>合計使用量(kg)/週</t>
        </is>
      </c>
      <c r="D37">
        <f>'Grid_Requirement'!B3</f>
        <v/>
      </c>
      <c r="E37">
        <f>'Grid_Requirement'!C3</f>
        <v/>
      </c>
      <c r="F37">
        <f>'Grid_Requirement'!D3</f>
        <v/>
      </c>
      <c r="G37">
        <f>'Grid_Requirement'!E3</f>
        <v/>
      </c>
      <c r="H37">
        <f>'Grid_Requirement'!F3</f>
        <v/>
      </c>
      <c r="I37">
        <f>'Grid_Requirement'!G3</f>
        <v/>
      </c>
      <c r="J37">
        <f>'Grid_Requirement'!H3</f>
        <v/>
      </c>
      <c r="K37">
        <f>'Grid_Requirement'!I3</f>
        <v/>
      </c>
      <c r="L37">
        <f>'Grid_Requirement'!J3</f>
        <v/>
      </c>
      <c r="M37">
        <f>'Grid_Requirement'!K3</f>
        <v/>
      </c>
      <c r="N37">
        <f>'Grid_Requirement'!L3</f>
        <v/>
      </c>
      <c r="O37">
        <f>'Grid_Requirement'!M3</f>
        <v/>
      </c>
      <c r="P37">
        <f>'Grid_Requirement'!N3</f>
        <v/>
      </c>
      <c r="Q37">
        <f>'Grid_Requirement'!O3</f>
        <v/>
      </c>
      <c r="R37">
        <f>'Grid_Requirement'!P3</f>
        <v/>
      </c>
      <c r="S37">
        <f>'Grid_Requirement'!Q3</f>
        <v/>
      </c>
      <c r="T37">
        <f>'Grid_Requirement'!R3</f>
        <v/>
      </c>
      <c r="U37">
        <f>'Grid_Requirement'!S3</f>
        <v/>
      </c>
      <c r="V37">
        <f>'Grid_Requirement'!T3</f>
        <v/>
      </c>
      <c r="W37">
        <f>'Grid_Requirement'!U3</f>
        <v/>
      </c>
      <c r="X37">
        <f>'Grid_Requirement'!V3</f>
        <v/>
      </c>
      <c r="Y37">
        <f>'Grid_Requirement'!W3</f>
        <v/>
      </c>
      <c r="Z37">
        <f>'Grid_Requirement'!X3</f>
        <v/>
      </c>
      <c r="AA37">
        <f>'Grid_Requirement'!Y3</f>
        <v/>
      </c>
      <c r="AB37">
        <f>'Grid_Requirement'!Z3</f>
        <v/>
      </c>
      <c r="AC37">
        <f>'Grid_Requirement'!AA3</f>
        <v/>
      </c>
      <c r="AD37">
        <f>'Grid_Requirement'!AB3</f>
        <v/>
      </c>
      <c r="AE37">
        <f>'Grid_Requirement'!AC3</f>
        <v/>
      </c>
      <c r="AF37">
        <f>'Grid_Requirement'!AD3</f>
        <v/>
      </c>
      <c r="AG37">
        <f>'Grid_Requirement'!AE3</f>
        <v/>
      </c>
      <c r="AH37">
        <f>'Grid_Requirement'!AF3</f>
        <v/>
      </c>
      <c r="AI37">
        <f>'Grid_Requirement'!AG3</f>
        <v/>
      </c>
      <c r="AJ37">
        <f>'Grid_Requirement'!AH3</f>
        <v/>
      </c>
      <c r="AK37">
        <f>'Grid_Requirement'!AI3</f>
        <v/>
      </c>
      <c r="AL37">
        <f>'Grid_Requirement'!AJ3</f>
        <v/>
      </c>
      <c r="AM37">
        <f>'Grid_Requirement'!AK3</f>
        <v/>
      </c>
      <c r="AN37">
        <f>'Grid_Requirement'!AL3</f>
        <v/>
      </c>
      <c r="AO37">
        <f>'Grid_Requirement'!AM3</f>
        <v/>
      </c>
      <c r="AP37">
        <f>'Grid_Requirement'!AN3</f>
        <v/>
      </c>
      <c r="AQ37">
        <f>'Grid_Requirement'!AO3</f>
        <v/>
      </c>
      <c r="AR37">
        <f>'Grid_Requirement'!AP3</f>
        <v/>
      </c>
      <c r="AS37">
        <f>'Grid_Requirement'!AQ3</f>
        <v/>
      </c>
      <c r="AT37">
        <f>'Grid_Requirement'!AR3</f>
        <v/>
      </c>
      <c r="AU37">
        <f>'Grid_Requirement'!AS3</f>
        <v/>
      </c>
      <c r="AV37">
        <f>'Grid_Requirement'!AT3</f>
        <v/>
      </c>
      <c r="AW37">
        <f>'Grid_Requirement'!AU3</f>
        <v/>
      </c>
      <c r="AX37">
        <f>'Grid_Requirement'!AV3</f>
        <v/>
      </c>
      <c r="AY37">
        <f>'Grid_Requirement'!AW3</f>
        <v/>
      </c>
      <c r="AZ37">
        <f>'Grid_Requirement'!AX3</f>
        <v/>
      </c>
      <c r="BA37">
        <f>'Grid_Requirement'!AY3</f>
        <v/>
      </c>
      <c r="BB37">
        <f>'Grid_Requirement'!AZ3</f>
        <v/>
      </c>
      <c r="BC37">
        <f>'Grid_Requirement'!BA3</f>
        <v/>
      </c>
      <c r="BD37">
        <f>'Grid_Requirement'!BB3</f>
        <v/>
      </c>
      <c r="BE37">
        <f>'Grid_Requirement'!BC3</f>
        <v/>
      </c>
      <c r="BF37">
        <f>'Grid_Requirement'!BD3</f>
        <v/>
      </c>
      <c r="BG37">
        <f>'Grid_Requirement'!BE3</f>
        <v/>
      </c>
      <c r="BH37">
        <f>'Grid_Requirement'!BF3</f>
        <v/>
      </c>
      <c r="BI37">
        <f>'Grid_Requirement'!BG3</f>
        <v/>
      </c>
      <c r="BJ37">
        <f>'Grid_Requirement'!BH3</f>
        <v/>
      </c>
      <c r="BK37">
        <f>'Grid_Requirement'!BI3</f>
        <v/>
      </c>
      <c r="BL37">
        <f>'Grid_Requirement'!BJ3</f>
        <v/>
      </c>
      <c r="BM37">
        <f>'Grid_Requirement'!BK3</f>
        <v/>
      </c>
      <c r="BN37">
        <f>'Grid_Requirement'!BL3</f>
        <v/>
      </c>
      <c r="BO37">
        <f>'Grid_Requirement'!BM3</f>
        <v/>
      </c>
      <c r="BP37">
        <f>'Grid_Requirement'!BN3</f>
        <v/>
      </c>
      <c r="BQ37">
        <f>'Grid_Requirement'!BO3</f>
        <v/>
      </c>
      <c r="BR37">
        <f>'Grid_Requirement'!BP3</f>
        <v/>
      </c>
      <c r="BS37">
        <f>'Grid_Requirement'!BQ3</f>
        <v/>
      </c>
      <c r="BT37">
        <f>'Grid_Requirement'!BR3</f>
        <v/>
      </c>
      <c r="BU37">
        <f>'Grid_Requirement'!BS3</f>
        <v/>
      </c>
      <c r="BV37">
        <f>'Grid_Requirement'!BT3</f>
        <v/>
      </c>
      <c r="BW37">
        <f>'Grid_Requirement'!BU3</f>
        <v/>
      </c>
      <c r="BX37">
        <f>'Grid_Requirement'!BV3</f>
        <v/>
      </c>
      <c r="BY37">
        <f>'Grid_Requirement'!BW3</f>
        <v/>
      </c>
      <c r="BZ37">
        <f>'Grid_Requirement'!BX3</f>
        <v/>
      </c>
      <c r="CA37">
        <f>'Grid_Requirement'!BY3</f>
        <v/>
      </c>
      <c r="CB37">
        <f>'Grid_Requirement'!BZ3</f>
        <v/>
      </c>
      <c r="CC37">
        <f>'Grid_Requirement'!CA3</f>
        <v/>
      </c>
      <c r="CD37">
        <f>'Grid_Requirement'!CB3</f>
        <v/>
      </c>
      <c r="CE37">
        <f>'Grid_Requirement'!CC3</f>
        <v/>
      </c>
      <c r="CF37">
        <f>'Grid_Requirement'!CD3</f>
        <v/>
      </c>
      <c r="CG37">
        <f>'Grid_Requirement'!CE3</f>
        <v/>
      </c>
      <c r="CH37">
        <f>'Grid_Requirement'!CF3</f>
        <v/>
      </c>
      <c r="CI37">
        <f>'Grid_Requirement'!CG3</f>
        <v/>
      </c>
      <c r="CJ37">
        <f>'Grid_Requirement'!CH3</f>
        <v/>
      </c>
      <c r="CK37">
        <f>'Grid_Requirement'!CI3</f>
        <v/>
      </c>
      <c r="CL37">
        <f>'Grid_Requirement'!CJ3</f>
        <v/>
      </c>
      <c r="CM37">
        <f>'Grid_Requirement'!CK3</f>
        <v/>
      </c>
      <c r="CN37">
        <f>'Grid_Requirement'!CL3</f>
        <v/>
      </c>
      <c r="CO37">
        <f>'Grid_Requirement'!CM3</f>
        <v/>
      </c>
      <c r="CP37">
        <f>'Grid_Requirement'!CN3</f>
        <v/>
      </c>
      <c r="CQ37">
        <f>'Grid_Requirement'!CO3</f>
        <v/>
      </c>
      <c r="CR37">
        <f>'Grid_Requirement'!CP3</f>
        <v/>
      </c>
      <c r="CS37">
        <f>'Grid_Requirement'!CQ3</f>
        <v/>
      </c>
      <c r="CT37">
        <f>'Grid_Requirement'!CR3</f>
        <v/>
      </c>
      <c r="CU37">
        <f>'Grid_Requirement'!CS3</f>
        <v/>
      </c>
      <c r="CV37">
        <f>'Grid_Requirement'!CT3</f>
        <v/>
      </c>
      <c r="CW37">
        <f>'Grid_Requirement'!CU3</f>
        <v/>
      </c>
      <c r="CX37">
        <f>'Grid_Requirement'!CV3</f>
        <v/>
      </c>
      <c r="CY37">
        <f>'Grid_Requirement'!CW3</f>
        <v/>
      </c>
      <c r="CZ37">
        <f>'Grid_Requirement'!CX3</f>
        <v/>
      </c>
      <c r="DA37">
        <f>'Grid_Requirement'!CY3</f>
        <v/>
      </c>
      <c r="DB37">
        <f>'Grid_Requirement'!CZ3</f>
        <v/>
      </c>
      <c r="DC37">
        <f>'Grid_Requirement'!DA3</f>
        <v/>
      </c>
    </row>
    <row r="38">
      <c r="B38" t="inlineStr">
        <is>
          <t>TTAF在庫(実績,kg)</t>
        </is>
      </c>
      <c r="D38">
        <f>'T_TTAFStock'!B7</f>
        <v/>
      </c>
      <c r="E38">
        <f>'T_TTAFStock'!C7</f>
        <v/>
      </c>
      <c r="F38">
        <f>'T_TTAFStock'!D7</f>
        <v/>
      </c>
      <c r="G38">
        <f>'T_TTAFStock'!E7</f>
        <v/>
      </c>
      <c r="H38">
        <f>'T_TTAFStock'!F7</f>
        <v/>
      </c>
      <c r="I38">
        <f>'T_TTAFStock'!G7</f>
        <v/>
      </c>
      <c r="J38">
        <f>'T_TTAFStock'!H7</f>
        <v/>
      </c>
      <c r="K38">
        <f>'T_TTAFStock'!I7</f>
        <v/>
      </c>
      <c r="L38">
        <f>'T_TTAFStock'!J7</f>
        <v/>
      </c>
      <c r="M38">
        <f>'T_TTAFStock'!K7</f>
        <v/>
      </c>
      <c r="N38">
        <f>'T_TTAFStock'!L7</f>
        <v/>
      </c>
      <c r="O38">
        <f>'T_TTAFStock'!M7</f>
        <v/>
      </c>
      <c r="P38">
        <f>'T_TTAFStock'!N7</f>
        <v/>
      </c>
      <c r="Q38">
        <f>'T_TTAFStock'!O7</f>
        <v/>
      </c>
      <c r="R38">
        <f>'T_TTAFStock'!P7</f>
        <v/>
      </c>
      <c r="S38">
        <f>'T_TTAFStock'!Q7</f>
        <v/>
      </c>
      <c r="T38">
        <f>'T_TTAFStock'!R7</f>
        <v/>
      </c>
      <c r="U38">
        <f>'T_TTAFStock'!S7</f>
        <v/>
      </c>
      <c r="V38">
        <f>'T_TTAFStock'!T7</f>
        <v/>
      </c>
      <c r="W38">
        <f>'T_TTAFStock'!U7</f>
        <v/>
      </c>
      <c r="X38">
        <f>'T_TTAFStock'!V7</f>
        <v/>
      </c>
      <c r="Y38">
        <f>'T_TTAFStock'!W7</f>
        <v/>
      </c>
      <c r="Z38">
        <f>'T_TTAFStock'!X7</f>
        <v/>
      </c>
      <c r="AA38">
        <f>'T_TTAFStock'!Y7</f>
        <v/>
      </c>
      <c r="AB38">
        <f>'T_TTAFStock'!Z7</f>
        <v/>
      </c>
      <c r="AC38">
        <f>'T_TTAFStock'!AA7</f>
        <v/>
      </c>
      <c r="AD38">
        <f>'T_TTAFStock'!AB7</f>
        <v/>
      </c>
      <c r="AE38">
        <f>'T_TTAFStock'!AC7</f>
        <v/>
      </c>
      <c r="AF38">
        <f>'T_TTAFStock'!AD7</f>
        <v/>
      </c>
      <c r="AG38">
        <f>'T_TTAFStock'!AE7</f>
        <v/>
      </c>
      <c r="AH38">
        <f>'T_TTAFStock'!AF7</f>
        <v/>
      </c>
      <c r="AI38">
        <f>'T_TTAFStock'!AG7</f>
        <v/>
      </c>
      <c r="AJ38">
        <f>'T_TTAFStock'!AH7</f>
        <v/>
      </c>
      <c r="AK38">
        <f>'T_TTAFStock'!AI7</f>
        <v/>
      </c>
      <c r="AL38">
        <f>'T_TTAFStock'!AJ7</f>
        <v/>
      </c>
      <c r="AM38">
        <f>'T_TTAFStock'!AK7</f>
        <v/>
      </c>
      <c r="AN38">
        <f>'T_TTAFStock'!AL7</f>
        <v/>
      </c>
      <c r="AO38">
        <f>'T_TTAFStock'!AM7</f>
        <v/>
      </c>
      <c r="AP38">
        <f>'T_TTAFStock'!AN7</f>
        <v/>
      </c>
      <c r="AQ38">
        <f>'T_TTAFStock'!AO7</f>
        <v/>
      </c>
      <c r="AR38">
        <f>'T_TTAFStock'!AP7</f>
        <v/>
      </c>
      <c r="AS38">
        <f>'T_TTAFStock'!AQ7</f>
        <v/>
      </c>
      <c r="AT38">
        <f>'T_TTAFStock'!AR7</f>
        <v/>
      </c>
      <c r="AU38">
        <f>'T_TTAFStock'!AS7</f>
        <v/>
      </c>
      <c r="AV38">
        <f>'T_TTAFStock'!AT7</f>
        <v/>
      </c>
      <c r="AW38">
        <f>'T_TTAFStock'!AU7</f>
        <v/>
      </c>
      <c r="AX38">
        <f>'T_TTAFStock'!AV7</f>
        <v/>
      </c>
      <c r="AY38">
        <f>'T_TTAFStock'!AW7</f>
        <v/>
      </c>
      <c r="AZ38">
        <f>'T_TTAFStock'!AX7</f>
        <v/>
      </c>
      <c r="BA38">
        <f>'T_TTAFStock'!AY7</f>
        <v/>
      </c>
      <c r="BB38">
        <f>'T_TTAFStock'!AZ7</f>
        <v/>
      </c>
      <c r="BC38">
        <f>'T_TTAFStock'!BA7</f>
        <v/>
      </c>
      <c r="BD38">
        <f>'T_TTAFStock'!BB7</f>
        <v/>
      </c>
      <c r="BE38">
        <f>'T_TTAFStock'!BC7</f>
        <v/>
      </c>
      <c r="BF38">
        <f>'T_TTAFStock'!BD7</f>
        <v/>
      </c>
      <c r="BG38">
        <f>'T_TTAFStock'!BE7</f>
        <v/>
      </c>
      <c r="BH38">
        <f>'T_TTAFStock'!BF7</f>
        <v/>
      </c>
      <c r="BI38">
        <f>'T_TTAFStock'!BG7</f>
        <v/>
      </c>
      <c r="BJ38">
        <f>'T_TTAFStock'!BH7</f>
        <v/>
      </c>
      <c r="BK38">
        <f>'T_TTAFStock'!BI7</f>
        <v/>
      </c>
      <c r="BL38">
        <f>'T_TTAFStock'!BJ7</f>
        <v/>
      </c>
      <c r="BM38">
        <f>'T_TTAFStock'!BK7</f>
        <v/>
      </c>
      <c r="BN38">
        <f>'T_TTAFStock'!BL7</f>
        <v/>
      </c>
      <c r="BO38">
        <f>'T_TTAFStock'!BM7</f>
        <v/>
      </c>
      <c r="BP38">
        <f>'T_TTAFStock'!BN7</f>
        <v/>
      </c>
      <c r="BQ38">
        <f>'T_TTAFStock'!BO7</f>
        <v/>
      </c>
      <c r="BR38">
        <f>'T_TTAFStock'!BP7</f>
        <v/>
      </c>
      <c r="BS38">
        <f>'T_TTAFStock'!BQ7</f>
        <v/>
      </c>
      <c r="BT38">
        <f>'T_TTAFStock'!BR7</f>
        <v/>
      </c>
      <c r="BU38">
        <f>'T_TTAFStock'!BS7</f>
        <v/>
      </c>
      <c r="BV38">
        <f>'T_TTAFStock'!BT7</f>
        <v/>
      </c>
      <c r="BW38">
        <f>'T_TTAFStock'!BU7</f>
        <v/>
      </c>
      <c r="BX38">
        <f>'T_TTAFStock'!BV7</f>
        <v/>
      </c>
      <c r="BY38">
        <f>'T_TTAFStock'!BW7</f>
        <v/>
      </c>
      <c r="BZ38">
        <f>'T_TTAFStock'!BX7</f>
        <v/>
      </c>
      <c r="CA38">
        <f>'T_TTAFStock'!BY7</f>
        <v/>
      </c>
      <c r="CB38">
        <f>'T_TTAFStock'!BZ7</f>
        <v/>
      </c>
      <c r="CC38">
        <f>'T_TTAFStock'!CA7</f>
        <v/>
      </c>
      <c r="CD38">
        <f>'T_TTAFStock'!CB7</f>
        <v/>
      </c>
      <c r="CE38">
        <f>'T_TTAFStock'!CC7</f>
        <v/>
      </c>
      <c r="CF38">
        <f>'T_TTAFStock'!CD7</f>
        <v/>
      </c>
      <c r="CG38">
        <f>'T_TTAFStock'!CE7</f>
        <v/>
      </c>
      <c r="CH38">
        <f>'T_TTAFStock'!CF7</f>
        <v/>
      </c>
      <c r="CI38">
        <f>'T_TTAFStock'!CG7</f>
        <v/>
      </c>
      <c r="CJ38">
        <f>'T_TTAFStock'!CH7</f>
        <v/>
      </c>
      <c r="CK38">
        <f>'T_TTAFStock'!CI7</f>
        <v/>
      </c>
      <c r="CL38">
        <f>'T_TTAFStock'!CJ7</f>
        <v/>
      </c>
      <c r="CM38">
        <f>'T_TTAFStock'!CK7</f>
        <v/>
      </c>
      <c r="CN38">
        <f>'T_TTAFStock'!CL7</f>
        <v/>
      </c>
      <c r="CO38">
        <f>'T_TTAFStock'!CM7</f>
        <v/>
      </c>
      <c r="CP38">
        <f>'T_TTAFStock'!CN7</f>
        <v/>
      </c>
      <c r="CQ38">
        <f>'T_TTAFStock'!CO7</f>
        <v/>
      </c>
      <c r="CR38">
        <f>'T_TTAFStock'!CP7</f>
        <v/>
      </c>
      <c r="CS38">
        <f>'T_TTAFStock'!CQ7</f>
        <v/>
      </c>
      <c r="CT38">
        <f>'T_TTAFStock'!CR7</f>
        <v/>
      </c>
      <c r="CU38">
        <f>'T_TTAFStock'!CS7</f>
        <v/>
      </c>
      <c r="CV38">
        <f>'T_TTAFStock'!CT7</f>
        <v/>
      </c>
      <c r="CW38">
        <f>'T_TTAFStock'!CU7</f>
        <v/>
      </c>
      <c r="CX38">
        <f>'T_TTAFStock'!CV7</f>
        <v/>
      </c>
      <c r="CY38">
        <f>'T_TTAFStock'!CW7</f>
        <v/>
      </c>
      <c r="CZ38">
        <f>'T_TTAFStock'!CX7</f>
        <v/>
      </c>
      <c r="DA38">
        <f>'T_TTAFStock'!CY7</f>
        <v/>
      </c>
      <c r="DB38">
        <f>'T_TTAFStock'!CZ7</f>
        <v/>
      </c>
      <c r="DC38">
        <f>'T_TTAFStock'!DA7</f>
        <v/>
      </c>
    </row>
    <row r="39">
      <c r="B39" t="inlineStr">
        <is>
          <t>自社在庫(実績,kg)</t>
        </is>
      </c>
      <c r="D39">
        <f>'T_SelfStock'!B7</f>
        <v/>
      </c>
      <c r="E39">
        <f>'T_SelfStock'!C7</f>
        <v/>
      </c>
      <c r="F39">
        <f>'T_SelfStock'!D7</f>
        <v/>
      </c>
      <c r="G39">
        <f>'T_SelfStock'!E7</f>
        <v/>
      </c>
      <c r="H39">
        <f>'T_SelfStock'!F7</f>
        <v/>
      </c>
      <c r="I39">
        <f>'T_SelfStock'!G7</f>
        <v/>
      </c>
      <c r="J39">
        <f>'T_SelfStock'!H7</f>
        <v/>
      </c>
      <c r="K39">
        <f>'T_SelfStock'!I7</f>
        <v/>
      </c>
      <c r="L39">
        <f>'T_SelfStock'!J7</f>
        <v/>
      </c>
      <c r="M39">
        <f>'T_SelfStock'!K7</f>
        <v/>
      </c>
      <c r="N39">
        <f>'T_SelfStock'!L7</f>
        <v/>
      </c>
      <c r="O39">
        <f>'T_SelfStock'!M7</f>
        <v/>
      </c>
      <c r="P39">
        <f>'T_SelfStock'!N7</f>
        <v/>
      </c>
      <c r="Q39">
        <f>'T_SelfStock'!O7</f>
        <v/>
      </c>
      <c r="R39">
        <f>'T_SelfStock'!P7</f>
        <v/>
      </c>
      <c r="S39">
        <f>'T_SelfStock'!Q7</f>
        <v/>
      </c>
      <c r="T39">
        <f>'T_SelfStock'!R7</f>
        <v/>
      </c>
      <c r="U39">
        <f>'T_SelfStock'!S7</f>
        <v/>
      </c>
      <c r="V39">
        <f>'T_SelfStock'!T7</f>
        <v/>
      </c>
      <c r="W39">
        <f>'T_SelfStock'!U7</f>
        <v/>
      </c>
      <c r="X39">
        <f>'T_SelfStock'!V7</f>
        <v/>
      </c>
      <c r="Y39">
        <f>'T_SelfStock'!W7</f>
        <v/>
      </c>
      <c r="Z39">
        <f>'T_SelfStock'!X7</f>
        <v/>
      </c>
      <c r="AA39">
        <f>'T_SelfStock'!Y7</f>
        <v/>
      </c>
      <c r="AB39">
        <f>'T_SelfStock'!Z7</f>
        <v/>
      </c>
      <c r="AC39">
        <f>'T_SelfStock'!AA7</f>
        <v/>
      </c>
      <c r="AD39">
        <f>'T_SelfStock'!AB7</f>
        <v/>
      </c>
      <c r="AE39">
        <f>'T_SelfStock'!AC7</f>
        <v/>
      </c>
      <c r="AF39">
        <f>'T_SelfStock'!AD7</f>
        <v/>
      </c>
      <c r="AG39">
        <f>'T_SelfStock'!AE7</f>
        <v/>
      </c>
      <c r="AH39">
        <f>'T_SelfStock'!AF7</f>
        <v/>
      </c>
      <c r="AI39">
        <f>'T_SelfStock'!AG7</f>
        <v/>
      </c>
      <c r="AJ39">
        <f>'T_SelfStock'!AH7</f>
        <v/>
      </c>
      <c r="AK39">
        <f>'T_SelfStock'!AI7</f>
        <v/>
      </c>
      <c r="AL39">
        <f>'T_SelfStock'!AJ7</f>
        <v/>
      </c>
      <c r="AM39">
        <f>'T_SelfStock'!AK7</f>
        <v/>
      </c>
      <c r="AN39">
        <f>'T_SelfStock'!AL7</f>
        <v/>
      </c>
      <c r="AO39">
        <f>'T_SelfStock'!AM7</f>
        <v/>
      </c>
      <c r="AP39">
        <f>'T_SelfStock'!AN7</f>
        <v/>
      </c>
      <c r="AQ39">
        <f>'T_SelfStock'!AO7</f>
        <v/>
      </c>
      <c r="AR39">
        <f>'T_SelfStock'!AP7</f>
        <v/>
      </c>
      <c r="AS39">
        <f>'T_SelfStock'!AQ7</f>
        <v/>
      </c>
      <c r="AT39">
        <f>'T_SelfStock'!AR7</f>
        <v/>
      </c>
      <c r="AU39">
        <f>'T_SelfStock'!AS7</f>
        <v/>
      </c>
      <c r="AV39">
        <f>'T_SelfStock'!AT7</f>
        <v/>
      </c>
      <c r="AW39">
        <f>'T_SelfStock'!AU7</f>
        <v/>
      </c>
      <c r="AX39">
        <f>'T_SelfStock'!AV7</f>
        <v/>
      </c>
      <c r="AY39">
        <f>'T_SelfStock'!AW7</f>
        <v/>
      </c>
      <c r="AZ39">
        <f>'T_SelfStock'!AX7</f>
        <v/>
      </c>
      <c r="BA39">
        <f>'T_SelfStock'!AY7</f>
        <v/>
      </c>
      <c r="BB39">
        <f>'T_SelfStock'!AZ7</f>
        <v/>
      </c>
      <c r="BC39">
        <f>'T_SelfStock'!BA7</f>
        <v/>
      </c>
      <c r="BD39">
        <f>'T_SelfStock'!BB7</f>
        <v/>
      </c>
      <c r="BE39">
        <f>'T_SelfStock'!BC7</f>
        <v/>
      </c>
      <c r="BF39">
        <f>'T_SelfStock'!BD7</f>
        <v/>
      </c>
      <c r="BG39">
        <f>'T_SelfStock'!BE7</f>
        <v/>
      </c>
      <c r="BH39">
        <f>'T_SelfStock'!BF7</f>
        <v/>
      </c>
      <c r="BI39">
        <f>'T_SelfStock'!BG7</f>
        <v/>
      </c>
      <c r="BJ39">
        <f>'T_SelfStock'!BH7</f>
        <v/>
      </c>
      <c r="BK39">
        <f>'T_SelfStock'!BI7</f>
        <v/>
      </c>
      <c r="BL39">
        <f>'T_SelfStock'!BJ7</f>
        <v/>
      </c>
      <c r="BM39">
        <f>'T_SelfStock'!BK7</f>
        <v/>
      </c>
      <c r="BN39">
        <f>'T_SelfStock'!BL7</f>
        <v/>
      </c>
      <c r="BO39">
        <f>'T_SelfStock'!BM7</f>
        <v/>
      </c>
      <c r="BP39">
        <f>'T_SelfStock'!BN7</f>
        <v/>
      </c>
      <c r="BQ39">
        <f>'T_SelfStock'!BO7</f>
        <v/>
      </c>
      <c r="BR39">
        <f>'T_SelfStock'!BP7</f>
        <v/>
      </c>
      <c r="BS39">
        <f>'T_SelfStock'!BQ7</f>
        <v/>
      </c>
      <c r="BT39">
        <f>'T_SelfStock'!BR7</f>
        <v/>
      </c>
      <c r="BU39">
        <f>'T_SelfStock'!BS7</f>
        <v/>
      </c>
      <c r="BV39">
        <f>'T_SelfStock'!BT7</f>
        <v/>
      </c>
      <c r="BW39">
        <f>'T_SelfStock'!BU7</f>
        <v/>
      </c>
      <c r="BX39">
        <f>'T_SelfStock'!BV7</f>
        <v/>
      </c>
      <c r="BY39">
        <f>'T_SelfStock'!BW7</f>
        <v/>
      </c>
      <c r="BZ39">
        <f>'T_SelfStock'!BX7</f>
        <v/>
      </c>
      <c r="CA39">
        <f>'T_SelfStock'!BY7</f>
        <v/>
      </c>
      <c r="CB39">
        <f>'T_SelfStock'!BZ7</f>
        <v/>
      </c>
      <c r="CC39">
        <f>'T_SelfStock'!CA7</f>
        <v/>
      </c>
      <c r="CD39">
        <f>'T_SelfStock'!CB7</f>
        <v/>
      </c>
      <c r="CE39">
        <f>'T_SelfStock'!CC7</f>
        <v/>
      </c>
      <c r="CF39">
        <f>'T_SelfStock'!CD7</f>
        <v/>
      </c>
      <c r="CG39">
        <f>'T_SelfStock'!CE7</f>
        <v/>
      </c>
      <c r="CH39">
        <f>'T_SelfStock'!CF7</f>
        <v/>
      </c>
      <c r="CI39">
        <f>'T_SelfStock'!CG7</f>
        <v/>
      </c>
      <c r="CJ39">
        <f>'T_SelfStock'!CH7</f>
        <v/>
      </c>
      <c r="CK39">
        <f>'T_SelfStock'!CI7</f>
        <v/>
      </c>
      <c r="CL39">
        <f>'T_SelfStock'!CJ7</f>
        <v/>
      </c>
      <c r="CM39">
        <f>'T_SelfStock'!CK7</f>
        <v/>
      </c>
      <c r="CN39">
        <f>'T_SelfStock'!CL7</f>
        <v/>
      </c>
      <c r="CO39">
        <f>'T_SelfStock'!CM7</f>
        <v/>
      </c>
      <c r="CP39">
        <f>'T_SelfStock'!CN7</f>
        <v/>
      </c>
      <c r="CQ39">
        <f>'T_SelfStock'!CO7</f>
        <v/>
      </c>
      <c r="CR39">
        <f>'T_SelfStock'!CP7</f>
        <v/>
      </c>
      <c r="CS39">
        <f>'T_SelfStock'!CQ7</f>
        <v/>
      </c>
      <c r="CT39">
        <f>'T_SelfStock'!CR7</f>
        <v/>
      </c>
      <c r="CU39">
        <f>'T_SelfStock'!CS7</f>
        <v/>
      </c>
      <c r="CV39">
        <f>'T_SelfStock'!CT7</f>
        <v/>
      </c>
      <c r="CW39">
        <f>'T_SelfStock'!CU7</f>
        <v/>
      </c>
      <c r="CX39">
        <f>'T_SelfStock'!CV7</f>
        <v/>
      </c>
      <c r="CY39">
        <f>'T_SelfStock'!CW7</f>
        <v/>
      </c>
      <c r="CZ39">
        <f>'T_SelfStock'!CX7</f>
        <v/>
      </c>
      <c r="DA39">
        <f>'T_SelfStock'!CY7</f>
        <v/>
      </c>
      <c r="DB39">
        <f>'T_SelfStock'!CZ7</f>
        <v/>
      </c>
      <c r="DC39">
        <f>'T_SelfStock'!DA7</f>
        <v/>
      </c>
    </row>
    <row r="40">
      <c r="B40" t="inlineStr">
        <is>
          <t>Order(発注予定,kg)</t>
        </is>
      </c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  <c r="AT40" s="23" t="n"/>
      <c r="AU40" s="23" t="n"/>
      <c r="AV40" s="23" t="n"/>
      <c r="AW40" s="23" t="n"/>
      <c r="AX40" s="23" t="n"/>
      <c r="AY40" s="23" t="n"/>
      <c r="AZ40" s="23" t="n"/>
      <c r="BA40" s="23" t="n"/>
      <c r="BB40" s="23" t="n"/>
      <c r="BC40" s="23" t="n"/>
      <c r="BD40" s="23" t="n"/>
      <c r="BE40" s="23" t="n"/>
      <c r="BF40" s="23" t="n"/>
      <c r="BG40" s="23" t="n"/>
      <c r="BH40" s="23" t="n"/>
      <c r="BI40" s="23" t="n"/>
      <c r="BJ40" s="23" t="n"/>
      <c r="BK40" s="23" t="n"/>
      <c r="BL40" s="23" t="n"/>
      <c r="BM40" s="23" t="n"/>
      <c r="BN40" s="23" t="n"/>
      <c r="BO40" s="23" t="n"/>
      <c r="BP40" s="23" t="n"/>
      <c r="BQ40" s="23" t="n"/>
      <c r="BR40" s="23" t="n"/>
      <c r="BS40" s="23" t="n"/>
      <c r="BT40" s="23" t="n"/>
      <c r="BU40" s="23" t="n"/>
      <c r="BV40" s="23" t="n"/>
      <c r="BW40" s="23" t="n"/>
      <c r="BX40" s="23" t="n"/>
      <c r="BY40" s="23" t="n"/>
      <c r="BZ40" s="23" t="n"/>
      <c r="CA40" s="23" t="n"/>
      <c r="CB40" s="23" t="n"/>
      <c r="CC40" s="23" t="n"/>
      <c r="CD40" s="23" t="n"/>
      <c r="CE40" s="23" t="n"/>
      <c r="CF40" s="23" t="n"/>
      <c r="CG40" s="23" t="n"/>
      <c r="CH40" s="23" t="n"/>
      <c r="CI40" s="23" t="n"/>
      <c r="CJ40" s="23" t="n"/>
      <c r="CK40" s="23" t="n"/>
      <c r="CL40" s="23" t="n"/>
      <c r="CM40" s="23" t="n"/>
      <c r="CN40" s="23" t="n"/>
      <c r="CO40" s="23" t="n"/>
      <c r="CP40" s="23" t="n"/>
      <c r="CQ40" s="23" t="n"/>
      <c r="CR40" s="23" t="n"/>
      <c r="CS40" s="23" t="n"/>
      <c r="CT40" s="23" t="n"/>
      <c r="CU40" s="23" t="n"/>
      <c r="CV40" s="23" t="n"/>
      <c r="CW40" s="23" t="n"/>
      <c r="CX40" s="23" t="n"/>
      <c r="CY40" s="23" t="n"/>
      <c r="CZ40" s="23" t="n"/>
      <c r="DA40" s="23" t="n"/>
      <c r="DB40" s="23" t="n"/>
      <c r="DC40" s="23" t="n"/>
      <c r="DE40" s="12" t="inlineStr">
        <is>
          <t>1EK</t>
        </is>
      </c>
    </row>
    <row r="41">
      <c r="B41" s="24" t="inlineStr">
        <is>
          <t>PO_No</t>
        </is>
      </c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</row>
    <row r="42">
      <c r="B42" s="5" t="inlineStr">
        <is>
          <t>合計在庫(週末時点,kg)</t>
        </is>
      </c>
      <c r="D42">
        <f>'Grid_Stock'!B3</f>
        <v/>
      </c>
      <c r="E42">
        <f>'Grid_Stock'!C3</f>
        <v/>
      </c>
      <c r="F42">
        <f>'Grid_Stock'!D3</f>
        <v/>
      </c>
      <c r="G42">
        <f>'Grid_Stock'!E3</f>
        <v/>
      </c>
      <c r="H42">
        <f>'Grid_Stock'!F3</f>
        <v/>
      </c>
      <c r="I42">
        <f>'Grid_Stock'!G3</f>
        <v/>
      </c>
      <c r="J42">
        <f>'Grid_Stock'!H3</f>
        <v/>
      </c>
      <c r="K42">
        <f>'Grid_Stock'!I3</f>
        <v/>
      </c>
      <c r="L42">
        <f>'Grid_Stock'!J3</f>
        <v/>
      </c>
      <c r="M42">
        <f>'Grid_Stock'!K3</f>
        <v/>
      </c>
      <c r="N42">
        <f>'Grid_Stock'!L3</f>
        <v/>
      </c>
      <c r="O42">
        <f>'Grid_Stock'!M3</f>
        <v/>
      </c>
      <c r="P42">
        <f>'Grid_Stock'!N3</f>
        <v/>
      </c>
      <c r="Q42">
        <f>'Grid_Stock'!O3</f>
        <v/>
      </c>
      <c r="R42">
        <f>'Grid_Stock'!P3</f>
        <v/>
      </c>
      <c r="S42">
        <f>'Grid_Stock'!Q3</f>
        <v/>
      </c>
      <c r="T42">
        <f>'Grid_Stock'!R3</f>
        <v/>
      </c>
      <c r="U42">
        <f>'Grid_Stock'!S3</f>
        <v/>
      </c>
      <c r="V42">
        <f>'Grid_Stock'!T3</f>
        <v/>
      </c>
      <c r="W42">
        <f>'Grid_Stock'!U3</f>
        <v/>
      </c>
      <c r="X42">
        <f>'Grid_Stock'!V3</f>
        <v/>
      </c>
      <c r="Y42">
        <f>'Grid_Stock'!W3</f>
        <v/>
      </c>
      <c r="Z42">
        <f>'Grid_Stock'!X3</f>
        <v/>
      </c>
      <c r="AA42">
        <f>'Grid_Stock'!Y3</f>
        <v/>
      </c>
      <c r="AB42">
        <f>'Grid_Stock'!Z3</f>
        <v/>
      </c>
      <c r="AC42">
        <f>'Grid_Stock'!AA3</f>
        <v/>
      </c>
      <c r="AD42">
        <f>'Grid_Stock'!AB3</f>
        <v/>
      </c>
      <c r="AE42">
        <f>'Grid_Stock'!AC3</f>
        <v/>
      </c>
      <c r="AF42">
        <f>'Grid_Stock'!AD3</f>
        <v/>
      </c>
      <c r="AG42">
        <f>'Grid_Stock'!AE3</f>
        <v/>
      </c>
      <c r="AH42">
        <f>'Grid_Stock'!AF3</f>
        <v/>
      </c>
      <c r="AI42">
        <f>'Grid_Stock'!AG3</f>
        <v/>
      </c>
      <c r="AJ42">
        <f>'Grid_Stock'!AH3</f>
        <v/>
      </c>
      <c r="AK42">
        <f>'Grid_Stock'!AI3</f>
        <v/>
      </c>
      <c r="AL42">
        <f>'Grid_Stock'!AJ3</f>
        <v/>
      </c>
      <c r="AM42">
        <f>'Grid_Stock'!AK3</f>
        <v/>
      </c>
      <c r="AN42">
        <f>'Grid_Stock'!AL3</f>
        <v/>
      </c>
      <c r="AO42">
        <f>'Grid_Stock'!AM3</f>
        <v/>
      </c>
      <c r="AP42">
        <f>'Grid_Stock'!AN3</f>
        <v/>
      </c>
      <c r="AQ42">
        <f>'Grid_Stock'!AO3</f>
        <v/>
      </c>
      <c r="AR42">
        <f>'Grid_Stock'!AP3</f>
        <v/>
      </c>
      <c r="AS42">
        <f>'Grid_Stock'!AQ3</f>
        <v/>
      </c>
      <c r="AT42">
        <f>'Grid_Stock'!AR3</f>
        <v/>
      </c>
      <c r="AU42">
        <f>'Grid_Stock'!AS3</f>
        <v/>
      </c>
      <c r="AV42">
        <f>'Grid_Stock'!AT3</f>
        <v/>
      </c>
      <c r="AW42">
        <f>'Grid_Stock'!AU3</f>
        <v/>
      </c>
      <c r="AX42">
        <f>'Grid_Stock'!AV3</f>
        <v/>
      </c>
      <c r="AY42">
        <f>'Grid_Stock'!AW3</f>
        <v/>
      </c>
      <c r="AZ42">
        <f>'Grid_Stock'!AX3</f>
        <v/>
      </c>
      <c r="BA42">
        <f>'Grid_Stock'!AY3</f>
        <v/>
      </c>
      <c r="BB42">
        <f>'Grid_Stock'!AZ3</f>
        <v/>
      </c>
      <c r="BC42">
        <f>'Grid_Stock'!BA3</f>
        <v/>
      </c>
      <c r="BD42">
        <f>'Grid_Stock'!BB3</f>
        <v/>
      </c>
      <c r="BE42">
        <f>'Grid_Stock'!BC3</f>
        <v/>
      </c>
      <c r="BF42">
        <f>'Grid_Stock'!BD3</f>
        <v/>
      </c>
      <c r="BG42">
        <f>'Grid_Stock'!BE3</f>
        <v/>
      </c>
      <c r="BH42">
        <f>'Grid_Stock'!BF3</f>
        <v/>
      </c>
      <c r="BI42">
        <f>'Grid_Stock'!BG3</f>
        <v/>
      </c>
      <c r="BJ42">
        <f>'Grid_Stock'!BH3</f>
        <v/>
      </c>
      <c r="BK42">
        <f>'Grid_Stock'!BI3</f>
        <v/>
      </c>
      <c r="BL42">
        <f>'Grid_Stock'!BJ3</f>
        <v/>
      </c>
      <c r="BM42">
        <f>'Grid_Stock'!BK3</f>
        <v/>
      </c>
      <c r="BN42">
        <f>'Grid_Stock'!BL3</f>
        <v/>
      </c>
      <c r="BO42">
        <f>'Grid_Stock'!BM3</f>
        <v/>
      </c>
      <c r="BP42">
        <f>'Grid_Stock'!BN3</f>
        <v/>
      </c>
      <c r="BQ42">
        <f>'Grid_Stock'!BO3</f>
        <v/>
      </c>
      <c r="BR42">
        <f>'Grid_Stock'!BP3</f>
        <v/>
      </c>
      <c r="BS42">
        <f>'Grid_Stock'!BQ3</f>
        <v/>
      </c>
      <c r="BT42">
        <f>'Grid_Stock'!BR3</f>
        <v/>
      </c>
      <c r="BU42">
        <f>'Grid_Stock'!BS3</f>
        <v/>
      </c>
      <c r="BV42">
        <f>'Grid_Stock'!BT3</f>
        <v/>
      </c>
      <c r="BW42">
        <f>'Grid_Stock'!BU3</f>
        <v/>
      </c>
      <c r="BX42">
        <f>'Grid_Stock'!BV3</f>
        <v/>
      </c>
      <c r="BY42">
        <f>'Grid_Stock'!BW3</f>
        <v/>
      </c>
      <c r="BZ42">
        <f>'Grid_Stock'!BX3</f>
        <v/>
      </c>
      <c r="CA42">
        <f>'Grid_Stock'!BY3</f>
        <v/>
      </c>
      <c r="CB42">
        <f>'Grid_Stock'!BZ3</f>
        <v/>
      </c>
      <c r="CC42">
        <f>'Grid_Stock'!CA3</f>
        <v/>
      </c>
      <c r="CD42">
        <f>'Grid_Stock'!CB3</f>
        <v/>
      </c>
      <c r="CE42">
        <f>'Grid_Stock'!CC3</f>
        <v/>
      </c>
      <c r="CF42">
        <f>'Grid_Stock'!CD3</f>
        <v/>
      </c>
      <c r="CG42">
        <f>'Grid_Stock'!CE3</f>
        <v/>
      </c>
      <c r="CH42">
        <f>'Grid_Stock'!CF3</f>
        <v/>
      </c>
      <c r="CI42">
        <f>'Grid_Stock'!CG3</f>
        <v/>
      </c>
      <c r="CJ42">
        <f>'Grid_Stock'!CH3</f>
        <v/>
      </c>
      <c r="CK42">
        <f>'Grid_Stock'!CI3</f>
        <v/>
      </c>
      <c r="CL42">
        <f>'Grid_Stock'!CJ3</f>
        <v/>
      </c>
      <c r="CM42">
        <f>'Grid_Stock'!CK3</f>
        <v/>
      </c>
      <c r="CN42">
        <f>'Grid_Stock'!CL3</f>
        <v/>
      </c>
      <c r="CO42">
        <f>'Grid_Stock'!CM3</f>
        <v/>
      </c>
      <c r="CP42">
        <f>'Grid_Stock'!CN3</f>
        <v/>
      </c>
      <c r="CQ42">
        <f>'Grid_Stock'!CO3</f>
        <v/>
      </c>
      <c r="CR42">
        <f>'Grid_Stock'!CP3</f>
        <v/>
      </c>
      <c r="CS42">
        <f>'Grid_Stock'!CQ3</f>
        <v/>
      </c>
      <c r="CT42">
        <f>'Grid_Stock'!CR3</f>
        <v/>
      </c>
      <c r="CU42">
        <f>'Grid_Stock'!CS3</f>
        <v/>
      </c>
      <c r="CV42">
        <f>'Grid_Stock'!CT3</f>
        <v/>
      </c>
      <c r="CW42">
        <f>'Grid_Stock'!CU3</f>
        <v/>
      </c>
      <c r="CX42">
        <f>'Grid_Stock'!CV3</f>
        <v/>
      </c>
      <c r="CY42">
        <f>'Grid_Stock'!CW3</f>
        <v/>
      </c>
      <c r="CZ42">
        <f>'Grid_Stock'!CX3</f>
        <v/>
      </c>
      <c r="DA42">
        <f>'Grid_Stock'!CY3</f>
        <v/>
      </c>
      <c r="DB42">
        <f>'Grid_Stock'!CZ3</f>
        <v/>
      </c>
      <c r="DC42">
        <f>'Grid_Stock'!DA3</f>
        <v/>
      </c>
    </row>
    <row r="43">
      <c r="B43" s="26" t="inlineStr">
        <is>
          <t>（発注の目安はDashboardの基準在庫[下限/上限]と色分けを参照）</t>
        </is>
      </c>
    </row>
    <row r="45">
      <c r="A45" s="21" t="inlineStr">
        <is>
          <t>4HL</t>
        </is>
      </c>
      <c r="B45" s="21" t="inlineStr">
        <is>
          <t>NGK - 4HL</t>
        </is>
      </c>
      <c r="C45" s="22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</row>
    <row r="46">
      <c r="B46" t="inlineStr">
        <is>
          <t>F3060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K0030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s="5" t="inlineStr">
        <is>
          <t>合計使用量(kg)/週</t>
        </is>
      </c>
      <c r="D50">
        <f>'Grid_Requirement'!B4</f>
        <v/>
      </c>
      <c r="E50">
        <f>'Grid_Requirement'!C4</f>
        <v/>
      </c>
      <c r="F50">
        <f>'Grid_Requirement'!D4</f>
        <v/>
      </c>
      <c r="G50">
        <f>'Grid_Requirement'!E4</f>
        <v/>
      </c>
      <c r="H50">
        <f>'Grid_Requirement'!F4</f>
        <v/>
      </c>
      <c r="I50">
        <f>'Grid_Requirement'!G4</f>
        <v/>
      </c>
      <c r="J50">
        <f>'Grid_Requirement'!H4</f>
        <v/>
      </c>
      <c r="K50">
        <f>'Grid_Requirement'!I4</f>
        <v/>
      </c>
      <c r="L50">
        <f>'Grid_Requirement'!J4</f>
        <v/>
      </c>
      <c r="M50">
        <f>'Grid_Requirement'!K4</f>
        <v/>
      </c>
      <c r="N50">
        <f>'Grid_Requirement'!L4</f>
        <v/>
      </c>
      <c r="O50">
        <f>'Grid_Requirement'!M4</f>
        <v/>
      </c>
      <c r="P50">
        <f>'Grid_Requirement'!N4</f>
        <v/>
      </c>
      <c r="Q50">
        <f>'Grid_Requirement'!O4</f>
        <v/>
      </c>
      <c r="R50">
        <f>'Grid_Requirement'!P4</f>
        <v/>
      </c>
      <c r="S50">
        <f>'Grid_Requirement'!Q4</f>
        <v/>
      </c>
      <c r="T50">
        <f>'Grid_Requirement'!R4</f>
        <v/>
      </c>
      <c r="U50">
        <f>'Grid_Requirement'!S4</f>
        <v/>
      </c>
      <c r="V50">
        <f>'Grid_Requirement'!T4</f>
        <v/>
      </c>
      <c r="W50">
        <f>'Grid_Requirement'!U4</f>
        <v/>
      </c>
      <c r="X50">
        <f>'Grid_Requirement'!V4</f>
        <v/>
      </c>
      <c r="Y50">
        <f>'Grid_Requirement'!W4</f>
        <v/>
      </c>
      <c r="Z50">
        <f>'Grid_Requirement'!X4</f>
        <v/>
      </c>
      <c r="AA50">
        <f>'Grid_Requirement'!Y4</f>
        <v/>
      </c>
      <c r="AB50">
        <f>'Grid_Requirement'!Z4</f>
        <v/>
      </c>
      <c r="AC50">
        <f>'Grid_Requirement'!AA4</f>
        <v/>
      </c>
      <c r="AD50">
        <f>'Grid_Requirement'!AB4</f>
        <v/>
      </c>
      <c r="AE50">
        <f>'Grid_Requirement'!AC4</f>
        <v/>
      </c>
      <c r="AF50">
        <f>'Grid_Requirement'!AD4</f>
        <v/>
      </c>
      <c r="AG50">
        <f>'Grid_Requirement'!AE4</f>
        <v/>
      </c>
      <c r="AH50">
        <f>'Grid_Requirement'!AF4</f>
        <v/>
      </c>
      <c r="AI50">
        <f>'Grid_Requirement'!AG4</f>
        <v/>
      </c>
      <c r="AJ50">
        <f>'Grid_Requirement'!AH4</f>
        <v/>
      </c>
      <c r="AK50">
        <f>'Grid_Requirement'!AI4</f>
        <v/>
      </c>
      <c r="AL50">
        <f>'Grid_Requirement'!AJ4</f>
        <v/>
      </c>
      <c r="AM50">
        <f>'Grid_Requirement'!AK4</f>
        <v/>
      </c>
      <c r="AN50">
        <f>'Grid_Requirement'!AL4</f>
        <v/>
      </c>
      <c r="AO50">
        <f>'Grid_Requirement'!AM4</f>
        <v/>
      </c>
      <c r="AP50">
        <f>'Grid_Requirement'!AN4</f>
        <v/>
      </c>
      <c r="AQ50">
        <f>'Grid_Requirement'!AO4</f>
        <v/>
      </c>
      <c r="AR50">
        <f>'Grid_Requirement'!AP4</f>
        <v/>
      </c>
      <c r="AS50">
        <f>'Grid_Requirement'!AQ4</f>
        <v/>
      </c>
      <c r="AT50">
        <f>'Grid_Requirement'!AR4</f>
        <v/>
      </c>
      <c r="AU50">
        <f>'Grid_Requirement'!AS4</f>
        <v/>
      </c>
      <c r="AV50">
        <f>'Grid_Requirement'!AT4</f>
        <v/>
      </c>
      <c r="AW50">
        <f>'Grid_Requirement'!AU4</f>
        <v/>
      </c>
      <c r="AX50">
        <f>'Grid_Requirement'!AV4</f>
        <v/>
      </c>
      <c r="AY50">
        <f>'Grid_Requirement'!AW4</f>
        <v/>
      </c>
      <c r="AZ50">
        <f>'Grid_Requirement'!AX4</f>
        <v/>
      </c>
      <c r="BA50">
        <f>'Grid_Requirement'!AY4</f>
        <v/>
      </c>
      <c r="BB50">
        <f>'Grid_Requirement'!AZ4</f>
        <v/>
      </c>
      <c r="BC50">
        <f>'Grid_Requirement'!BA4</f>
        <v/>
      </c>
      <c r="BD50">
        <f>'Grid_Requirement'!BB4</f>
        <v/>
      </c>
      <c r="BE50">
        <f>'Grid_Requirement'!BC4</f>
        <v/>
      </c>
      <c r="BF50">
        <f>'Grid_Requirement'!BD4</f>
        <v/>
      </c>
      <c r="BG50">
        <f>'Grid_Requirement'!BE4</f>
        <v/>
      </c>
      <c r="BH50">
        <f>'Grid_Requirement'!BF4</f>
        <v/>
      </c>
      <c r="BI50">
        <f>'Grid_Requirement'!BG4</f>
        <v/>
      </c>
      <c r="BJ50">
        <f>'Grid_Requirement'!BH4</f>
        <v/>
      </c>
      <c r="BK50">
        <f>'Grid_Requirement'!BI4</f>
        <v/>
      </c>
      <c r="BL50">
        <f>'Grid_Requirement'!BJ4</f>
        <v/>
      </c>
      <c r="BM50">
        <f>'Grid_Requirement'!BK4</f>
        <v/>
      </c>
      <c r="BN50">
        <f>'Grid_Requirement'!BL4</f>
        <v/>
      </c>
      <c r="BO50">
        <f>'Grid_Requirement'!BM4</f>
        <v/>
      </c>
      <c r="BP50">
        <f>'Grid_Requirement'!BN4</f>
        <v/>
      </c>
      <c r="BQ50">
        <f>'Grid_Requirement'!BO4</f>
        <v/>
      </c>
      <c r="BR50">
        <f>'Grid_Requirement'!BP4</f>
        <v/>
      </c>
      <c r="BS50">
        <f>'Grid_Requirement'!BQ4</f>
        <v/>
      </c>
      <c r="BT50">
        <f>'Grid_Requirement'!BR4</f>
        <v/>
      </c>
      <c r="BU50">
        <f>'Grid_Requirement'!BS4</f>
        <v/>
      </c>
      <c r="BV50">
        <f>'Grid_Requirement'!BT4</f>
        <v/>
      </c>
      <c r="BW50">
        <f>'Grid_Requirement'!BU4</f>
        <v/>
      </c>
      <c r="BX50">
        <f>'Grid_Requirement'!BV4</f>
        <v/>
      </c>
      <c r="BY50">
        <f>'Grid_Requirement'!BW4</f>
        <v/>
      </c>
      <c r="BZ50">
        <f>'Grid_Requirement'!BX4</f>
        <v/>
      </c>
      <c r="CA50">
        <f>'Grid_Requirement'!BY4</f>
        <v/>
      </c>
      <c r="CB50">
        <f>'Grid_Requirement'!BZ4</f>
        <v/>
      </c>
      <c r="CC50">
        <f>'Grid_Requirement'!CA4</f>
        <v/>
      </c>
      <c r="CD50">
        <f>'Grid_Requirement'!CB4</f>
        <v/>
      </c>
      <c r="CE50">
        <f>'Grid_Requirement'!CC4</f>
        <v/>
      </c>
      <c r="CF50">
        <f>'Grid_Requirement'!CD4</f>
        <v/>
      </c>
      <c r="CG50">
        <f>'Grid_Requirement'!CE4</f>
        <v/>
      </c>
      <c r="CH50">
        <f>'Grid_Requirement'!CF4</f>
        <v/>
      </c>
      <c r="CI50">
        <f>'Grid_Requirement'!CG4</f>
        <v/>
      </c>
      <c r="CJ50">
        <f>'Grid_Requirement'!CH4</f>
        <v/>
      </c>
      <c r="CK50">
        <f>'Grid_Requirement'!CI4</f>
        <v/>
      </c>
      <c r="CL50">
        <f>'Grid_Requirement'!CJ4</f>
        <v/>
      </c>
      <c r="CM50">
        <f>'Grid_Requirement'!CK4</f>
        <v/>
      </c>
      <c r="CN50">
        <f>'Grid_Requirement'!CL4</f>
        <v/>
      </c>
      <c r="CO50">
        <f>'Grid_Requirement'!CM4</f>
        <v/>
      </c>
      <c r="CP50">
        <f>'Grid_Requirement'!CN4</f>
        <v/>
      </c>
      <c r="CQ50">
        <f>'Grid_Requirement'!CO4</f>
        <v/>
      </c>
      <c r="CR50">
        <f>'Grid_Requirement'!CP4</f>
        <v/>
      </c>
      <c r="CS50">
        <f>'Grid_Requirement'!CQ4</f>
        <v/>
      </c>
      <c r="CT50">
        <f>'Grid_Requirement'!CR4</f>
        <v/>
      </c>
      <c r="CU50">
        <f>'Grid_Requirement'!CS4</f>
        <v/>
      </c>
      <c r="CV50">
        <f>'Grid_Requirement'!CT4</f>
        <v/>
      </c>
      <c r="CW50">
        <f>'Grid_Requirement'!CU4</f>
        <v/>
      </c>
      <c r="CX50">
        <f>'Grid_Requirement'!CV4</f>
        <v/>
      </c>
      <c r="CY50">
        <f>'Grid_Requirement'!CW4</f>
        <v/>
      </c>
      <c r="CZ50">
        <f>'Grid_Requirement'!CX4</f>
        <v/>
      </c>
      <c r="DA50">
        <f>'Grid_Requirement'!CY4</f>
        <v/>
      </c>
      <c r="DB50">
        <f>'Grid_Requirement'!CZ4</f>
        <v/>
      </c>
      <c r="DC50">
        <f>'Grid_Requirement'!DA4</f>
        <v/>
      </c>
    </row>
    <row r="51">
      <c r="B51" t="inlineStr">
        <is>
          <t>TTAF在庫(実績,kg)</t>
        </is>
      </c>
      <c r="D51">
        <f>'T_TTAFStock'!B8</f>
        <v/>
      </c>
      <c r="E51">
        <f>'T_TTAFStock'!C8</f>
        <v/>
      </c>
      <c r="F51">
        <f>'T_TTAFStock'!D8</f>
        <v/>
      </c>
      <c r="G51">
        <f>'T_TTAFStock'!E8</f>
        <v/>
      </c>
      <c r="H51">
        <f>'T_TTAFStock'!F8</f>
        <v/>
      </c>
      <c r="I51">
        <f>'T_TTAFStock'!G8</f>
        <v/>
      </c>
      <c r="J51">
        <f>'T_TTAFStock'!H8</f>
        <v/>
      </c>
      <c r="K51">
        <f>'T_TTAFStock'!I8</f>
        <v/>
      </c>
      <c r="L51">
        <f>'T_TTAFStock'!J8</f>
        <v/>
      </c>
      <c r="M51">
        <f>'T_TTAFStock'!K8</f>
        <v/>
      </c>
      <c r="N51">
        <f>'T_TTAFStock'!L8</f>
        <v/>
      </c>
      <c r="O51">
        <f>'T_TTAFStock'!M8</f>
        <v/>
      </c>
      <c r="P51">
        <f>'T_TTAFStock'!N8</f>
        <v/>
      </c>
      <c r="Q51">
        <f>'T_TTAFStock'!O8</f>
        <v/>
      </c>
      <c r="R51">
        <f>'T_TTAFStock'!P8</f>
        <v/>
      </c>
      <c r="S51">
        <f>'T_TTAFStock'!Q8</f>
        <v/>
      </c>
      <c r="T51">
        <f>'T_TTAFStock'!R8</f>
        <v/>
      </c>
      <c r="U51">
        <f>'T_TTAFStock'!S8</f>
        <v/>
      </c>
      <c r="V51">
        <f>'T_TTAFStock'!T8</f>
        <v/>
      </c>
      <c r="W51">
        <f>'T_TTAFStock'!U8</f>
        <v/>
      </c>
      <c r="X51">
        <f>'T_TTAFStock'!V8</f>
        <v/>
      </c>
      <c r="Y51">
        <f>'T_TTAFStock'!W8</f>
        <v/>
      </c>
      <c r="Z51">
        <f>'T_TTAFStock'!X8</f>
        <v/>
      </c>
      <c r="AA51">
        <f>'T_TTAFStock'!Y8</f>
        <v/>
      </c>
      <c r="AB51">
        <f>'T_TTAFStock'!Z8</f>
        <v/>
      </c>
      <c r="AC51">
        <f>'T_TTAFStock'!AA8</f>
        <v/>
      </c>
      <c r="AD51">
        <f>'T_TTAFStock'!AB8</f>
        <v/>
      </c>
      <c r="AE51">
        <f>'T_TTAFStock'!AC8</f>
        <v/>
      </c>
      <c r="AF51">
        <f>'T_TTAFStock'!AD8</f>
        <v/>
      </c>
      <c r="AG51">
        <f>'T_TTAFStock'!AE8</f>
        <v/>
      </c>
      <c r="AH51">
        <f>'T_TTAFStock'!AF8</f>
        <v/>
      </c>
      <c r="AI51">
        <f>'T_TTAFStock'!AG8</f>
        <v/>
      </c>
      <c r="AJ51">
        <f>'T_TTAFStock'!AH8</f>
        <v/>
      </c>
      <c r="AK51">
        <f>'T_TTAFStock'!AI8</f>
        <v/>
      </c>
      <c r="AL51">
        <f>'T_TTAFStock'!AJ8</f>
        <v/>
      </c>
      <c r="AM51">
        <f>'T_TTAFStock'!AK8</f>
        <v/>
      </c>
      <c r="AN51">
        <f>'T_TTAFStock'!AL8</f>
        <v/>
      </c>
      <c r="AO51">
        <f>'T_TTAFStock'!AM8</f>
        <v/>
      </c>
      <c r="AP51">
        <f>'T_TTAFStock'!AN8</f>
        <v/>
      </c>
      <c r="AQ51">
        <f>'T_TTAFStock'!AO8</f>
        <v/>
      </c>
      <c r="AR51">
        <f>'T_TTAFStock'!AP8</f>
        <v/>
      </c>
      <c r="AS51">
        <f>'T_TTAFStock'!AQ8</f>
        <v/>
      </c>
      <c r="AT51">
        <f>'T_TTAFStock'!AR8</f>
        <v/>
      </c>
      <c r="AU51">
        <f>'T_TTAFStock'!AS8</f>
        <v/>
      </c>
      <c r="AV51">
        <f>'T_TTAFStock'!AT8</f>
        <v/>
      </c>
      <c r="AW51">
        <f>'T_TTAFStock'!AU8</f>
        <v/>
      </c>
      <c r="AX51">
        <f>'T_TTAFStock'!AV8</f>
        <v/>
      </c>
      <c r="AY51">
        <f>'T_TTAFStock'!AW8</f>
        <v/>
      </c>
      <c r="AZ51">
        <f>'T_TTAFStock'!AX8</f>
        <v/>
      </c>
      <c r="BA51">
        <f>'T_TTAFStock'!AY8</f>
        <v/>
      </c>
      <c r="BB51">
        <f>'T_TTAFStock'!AZ8</f>
        <v/>
      </c>
      <c r="BC51">
        <f>'T_TTAFStock'!BA8</f>
        <v/>
      </c>
      <c r="BD51">
        <f>'T_TTAFStock'!BB8</f>
        <v/>
      </c>
      <c r="BE51">
        <f>'T_TTAFStock'!BC8</f>
        <v/>
      </c>
      <c r="BF51">
        <f>'T_TTAFStock'!BD8</f>
        <v/>
      </c>
      <c r="BG51">
        <f>'T_TTAFStock'!BE8</f>
        <v/>
      </c>
      <c r="BH51">
        <f>'T_TTAFStock'!BF8</f>
        <v/>
      </c>
      <c r="BI51">
        <f>'T_TTAFStock'!BG8</f>
        <v/>
      </c>
      <c r="BJ51">
        <f>'T_TTAFStock'!BH8</f>
        <v/>
      </c>
      <c r="BK51">
        <f>'T_TTAFStock'!BI8</f>
        <v/>
      </c>
      <c r="BL51">
        <f>'T_TTAFStock'!BJ8</f>
        <v/>
      </c>
      <c r="BM51">
        <f>'T_TTAFStock'!BK8</f>
        <v/>
      </c>
      <c r="BN51">
        <f>'T_TTAFStock'!BL8</f>
        <v/>
      </c>
      <c r="BO51">
        <f>'T_TTAFStock'!BM8</f>
        <v/>
      </c>
      <c r="BP51">
        <f>'T_TTAFStock'!BN8</f>
        <v/>
      </c>
      <c r="BQ51">
        <f>'T_TTAFStock'!BO8</f>
        <v/>
      </c>
      <c r="BR51">
        <f>'T_TTAFStock'!BP8</f>
        <v/>
      </c>
      <c r="BS51">
        <f>'T_TTAFStock'!BQ8</f>
        <v/>
      </c>
      <c r="BT51">
        <f>'T_TTAFStock'!BR8</f>
        <v/>
      </c>
      <c r="BU51">
        <f>'T_TTAFStock'!BS8</f>
        <v/>
      </c>
      <c r="BV51">
        <f>'T_TTAFStock'!BT8</f>
        <v/>
      </c>
      <c r="BW51">
        <f>'T_TTAFStock'!BU8</f>
        <v/>
      </c>
      <c r="BX51">
        <f>'T_TTAFStock'!BV8</f>
        <v/>
      </c>
      <c r="BY51">
        <f>'T_TTAFStock'!BW8</f>
        <v/>
      </c>
      <c r="BZ51">
        <f>'T_TTAFStock'!BX8</f>
        <v/>
      </c>
      <c r="CA51">
        <f>'T_TTAFStock'!BY8</f>
        <v/>
      </c>
      <c r="CB51">
        <f>'T_TTAFStock'!BZ8</f>
        <v/>
      </c>
      <c r="CC51">
        <f>'T_TTAFStock'!CA8</f>
        <v/>
      </c>
      <c r="CD51">
        <f>'T_TTAFStock'!CB8</f>
        <v/>
      </c>
      <c r="CE51">
        <f>'T_TTAFStock'!CC8</f>
        <v/>
      </c>
      <c r="CF51">
        <f>'T_TTAFStock'!CD8</f>
        <v/>
      </c>
      <c r="CG51">
        <f>'T_TTAFStock'!CE8</f>
        <v/>
      </c>
      <c r="CH51">
        <f>'T_TTAFStock'!CF8</f>
        <v/>
      </c>
      <c r="CI51">
        <f>'T_TTAFStock'!CG8</f>
        <v/>
      </c>
      <c r="CJ51">
        <f>'T_TTAFStock'!CH8</f>
        <v/>
      </c>
      <c r="CK51">
        <f>'T_TTAFStock'!CI8</f>
        <v/>
      </c>
      <c r="CL51">
        <f>'T_TTAFStock'!CJ8</f>
        <v/>
      </c>
      <c r="CM51">
        <f>'T_TTAFStock'!CK8</f>
        <v/>
      </c>
      <c r="CN51">
        <f>'T_TTAFStock'!CL8</f>
        <v/>
      </c>
      <c r="CO51">
        <f>'T_TTAFStock'!CM8</f>
        <v/>
      </c>
      <c r="CP51">
        <f>'T_TTAFStock'!CN8</f>
        <v/>
      </c>
      <c r="CQ51">
        <f>'T_TTAFStock'!CO8</f>
        <v/>
      </c>
      <c r="CR51">
        <f>'T_TTAFStock'!CP8</f>
        <v/>
      </c>
      <c r="CS51">
        <f>'T_TTAFStock'!CQ8</f>
        <v/>
      </c>
      <c r="CT51">
        <f>'T_TTAFStock'!CR8</f>
        <v/>
      </c>
      <c r="CU51">
        <f>'T_TTAFStock'!CS8</f>
        <v/>
      </c>
      <c r="CV51">
        <f>'T_TTAFStock'!CT8</f>
        <v/>
      </c>
      <c r="CW51">
        <f>'T_TTAFStock'!CU8</f>
        <v/>
      </c>
      <c r="CX51">
        <f>'T_TTAFStock'!CV8</f>
        <v/>
      </c>
      <c r="CY51">
        <f>'T_TTAFStock'!CW8</f>
        <v/>
      </c>
      <c r="CZ51">
        <f>'T_TTAFStock'!CX8</f>
        <v/>
      </c>
      <c r="DA51">
        <f>'T_TTAFStock'!CY8</f>
        <v/>
      </c>
      <c r="DB51">
        <f>'T_TTAFStock'!CZ8</f>
        <v/>
      </c>
      <c r="DC51">
        <f>'T_TTAFStock'!DA8</f>
        <v/>
      </c>
    </row>
    <row r="52">
      <c r="B52" t="inlineStr">
        <is>
          <t>自社在庫(実績,kg)</t>
        </is>
      </c>
      <c r="D52">
        <f>'T_SelfStock'!B8</f>
        <v/>
      </c>
      <c r="E52">
        <f>'T_SelfStock'!C8</f>
        <v/>
      </c>
      <c r="F52">
        <f>'T_SelfStock'!D8</f>
        <v/>
      </c>
      <c r="G52">
        <f>'T_SelfStock'!E8</f>
        <v/>
      </c>
      <c r="H52">
        <f>'T_SelfStock'!F8</f>
        <v/>
      </c>
      <c r="I52">
        <f>'T_SelfStock'!G8</f>
        <v/>
      </c>
      <c r="J52">
        <f>'T_SelfStock'!H8</f>
        <v/>
      </c>
      <c r="K52">
        <f>'T_SelfStock'!I8</f>
        <v/>
      </c>
      <c r="L52">
        <f>'T_SelfStock'!J8</f>
        <v/>
      </c>
      <c r="M52">
        <f>'T_SelfStock'!K8</f>
        <v/>
      </c>
      <c r="N52">
        <f>'T_SelfStock'!L8</f>
        <v/>
      </c>
      <c r="O52">
        <f>'T_SelfStock'!M8</f>
        <v/>
      </c>
      <c r="P52">
        <f>'T_SelfStock'!N8</f>
        <v/>
      </c>
      <c r="Q52">
        <f>'T_SelfStock'!O8</f>
        <v/>
      </c>
      <c r="R52">
        <f>'T_SelfStock'!P8</f>
        <v/>
      </c>
      <c r="S52">
        <f>'T_SelfStock'!Q8</f>
        <v/>
      </c>
      <c r="T52">
        <f>'T_SelfStock'!R8</f>
        <v/>
      </c>
      <c r="U52">
        <f>'T_SelfStock'!S8</f>
        <v/>
      </c>
      <c r="V52">
        <f>'T_SelfStock'!T8</f>
        <v/>
      </c>
      <c r="W52">
        <f>'T_SelfStock'!U8</f>
        <v/>
      </c>
      <c r="X52">
        <f>'T_SelfStock'!V8</f>
        <v/>
      </c>
      <c r="Y52">
        <f>'T_SelfStock'!W8</f>
        <v/>
      </c>
      <c r="Z52">
        <f>'T_SelfStock'!X8</f>
        <v/>
      </c>
      <c r="AA52">
        <f>'T_SelfStock'!Y8</f>
        <v/>
      </c>
      <c r="AB52">
        <f>'T_SelfStock'!Z8</f>
        <v/>
      </c>
      <c r="AC52">
        <f>'T_SelfStock'!AA8</f>
        <v/>
      </c>
      <c r="AD52">
        <f>'T_SelfStock'!AB8</f>
        <v/>
      </c>
      <c r="AE52">
        <f>'T_SelfStock'!AC8</f>
        <v/>
      </c>
      <c r="AF52">
        <f>'T_SelfStock'!AD8</f>
        <v/>
      </c>
      <c r="AG52">
        <f>'T_SelfStock'!AE8</f>
        <v/>
      </c>
      <c r="AH52">
        <f>'T_SelfStock'!AF8</f>
        <v/>
      </c>
      <c r="AI52">
        <f>'T_SelfStock'!AG8</f>
        <v/>
      </c>
      <c r="AJ52">
        <f>'T_SelfStock'!AH8</f>
        <v/>
      </c>
      <c r="AK52">
        <f>'T_SelfStock'!AI8</f>
        <v/>
      </c>
      <c r="AL52">
        <f>'T_SelfStock'!AJ8</f>
        <v/>
      </c>
      <c r="AM52">
        <f>'T_SelfStock'!AK8</f>
        <v/>
      </c>
      <c r="AN52">
        <f>'T_SelfStock'!AL8</f>
        <v/>
      </c>
      <c r="AO52">
        <f>'T_SelfStock'!AM8</f>
        <v/>
      </c>
      <c r="AP52">
        <f>'T_SelfStock'!AN8</f>
        <v/>
      </c>
      <c r="AQ52">
        <f>'T_SelfStock'!AO8</f>
        <v/>
      </c>
      <c r="AR52">
        <f>'T_SelfStock'!AP8</f>
        <v/>
      </c>
      <c r="AS52">
        <f>'T_SelfStock'!AQ8</f>
        <v/>
      </c>
      <c r="AT52">
        <f>'T_SelfStock'!AR8</f>
        <v/>
      </c>
      <c r="AU52">
        <f>'T_SelfStock'!AS8</f>
        <v/>
      </c>
      <c r="AV52">
        <f>'T_SelfStock'!AT8</f>
        <v/>
      </c>
      <c r="AW52">
        <f>'T_SelfStock'!AU8</f>
        <v/>
      </c>
      <c r="AX52">
        <f>'T_SelfStock'!AV8</f>
        <v/>
      </c>
      <c r="AY52">
        <f>'T_SelfStock'!AW8</f>
        <v/>
      </c>
      <c r="AZ52">
        <f>'T_SelfStock'!AX8</f>
        <v/>
      </c>
      <c r="BA52">
        <f>'T_SelfStock'!AY8</f>
        <v/>
      </c>
      <c r="BB52">
        <f>'T_SelfStock'!AZ8</f>
        <v/>
      </c>
      <c r="BC52">
        <f>'T_SelfStock'!BA8</f>
        <v/>
      </c>
      <c r="BD52">
        <f>'T_SelfStock'!BB8</f>
        <v/>
      </c>
      <c r="BE52">
        <f>'T_SelfStock'!BC8</f>
        <v/>
      </c>
      <c r="BF52">
        <f>'T_SelfStock'!BD8</f>
        <v/>
      </c>
      <c r="BG52">
        <f>'T_SelfStock'!BE8</f>
        <v/>
      </c>
      <c r="BH52">
        <f>'T_SelfStock'!BF8</f>
        <v/>
      </c>
      <c r="BI52">
        <f>'T_SelfStock'!BG8</f>
        <v/>
      </c>
      <c r="BJ52">
        <f>'T_SelfStock'!BH8</f>
        <v/>
      </c>
      <c r="BK52">
        <f>'T_SelfStock'!BI8</f>
        <v/>
      </c>
      <c r="BL52">
        <f>'T_SelfStock'!BJ8</f>
        <v/>
      </c>
      <c r="BM52">
        <f>'T_SelfStock'!BK8</f>
        <v/>
      </c>
      <c r="BN52">
        <f>'T_SelfStock'!BL8</f>
        <v/>
      </c>
      <c r="BO52">
        <f>'T_SelfStock'!BM8</f>
        <v/>
      </c>
      <c r="BP52">
        <f>'T_SelfStock'!BN8</f>
        <v/>
      </c>
      <c r="BQ52">
        <f>'T_SelfStock'!BO8</f>
        <v/>
      </c>
      <c r="BR52">
        <f>'T_SelfStock'!BP8</f>
        <v/>
      </c>
      <c r="BS52">
        <f>'T_SelfStock'!BQ8</f>
        <v/>
      </c>
      <c r="BT52">
        <f>'T_SelfStock'!BR8</f>
        <v/>
      </c>
      <c r="BU52">
        <f>'T_SelfStock'!BS8</f>
        <v/>
      </c>
      <c r="BV52">
        <f>'T_SelfStock'!BT8</f>
        <v/>
      </c>
      <c r="BW52">
        <f>'T_SelfStock'!BU8</f>
        <v/>
      </c>
      <c r="BX52">
        <f>'T_SelfStock'!BV8</f>
        <v/>
      </c>
      <c r="BY52">
        <f>'T_SelfStock'!BW8</f>
        <v/>
      </c>
      <c r="BZ52">
        <f>'T_SelfStock'!BX8</f>
        <v/>
      </c>
      <c r="CA52">
        <f>'T_SelfStock'!BY8</f>
        <v/>
      </c>
      <c r="CB52">
        <f>'T_SelfStock'!BZ8</f>
        <v/>
      </c>
      <c r="CC52">
        <f>'T_SelfStock'!CA8</f>
        <v/>
      </c>
      <c r="CD52">
        <f>'T_SelfStock'!CB8</f>
        <v/>
      </c>
      <c r="CE52">
        <f>'T_SelfStock'!CC8</f>
        <v/>
      </c>
      <c r="CF52">
        <f>'T_SelfStock'!CD8</f>
        <v/>
      </c>
      <c r="CG52">
        <f>'T_SelfStock'!CE8</f>
        <v/>
      </c>
      <c r="CH52">
        <f>'T_SelfStock'!CF8</f>
        <v/>
      </c>
      <c r="CI52">
        <f>'T_SelfStock'!CG8</f>
        <v/>
      </c>
      <c r="CJ52">
        <f>'T_SelfStock'!CH8</f>
        <v/>
      </c>
      <c r="CK52">
        <f>'T_SelfStock'!CI8</f>
        <v/>
      </c>
      <c r="CL52">
        <f>'T_SelfStock'!CJ8</f>
        <v/>
      </c>
      <c r="CM52">
        <f>'T_SelfStock'!CK8</f>
        <v/>
      </c>
      <c r="CN52">
        <f>'T_SelfStock'!CL8</f>
        <v/>
      </c>
      <c r="CO52">
        <f>'T_SelfStock'!CM8</f>
        <v/>
      </c>
      <c r="CP52">
        <f>'T_SelfStock'!CN8</f>
        <v/>
      </c>
      <c r="CQ52">
        <f>'T_SelfStock'!CO8</f>
        <v/>
      </c>
      <c r="CR52">
        <f>'T_SelfStock'!CP8</f>
        <v/>
      </c>
      <c r="CS52">
        <f>'T_SelfStock'!CQ8</f>
        <v/>
      </c>
      <c r="CT52">
        <f>'T_SelfStock'!CR8</f>
        <v/>
      </c>
      <c r="CU52">
        <f>'T_SelfStock'!CS8</f>
        <v/>
      </c>
      <c r="CV52">
        <f>'T_SelfStock'!CT8</f>
        <v/>
      </c>
      <c r="CW52">
        <f>'T_SelfStock'!CU8</f>
        <v/>
      </c>
      <c r="CX52">
        <f>'T_SelfStock'!CV8</f>
        <v/>
      </c>
      <c r="CY52">
        <f>'T_SelfStock'!CW8</f>
        <v/>
      </c>
      <c r="CZ52">
        <f>'T_SelfStock'!CX8</f>
        <v/>
      </c>
      <c r="DA52">
        <f>'T_SelfStock'!CY8</f>
        <v/>
      </c>
      <c r="DB52">
        <f>'T_SelfStock'!CZ8</f>
        <v/>
      </c>
      <c r="DC52">
        <f>'T_SelfStock'!DA8</f>
        <v/>
      </c>
    </row>
    <row r="53">
      <c r="B53" t="inlineStr">
        <is>
          <t>Order(発注予定,kg)</t>
        </is>
      </c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  <c r="AU53" s="23" t="n"/>
      <c r="AV53" s="23" t="n"/>
      <c r="AW53" s="23" t="n"/>
      <c r="AX53" s="23" t="n"/>
      <c r="AY53" s="23" t="n"/>
      <c r="AZ53" s="23" t="n"/>
      <c r="BA53" s="23" t="n"/>
      <c r="BB53" s="23" t="n"/>
      <c r="BC53" s="23" t="n"/>
      <c r="BD53" s="23" t="n"/>
      <c r="BE53" s="23" t="n"/>
      <c r="BF53" s="23" t="n"/>
      <c r="BG53" s="23" t="n"/>
      <c r="BH53" s="23" t="n"/>
      <c r="BI53" s="23" t="n"/>
      <c r="BJ53" s="23" t="n"/>
      <c r="BK53" s="23" t="n"/>
      <c r="BL53" s="23" t="n"/>
      <c r="BM53" s="23" t="n"/>
      <c r="BN53" s="23" t="n"/>
      <c r="BO53" s="23" t="n"/>
      <c r="BP53" s="23" t="n"/>
      <c r="BQ53" s="23" t="n"/>
      <c r="BR53" s="23" t="n"/>
      <c r="BS53" s="23" t="n"/>
      <c r="BT53" s="23" t="n"/>
      <c r="BU53" s="23" t="n"/>
      <c r="BV53" s="23" t="n"/>
      <c r="BW53" s="23" t="n"/>
      <c r="BX53" s="23" t="n"/>
      <c r="BY53" s="23" t="n"/>
      <c r="BZ53" s="23" t="n"/>
      <c r="CA53" s="23" t="n"/>
      <c r="CB53" s="23" t="n"/>
      <c r="CC53" s="23" t="n"/>
      <c r="CD53" s="23" t="n"/>
      <c r="CE53" s="23" t="n"/>
      <c r="CF53" s="23" t="n"/>
      <c r="CG53" s="23" t="n"/>
      <c r="CH53" s="23" t="n"/>
      <c r="CI53" s="23" t="n"/>
      <c r="CJ53" s="23" t="n"/>
      <c r="CK53" s="23" t="n"/>
      <c r="CL53" s="23" t="n"/>
      <c r="CM53" s="23" t="n"/>
      <c r="CN53" s="23" t="n"/>
      <c r="CO53" s="23" t="n"/>
      <c r="CP53" s="23" t="n"/>
      <c r="CQ53" s="23" t="n"/>
      <c r="CR53" s="23" t="n"/>
      <c r="CS53" s="23" t="n"/>
      <c r="CT53" s="23" t="n"/>
      <c r="CU53" s="23" t="n"/>
      <c r="CV53" s="23" t="n"/>
      <c r="CW53" s="23" t="n"/>
      <c r="CX53" s="23" t="n"/>
      <c r="CY53" s="23" t="n"/>
      <c r="CZ53" s="23" t="n"/>
      <c r="DA53" s="23" t="n"/>
      <c r="DB53" s="23" t="n"/>
      <c r="DC53" s="23" t="n"/>
      <c r="DE53" s="12" t="inlineStr">
        <is>
          <t>4HL</t>
        </is>
      </c>
    </row>
    <row r="54">
      <c r="B54" s="24" t="inlineStr">
        <is>
          <t>PO_No</t>
        </is>
      </c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25" t="n"/>
      <c r="CD54" s="25" t="n"/>
      <c r="CE54" s="25" t="n"/>
      <c r="CF54" s="25" t="n"/>
      <c r="CG54" s="25" t="n"/>
      <c r="CH54" s="25" t="n"/>
      <c r="CI54" s="25" t="n"/>
      <c r="CJ54" s="25" t="n"/>
      <c r="CK54" s="25" t="n"/>
      <c r="CL54" s="25" t="n"/>
      <c r="CM54" s="25" t="n"/>
      <c r="CN54" s="25" t="n"/>
      <c r="CO54" s="25" t="n"/>
      <c r="CP54" s="25" t="n"/>
      <c r="CQ54" s="25" t="n"/>
      <c r="CR54" s="25" t="n"/>
      <c r="CS54" s="25" t="n"/>
      <c r="CT54" s="25" t="n"/>
      <c r="CU54" s="25" t="n"/>
      <c r="CV54" s="25" t="n"/>
      <c r="CW54" s="25" t="n"/>
      <c r="CX54" s="25" t="n"/>
      <c r="CY54" s="25" t="n"/>
      <c r="CZ54" s="25" t="n"/>
      <c r="DA54" s="25" t="n"/>
      <c r="DB54" s="25" t="n"/>
      <c r="DC54" s="25" t="n"/>
    </row>
    <row r="55">
      <c r="B55" s="5" t="inlineStr">
        <is>
          <t>合計在庫(週末時点,kg)</t>
        </is>
      </c>
      <c r="D55">
        <f>'Grid_Stock'!B4</f>
        <v/>
      </c>
      <c r="E55">
        <f>'Grid_Stock'!C4</f>
        <v/>
      </c>
      <c r="F55">
        <f>'Grid_Stock'!D4</f>
        <v/>
      </c>
      <c r="G55">
        <f>'Grid_Stock'!E4</f>
        <v/>
      </c>
      <c r="H55">
        <f>'Grid_Stock'!F4</f>
        <v/>
      </c>
      <c r="I55">
        <f>'Grid_Stock'!G4</f>
        <v/>
      </c>
      <c r="J55">
        <f>'Grid_Stock'!H4</f>
        <v/>
      </c>
      <c r="K55">
        <f>'Grid_Stock'!I4</f>
        <v/>
      </c>
      <c r="L55">
        <f>'Grid_Stock'!J4</f>
        <v/>
      </c>
      <c r="M55">
        <f>'Grid_Stock'!K4</f>
        <v/>
      </c>
      <c r="N55">
        <f>'Grid_Stock'!L4</f>
        <v/>
      </c>
      <c r="O55">
        <f>'Grid_Stock'!M4</f>
        <v/>
      </c>
      <c r="P55">
        <f>'Grid_Stock'!N4</f>
        <v/>
      </c>
      <c r="Q55">
        <f>'Grid_Stock'!O4</f>
        <v/>
      </c>
      <c r="R55">
        <f>'Grid_Stock'!P4</f>
        <v/>
      </c>
      <c r="S55">
        <f>'Grid_Stock'!Q4</f>
        <v/>
      </c>
      <c r="T55">
        <f>'Grid_Stock'!R4</f>
        <v/>
      </c>
      <c r="U55">
        <f>'Grid_Stock'!S4</f>
        <v/>
      </c>
      <c r="V55">
        <f>'Grid_Stock'!T4</f>
        <v/>
      </c>
      <c r="W55">
        <f>'Grid_Stock'!U4</f>
        <v/>
      </c>
      <c r="X55">
        <f>'Grid_Stock'!V4</f>
        <v/>
      </c>
      <c r="Y55">
        <f>'Grid_Stock'!W4</f>
        <v/>
      </c>
      <c r="Z55">
        <f>'Grid_Stock'!X4</f>
        <v/>
      </c>
      <c r="AA55">
        <f>'Grid_Stock'!Y4</f>
        <v/>
      </c>
      <c r="AB55">
        <f>'Grid_Stock'!Z4</f>
        <v/>
      </c>
      <c r="AC55">
        <f>'Grid_Stock'!AA4</f>
        <v/>
      </c>
      <c r="AD55">
        <f>'Grid_Stock'!AB4</f>
        <v/>
      </c>
      <c r="AE55">
        <f>'Grid_Stock'!AC4</f>
        <v/>
      </c>
      <c r="AF55">
        <f>'Grid_Stock'!AD4</f>
        <v/>
      </c>
      <c r="AG55">
        <f>'Grid_Stock'!AE4</f>
        <v/>
      </c>
      <c r="AH55">
        <f>'Grid_Stock'!AF4</f>
        <v/>
      </c>
      <c r="AI55">
        <f>'Grid_Stock'!AG4</f>
        <v/>
      </c>
      <c r="AJ55">
        <f>'Grid_Stock'!AH4</f>
        <v/>
      </c>
      <c r="AK55">
        <f>'Grid_Stock'!AI4</f>
        <v/>
      </c>
      <c r="AL55">
        <f>'Grid_Stock'!AJ4</f>
        <v/>
      </c>
      <c r="AM55">
        <f>'Grid_Stock'!AK4</f>
        <v/>
      </c>
      <c r="AN55">
        <f>'Grid_Stock'!AL4</f>
        <v/>
      </c>
      <c r="AO55">
        <f>'Grid_Stock'!AM4</f>
        <v/>
      </c>
      <c r="AP55">
        <f>'Grid_Stock'!AN4</f>
        <v/>
      </c>
      <c r="AQ55">
        <f>'Grid_Stock'!AO4</f>
        <v/>
      </c>
      <c r="AR55">
        <f>'Grid_Stock'!AP4</f>
        <v/>
      </c>
      <c r="AS55">
        <f>'Grid_Stock'!AQ4</f>
        <v/>
      </c>
      <c r="AT55">
        <f>'Grid_Stock'!AR4</f>
        <v/>
      </c>
      <c r="AU55">
        <f>'Grid_Stock'!AS4</f>
        <v/>
      </c>
      <c r="AV55">
        <f>'Grid_Stock'!AT4</f>
        <v/>
      </c>
      <c r="AW55">
        <f>'Grid_Stock'!AU4</f>
        <v/>
      </c>
      <c r="AX55">
        <f>'Grid_Stock'!AV4</f>
        <v/>
      </c>
      <c r="AY55">
        <f>'Grid_Stock'!AW4</f>
        <v/>
      </c>
      <c r="AZ55">
        <f>'Grid_Stock'!AX4</f>
        <v/>
      </c>
      <c r="BA55">
        <f>'Grid_Stock'!AY4</f>
        <v/>
      </c>
      <c r="BB55">
        <f>'Grid_Stock'!AZ4</f>
        <v/>
      </c>
      <c r="BC55">
        <f>'Grid_Stock'!BA4</f>
        <v/>
      </c>
      <c r="BD55">
        <f>'Grid_Stock'!BB4</f>
        <v/>
      </c>
      <c r="BE55">
        <f>'Grid_Stock'!BC4</f>
        <v/>
      </c>
      <c r="BF55">
        <f>'Grid_Stock'!BD4</f>
        <v/>
      </c>
      <c r="BG55">
        <f>'Grid_Stock'!BE4</f>
        <v/>
      </c>
      <c r="BH55">
        <f>'Grid_Stock'!BF4</f>
        <v/>
      </c>
      <c r="BI55">
        <f>'Grid_Stock'!BG4</f>
        <v/>
      </c>
      <c r="BJ55">
        <f>'Grid_Stock'!BH4</f>
        <v/>
      </c>
      <c r="BK55">
        <f>'Grid_Stock'!BI4</f>
        <v/>
      </c>
      <c r="BL55">
        <f>'Grid_Stock'!BJ4</f>
        <v/>
      </c>
      <c r="BM55">
        <f>'Grid_Stock'!BK4</f>
        <v/>
      </c>
      <c r="BN55">
        <f>'Grid_Stock'!BL4</f>
        <v/>
      </c>
      <c r="BO55">
        <f>'Grid_Stock'!BM4</f>
        <v/>
      </c>
      <c r="BP55">
        <f>'Grid_Stock'!BN4</f>
        <v/>
      </c>
      <c r="BQ55">
        <f>'Grid_Stock'!BO4</f>
        <v/>
      </c>
      <c r="BR55">
        <f>'Grid_Stock'!BP4</f>
        <v/>
      </c>
      <c r="BS55">
        <f>'Grid_Stock'!BQ4</f>
        <v/>
      </c>
      <c r="BT55">
        <f>'Grid_Stock'!BR4</f>
        <v/>
      </c>
      <c r="BU55">
        <f>'Grid_Stock'!BS4</f>
        <v/>
      </c>
      <c r="BV55">
        <f>'Grid_Stock'!BT4</f>
        <v/>
      </c>
      <c r="BW55">
        <f>'Grid_Stock'!BU4</f>
        <v/>
      </c>
      <c r="BX55">
        <f>'Grid_Stock'!BV4</f>
        <v/>
      </c>
      <c r="BY55">
        <f>'Grid_Stock'!BW4</f>
        <v/>
      </c>
      <c r="BZ55">
        <f>'Grid_Stock'!BX4</f>
        <v/>
      </c>
      <c r="CA55">
        <f>'Grid_Stock'!BY4</f>
        <v/>
      </c>
      <c r="CB55">
        <f>'Grid_Stock'!BZ4</f>
        <v/>
      </c>
      <c r="CC55">
        <f>'Grid_Stock'!CA4</f>
        <v/>
      </c>
      <c r="CD55">
        <f>'Grid_Stock'!CB4</f>
        <v/>
      </c>
      <c r="CE55">
        <f>'Grid_Stock'!CC4</f>
        <v/>
      </c>
      <c r="CF55">
        <f>'Grid_Stock'!CD4</f>
        <v/>
      </c>
      <c r="CG55">
        <f>'Grid_Stock'!CE4</f>
        <v/>
      </c>
      <c r="CH55">
        <f>'Grid_Stock'!CF4</f>
        <v/>
      </c>
      <c r="CI55">
        <f>'Grid_Stock'!CG4</f>
        <v/>
      </c>
      <c r="CJ55">
        <f>'Grid_Stock'!CH4</f>
        <v/>
      </c>
      <c r="CK55">
        <f>'Grid_Stock'!CI4</f>
        <v/>
      </c>
      <c r="CL55">
        <f>'Grid_Stock'!CJ4</f>
        <v/>
      </c>
      <c r="CM55">
        <f>'Grid_Stock'!CK4</f>
        <v/>
      </c>
      <c r="CN55">
        <f>'Grid_Stock'!CL4</f>
        <v/>
      </c>
      <c r="CO55">
        <f>'Grid_Stock'!CM4</f>
        <v/>
      </c>
      <c r="CP55">
        <f>'Grid_Stock'!CN4</f>
        <v/>
      </c>
      <c r="CQ55">
        <f>'Grid_Stock'!CO4</f>
        <v/>
      </c>
      <c r="CR55">
        <f>'Grid_Stock'!CP4</f>
        <v/>
      </c>
      <c r="CS55">
        <f>'Grid_Stock'!CQ4</f>
        <v/>
      </c>
      <c r="CT55">
        <f>'Grid_Stock'!CR4</f>
        <v/>
      </c>
      <c r="CU55">
        <f>'Grid_Stock'!CS4</f>
        <v/>
      </c>
      <c r="CV55">
        <f>'Grid_Stock'!CT4</f>
        <v/>
      </c>
      <c r="CW55">
        <f>'Grid_Stock'!CU4</f>
        <v/>
      </c>
      <c r="CX55">
        <f>'Grid_Stock'!CV4</f>
        <v/>
      </c>
      <c r="CY55">
        <f>'Grid_Stock'!CW4</f>
        <v/>
      </c>
      <c r="CZ55">
        <f>'Grid_Stock'!CX4</f>
        <v/>
      </c>
      <c r="DA55">
        <f>'Grid_Stock'!CY4</f>
        <v/>
      </c>
      <c r="DB55">
        <f>'Grid_Stock'!CZ4</f>
        <v/>
      </c>
      <c r="DC55">
        <f>'Grid_Stock'!DA4</f>
        <v/>
      </c>
    </row>
    <row r="56">
      <c r="B56" s="26" t="inlineStr">
        <is>
          <t>（発注の目安はDashboardの基準在庫[下限/上限]と色分けを参照）</t>
        </is>
      </c>
    </row>
    <row r="58">
      <c r="A58" s="21" t="inlineStr">
        <is>
          <t>9RN</t>
        </is>
      </c>
      <c r="B58" s="21" t="inlineStr">
        <is>
          <t>TTAF 4FK13117080</t>
        </is>
      </c>
      <c r="C58" s="22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</row>
    <row r="59">
      <c r="B59" t="inlineStr">
        <is>
          <t>K0050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12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Name],$A58)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s="5" t="inlineStr">
        <is>
          <t>合計使用量(kg)/週</t>
        </is>
      </c>
      <c r="D61">
        <f>'Grid_Requirement'!B5</f>
        <v/>
      </c>
      <c r="E61">
        <f>'Grid_Requirement'!C5</f>
        <v/>
      </c>
      <c r="F61">
        <f>'Grid_Requirement'!D5</f>
        <v/>
      </c>
      <c r="G61">
        <f>'Grid_Requirement'!E5</f>
        <v/>
      </c>
      <c r="H61">
        <f>'Grid_Requirement'!F5</f>
        <v/>
      </c>
      <c r="I61">
        <f>'Grid_Requirement'!G5</f>
        <v/>
      </c>
      <c r="J61">
        <f>'Grid_Requirement'!H5</f>
        <v/>
      </c>
      <c r="K61">
        <f>'Grid_Requirement'!I5</f>
        <v/>
      </c>
      <c r="L61">
        <f>'Grid_Requirement'!J5</f>
        <v/>
      </c>
      <c r="M61">
        <f>'Grid_Requirement'!K5</f>
        <v/>
      </c>
      <c r="N61">
        <f>'Grid_Requirement'!L5</f>
        <v/>
      </c>
      <c r="O61">
        <f>'Grid_Requirement'!M5</f>
        <v/>
      </c>
      <c r="P61">
        <f>'Grid_Requirement'!N5</f>
        <v/>
      </c>
      <c r="Q61">
        <f>'Grid_Requirement'!O5</f>
        <v/>
      </c>
      <c r="R61">
        <f>'Grid_Requirement'!P5</f>
        <v/>
      </c>
      <c r="S61">
        <f>'Grid_Requirement'!Q5</f>
        <v/>
      </c>
      <c r="T61">
        <f>'Grid_Requirement'!R5</f>
        <v/>
      </c>
      <c r="U61">
        <f>'Grid_Requirement'!S5</f>
        <v/>
      </c>
      <c r="V61">
        <f>'Grid_Requirement'!T5</f>
        <v/>
      </c>
      <c r="W61">
        <f>'Grid_Requirement'!U5</f>
        <v/>
      </c>
      <c r="X61">
        <f>'Grid_Requirement'!V5</f>
        <v/>
      </c>
      <c r="Y61">
        <f>'Grid_Requirement'!W5</f>
        <v/>
      </c>
      <c r="Z61">
        <f>'Grid_Requirement'!X5</f>
        <v/>
      </c>
      <c r="AA61">
        <f>'Grid_Requirement'!Y5</f>
        <v/>
      </c>
      <c r="AB61">
        <f>'Grid_Requirement'!Z5</f>
        <v/>
      </c>
      <c r="AC61">
        <f>'Grid_Requirement'!AA5</f>
        <v/>
      </c>
      <c r="AD61">
        <f>'Grid_Requirement'!AB5</f>
        <v/>
      </c>
      <c r="AE61">
        <f>'Grid_Requirement'!AC5</f>
        <v/>
      </c>
      <c r="AF61">
        <f>'Grid_Requirement'!AD5</f>
        <v/>
      </c>
      <c r="AG61">
        <f>'Grid_Requirement'!AE5</f>
        <v/>
      </c>
      <c r="AH61">
        <f>'Grid_Requirement'!AF5</f>
        <v/>
      </c>
      <c r="AI61">
        <f>'Grid_Requirement'!AG5</f>
        <v/>
      </c>
      <c r="AJ61">
        <f>'Grid_Requirement'!AH5</f>
        <v/>
      </c>
      <c r="AK61">
        <f>'Grid_Requirement'!AI5</f>
        <v/>
      </c>
      <c r="AL61">
        <f>'Grid_Requirement'!AJ5</f>
        <v/>
      </c>
      <c r="AM61">
        <f>'Grid_Requirement'!AK5</f>
        <v/>
      </c>
      <c r="AN61">
        <f>'Grid_Requirement'!AL5</f>
        <v/>
      </c>
      <c r="AO61">
        <f>'Grid_Requirement'!AM5</f>
        <v/>
      </c>
      <c r="AP61">
        <f>'Grid_Requirement'!AN5</f>
        <v/>
      </c>
      <c r="AQ61">
        <f>'Grid_Requirement'!AO5</f>
        <v/>
      </c>
      <c r="AR61">
        <f>'Grid_Requirement'!AP5</f>
        <v/>
      </c>
      <c r="AS61">
        <f>'Grid_Requirement'!AQ5</f>
        <v/>
      </c>
      <c r="AT61">
        <f>'Grid_Requirement'!AR5</f>
        <v/>
      </c>
      <c r="AU61">
        <f>'Grid_Requirement'!AS5</f>
        <v/>
      </c>
      <c r="AV61">
        <f>'Grid_Requirement'!AT5</f>
        <v/>
      </c>
      <c r="AW61">
        <f>'Grid_Requirement'!AU5</f>
        <v/>
      </c>
      <c r="AX61">
        <f>'Grid_Requirement'!AV5</f>
        <v/>
      </c>
      <c r="AY61">
        <f>'Grid_Requirement'!AW5</f>
        <v/>
      </c>
      <c r="AZ61">
        <f>'Grid_Requirement'!AX5</f>
        <v/>
      </c>
      <c r="BA61">
        <f>'Grid_Requirement'!AY5</f>
        <v/>
      </c>
      <c r="BB61">
        <f>'Grid_Requirement'!AZ5</f>
        <v/>
      </c>
      <c r="BC61">
        <f>'Grid_Requirement'!BA5</f>
        <v/>
      </c>
      <c r="BD61">
        <f>'Grid_Requirement'!BB5</f>
        <v/>
      </c>
      <c r="BE61">
        <f>'Grid_Requirement'!BC5</f>
        <v/>
      </c>
      <c r="BF61">
        <f>'Grid_Requirement'!BD5</f>
        <v/>
      </c>
      <c r="BG61">
        <f>'Grid_Requirement'!BE5</f>
        <v/>
      </c>
      <c r="BH61">
        <f>'Grid_Requirement'!BF5</f>
        <v/>
      </c>
      <c r="BI61">
        <f>'Grid_Requirement'!BG5</f>
        <v/>
      </c>
      <c r="BJ61">
        <f>'Grid_Requirement'!BH5</f>
        <v/>
      </c>
      <c r="BK61">
        <f>'Grid_Requirement'!BI5</f>
        <v/>
      </c>
      <c r="BL61">
        <f>'Grid_Requirement'!BJ5</f>
        <v/>
      </c>
      <c r="BM61">
        <f>'Grid_Requirement'!BK5</f>
        <v/>
      </c>
      <c r="BN61">
        <f>'Grid_Requirement'!BL5</f>
        <v/>
      </c>
      <c r="BO61">
        <f>'Grid_Requirement'!BM5</f>
        <v/>
      </c>
      <c r="BP61">
        <f>'Grid_Requirement'!BN5</f>
        <v/>
      </c>
      <c r="BQ61">
        <f>'Grid_Requirement'!BO5</f>
        <v/>
      </c>
      <c r="BR61">
        <f>'Grid_Requirement'!BP5</f>
        <v/>
      </c>
      <c r="BS61">
        <f>'Grid_Requirement'!BQ5</f>
        <v/>
      </c>
      <c r="BT61">
        <f>'Grid_Requirement'!BR5</f>
        <v/>
      </c>
      <c r="BU61">
        <f>'Grid_Requirement'!BS5</f>
        <v/>
      </c>
      <c r="BV61">
        <f>'Grid_Requirement'!BT5</f>
        <v/>
      </c>
      <c r="BW61">
        <f>'Grid_Requirement'!BU5</f>
        <v/>
      </c>
      <c r="BX61">
        <f>'Grid_Requirement'!BV5</f>
        <v/>
      </c>
      <c r="BY61">
        <f>'Grid_Requirement'!BW5</f>
        <v/>
      </c>
      <c r="BZ61">
        <f>'Grid_Requirement'!BX5</f>
        <v/>
      </c>
      <c r="CA61">
        <f>'Grid_Requirement'!BY5</f>
        <v/>
      </c>
      <c r="CB61">
        <f>'Grid_Requirement'!BZ5</f>
        <v/>
      </c>
      <c r="CC61">
        <f>'Grid_Requirement'!CA5</f>
        <v/>
      </c>
      <c r="CD61">
        <f>'Grid_Requirement'!CB5</f>
        <v/>
      </c>
      <c r="CE61">
        <f>'Grid_Requirement'!CC5</f>
        <v/>
      </c>
      <c r="CF61">
        <f>'Grid_Requirement'!CD5</f>
        <v/>
      </c>
      <c r="CG61">
        <f>'Grid_Requirement'!CE5</f>
        <v/>
      </c>
      <c r="CH61">
        <f>'Grid_Requirement'!CF5</f>
        <v/>
      </c>
      <c r="CI61">
        <f>'Grid_Requirement'!CG5</f>
        <v/>
      </c>
      <c r="CJ61">
        <f>'Grid_Requirement'!CH5</f>
        <v/>
      </c>
      <c r="CK61">
        <f>'Grid_Requirement'!CI5</f>
        <v/>
      </c>
      <c r="CL61">
        <f>'Grid_Requirement'!CJ5</f>
        <v/>
      </c>
      <c r="CM61">
        <f>'Grid_Requirement'!CK5</f>
        <v/>
      </c>
      <c r="CN61">
        <f>'Grid_Requirement'!CL5</f>
        <v/>
      </c>
      <c r="CO61">
        <f>'Grid_Requirement'!CM5</f>
        <v/>
      </c>
      <c r="CP61">
        <f>'Grid_Requirement'!CN5</f>
        <v/>
      </c>
      <c r="CQ61">
        <f>'Grid_Requirement'!CO5</f>
        <v/>
      </c>
      <c r="CR61">
        <f>'Grid_Requirement'!CP5</f>
        <v/>
      </c>
      <c r="CS61">
        <f>'Grid_Requirement'!CQ5</f>
        <v/>
      </c>
      <c r="CT61">
        <f>'Grid_Requirement'!CR5</f>
        <v/>
      </c>
      <c r="CU61">
        <f>'Grid_Requirement'!CS5</f>
        <v/>
      </c>
      <c r="CV61">
        <f>'Grid_Requirement'!CT5</f>
        <v/>
      </c>
      <c r="CW61">
        <f>'Grid_Requirement'!CU5</f>
        <v/>
      </c>
      <c r="CX61">
        <f>'Grid_Requirement'!CV5</f>
        <v/>
      </c>
      <c r="CY61">
        <f>'Grid_Requirement'!CW5</f>
        <v/>
      </c>
      <c r="CZ61">
        <f>'Grid_Requirement'!CX5</f>
        <v/>
      </c>
      <c r="DA61">
        <f>'Grid_Requirement'!CY5</f>
        <v/>
      </c>
      <c r="DB61">
        <f>'Grid_Requirement'!CZ5</f>
        <v/>
      </c>
      <c r="DC61">
        <f>'Grid_Requirement'!DA5</f>
        <v/>
      </c>
    </row>
    <row r="62">
      <c r="B62" t="inlineStr">
        <is>
          <t>TTAF在庫(実績,kg)</t>
        </is>
      </c>
      <c r="D62">
        <f>'T_TTAFStock'!B9</f>
        <v/>
      </c>
      <c r="E62">
        <f>'T_TTAFStock'!C9</f>
        <v/>
      </c>
      <c r="F62">
        <f>'T_TTAFStock'!D9</f>
        <v/>
      </c>
      <c r="G62">
        <f>'T_TTAFStock'!E9</f>
        <v/>
      </c>
      <c r="H62">
        <f>'T_TTAFStock'!F9</f>
        <v/>
      </c>
      <c r="I62">
        <f>'T_TTAFStock'!G9</f>
        <v/>
      </c>
      <c r="J62">
        <f>'T_TTAFStock'!H9</f>
        <v/>
      </c>
      <c r="K62">
        <f>'T_TTAFStock'!I9</f>
        <v/>
      </c>
      <c r="L62">
        <f>'T_TTAFStock'!J9</f>
        <v/>
      </c>
      <c r="M62">
        <f>'T_TTAFStock'!K9</f>
        <v/>
      </c>
      <c r="N62">
        <f>'T_TTAFStock'!L9</f>
        <v/>
      </c>
      <c r="O62">
        <f>'T_TTAFStock'!M9</f>
        <v/>
      </c>
      <c r="P62">
        <f>'T_TTAFStock'!N9</f>
        <v/>
      </c>
      <c r="Q62">
        <f>'T_TTAFStock'!O9</f>
        <v/>
      </c>
      <c r="R62">
        <f>'T_TTAFStock'!P9</f>
        <v/>
      </c>
      <c r="S62">
        <f>'T_TTAFStock'!Q9</f>
        <v/>
      </c>
      <c r="T62">
        <f>'T_TTAFStock'!R9</f>
        <v/>
      </c>
      <c r="U62">
        <f>'T_TTAFStock'!S9</f>
        <v/>
      </c>
      <c r="V62">
        <f>'T_TTAFStock'!T9</f>
        <v/>
      </c>
      <c r="W62">
        <f>'T_TTAFStock'!U9</f>
        <v/>
      </c>
      <c r="X62">
        <f>'T_TTAFStock'!V9</f>
        <v/>
      </c>
      <c r="Y62">
        <f>'T_TTAFStock'!W9</f>
        <v/>
      </c>
      <c r="Z62">
        <f>'T_TTAFStock'!X9</f>
        <v/>
      </c>
      <c r="AA62">
        <f>'T_TTAFStock'!Y9</f>
        <v/>
      </c>
      <c r="AB62">
        <f>'T_TTAFStock'!Z9</f>
        <v/>
      </c>
      <c r="AC62">
        <f>'T_TTAFStock'!AA9</f>
        <v/>
      </c>
      <c r="AD62">
        <f>'T_TTAFStock'!AB9</f>
        <v/>
      </c>
      <c r="AE62">
        <f>'T_TTAFStock'!AC9</f>
        <v/>
      </c>
      <c r="AF62">
        <f>'T_TTAFStock'!AD9</f>
        <v/>
      </c>
      <c r="AG62">
        <f>'T_TTAFStock'!AE9</f>
        <v/>
      </c>
      <c r="AH62">
        <f>'T_TTAFStock'!AF9</f>
        <v/>
      </c>
      <c r="AI62">
        <f>'T_TTAFStock'!AG9</f>
        <v/>
      </c>
      <c r="AJ62">
        <f>'T_TTAFStock'!AH9</f>
        <v/>
      </c>
      <c r="AK62">
        <f>'T_TTAFStock'!AI9</f>
        <v/>
      </c>
      <c r="AL62">
        <f>'T_TTAFStock'!AJ9</f>
        <v/>
      </c>
      <c r="AM62">
        <f>'T_TTAFStock'!AK9</f>
        <v/>
      </c>
      <c r="AN62">
        <f>'T_TTAFStock'!AL9</f>
        <v/>
      </c>
      <c r="AO62">
        <f>'T_TTAFStock'!AM9</f>
        <v/>
      </c>
      <c r="AP62">
        <f>'T_TTAFStock'!AN9</f>
        <v/>
      </c>
      <c r="AQ62">
        <f>'T_TTAFStock'!AO9</f>
        <v/>
      </c>
      <c r="AR62">
        <f>'T_TTAFStock'!AP9</f>
        <v/>
      </c>
      <c r="AS62">
        <f>'T_TTAFStock'!AQ9</f>
        <v/>
      </c>
      <c r="AT62">
        <f>'T_TTAFStock'!AR9</f>
        <v/>
      </c>
      <c r="AU62">
        <f>'T_TTAFStock'!AS9</f>
        <v/>
      </c>
      <c r="AV62">
        <f>'T_TTAFStock'!AT9</f>
        <v/>
      </c>
      <c r="AW62">
        <f>'T_TTAFStock'!AU9</f>
        <v/>
      </c>
      <c r="AX62">
        <f>'T_TTAFStock'!AV9</f>
        <v/>
      </c>
      <c r="AY62">
        <f>'T_TTAFStock'!AW9</f>
        <v/>
      </c>
      <c r="AZ62">
        <f>'T_TTAFStock'!AX9</f>
        <v/>
      </c>
      <c r="BA62">
        <f>'T_TTAFStock'!AY9</f>
        <v/>
      </c>
      <c r="BB62">
        <f>'T_TTAFStock'!AZ9</f>
        <v/>
      </c>
      <c r="BC62">
        <f>'T_TTAFStock'!BA9</f>
        <v/>
      </c>
      <c r="BD62">
        <f>'T_TTAFStock'!BB9</f>
        <v/>
      </c>
      <c r="BE62">
        <f>'T_TTAFStock'!BC9</f>
        <v/>
      </c>
      <c r="BF62">
        <f>'T_TTAFStock'!BD9</f>
        <v/>
      </c>
      <c r="BG62">
        <f>'T_TTAFStock'!BE9</f>
        <v/>
      </c>
      <c r="BH62">
        <f>'T_TTAFStock'!BF9</f>
        <v/>
      </c>
      <c r="BI62">
        <f>'T_TTAFStock'!BG9</f>
        <v/>
      </c>
      <c r="BJ62">
        <f>'T_TTAFStock'!BH9</f>
        <v/>
      </c>
      <c r="BK62">
        <f>'T_TTAFStock'!BI9</f>
        <v/>
      </c>
      <c r="BL62">
        <f>'T_TTAFStock'!BJ9</f>
        <v/>
      </c>
      <c r="BM62">
        <f>'T_TTAFStock'!BK9</f>
        <v/>
      </c>
      <c r="BN62">
        <f>'T_TTAFStock'!BL9</f>
        <v/>
      </c>
      <c r="BO62">
        <f>'T_TTAFStock'!BM9</f>
        <v/>
      </c>
      <c r="BP62">
        <f>'T_TTAFStock'!BN9</f>
        <v/>
      </c>
      <c r="BQ62">
        <f>'T_TTAFStock'!BO9</f>
        <v/>
      </c>
      <c r="BR62">
        <f>'T_TTAFStock'!BP9</f>
        <v/>
      </c>
      <c r="BS62">
        <f>'T_TTAFStock'!BQ9</f>
        <v/>
      </c>
      <c r="BT62">
        <f>'T_TTAFStock'!BR9</f>
        <v/>
      </c>
      <c r="BU62">
        <f>'T_TTAFStock'!BS9</f>
        <v/>
      </c>
      <c r="BV62">
        <f>'T_TTAFStock'!BT9</f>
        <v/>
      </c>
      <c r="BW62">
        <f>'T_TTAFStock'!BU9</f>
        <v/>
      </c>
      <c r="BX62">
        <f>'T_TTAFStock'!BV9</f>
        <v/>
      </c>
      <c r="BY62">
        <f>'T_TTAFStock'!BW9</f>
        <v/>
      </c>
      <c r="BZ62">
        <f>'T_TTAFStock'!BX9</f>
        <v/>
      </c>
      <c r="CA62">
        <f>'T_TTAFStock'!BY9</f>
        <v/>
      </c>
      <c r="CB62">
        <f>'T_TTAFStock'!BZ9</f>
        <v/>
      </c>
      <c r="CC62">
        <f>'T_TTAFStock'!CA9</f>
        <v/>
      </c>
      <c r="CD62">
        <f>'T_TTAFStock'!CB9</f>
        <v/>
      </c>
      <c r="CE62">
        <f>'T_TTAFStock'!CC9</f>
        <v/>
      </c>
      <c r="CF62">
        <f>'T_TTAFStock'!CD9</f>
        <v/>
      </c>
      <c r="CG62">
        <f>'T_TTAFStock'!CE9</f>
        <v/>
      </c>
      <c r="CH62">
        <f>'T_TTAFStock'!CF9</f>
        <v/>
      </c>
      <c r="CI62">
        <f>'T_TTAFStock'!CG9</f>
        <v/>
      </c>
      <c r="CJ62">
        <f>'T_TTAFStock'!CH9</f>
        <v/>
      </c>
      <c r="CK62">
        <f>'T_TTAFStock'!CI9</f>
        <v/>
      </c>
      <c r="CL62">
        <f>'T_TTAFStock'!CJ9</f>
        <v/>
      </c>
      <c r="CM62">
        <f>'T_TTAFStock'!CK9</f>
        <v/>
      </c>
      <c r="CN62">
        <f>'T_TTAFStock'!CL9</f>
        <v/>
      </c>
      <c r="CO62">
        <f>'T_TTAFStock'!CM9</f>
        <v/>
      </c>
      <c r="CP62">
        <f>'T_TTAFStock'!CN9</f>
        <v/>
      </c>
      <c r="CQ62">
        <f>'T_TTAFStock'!CO9</f>
        <v/>
      </c>
      <c r="CR62">
        <f>'T_TTAFStock'!CP9</f>
        <v/>
      </c>
      <c r="CS62">
        <f>'T_TTAFStock'!CQ9</f>
        <v/>
      </c>
      <c r="CT62">
        <f>'T_TTAFStock'!CR9</f>
        <v/>
      </c>
      <c r="CU62">
        <f>'T_TTAFStock'!CS9</f>
        <v/>
      </c>
      <c r="CV62">
        <f>'T_TTAFStock'!CT9</f>
        <v/>
      </c>
      <c r="CW62">
        <f>'T_TTAFStock'!CU9</f>
        <v/>
      </c>
      <c r="CX62">
        <f>'T_TTAFStock'!CV9</f>
        <v/>
      </c>
      <c r="CY62">
        <f>'T_TTAFStock'!CW9</f>
        <v/>
      </c>
      <c r="CZ62">
        <f>'T_TTAFStock'!CX9</f>
        <v/>
      </c>
      <c r="DA62">
        <f>'T_TTAFStock'!CY9</f>
        <v/>
      </c>
      <c r="DB62">
        <f>'T_TTAFStock'!CZ9</f>
        <v/>
      </c>
      <c r="DC62">
        <f>'T_TTAFStock'!DA9</f>
        <v/>
      </c>
    </row>
    <row r="63">
      <c r="B63" t="inlineStr">
        <is>
          <t>自社在庫(実績,kg)</t>
        </is>
      </c>
      <c r="D63">
        <f>'T_SelfStock'!B9</f>
        <v/>
      </c>
      <c r="E63">
        <f>'T_SelfStock'!C9</f>
        <v/>
      </c>
      <c r="F63">
        <f>'T_SelfStock'!D9</f>
        <v/>
      </c>
      <c r="G63">
        <f>'T_SelfStock'!E9</f>
        <v/>
      </c>
      <c r="H63">
        <f>'T_SelfStock'!F9</f>
        <v/>
      </c>
      <c r="I63">
        <f>'T_SelfStock'!G9</f>
        <v/>
      </c>
      <c r="J63">
        <f>'T_SelfStock'!H9</f>
        <v/>
      </c>
      <c r="K63">
        <f>'T_SelfStock'!I9</f>
        <v/>
      </c>
      <c r="L63">
        <f>'T_SelfStock'!J9</f>
        <v/>
      </c>
      <c r="M63">
        <f>'T_SelfStock'!K9</f>
        <v/>
      </c>
      <c r="N63">
        <f>'T_SelfStock'!L9</f>
        <v/>
      </c>
      <c r="O63">
        <f>'T_SelfStock'!M9</f>
        <v/>
      </c>
      <c r="P63">
        <f>'T_SelfStock'!N9</f>
        <v/>
      </c>
      <c r="Q63">
        <f>'T_SelfStock'!O9</f>
        <v/>
      </c>
      <c r="R63">
        <f>'T_SelfStock'!P9</f>
        <v/>
      </c>
      <c r="S63">
        <f>'T_SelfStock'!Q9</f>
        <v/>
      </c>
      <c r="T63">
        <f>'T_SelfStock'!R9</f>
        <v/>
      </c>
      <c r="U63">
        <f>'T_SelfStock'!S9</f>
        <v/>
      </c>
      <c r="V63">
        <f>'T_SelfStock'!T9</f>
        <v/>
      </c>
      <c r="W63">
        <f>'T_SelfStock'!U9</f>
        <v/>
      </c>
      <c r="X63">
        <f>'T_SelfStock'!V9</f>
        <v/>
      </c>
      <c r="Y63">
        <f>'T_SelfStock'!W9</f>
        <v/>
      </c>
      <c r="Z63">
        <f>'T_SelfStock'!X9</f>
        <v/>
      </c>
      <c r="AA63">
        <f>'T_SelfStock'!Y9</f>
        <v/>
      </c>
      <c r="AB63">
        <f>'T_SelfStock'!Z9</f>
        <v/>
      </c>
      <c r="AC63">
        <f>'T_SelfStock'!AA9</f>
        <v/>
      </c>
      <c r="AD63">
        <f>'T_SelfStock'!AB9</f>
        <v/>
      </c>
      <c r="AE63">
        <f>'T_SelfStock'!AC9</f>
        <v/>
      </c>
      <c r="AF63">
        <f>'T_SelfStock'!AD9</f>
        <v/>
      </c>
      <c r="AG63">
        <f>'T_SelfStock'!AE9</f>
        <v/>
      </c>
      <c r="AH63">
        <f>'T_SelfStock'!AF9</f>
        <v/>
      </c>
      <c r="AI63">
        <f>'T_SelfStock'!AG9</f>
        <v/>
      </c>
      <c r="AJ63">
        <f>'T_SelfStock'!AH9</f>
        <v/>
      </c>
      <c r="AK63">
        <f>'T_SelfStock'!AI9</f>
        <v/>
      </c>
      <c r="AL63">
        <f>'T_SelfStock'!AJ9</f>
        <v/>
      </c>
      <c r="AM63">
        <f>'T_SelfStock'!AK9</f>
        <v/>
      </c>
      <c r="AN63">
        <f>'T_SelfStock'!AL9</f>
        <v/>
      </c>
      <c r="AO63">
        <f>'T_SelfStock'!AM9</f>
        <v/>
      </c>
      <c r="AP63">
        <f>'T_SelfStock'!AN9</f>
        <v/>
      </c>
      <c r="AQ63">
        <f>'T_SelfStock'!AO9</f>
        <v/>
      </c>
      <c r="AR63">
        <f>'T_SelfStock'!AP9</f>
        <v/>
      </c>
      <c r="AS63">
        <f>'T_SelfStock'!AQ9</f>
        <v/>
      </c>
      <c r="AT63">
        <f>'T_SelfStock'!AR9</f>
        <v/>
      </c>
      <c r="AU63">
        <f>'T_SelfStock'!AS9</f>
        <v/>
      </c>
      <c r="AV63">
        <f>'T_SelfStock'!AT9</f>
        <v/>
      </c>
      <c r="AW63">
        <f>'T_SelfStock'!AU9</f>
        <v/>
      </c>
      <c r="AX63">
        <f>'T_SelfStock'!AV9</f>
        <v/>
      </c>
      <c r="AY63">
        <f>'T_SelfStock'!AW9</f>
        <v/>
      </c>
      <c r="AZ63">
        <f>'T_SelfStock'!AX9</f>
        <v/>
      </c>
      <c r="BA63">
        <f>'T_SelfStock'!AY9</f>
        <v/>
      </c>
      <c r="BB63">
        <f>'T_SelfStock'!AZ9</f>
        <v/>
      </c>
      <c r="BC63">
        <f>'T_SelfStock'!BA9</f>
        <v/>
      </c>
      <c r="BD63">
        <f>'T_SelfStock'!BB9</f>
        <v/>
      </c>
      <c r="BE63">
        <f>'T_SelfStock'!BC9</f>
        <v/>
      </c>
      <c r="BF63">
        <f>'T_SelfStock'!BD9</f>
        <v/>
      </c>
      <c r="BG63">
        <f>'T_SelfStock'!BE9</f>
        <v/>
      </c>
      <c r="BH63">
        <f>'T_SelfStock'!BF9</f>
        <v/>
      </c>
      <c r="BI63">
        <f>'T_SelfStock'!BG9</f>
        <v/>
      </c>
      <c r="BJ63">
        <f>'T_SelfStock'!BH9</f>
        <v/>
      </c>
      <c r="BK63">
        <f>'T_SelfStock'!BI9</f>
        <v/>
      </c>
      <c r="BL63">
        <f>'T_SelfStock'!BJ9</f>
        <v/>
      </c>
      <c r="BM63">
        <f>'T_SelfStock'!BK9</f>
        <v/>
      </c>
      <c r="BN63">
        <f>'T_SelfStock'!BL9</f>
        <v/>
      </c>
      <c r="BO63">
        <f>'T_SelfStock'!BM9</f>
        <v/>
      </c>
      <c r="BP63">
        <f>'T_SelfStock'!BN9</f>
        <v/>
      </c>
      <c r="BQ63">
        <f>'T_SelfStock'!BO9</f>
        <v/>
      </c>
      <c r="BR63">
        <f>'T_SelfStock'!BP9</f>
        <v/>
      </c>
      <c r="BS63">
        <f>'T_SelfStock'!BQ9</f>
        <v/>
      </c>
      <c r="BT63">
        <f>'T_SelfStock'!BR9</f>
        <v/>
      </c>
      <c r="BU63">
        <f>'T_SelfStock'!BS9</f>
        <v/>
      </c>
      <c r="BV63">
        <f>'T_SelfStock'!BT9</f>
        <v/>
      </c>
      <c r="BW63">
        <f>'T_SelfStock'!BU9</f>
        <v/>
      </c>
      <c r="BX63">
        <f>'T_SelfStock'!BV9</f>
        <v/>
      </c>
      <c r="BY63">
        <f>'T_SelfStock'!BW9</f>
        <v/>
      </c>
      <c r="BZ63">
        <f>'T_SelfStock'!BX9</f>
        <v/>
      </c>
      <c r="CA63">
        <f>'T_SelfStock'!BY9</f>
        <v/>
      </c>
      <c r="CB63">
        <f>'T_SelfStock'!BZ9</f>
        <v/>
      </c>
      <c r="CC63">
        <f>'T_SelfStock'!CA9</f>
        <v/>
      </c>
      <c r="CD63">
        <f>'T_SelfStock'!CB9</f>
        <v/>
      </c>
      <c r="CE63">
        <f>'T_SelfStock'!CC9</f>
        <v/>
      </c>
      <c r="CF63">
        <f>'T_SelfStock'!CD9</f>
        <v/>
      </c>
      <c r="CG63">
        <f>'T_SelfStock'!CE9</f>
        <v/>
      </c>
      <c r="CH63">
        <f>'T_SelfStock'!CF9</f>
        <v/>
      </c>
      <c r="CI63">
        <f>'T_SelfStock'!CG9</f>
        <v/>
      </c>
      <c r="CJ63">
        <f>'T_SelfStock'!CH9</f>
        <v/>
      </c>
      <c r="CK63">
        <f>'T_SelfStock'!CI9</f>
        <v/>
      </c>
      <c r="CL63">
        <f>'T_SelfStock'!CJ9</f>
        <v/>
      </c>
      <c r="CM63">
        <f>'T_SelfStock'!CK9</f>
        <v/>
      </c>
      <c r="CN63">
        <f>'T_SelfStock'!CL9</f>
        <v/>
      </c>
      <c r="CO63">
        <f>'T_SelfStock'!CM9</f>
        <v/>
      </c>
      <c r="CP63">
        <f>'T_SelfStock'!CN9</f>
        <v/>
      </c>
      <c r="CQ63">
        <f>'T_SelfStock'!CO9</f>
        <v/>
      </c>
      <c r="CR63">
        <f>'T_SelfStock'!CP9</f>
        <v/>
      </c>
      <c r="CS63">
        <f>'T_SelfStock'!CQ9</f>
        <v/>
      </c>
      <c r="CT63">
        <f>'T_SelfStock'!CR9</f>
        <v/>
      </c>
      <c r="CU63">
        <f>'T_SelfStock'!CS9</f>
        <v/>
      </c>
      <c r="CV63">
        <f>'T_SelfStock'!CT9</f>
        <v/>
      </c>
      <c r="CW63">
        <f>'T_SelfStock'!CU9</f>
        <v/>
      </c>
      <c r="CX63">
        <f>'T_SelfStock'!CV9</f>
        <v/>
      </c>
      <c r="CY63">
        <f>'T_SelfStock'!CW9</f>
        <v/>
      </c>
      <c r="CZ63">
        <f>'T_SelfStock'!CX9</f>
        <v/>
      </c>
      <c r="DA63">
        <f>'T_SelfStock'!CY9</f>
        <v/>
      </c>
      <c r="DB63">
        <f>'T_SelfStock'!CZ9</f>
        <v/>
      </c>
      <c r="DC63">
        <f>'T_SelfStock'!DA9</f>
        <v/>
      </c>
    </row>
    <row r="64">
      <c r="B64" t="inlineStr">
        <is>
          <t>Order(発注予定,kg)</t>
        </is>
      </c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  <c r="AU64" s="23" t="n"/>
      <c r="AV64" s="23" t="n"/>
      <c r="AW64" s="23" t="n"/>
      <c r="AX64" s="23" t="n"/>
      <c r="AY64" s="23" t="n"/>
      <c r="AZ64" s="23" t="n"/>
      <c r="BA64" s="23" t="n"/>
      <c r="BB64" s="23" t="n"/>
      <c r="BC64" s="23" t="n"/>
      <c r="BD64" s="23" t="n"/>
      <c r="BE64" s="23" t="n"/>
      <c r="BF64" s="23" t="n"/>
      <c r="BG64" s="23" t="n"/>
      <c r="BH64" s="23" t="n"/>
      <c r="BI64" s="23" t="n"/>
      <c r="BJ64" s="23" t="n"/>
      <c r="BK64" s="23" t="n"/>
      <c r="BL64" s="23" t="n"/>
      <c r="BM64" s="23" t="n"/>
      <c r="BN64" s="23" t="n"/>
      <c r="BO64" s="23" t="n"/>
      <c r="BP64" s="23" t="n"/>
      <c r="BQ64" s="23" t="n"/>
      <c r="BR64" s="23" t="n"/>
      <c r="BS64" s="23" t="n"/>
      <c r="BT64" s="23" t="n"/>
      <c r="BU64" s="23" t="n"/>
      <c r="BV64" s="23" t="n"/>
      <c r="BW64" s="23" t="n"/>
      <c r="BX64" s="23" t="n"/>
      <c r="BY64" s="23" t="n"/>
      <c r="BZ64" s="23" t="n"/>
      <c r="CA64" s="23" t="n"/>
      <c r="CB64" s="23" t="n"/>
      <c r="CC64" s="23" t="n"/>
      <c r="CD64" s="23" t="n"/>
      <c r="CE64" s="23" t="n"/>
      <c r="CF64" s="23" t="n"/>
      <c r="CG64" s="23" t="n"/>
      <c r="CH64" s="23" t="n"/>
      <c r="CI64" s="23" t="n"/>
      <c r="CJ64" s="23" t="n"/>
      <c r="CK64" s="23" t="n"/>
      <c r="CL64" s="23" t="n"/>
      <c r="CM64" s="23" t="n"/>
      <c r="CN64" s="23" t="n"/>
      <c r="CO64" s="23" t="n"/>
      <c r="CP64" s="23" t="n"/>
      <c r="CQ64" s="23" t="n"/>
      <c r="CR64" s="23" t="n"/>
      <c r="CS64" s="23" t="n"/>
      <c r="CT64" s="23" t="n"/>
      <c r="CU64" s="23" t="n"/>
      <c r="CV64" s="23" t="n"/>
      <c r="CW64" s="23" t="n"/>
      <c r="CX64" s="23" t="n"/>
      <c r="CY64" s="23" t="n"/>
      <c r="CZ64" s="23" t="n"/>
      <c r="DA64" s="23" t="n"/>
      <c r="DB64" s="23" t="n"/>
      <c r="DC64" s="23" t="n"/>
      <c r="DE64" s="12" t="inlineStr">
        <is>
          <t>9RN</t>
        </is>
      </c>
    </row>
    <row r="65">
      <c r="B65" s="24" t="inlineStr">
        <is>
          <t>PO_No</t>
        </is>
      </c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25" t="n"/>
      <c r="BZ65" s="25" t="n"/>
      <c r="CA65" s="25" t="n"/>
      <c r="CB65" s="25" t="n"/>
      <c r="CC65" s="25" t="n"/>
      <c r="CD65" s="25" t="n"/>
      <c r="CE65" s="25" t="n"/>
      <c r="CF65" s="25" t="n"/>
      <c r="CG65" s="25" t="n"/>
      <c r="CH65" s="25" t="n"/>
      <c r="CI65" s="25" t="n"/>
      <c r="CJ65" s="25" t="n"/>
      <c r="CK65" s="25" t="n"/>
      <c r="CL65" s="25" t="n"/>
      <c r="CM65" s="25" t="n"/>
      <c r="CN65" s="25" t="n"/>
      <c r="CO65" s="25" t="n"/>
      <c r="CP65" s="25" t="n"/>
      <c r="CQ65" s="25" t="n"/>
      <c r="CR65" s="25" t="n"/>
      <c r="CS65" s="25" t="n"/>
      <c r="CT65" s="25" t="n"/>
      <c r="CU65" s="25" t="n"/>
      <c r="CV65" s="25" t="n"/>
      <c r="CW65" s="25" t="n"/>
      <c r="CX65" s="25" t="n"/>
      <c r="CY65" s="25" t="n"/>
      <c r="CZ65" s="25" t="n"/>
      <c r="DA65" s="25" t="n"/>
      <c r="DB65" s="25" t="n"/>
      <c r="DC65" s="25" t="n"/>
    </row>
    <row r="66">
      <c r="B66" s="5" t="inlineStr">
        <is>
          <t>合計在庫(週末時点,kg)</t>
        </is>
      </c>
      <c r="D66">
        <f>'Grid_Stock'!B5</f>
        <v/>
      </c>
      <c r="E66">
        <f>'Grid_Stock'!C5</f>
        <v/>
      </c>
      <c r="F66">
        <f>'Grid_Stock'!D5</f>
        <v/>
      </c>
      <c r="G66">
        <f>'Grid_Stock'!E5</f>
        <v/>
      </c>
      <c r="H66">
        <f>'Grid_Stock'!F5</f>
        <v/>
      </c>
      <c r="I66">
        <f>'Grid_Stock'!G5</f>
        <v/>
      </c>
      <c r="J66">
        <f>'Grid_Stock'!H5</f>
        <v/>
      </c>
      <c r="K66">
        <f>'Grid_Stock'!I5</f>
        <v/>
      </c>
      <c r="L66">
        <f>'Grid_Stock'!J5</f>
        <v/>
      </c>
      <c r="M66">
        <f>'Grid_Stock'!K5</f>
        <v/>
      </c>
      <c r="N66">
        <f>'Grid_Stock'!L5</f>
        <v/>
      </c>
      <c r="O66">
        <f>'Grid_Stock'!M5</f>
        <v/>
      </c>
      <c r="P66">
        <f>'Grid_Stock'!N5</f>
        <v/>
      </c>
      <c r="Q66">
        <f>'Grid_Stock'!O5</f>
        <v/>
      </c>
      <c r="R66">
        <f>'Grid_Stock'!P5</f>
        <v/>
      </c>
      <c r="S66">
        <f>'Grid_Stock'!Q5</f>
        <v/>
      </c>
      <c r="T66">
        <f>'Grid_Stock'!R5</f>
        <v/>
      </c>
      <c r="U66">
        <f>'Grid_Stock'!S5</f>
        <v/>
      </c>
      <c r="V66">
        <f>'Grid_Stock'!T5</f>
        <v/>
      </c>
      <c r="W66">
        <f>'Grid_Stock'!U5</f>
        <v/>
      </c>
      <c r="X66">
        <f>'Grid_Stock'!V5</f>
        <v/>
      </c>
      <c r="Y66">
        <f>'Grid_Stock'!W5</f>
        <v/>
      </c>
      <c r="Z66">
        <f>'Grid_Stock'!X5</f>
        <v/>
      </c>
      <c r="AA66">
        <f>'Grid_Stock'!Y5</f>
        <v/>
      </c>
      <c r="AB66">
        <f>'Grid_Stock'!Z5</f>
        <v/>
      </c>
      <c r="AC66">
        <f>'Grid_Stock'!AA5</f>
        <v/>
      </c>
      <c r="AD66">
        <f>'Grid_Stock'!AB5</f>
        <v/>
      </c>
      <c r="AE66">
        <f>'Grid_Stock'!AC5</f>
        <v/>
      </c>
      <c r="AF66">
        <f>'Grid_Stock'!AD5</f>
        <v/>
      </c>
      <c r="AG66">
        <f>'Grid_Stock'!AE5</f>
        <v/>
      </c>
      <c r="AH66">
        <f>'Grid_Stock'!AF5</f>
        <v/>
      </c>
      <c r="AI66">
        <f>'Grid_Stock'!AG5</f>
        <v/>
      </c>
      <c r="AJ66">
        <f>'Grid_Stock'!AH5</f>
        <v/>
      </c>
      <c r="AK66">
        <f>'Grid_Stock'!AI5</f>
        <v/>
      </c>
      <c r="AL66">
        <f>'Grid_Stock'!AJ5</f>
        <v/>
      </c>
      <c r="AM66">
        <f>'Grid_Stock'!AK5</f>
        <v/>
      </c>
      <c r="AN66">
        <f>'Grid_Stock'!AL5</f>
        <v/>
      </c>
      <c r="AO66">
        <f>'Grid_Stock'!AM5</f>
        <v/>
      </c>
      <c r="AP66">
        <f>'Grid_Stock'!AN5</f>
        <v/>
      </c>
      <c r="AQ66">
        <f>'Grid_Stock'!AO5</f>
        <v/>
      </c>
      <c r="AR66">
        <f>'Grid_Stock'!AP5</f>
        <v/>
      </c>
      <c r="AS66">
        <f>'Grid_Stock'!AQ5</f>
        <v/>
      </c>
      <c r="AT66">
        <f>'Grid_Stock'!AR5</f>
        <v/>
      </c>
      <c r="AU66">
        <f>'Grid_Stock'!AS5</f>
        <v/>
      </c>
      <c r="AV66">
        <f>'Grid_Stock'!AT5</f>
        <v/>
      </c>
      <c r="AW66">
        <f>'Grid_Stock'!AU5</f>
        <v/>
      </c>
      <c r="AX66">
        <f>'Grid_Stock'!AV5</f>
        <v/>
      </c>
      <c r="AY66">
        <f>'Grid_Stock'!AW5</f>
        <v/>
      </c>
      <c r="AZ66">
        <f>'Grid_Stock'!AX5</f>
        <v/>
      </c>
      <c r="BA66">
        <f>'Grid_Stock'!AY5</f>
        <v/>
      </c>
      <c r="BB66">
        <f>'Grid_Stock'!AZ5</f>
        <v/>
      </c>
      <c r="BC66">
        <f>'Grid_Stock'!BA5</f>
        <v/>
      </c>
      <c r="BD66">
        <f>'Grid_Stock'!BB5</f>
        <v/>
      </c>
      <c r="BE66">
        <f>'Grid_Stock'!BC5</f>
        <v/>
      </c>
      <c r="BF66">
        <f>'Grid_Stock'!BD5</f>
        <v/>
      </c>
      <c r="BG66">
        <f>'Grid_Stock'!BE5</f>
        <v/>
      </c>
      <c r="BH66">
        <f>'Grid_Stock'!BF5</f>
        <v/>
      </c>
      <c r="BI66">
        <f>'Grid_Stock'!BG5</f>
        <v/>
      </c>
      <c r="BJ66">
        <f>'Grid_Stock'!BH5</f>
        <v/>
      </c>
      <c r="BK66">
        <f>'Grid_Stock'!BI5</f>
        <v/>
      </c>
      <c r="BL66">
        <f>'Grid_Stock'!BJ5</f>
        <v/>
      </c>
      <c r="BM66">
        <f>'Grid_Stock'!BK5</f>
        <v/>
      </c>
      <c r="BN66">
        <f>'Grid_Stock'!BL5</f>
        <v/>
      </c>
      <c r="BO66">
        <f>'Grid_Stock'!BM5</f>
        <v/>
      </c>
      <c r="BP66">
        <f>'Grid_Stock'!BN5</f>
        <v/>
      </c>
      <c r="BQ66">
        <f>'Grid_Stock'!BO5</f>
        <v/>
      </c>
      <c r="BR66">
        <f>'Grid_Stock'!BP5</f>
        <v/>
      </c>
      <c r="BS66">
        <f>'Grid_Stock'!BQ5</f>
        <v/>
      </c>
      <c r="BT66">
        <f>'Grid_Stock'!BR5</f>
        <v/>
      </c>
      <c r="BU66">
        <f>'Grid_Stock'!BS5</f>
        <v/>
      </c>
      <c r="BV66">
        <f>'Grid_Stock'!BT5</f>
        <v/>
      </c>
      <c r="BW66">
        <f>'Grid_Stock'!BU5</f>
        <v/>
      </c>
      <c r="BX66">
        <f>'Grid_Stock'!BV5</f>
        <v/>
      </c>
      <c r="BY66">
        <f>'Grid_Stock'!BW5</f>
        <v/>
      </c>
      <c r="BZ66">
        <f>'Grid_Stock'!BX5</f>
        <v/>
      </c>
      <c r="CA66">
        <f>'Grid_Stock'!BY5</f>
        <v/>
      </c>
      <c r="CB66">
        <f>'Grid_Stock'!BZ5</f>
        <v/>
      </c>
      <c r="CC66">
        <f>'Grid_Stock'!CA5</f>
        <v/>
      </c>
      <c r="CD66">
        <f>'Grid_Stock'!CB5</f>
        <v/>
      </c>
      <c r="CE66">
        <f>'Grid_Stock'!CC5</f>
        <v/>
      </c>
      <c r="CF66">
        <f>'Grid_Stock'!CD5</f>
        <v/>
      </c>
      <c r="CG66">
        <f>'Grid_Stock'!CE5</f>
        <v/>
      </c>
      <c r="CH66">
        <f>'Grid_Stock'!CF5</f>
        <v/>
      </c>
      <c r="CI66">
        <f>'Grid_Stock'!CG5</f>
        <v/>
      </c>
      <c r="CJ66">
        <f>'Grid_Stock'!CH5</f>
        <v/>
      </c>
      <c r="CK66">
        <f>'Grid_Stock'!CI5</f>
        <v/>
      </c>
      <c r="CL66">
        <f>'Grid_Stock'!CJ5</f>
        <v/>
      </c>
      <c r="CM66">
        <f>'Grid_Stock'!CK5</f>
        <v/>
      </c>
      <c r="CN66">
        <f>'Grid_Stock'!CL5</f>
        <v/>
      </c>
      <c r="CO66">
        <f>'Grid_Stock'!CM5</f>
        <v/>
      </c>
      <c r="CP66">
        <f>'Grid_Stock'!CN5</f>
        <v/>
      </c>
      <c r="CQ66">
        <f>'Grid_Stock'!CO5</f>
        <v/>
      </c>
      <c r="CR66">
        <f>'Grid_Stock'!CP5</f>
        <v/>
      </c>
      <c r="CS66">
        <f>'Grid_Stock'!CQ5</f>
        <v/>
      </c>
      <c r="CT66">
        <f>'Grid_Stock'!CR5</f>
        <v/>
      </c>
      <c r="CU66">
        <f>'Grid_Stock'!CS5</f>
        <v/>
      </c>
      <c r="CV66">
        <f>'Grid_Stock'!CT5</f>
        <v/>
      </c>
      <c r="CW66">
        <f>'Grid_Stock'!CU5</f>
        <v/>
      </c>
      <c r="CX66">
        <f>'Grid_Stock'!CV5</f>
        <v/>
      </c>
      <c r="CY66">
        <f>'Grid_Stock'!CW5</f>
        <v/>
      </c>
      <c r="CZ66">
        <f>'Grid_Stock'!CX5</f>
        <v/>
      </c>
      <c r="DA66">
        <f>'Grid_Stock'!CY5</f>
        <v/>
      </c>
      <c r="DB66">
        <f>'Grid_Stock'!CZ5</f>
        <v/>
      </c>
      <c r="DC66">
        <f>'Grid_Stock'!DA5</f>
        <v/>
      </c>
    </row>
    <row r="67">
      <c r="B67" s="26" t="inlineStr">
        <is>
          <t>（発注の目安はDashboardの基準在庫[下限/上限]と色分けを参照）</t>
        </is>
      </c>
    </row>
    <row r="69">
      <c r="A69" s="21" t="inlineStr">
        <is>
          <t>7CL</t>
        </is>
      </c>
      <c r="B69" s="21" t="inlineStr">
        <is>
          <t>Substrate NGK TP167-103-096xT4</t>
        </is>
      </c>
      <c r="C69" s="22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1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1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</row>
    <row r="70">
      <c r="B70" t="inlineStr">
        <is>
          <t>F0220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F2100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F2180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F2210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Name],$A69)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F2350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Name],$A69)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s="5" t="inlineStr">
        <is>
          <t>合計使用量(kg)/週</t>
        </is>
      </c>
      <c r="D80">
        <f>'Grid_Requirement'!B6</f>
        <v/>
      </c>
      <c r="E80">
        <f>'Grid_Requirement'!C6</f>
        <v/>
      </c>
      <c r="F80">
        <f>'Grid_Requirement'!D6</f>
        <v/>
      </c>
      <c r="G80">
        <f>'Grid_Requirement'!E6</f>
        <v/>
      </c>
      <c r="H80">
        <f>'Grid_Requirement'!F6</f>
        <v/>
      </c>
      <c r="I80">
        <f>'Grid_Requirement'!G6</f>
        <v/>
      </c>
      <c r="J80">
        <f>'Grid_Requirement'!H6</f>
        <v/>
      </c>
      <c r="K80">
        <f>'Grid_Requirement'!I6</f>
        <v/>
      </c>
      <c r="L80">
        <f>'Grid_Requirement'!J6</f>
        <v/>
      </c>
      <c r="M80">
        <f>'Grid_Requirement'!K6</f>
        <v/>
      </c>
      <c r="N80">
        <f>'Grid_Requirement'!L6</f>
        <v/>
      </c>
      <c r="O80">
        <f>'Grid_Requirement'!M6</f>
        <v/>
      </c>
      <c r="P80">
        <f>'Grid_Requirement'!N6</f>
        <v/>
      </c>
      <c r="Q80">
        <f>'Grid_Requirement'!O6</f>
        <v/>
      </c>
      <c r="R80">
        <f>'Grid_Requirement'!P6</f>
        <v/>
      </c>
      <c r="S80">
        <f>'Grid_Requirement'!Q6</f>
        <v/>
      </c>
      <c r="T80">
        <f>'Grid_Requirement'!R6</f>
        <v/>
      </c>
      <c r="U80">
        <f>'Grid_Requirement'!S6</f>
        <v/>
      </c>
      <c r="V80">
        <f>'Grid_Requirement'!T6</f>
        <v/>
      </c>
      <c r="W80">
        <f>'Grid_Requirement'!U6</f>
        <v/>
      </c>
      <c r="X80">
        <f>'Grid_Requirement'!V6</f>
        <v/>
      </c>
      <c r="Y80">
        <f>'Grid_Requirement'!W6</f>
        <v/>
      </c>
      <c r="Z80">
        <f>'Grid_Requirement'!X6</f>
        <v/>
      </c>
      <c r="AA80">
        <f>'Grid_Requirement'!Y6</f>
        <v/>
      </c>
      <c r="AB80">
        <f>'Grid_Requirement'!Z6</f>
        <v/>
      </c>
      <c r="AC80">
        <f>'Grid_Requirement'!AA6</f>
        <v/>
      </c>
      <c r="AD80">
        <f>'Grid_Requirement'!AB6</f>
        <v/>
      </c>
      <c r="AE80">
        <f>'Grid_Requirement'!AC6</f>
        <v/>
      </c>
      <c r="AF80">
        <f>'Grid_Requirement'!AD6</f>
        <v/>
      </c>
      <c r="AG80">
        <f>'Grid_Requirement'!AE6</f>
        <v/>
      </c>
      <c r="AH80">
        <f>'Grid_Requirement'!AF6</f>
        <v/>
      </c>
      <c r="AI80">
        <f>'Grid_Requirement'!AG6</f>
        <v/>
      </c>
      <c r="AJ80">
        <f>'Grid_Requirement'!AH6</f>
        <v/>
      </c>
      <c r="AK80">
        <f>'Grid_Requirement'!AI6</f>
        <v/>
      </c>
      <c r="AL80">
        <f>'Grid_Requirement'!AJ6</f>
        <v/>
      </c>
      <c r="AM80">
        <f>'Grid_Requirement'!AK6</f>
        <v/>
      </c>
      <c r="AN80">
        <f>'Grid_Requirement'!AL6</f>
        <v/>
      </c>
      <c r="AO80">
        <f>'Grid_Requirement'!AM6</f>
        <v/>
      </c>
      <c r="AP80">
        <f>'Grid_Requirement'!AN6</f>
        <v/>
      </c>
      <c r="AQ80">
        <f>'Grid_Requirement'!AO6</f>
        <v/>
      </c>
      <c r="AR80">
        <f>'Grid_Requirement'!AP6</f>
        <v/>
      </c>
      <c r="AS80">
        <f>'Grid_Requirement'!AQ6</f>
        <v/>
      </c>
      <c r="AT80">
        <f>'Grid_Requirement'!AR6</f>
        <v/>
      </c>
      <c r="AU80">
        <f>'Grid_Requirement'!AS6</f>
        <v/>
      </c>
      <c r="AV80">
        <f>'Grid_Requirement'!AT6</f>
        <v/>
      </c>
      <c r="AW80">
        <f>'Grid_Requirement'!AU6</f>
        <v/>
      </c>
      <c r="AX80">
        <f>'Grid_Requirement'!AV6</f>
        <v/>
      </c>
      <c r="AY80">
        <f>'Grid_Requirement'!AW6</f>
        <v/>
      </c>
      <c r="AZ80">
        <f>'Grid_Requirement'!AX6</f>
        <v/>
      </c>
      <c r="BA80">
        <f>'Grid_Requirement'!AY6</f>
        <v/>
      </c>
      <c r="BB80">
        <f>'Grid_Requirement'!AZ6</f>
        <v/>
      </c>
      <c r="BC80">
        <f>'Grid_Requirement'!BA6</f>
        <v/>
      </c>
      <c r="BD80">
        <f>'Grid_Requirement'!BB6</f>
        <v/>
      </c>
      <c r="BE80">
        <f>'Grid_Requirement'!BC6</f>
        <v/>
      </c>
      <c r="BF80">
        <f>'Grid_Requirement'!BD6</f>
        <v/>
      </c>
      <c r="BG80">
        <f>'Grid_Requirement'!BE6</f>
        <v/>
      </c>
      <c r="BH80">
        <f>'Grid_Requirement'!BF6</f>
        <v/>
      </c>
      <c r="BI80">
        <f>'Grid_Requirement'!BG6</f>
        <v/>
      </c>
      <c r="BJ80">
        <f>'Grid_Requirement'!BH6</f>
        <v/>
      </c>
      <c r="BK80">
        <f>'Grid_Requirement'!BI6</f>
        <v/>
      </c>
      <c r="BL80">
        <f>'Grid_Requirement'!BJ6</f>
        <v/>
      </c>
      <c r="BM80">
        <f>'Grid_Requirement'!BK6</f>
        <v/>
      </c>
      <c r="BN80">
        <f>'Grid_Requirement'!BL6</f>
        <v/>
      </c>
      <c r="BO80">
        <f>'Grid_Requirement'!BM6</f>
        <v/>
      </c>
      <c r="BP80">
        <f>'Grid_Requirement'!BN6</f>
        <v/>
      </c>
      <c r="BQ80">
        <f>'Grid_Requirement'!BO6</f>
        <v/>
      </c>
      <c r="BR80">
        <f>'Grid_Requirement'!BP6</f>
        <v/>
      </c>
      <c r="BS80">
        <f>'Grid_Requirement'!BQ6</f>
        <v/>
      </c>
      <c r="BT80">
        <f>'Grid_Requirement'!BR6</f>
        <v/>
      </c>
      <c r="BU80">
        <f>'Grid_Requirement'!BS6</f>
        <v/>
      </c>
      <c r="BV80">
        <f>'Grid_Requirement'!BT6</f>
        <v/>
      </c>
      <c r="BW80">
        <f>'Grid_Requirement'!BU6</f>
        <v/>
      </c>
      <c r="BX80">
        <f>'Grid_Requirement'!BV6</f>
        <v/>
      </c>
      <c r="BY80">
        <f>'Grid_Requirement'!BW6</f>
        <v/>
      </c>
      <c r="BZ80">
        <f>'Grid_Requirement'!BX6</f>
        <v/>
      </c>
      <c r="CA80">
        <f>'Grid_Requirement'!BY6</f>
        <v/>
      </c>
      <c r="CB80">
        <f>'Grid_Requirement'!BZ6</f>
        <v/>
      </c>
      <c r="CC80">
        <f>'Grid_Requirement'!CA6</f>
        <v/>
      </c>
      <c r="CD80">
        <f>'Grid_Requirement'!CB6</f>
        <v/>
      </c>
      <c r="CE80">
        <f>'Grid_Requirement'!CC6</f>
        <v/>
      </c>
      <c r="CF80">
        <f>'Grid_Requirement'!CD6</f>
        <v/>
      </c>
      <c r="CG80">
        <f>'Grid_Requirement'!CE6</f>
        <v/>
      </c>
      <c r="CH80">
        <f>'Grid_Requirement'!CF6</f>
        <v/>
      </c>
      <c r="CI80">
        <f>'Grid_Requirement'!CG6</f>
        <v/>
      </c>
      <c r="CJ80">
        <f>'Grid_Requirement'!CH6</f>
        <v/>
      </c>
      <c r="CK80">
        <f>'Grid_Requirement'!CI6</f>
        <v/>
      </c>
      <c r="CL80">
        <f>'Grid_Requirement'!CJ6</f>
        <v/>
      </c>
      <c r="CM80">
        <f>'Grid_Requirement'!CK6</f>
        <v/>
      </c>
      <c r="CN80">
        <f>'Grid_Requirement'!CL6</f>
        <v/>
      </c>
      <c r="CO80">
        <f>'Grid_Requirement'!CM6</f>
        <v/>
      </c>
      <c r="CP80">
        <f>'Grid_Requirement'!CN6</f>
        <v/>
      </c>
      <c r="CQ80">
        <f>'Grid_Requirement'!CO6</f>
        <v/>
      </c>
      <c r="CR80">
        <f>'Grid_Requirement'!CP6</f>
        <v/>
      </c>
      <c r="CS80">
        <f>'Grid_Requirement'!CQ6</f>
        <v/>
      </c>
      <c r="CT80">
        <f>'Grid_Requirement'!CR6</f>
        <v/>
      </c>
      <c r="CU80">
        <f>'Grid_Requirement'!CS6</f>
        <v/>
      </c>
      <c r="CV80">
        <f>'Grid_Requirement'!CT6</f>
        <v/>
      </c>
      <c r="CW80">
        <f>'Grid_Requirement'!CU6</f>
        <v/>
      </c>
      <c r="CX80">
        <f>'Grid_Requirement'!CV6</f>
        <v/>
      </c>
      <c r="CY80">
        <f>'Grid_Requirement'!CW6</f>
        <v/>
      </c>
      <c r="CZ80">
        <f>'Grid_Requirement'!CX6</f>
        <v/>
      </c>
      <c r="DA80">
        <f>'Grid_Requirement'!CY6</f>
        <v/>
      </c>
      <c r="DB80">
        <f>'Grid_Requirement'!CZ6</f>
        <v/>
      </c>
      <c r="DC80">
        <f>'Grid_Requirement'!DA6</f>
        <v/>
      </c>
    </row>
    <row r="81">
      <c r="B81" t="inlineStr">
        <is>
          <t>TTAF在庫(実績,kg)</t>
        </is>
      </c>
      <c r="D81">
        <f>'T_TTAFStock'!B10</f>
        <v/>
      </c>
      <c r="E81">
        <f>'T_TTAFStock'!C10</f>
        <v/>
      </c>
      <c r="F81">
        <f>'T_TTAFStock'!D10</f>
        <v/>
      </c>
      <c r="G81">
        <f>'T_TTAFStock'!E10</f>
        <v/>
      </c>
      <c r="H81">
        <f>'T_TTAFStock'!F10</f>
        <v/>
      </c>
      <c r="I81">
        <f>'T_TTAFStock'!G10</f>
        <v/>
      </c>
      <c r="J81">
        <f>'T_TTAFStock'!H10</f>
        <v/>
      </c>
      <c r="K81">
        <f>'T_TTAFStock'!I10</f>
        <v/>
      </c>
      <c r="L81">
        <f>'T_TTAFStock'!J10</f>
        <v/>
      </c>
      <c r="M81">
        <f>'T_TTAFStock'!K10</f>
        <v/>
      </c>
      <c r="N81">
        <f>'T_TTAFStock'!L10</f>
        <v/>
      </c>
      <c r="O81">
        <f>'T_TTAFStock'!M10</f>
        <v/>
      </c>
      <c r="P81">
        <f>'T_TTAFStock'!N10</f>
        <v/>
      </c>
      <c r="Q81">
        <f>'T_TTAFStock'!O10</f>
        <v/>
      </c>
      <c r="R81">
        <f>'T_TTAFStock'!P10</f>
        <v/>
      </c>
      <c r="S81">
        <f>'T_TTAFStock'!Q10</f>
        <v/>
      </c>
      <c r="T81">
        <f>'T_TTAFStock'!R10</f>
        <v/>
      </c>
      <c r="U81">
        <f>'T_TTAFStock'!S10</f>
        <v/>
      </c>
      <c r="V81">
        <f>'T_TTAFStock'!T10</f>
        <v/>
      </c>
      <c r="W81">
        <f>'T_TTAFStock'!U10</f>
        <v/>
      </c>
      <c r="X81">
        <f>'T_TTAFStock'!V10</f>
        <v/>
      </c>
      <c r="Y81">
        <f>'T_TTAFStock'!W10</f>
        <v/>
      </c>
      <c r="Z81">
        <f>'T_TTAFStock'!X10</f>
        <v/>
      </c>
      <c r="AA81">
        <f>'T_TTAFStock'!Y10</f>
        <v/>
      </c>
      <c r="AB81">
        <f>'T_TTAFStock'!Z10</f>
        <v/>
      </c>
      <c r="AC81">
        <f>'T_TTAFStock'!AA10</f>
        <v/>
      </c>
      <c r="AD81">
        <f>'T_TTAFStock'!AB10</f>
        <v/>
      </c>
      <c r="AE81">
        <f>'T_TTAFStock'!AC10</f>
        <v/>
      </c>
      <c r="AF81">
        <f>'T_TTAFStock'!AD10</f>
        <v/>
      </c>
      <c r="AG81">
        <f>'T_TTAFStock'!AE10</f>
        <v/>
      </c>
      <c r="AH81">
        <f>'T_TTAFStock'!AF10</f>
        <v/>
      </c>
      <c r="AI81">
        <f>'T_TTAFStock'!AG10</f>
        <v/>
      </c>
      <c r="AJ81">
        <f>'T_TTAFStock'!AH10</f>
        <v/>
      </c>
      <c r="AK81">
        <f>'T_TTAFStock'!AI10</f>
        <v/>
      </c>
      <c r="AL81">
        <f>'T_TTAFStock'!AJ10</f>
        <v/>
      </c>
      <c r="AM81">
        <f>'T_TTAFStock'!AK10</f>
        <v/>
      </c>
      <c r="AN81">
        <f>'T_TTAFStock'!AL10</f>
        <v/>
      </c>
      <c r="AO81">
        <f>'T_TTAFStock'!AM10</f>
        <v/>
      </c>
      <c r="AP81">
        <f>'T_TTAFStock'!AN10</f>
        <v/>
      </c>
      <c r="AQ81">
        <f>'T_TTAFStock'!AO10</f>
        <v/>
      </c>
      <c r="AR81">
        <f>'T_TTAFStock'!AP10</f>
        <v/>
      </c>
      <c r="AS81">
        <f>'T_TTAFStock'!AQ10</f>
        <v/>
      </c>
      <c r="AT81">
        <f>'T_TTAFStock'!AR10</f>
        <v/>
      </c>
      <c r="AU81">
        <f>'T_TTAFStock'!AS10</f>
        <v/>
      </c>
      <c r="AV81">
        <f>'T_TTAFStock'!AT10</f>
        <v/>
      </c>
      <c r="AW81">
        <f>'T_TTAFStock'!AU10</f>
        <v/>
      </c>
      <c r="AX81">
        <f>'T_TTAFStock'!AV10</f>
        <v/>
      </c>
      <c r="AY81">
        <f>'T_TTAFStock'!AW10</f>
        <v/>
      </c>
      <c r="AZ81">
        <f>'T_TTAFStock'!AX10</f>
        <v/>
      </c>
      <c r="BA81">
        <f>'T_TTAFStock'!AY10</f>
        <v/>
      </c>
      <c r="BB81">
        <f>'T_TTAFStock'!AZ10</f>
        <v/>
      </c>
      <c r="BC81">
        <f>'T_TTAFStock'!BA10</f>
        <v/>
      </c>
      <c r="BD81">
        <f>'T_TTAFStock'!BB10</f>
        <v/>
      </c>
      <c r="BE81">
        <f>'T_TTAFStock'!BC10</f>
        <v/>
      </c>
      <c r="BF81">
        <f>'T_TTAFStock'!BD10</f>
        <v/>
      </c>
      <c r="BG81">
        <f>'T_TTAFStock'!BE10</f>
        <v/>
      </c>
      <c r="BH81">
        <f>'T_TTAFStock'!BF10</f>
        <v/>
      </c>
      <c r="BI81">
        <f>'T_TTAFStock'!BG10</f>
        <v/>
      </c>
      <c r="BJ81">
        <f>'T_TTAFStock'!BH10</f>
        <v/>
      </c>
      <c r="BK81">
        <f>'T_TTAFStock'!BI10</f>
        <v/>
      </c>
      <c r="BL81">
        <f>'T_TTAFStock'!BJ10</f>
        <v/>
      </c>
      <c r="BM81">
        <f>'T_TTAFStock'!BK10</f>
        <v/>
      </c>
      <c r="BN81">
        <f>'T_TTAFStock'!BL10</f>
        <v/>
      </c>
      <c r="BO81">
        <f>'T_TTAFStock'!BM10</f>
        <v/>
      </c>
      <c r="BP81">
        <f>'T_TTAFStock'!BN10</f>
        <v/>
      </c>
      <c r="BQ81">
        <f>'T_TTAFStock'!BO10</f>
        <v/>
      </c>
      <c r="BR81">
        <f>'T_TTAFStock'!BP10</f>
        <v/>
      </c>
      <c r="BS81">
        <f>'T_TTAFStock'!BQ10</f>
        <v/>
      </c>
      <c r="BT81">
        <f>'T_TTAFStock'!BR10</f>
        <v/>
      </c>
      <c r="BU81">
        <f>'T_TTAFStock'!BS10</f>
        <v/>
      </c>
      <c r="BV81">
        <f>'T_TTAFStock'!BT10</f>
        <v/>
      </c>
      <c r="BW81">
        <f>'T_TTAFStock'!BU10</f>
        <v/>
      </c>
      <c r="BX81">
        <f>'T_TTAFStock'!BV10</f>
        <v/>
      </c>
      <c r="BY81">
        <f>'T_TTAFStock'!BW10</f>
        <v/>
      </c>
      <c r="BZ81">
        <f>'T_TTAFStock'!BX10</f>
        <v/>
      </c>
      <c r="CA81">
        <f>'T_TTAFStock'!BY10</f>
        <v/>
      </c>
      <c r="CB81">
        <f>'T_TTAFStock'!BZ10</f>
        <v/>
      </c>
      <c r="CC81">
        <f>'T_TTAFStock'!CA10</f>
        <v/>
      </c>
      <c r="CD81">
        <f>'T_TTAFStock'!CB10</f>
        <v/>
      </c>
      <c r="CE81">
        <f>'T_TTAFStock'!CC10</f>
        <v/>
      </c>
      <c r="CF81">
        <f>'T_TTAFStock'!CD10</f>
        <v/>
      </c>
      <c r="CG81">
        <f>'T_TTAFStock'!CE10</f>
        <v/>
      </c>
      <c r="CH81">
        <f>'T_TTAFStock'!CF10</f>
        <v/>
      </c>
      <c r="CI81">
        <f>'T_TTAFStock'!CG10</f>
        <v/>
      </c>
      <c r="CJ81">
        <f>'T_TTAFStock'!CH10</f>
        <v/>
      </c>
      <c r="CK81">
        <f>'T_TTAFStock'!CI10</f>
        <v/>
      </c>
      <c r="CL81">
        <f>'T_TTAFStock'!CJ10</f>
        <v/>
      </c>
      <c r="CM81">
        <f>'T_TTAFStock'!CK10</f>
        <v/>
      </c>
      <c r="CN81">
        <f>'T_TTAFStock'!CL10</f>
        <v/>
      </c>
      <c r="CO81">
        <f>'T_TTAFStock'!CM10</f>
        <v/>
      </c>
      <c r="CP81">
        <f>'T_TTAFStock'!CN10</f>
        <v/>
      </c>
      <c r="CQ81">
        <f>'T_TTAFStock'!CO10</f>
        <v/>
      </c>
      <c r="CR81">
        <f>'T_TTAFStock'!CP10</f>
        <v/>
      </c>
      <c r="CS81">
        <f>'T_TTAFStock'!CQ10</f>
        <v/>
      </c>
      <c r="CT81">
        <f>'T_TTAFStock'!CR10</f>
        <v/>
      </c>
      <c r="CU81">
        <f>'T_TTAFStock'!CS10</f>
        <v/>
      </c>
      <c r="CV81">
        <f>'T_TTAFStock'!CT10</f>
        <v/>
      </c>
      <c r="CW81">
        <f>'T_TTAFStock'!CU10</f>
        <v/>
      </c>
      <c r="CX81">
        <f>'T_TTAFStock'!CV10</f>
        <v/>
      </c>
      <c r="CY81">
        <f>'T_TTAFStock'!CW10</f>
        <v/>
      </c>
      <c r="CZ81">
        <f>'T_TTAFStock'!CX10</f>
        <v/>
      </c>
      <c r="DA81">
        <f>'T_TTAFStock'!CY10</f>
        <v/>
      </c>
      <c r="DB81">
        <f>'T_TTAFStock'!CZ10</f>
        <v/>
      </c>
      <c r="DC81">
        <f>'T_TTAFStock'!DA10</f>
        <v/>
      </c>
    </row>
    <row r="82">
      <c r="B82" t="inlineStr">
        <is>
          <t>自社在庫(実績,kg)</t>
        </is>
      </c>
      <c r="D82">
        <f>'T_SelfStock'!B10</f>
        <v/>
      </c>
      <c r="E82">
        <f>'T_SelfStock'!C10</f>
        <v/>
      </c>
      <c r="F82">
        <f>'T_SelfStock'!D10</f>
        <v/>
      </c>
      <c r="G82">
        <f>'T_SelfStock'!E10</f>
        <v/>
      </c>
      <c r="H82">
        <f>'T_SelfStock'!F10</f>
        <v/>
      </c>
      <c r="I82">
        <f>'T_SelfStock'!G10</f>
        <v/>
      </c>
      <c r="J82">
        <f>'T_SelfStock'!H10</f>
        <v/>
      </c>
      <c r="K82">
        <f>'T_SelfStock'!I10</f>
        <v/>
      </c>
      <c r="L82">
        <f>'T_SelfStock'!J10</f>
        <v/>
      </c>
      <c r="M82">
        <f>'T_SelfStock'!K10</f>
        <v/>
      </c>
      <c r="N82">
        <f>'T_SelfStock'!L10</f>
        <v/>
      </c>
      <c r="O82">
        <f>'T_SelfStock'!M10</f>
        <v/>
      </c>
      <c r="P82">
        <f>'T_SelfStock'!N10</f>
        <v/>
      </c>
      <c r="Q82">
        <f>'T_SelfStock'!O10</f>
        <v/>
      </c>
      <c r="R82">
        <f>'T_SelfStock'!P10</f>
        <v/>
      </c>
      <c r="S82">
        <f>'T_SelfStock'!Q10</f>
        <v/>
      </c>
      <c r="T82">
        <f>'T_SelfStock'!R10</f>
        <v/>
      </c>
      <c r="U82">
        <f>'T_SelfStock'!S10</f>
        <v/>
      </c>
      <c r="V82">
        <f>'T_SelfStock'!T10</f>
        <v/>
      </c>
      <c r="W82">
        <f>'T_SelfStock'!U10</f>
        <v/>
      </c>
      <c r="X82">
        <f>'T_SelfStock'!V10</f>
        <v/>
      </c>
      <c r="Y82">
        <f>'T_SelfStock'!W10</f>
        <v/>
      </c>
      <c r="Z82">
        <f>'T_SelfStock'!X10</f>
        <v/>
      </c>
      <c r="AA82">
        <f>'T_SelfStock'!Y10</f>
        <v/>
      </c>
      <c r="AB82">
        <f>'T_SelfStock'!Z10</f>
        <v/>
      </c>
      <c r="AC82">
        <f>'T_SelfStock'!AA10</f>
        <v/>
      </c>
      <c r="AD82">
        <f>'T_SelfStock'!AB10</f>
        <v/>
      </c>
      <c r="AE82">
        <f>'T_SelfStock'!AC10</f>
        <v/>
      </c>
      <c r="AF82">
        <f>'T_SelfStock'!AD10</f>
        <v/>
      </c>
      <c r="AG82">
        <f>'T_SelfStock'!AE10</f>
        <v/>
      </c>
      <c r="AH82">
        <f>'T_SelfStock'!AF10</f>
        <v/>
      </c>
      <c r="AI82">
        <f>'T_SelfStock'!AG10</f>
        <v/>
      </c>
      <c r="AJ82">
        <f>'T_SelfStock'!AH10</f>
        <v/>
      </c>
      <c r="AK82">
        <f>'T_SelfStock'!AI10</f>
        <v/>
      </c>
      <c r="AL82">
        <f>'T_SelfStock'!AJ10</f>
        <v/>
      </c>
      <c r="AM82">
        <f>'T_SelfStock'!AK10</f>
        <v/>
      </c>
      <c r="AN82">
        <f>'T_SelfStock'!AL10</f>
        <v/>
      </c>
      <c r="AO82">
        <f>'T_SelfStock'!AM10</f>
        <v/>
      </c>
      <c r="AP82">
        <f>'T_SelfStock'!AN10</f>
        <v/>
      </c>
      <c r="AQ82">
        <f>'T_SelfStock'!AO10</f>
        <v/>
      </c>
      <c r="AR82">
        <f>'T_SelfStock'!AP10</f>
        <v/>
      </c>
      <c r="AS82">
        <f>'T_SelfStock'!AQ10</f>
        <v/>
      </c>
      <c r="AT82">
        <f>'T_SelfStock'!AR10</f>
        <v/>
      </c>
      <c r="AU82">
        <f>'T_SelfStock'!AS10</f>
        <v/>
      </c>
      <c r="AV82">
        <f>'T_SelfStock'!AT10</f>
        <v/>
      </c>
      <c r="AW82">
        <f>'T_SelfStock'!AU10</f>
        <v/>
      </c>
      <c r="AX82">
        <f>'T_SelfStock'!AV10</f>
        <v/>
      </c>
      <c r="AY82">
        <f>'T_SelfStock'!AW10</f>
        <v/>
      </c>
      <c r="AZ82">
        <f>'T_SelfStock'!AX10</f>
        <v/>
      </c>
      <c r="BA82">
        <f>'T_SelfStock'!AY10</f>
        <v/>
      </c>
      <c r="BB82">
        <f>'T_SelfStock'!AZ10</f>
        <v/>
      </c>
      <c r="BC82">
        <f>'T_SelfStock'!BA10</f>
        <v/>
      </c>
      <c r="BD82">
        <f>'T_SelfStock'!BB10</f>
        <v/>
      </c>
      <c r="BE82">
        <f>'T_SelfStock'!BC10</f>
        <v/>
      </c>
      <c r="BF82">
        <f>'T_SelfStock'!BD10</f>
        <v/>
      </c>
      <c r="BG82">
        <f>'T_SelfStock'!BE10</f>
        <v/>
      </c>
      <c r="BH82">
        <f>'T_SelfStock'!BF10</f>
        <v/>
      </c>
      <c r="BI82">
        <f>'T_SelfStock'!BG10</f>
        <v/>
      </c>
      <c r="BJ82">
        <f>'T_SelfStock'!BH10</f>
        <v/>
      </c>
      <c r="BK82">
        <f>'T_SelfStock'!BI10</f>
        <v/>
      </c>
      <c r="BL82">
        <f>'T_SelfStock'!BJ10</f>
        <v/>
      </c>
      <c r="BM82">
        <f>'T_SelfStock'!BK10</f>
        <v/>
      </c>
      <c r="BN82">
        <f>'T_SelfStock'!BL10</f>
        <v/>
      </c>
      <c r="BO82">
        <f>'T_SelfStock'!BM10</f>
        <v/>
      </c>
      <c r="BP82">
        <f>'T_SelfStock'!BN10</f>
        <v/>
      </c>
      <c r="BQ82">
        <f>'T_SelfStock'!BO10</f>
        <v/>
      </c>
      <c r="BR82">
        <f>'T_SelfStock'!BP10</f>
        <v/>
      </c>
      <c r="BS82">
        <f>'T_SelfStock'!BQ10</f>
        <v/>
      </c>
      <c r="BT82">
        <f>'T_SelfStock'!BR10</f>
        <v/>
      </c>
      <c r="BU82">
        <f>'T_SelfStock'!BS10</f>
        <v/>
      </c>
      <c r="BV82">
        <f>'T_SelfStock'!BT10</f>
        <v/>
      </c>
      <c r="BW82">
        <f>'T_SelfStock'!BU10</f>
        <v/>
      </c>
      <c r="BX82">
        <f>'T_SelfStock'!BV10</f>
        <v/>
      </c>
      <c r="BY82">
        <f>'T_SelfStock'!BW10</f>
        <v/>
      </c>
      <c r="BZ82">
        <f>'T_SelfStock'!BX10</f>
        <v/>
      </c>
      <c r="CA82">
        <f>'T_SelfStock'!BY10</f>
        <v/>
      </c>
      <c r="CB82">
        <f>'T_SelfStock'!BZ10</f>
        <v/>
      </c>
      <c r="CC82">
        <f>'T_SelfStock'!CA10</f>
        <v/>
      </c>
      <c r="CD82">
        <f>'T_SelfStock'!CB10</f>
        <v/>
      </c>
      <c r="CE82">
        <f>'T_SelfStock'!CC10</f>
        <v/>
      </c>
      <c r="CF82">
        <f>'T_SelfStock'!CD10</f>
        <v/>
      </c>
      <c r="CG82">
        <f>'T_SelfStock'!CE10</f>
        <v/>
      </c>
      <c r="CH82">
        <f>'T_SelfStock'!CF10</f>
        <v/>
      </c>
      <c r="CI82">
        <f>'T_SelfStock'!CG10</f>
        <v/>
      </c>
      <c r="CJ82">
        <f>'T_SelfStock'!CH10</f>
        <v/>
      </c>
      <c r="CK82">
        <f>'T_SelfStock'!CI10</f>
        <v/>
      </c>
      <c r="CL82">
        <f>'T_SelfStock'!CJ10</f>
        <v/>
      </c>
      <c r="CM82">
        <f>'T_SelfStock'!CK10</f>
        <v/>
      </c>
      <c r="CN82">
        <f>'T_SelfStock'!CL10</f>
        <v/>
      </c>
      <c r="CO82">
        <f>'T_SelfStock'!CM10</f>
        <v/>
      </c>
      <c r="CP82">
        <f>'T_SelfStock'!CN10</f>
        <v/>
      </c>
      <c r="CQ82">
        <f>'T_SelfStock'!CO10</f>
        <v/>
      </c>
      <c r="CR82">
        <f>'T_SelfStock'!CP10</f>
        <v/>
      </c>
      <c r="CS82">
        <f>'T_SelfStock'!CQ10</f>
        <v/>
      </c>
      <c r="CT82">
        <f>'T_SelfStock'!CR10</f>
        <v/>
      </c>
      <c r="CU82">
        <f>'T_SelfStock'!CS10</f>
        <v/>
      </c>
      <c r="CV82">
        <f>'T_SelfStock'!CT10</f>
        <v/>
      </c>
      <c r="CW82">
        <f>'T_SelfStock'!CU10</f>
        <v/>
      </c>
      <c r="CX82">
        <f>'T_SelfStock'!CV10</f>
        <v/>
      </c>
      <c r="CY82">
        <f>'T_SelfStock'!CW10</f>
        <v/>
      </c>
      <c r="CZ82">
        <f>'T_SelfStock'!CX10</f>
        <v/>
      </c>
      <c r="DA82">
        <f>'T_SelfStock'!CY10</f>
        <v/>
      </c>
      <c r="DB82">
        <f>'T_SelfStock'!CZ10</f>
        <v/>
      </c>
      <c r="DC82">
        <f>'T_SelfStock'!DA10</f>
        <v/>
      </c>
    </row>
    <row r="83">
      <c r="B83" t="inlineStr">
        <is>
          <t>Order(発注予定,kg)</t>
        </is>
      </c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  <c r="AU83" s="23" t="n"/>
      <c r="AV83" s="23" t="n"/>
      <c r="AW83" s="23" t="n"/>
      <c r="AX83" s="23" t="n"/>
      <c r="AY83" s="23" t="n"/>
      <c r="AZ83" s="23" t="n"/>
      <c r="BA83" s="23" t="n"/>
      <c r="BB83" s="23" t="n"/>
      <c r="BC83" s="23" t="n"/>
      <c r="BD83" s="23" t="n"/>
      <c r="BE83" s="23" t="n"/>
      <c r="BF83" s="23" t="n"/>
      <c r="BG83" s="23" t="n"/>
      <c r="BH83" s="23" t="n"/>
      <c r="BI83" s="23" t="n"/>
      <c r="BJ83" s="23" t="n"/>
      <c r="BK83" s="23" t="n"/>
      <c r="BL83" s="23" t="n"/>
      <c r="BM83" s="23" t="n"/>
      <c r="BN83" s="23" t="n"/>
      <c r="BO83" s="23" t="n"/>
      <c r="BP83" s="23" t="n"/>
      <c r="BQ83" s="23" t="n"/>
      <c r="BR83" s="23" t="n"/>
      <c r="BS83" s="23" t="n"/>
      <c r="BT83" s="23" t="n"/>
      <c r="BU83" s="23" t="n"/>
      <c r="BV83" s="23" t="n"/>
      <c r="BW83" s="23" t="n"/>
      <c r="BX83" s="23" t="n"/>
      <c r="BY83" s="23" t="n"/>
      <c r="BZ83" s="23" t="n"/>
      <c r="CA83" s="23" t="n"/>
      <c r="CB83" s="23" t="n"/>
      <c r="CC83" s="23" t="n"/>
      <c r="CD83" s="23" t="n"/>
      <c r="CE83" s="23" t="n"/>
      <c r="CF83" s="23" t="n"/>
      <c r="CG83" s="23" t="n"/>
      <c r="CH83" s="23" t="n"/>
      <c r="CI83" s="23" t="n"/>
      <c r="CJ83" s="23" t="n"/>
      <c r="CK83" s="23" t="n"/>
      <c r="CL83" s="23" t="n"/>
      <c r="CM83" s="23" t="n"/>
      <c r="CN83" s="23" t="n"/>
      <c r="CO83" s="23" t="n"/>
      <c r="CP83" s="23" t="n"/>
      <c r="CQ83" s="23" t="n"/>
      <c r="CR83" s="23" t="n"/>
      <c r="CS83" s="23" t="n"/>
      <c r="CT83" s="23" t="n"/>
      <c r="CU83" s="23" t="n"/>
      <c r="CV83" s="23" t="n"/>
      <c r="CW83" s="23" t="n"/>
      <c r="CX83" s="23" t="n"/>
      <c r="CY83" s="23" t="n"/>
      <c r="CZ83" s="23" t="n"/>
      <c r="DA83" s="23" t="n"/>
      <c r="DB83" s="23" t="n"/>
      <c r="DC83" s="23" t="n"/>
      <c r="DE83" s="12" t="inlineStr">
        <is>
          <t>7CL</t>
        </is>
      </c>
    </row>
    <row r="84">
      <c r="B84" s="24" t="inlineStr">
        <is>
          <t>PO_No</t>
        </is>
      </c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25" t="n"/>
      <c r="BX84" s="25" t="n"/>
      <c r="BY84" s="25" t="n"/>
      <c r="BZ84" s="25" t="n"/>
      <c r="CA84" s="25" t="n"/>
      <c r="CB84" s="25" t="n"/>
      <c r="CC84" s="25" t="n"/>
      <c r="CD84" s="25" t="n"/>
      <c r="CE84" s="25" t="n"/>
      <c r="CF84" s="25" t="n"/>
      <c r="CG84" s="25" t="n"/>
      <c r="CH84" s="25" t="n"/>
      <c r="CI84" s="25" t="n"/>
      <c r="CJ84" s="25" t="n"/>
      <c r="CK84" s="25" t="n"/>
      <c r="CL84" s="25" t="n"/>
      <c r="CM84" s="25" t="n"/>
      <c r="CN84" s="25" t="n"/>
      <c r="CO84" s="25" t="n"/>
      <c r="CP84" s="25" t="n"/>
      <c r="CQ84" s="25" t="n"/>
      <c r="CR84" s="25" t="n"/>
      <c r="CS84" s="25" t="n"/>
      <c r="CT84" s="25" t="n"/>
      <c r="CU84" s="25" t="n"/>
      <c r="CV84" s="25" t="n"/>
      <c r="CW84" s="25" t="n"/>
      <c r="CX84" s="25" t="n"/>
      <c r="CY84" s="25" t="n"/>
      <c r="CZ84" s="25" t="n"/>
      <c r="DA84" s="25" t="n"/>
      <c r="DB84" s="25" t="n"/>
      <c r="DC84" s="25" t="n"/>
    </row>
    <row r="85">
      <c r="B85" s="5" t="inlineStr">
        <is>
          <t>合計在庫(週末時点,kg)</t>
        </is>
      </c>
      <c r="D85">
        <f>'Grid_Stock'!B6</f>
        <v/>
      </c>
      <c r="E85">
        <f>'Grid_Stock'!C6</f>
        <v/>
      </c>
      <c r="F85">
        <f>'Grid_Stock'!D6</f>
        <v/>
      </c>
      <c r="G85">
        <f>'Grid_Stock'!E6</f>
        <v/>
      </c>
      <c r="H85">
        <f>'Grid_Stock'!F6</f>
        <v/>
      </c>
      <c r="I85">
        <f>'Grid_Stock'!G6</f>
        <v/>
      </c>
      <c r="J85">
        <f>'Grid_Stock'!H6</f>
        <v/>
      </c>
      <c r="K85">
        <f>'Grid_Stock'!I6</f>
        <v/>
      </c>
      <c r="L85">
        <f>'Grid_Stock'!J6</f>
        <v/>
      </c>
      <c r="M85">
        <f>'Grid_Stock'!K6</f>
        <v/>
      </c>
      <c r="N85">
        <f>'Grid_Stock'!L6</f>
        <v/>
      </c>
      <c r="O85">
        <f>'Grid_Stock'!M6</f>
        <v/>
      </c>
      <c r="P85">
        <f>'Grid_Stock'!N6</f>
        <v/>
      </c>
      <c r="Q85">
        <f>'Grid_Stock'!O6</f>
        <v/>
      </c>
      <c r="R85">
        <f>'Grid_Stock'!P6</f>
        <v/>
      </c>
      <c r="S85">
        <f>'Grid_Stock'!Q6</f>
        <v/>
      </c>
      <c r="T85">
        <f>'Grid_Stock'!R6</f>
        <v/>
      </c>
      <c r="U85">
        <f>'Grid_Stock'!S6</f>
        <v/>
      </c>
      <c r="V85">
        <f>'Grid_Stock'!T6</f>
        <v/>
      </c>
      <c r="W85">
        <f>'Grid_Stock'!U6</f>
        <v/>
      </c>
      <c r="X85">
        <f>'Grid_Stock'!V6</f>
        <v/>
      </c>
      <c r="Y85">
        <f>'Grid_Stock'!W6</f>
        <v/>
      </c>
      <c r="Z85">
        <f>'Grid_Stock'!X6</f>
        <v/>
      </c>
      <c r="AA85">
        <f>'Grid_Stock'!Y6</f>
        <v/>
      </c>
      <c r="AB85">
        <f>'Grid_Stock'!Z6</f>
        <v/>
      </c>
      <c r="AC85">
        <f>'Grid_Stock'!AA6</f>
        <v/>
      </c>
      <c r="AD85">
        <f>'Grid_Stock'!AB6</f>
        <v/>
      </c>
      <c r="AE85">
        <f>'Grid_Stock'!AC6</f>
        <v/>
      </c>
      <c r="AF85">
        <f>'Grid_Stock'!AD6</f>
        <v/>
      </c>
      <c r="AG85">
        <f>'Grid_Stock'!AE6</f>
        <v/>
      </c>
      <c r="AH85">
        <f>'Grid_Stock'!AF6</f>
        <v/>
      </c>
      <c r="AI85">
        <f>'Grid_Stock'!AG6</f>
        <v/>
      </c>
      <c r="AJ85">
        <f>'Grid_Stock'!AH6</f>
        <v/>
      </c>
      <c r="AK85">
        <f>'Grid_Stock'!AI6</f>
        <v/>
      </c>
      <c r="AL85">
        <f>'Grid_Stock'!AJ6</f>
        <v/>
      </c>
      <c r="AM85">
        <f>'Grid_Stock'!AK6</f>
        <v/>
      </c>
      <c r="AN85">
        <f>'Grid_Stock'!AL6</f>
        <v/>
      </c>
      <c r="AO85">
        <f>'Grid_Stock'!AM6</f>
        <v/>
      </c>
      <c r="AP85">
        <f>'Grid_Stock'!AN6</f>
        <v/>
      </c>
      <c r="AQ85">
        <f>'Grid_Stock'!AO6</f>
        <v/>
      </c>
      <c r="AR85">
        <f>'Grid_Stock'!AP6</f>
        <v/>
      </c>
      <c r="AS85">
        <f>'Grid_Stock'!AQ6</f>
        <v/>
      </c>
      <c r="AT85">
        <f>'Grid_Stock'!AR6</f>
        <v/>
      </c>
      <c r="AU85">
        <f>'Grid_Stock'!AS6</f>
        <v/>
      </c>
      <c r="AV85">
        <f>'Grid_Stock'!AT6</f>
        <v/>
      </c>
      <c r="AW85">
        <f>'Grid_Stock'!AU6</f>
        <v/>
      </c>
      <c r="AX85">
        <f>'Grid_Stock'!AV6</f>
        <v/>
      </c>
      <c r="AY85">
        <f>'Grid_Stock'!AW6</f>
        <v/>
      </c>
      <c r="AZ85">
        <f>'Grid_Stock'!AX6</f>
        <v/>
      </c>
      <c r="BA85">
        <f>'Grid_Stock'!AY6</f>
        <v/>
      </c>
      <c r="BB85">
        <f>'Grid_Stock'!AZ6</f>
        <v/>
      </c>
      <c r="BC85">
        <f>'Grid_Stock'!BA6</f>
        <v/>
      </c>
      <c r="BD85">
        <f>'Grid_Stock'!BB6</f>
        <v/>
      </c>
      <c r="BE85">
        <f>'Grid_Stock'!BC6</f>
        <v/>
      </c>
      <c r="BF85">
        <f>'Grid_Stock'!BD6</f>
        <v/>
      </c>
      <c r="BG85">
        <f>'Grid_Stock'!BE6</f>
        <v/>
      </c>
      <c r="BH85">
        <f>'Grid_Stock'!BF6</f>
        <v/>
      </c>
      <c r="BI85">
        <f>'Grid_Stock'!BG6</f>
        <v/>
      </c>
      <c r="BJ85">
        <f>'Grid_Stock'!BH6</f>
        <v/>
      </c>
      <c r="BK85">
        <f>'Grid_Stock'!BI6</f>
        <v/>
      </c>
      <c r="BL85">
        <f>'Grid_Stock'!BJ6</f>
        <v/>
      </c>
      <c r="BM85">
        <f>'Grid_Stock'!BK6</f>
        <v/>
      </c>
      <c r="BN85">
        <f>'Grid_Stock'!BL6</f>
        <v/>
      </c>
      <c r="BO85">
        <f>'Grid_Stock'!BM6</f>
        <v/>
      </c>
      <c r="BP85">
        <f>'Grid_Stock'!BN6</f>
        <v/>
      </c>
      <c r="BQ85">
        <f>'Grid_Stock'!BO6</f>
        <v/>
      </c>
      <c r="BR85">
        <f>'Grid_Stock'!BP6</f>
        <v/>
      </c>
      <c r="BS85">
        <f>'Grid_Stock'!BQ6</f>
        <v/>
      </c>
      <c r="BT85">
        <f>'Grid_Stock'!BR6</f>
        <v/>
      </c>
      <c r="BU85">
        <f>'Grid_Stock'!BS6</f>
        <v/>
      </c>
      <c r="BV85">
        <f>'Grid_Stock'!BT6</f>
        <v/>
      </c>
      <c r="BW85">
        <f>'Grid_Stock'!BU6</f>
        <v/>
      </c>
      <c r="BX85">
        <f>'Grid_Stock'!BV6</f>
        <v/>
      </c>
      <c r="BY85">
        <f>'Grid_Stock'!BW6</f>
        <v/>
      </c>
      <c r="BZ85">
        <f>'Grid_Stock'!BX6</f>
        <v/>
      </c>
      <c r="CA85">
        <f>'Grid_Stock'!BY6</f>
        <v/>
      </c>
      <c r="CB85">
        <f>'Grid_Stock'!BZ6</f>
        <v/>
      </c>
      <c r="CC85">
        <f>'Grid_Stock'!CA6</f>
        <v/>
      </c>
      <c r="CD85">
        <f>'Grid_Stock'!CB6</f>
        <v/>
      </c>
      <c r="CE85">
        <f>'Grid_Stock'!CC6</f>
        <v/>
      </c>
      <c r="CF85">
        <f>'Grid_Stock'!CD6</f>
        <v/>
      </c>
      <c r="CG85">
        <f>'Grid_Stock'!CE6</f>
        <v/>
      </c>
      <c r="CH85">
        <f>'Grid_Stock'!CF6</f>
        <v/>
      </c>
      <c r="CI85">
        <f>'Grid_Stock'!CG6</f>
        <v/>
      </c>
      <c r="CJ85">
        <f>'Grid_Stock'!CH6</f>
        <v/>
      </c>
      <c r="CK85">
        <f>'Grid_Stock'!CI6</f>
        <v/>
      </c>
      <c r="CL85">
        <f>'Grid_Stock'!CJ6</f>
        <v/>
      </c>
      <c r="CM85">
        <f>'Grid_Stock'!CK6</f>
        <v/>
      </c>
      <c r="CN85">
        <f>'Grid_Stock'!CL6</f>
        <v/>
      </c>
      <c r="CO85">
        <f>'Grid_Stock'!CM6</f>
        <v/>
      </c>
      <c r="CP85">
        <f>'Grid_Stock'!CN6</f>
        <v/>
      </c>
      <c r="CQ85">
        <f>'Grid_Stock'!CO6</f>
        <v/>
      </c>
      <c r="CR85">
        <f>'Grid_Stock'!CP6</f>
        <v/>
      </c>
      <c r="CS85">
        <f>'Grid_Stock'!CQ6</f>
        <v/>
      </c>
      <c r="CT85">
        <f>'Grid_Stock'!CR6</f>
        <v/>
      </c>
      <c r="CU85">
        <f>'Grid_Stock'!CS6</f>
        <v/>
      </c>
      <c r="CV85">
        <f>'Grid_Stock'!CT6</f>
        <v/>
      </c>
      <c r="CW85">
        <f>'Grid_Stock'!CU6</f>
        <v/>
      </c>
      <c r="CX85">
        <f>'Grid_Stock'!CV6</f>
        <v/>
      </c>
      <c r="CY85">
        <f>'Grid_Stock'!CW6</f>
        <v/>
      </c>
      <c r="CZ85">
        <f>'Grid_Stock'!CX6</f>
        <v/>
      </c>
      <c r="DA85">
        <f>'Grid_Stock'!CY6</f>
        <v/>
      </c>
      <c r="DB85">
        <f>'Grid_Stock'!CZ6</f>
        <v/>
      </c>
      <c r="DC85">
        <f>'Grid_Stock'!DA6</f>
        <v/>
      </c>
    </row>
    <row r="86">
      <c r="B86" s="26" t="inlineStr">
        <is>
          <t>（発注の目安はDashboardの基準在庫[下限/上限]と色分けを参照）</t>
        </is>
      </c>
    </row>
    <row r="88">
      <c r="A88" s="21" t="inlineStr">
        <is>
          <t>OJN</t>
        </is>
      </c>
      <c r="B88" s="21" t="inlineStr">
        <is>
          <t>Substrate TTAF WF6</t>
        </is>
      </c>
      <c r="C88" s="22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  <c r="AM88" s="21" t="n"/>
      <c r="AN88" s="21" t="n"/>
      <c r="AO88" s="21" t="n"/>
      <c r="AP88" s="21" t="n"/>
      <c r="AQ88" s="21" t="n"/>
      <c r="AR88" s="21" t="n"/>
      <c r="AS88" s="21" t="n"/>
      <c r="AT88" s="21" t="n"/>
      <c r="AU88" s="21" t="n"/>
      <c r="AV88" s="21" t="n"/>
      <c r="AW88" s="21" t="n"/>
      <c r="AX88" s="21" t="n"/>
      <c r="AY88" s="21" t="n"/>
      <c r="AZ88" s="21" t="n"/>
      <c r="BA88" s="21" t="n"/>
      <c r="BB88" s="21" t="n"/>
      <c r="BC88" s="21" t="n"/>
      <c r="BD88" s="21" t="n"/>
      <c r="BE88" s="21" t="n"/>
      <c r="BF88" s="21" t="n"/>
      <c r="BG88" s="21" t="n"/>
      <c r="BH88" s="21" t="n"/>
      <c r="BI88" s="21" t="n"/>
      <c r="BJ88" s="21" t="n"/>
      <c r="BK88" s="21" t="n"/>
      <c r="BL88" s="21" t="n"/>
      <c r="BM88" s="21" t="n"/>
      <c r="BN88" s="21" t="n"/>
      <c r="BO88" s="21" t="n"/>
      <c r="BP88" s="21" t="n"/>
      <c r="BQ88" s="21" t="n"/>
      <c r="BR88" s="21" t="n"/>
      <c r="BS88" s="21" t="n"/>
      <c r="BT88" s="21" t="n"/>
      <c r="BU88" s="21" t="n"/>
      <c r="BV88" s="21" t="n"/>
      <c r="BW88" s="21" t="n"/>
      <c r="BX88" s="21" t="n"/>
      <c r="BY88" s="21" t="n"/>
      <c r="BZ88" s="21" t="n"/>
      <c r="CA88" s="21" t="n"/>
      <c r="CB88" s="21" t="n"/>
      <c r="CC88" s="21" t="n"/>
      <c r="CD88" s="21" t="n"/>
      <c r="CE88" s="21" t="n"/>
      <c r="CF88" s="21" t="n"/>
      <c r="CG88" s="21" t="n"/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/>
      <c r="CS88" s="21" t="n"/>
      <c r="CT88" s="21" t="n"/>
      <c r="CU88" s="21" t="n"/>
      <c r="CV88" s="21" t="n"/>
      <c r="CW88" s="21" t="n"/>
      <c r="CX88" s="21" t="n"/>
      <c r="CY88" s="21" t="n"/>
      <c r="CZ88" s="21" t="n"/>
      <c r="DA88" s="21" t="n"/>
      <c r="DB88" s="21" t="n"/>
      <c r="DC88" s="21" t="n"/>
    </row>
    <row r="89">
      <c r="B89" t="inlineStr">
        <is>
          <t>F2090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12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Name],$A88)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s="5" t="inlineStr">
        <is>
          <t>合計使用量(kg)/週</t>
        </is>
      </c>
      <c r="D91">
        <f>'Grid_Requirement'!B7</f>
        <v/>
      </c>
      <c r="E91">
        <f>'Grid_Requirement'!C7</f>
        <v/>
      </c>
      <c r="F91">
        <f>'Grid_Requirement'!D7</f>
        <v/>
      </c>
      <c r="G91">
        <f>'Grid_Requirement'!E7</f>
        <v/>
      </c>
      <c r="H91">
        <f>'Grid_Requirement'!F7</f>
        <v/>
      </c>
      <c r="I91">
        <f>'Grid_Requirement'!G7</f>
        <v/>
      </c>
      <c r="J91">
        <f>'Grid_Requirement'!H7</f>
        <v/>
      </c>
      <c r="K91">
        <f>'Grid_Requirement'!I7</f>
        <v/>
      </c>
      <c r="L91">
        <f>'Grid_Requirement'!J7</f>
        <v/>
      </c>
      <c r="M91">
        <f>'Grid_Requirement'!K7</f>
        <v/>
      </c>
      <c r="N91">
        <f>'Grid_Requirement'!L7</f>
        <v/>
      </c>
      <c r="O91">
        <f>'Grid_Requirement'!M7</f>
        <v/>
      </c>
      <c r="P91">
        <f>'Grid_Requirement'!N7</f>
        <v/>
      </c>
      <c r="Q91">
        <f>'Grid_Requirement'!O7</f>
        <v/>
      </c>
      <c r="R91">
        <f>'Grid_Requirement'!P7</f>
        <v/>
      </c>
      <c r="S91">
        <f>'Grid_Requirement'!Q7</f>
        <v/>
      </c>
      <c r="T91">
        <f>'Grid_Requirement'!R7</f>
        <v/>
      </c>
      <c r="U91">
        <f>'Grid_Requirement'!S7</f>
        <v/>
      </c>
      <c r="V91">
        <f>'Grid_Requirement'!T7</f>
        <v/>
      </c>
      <c r="W91">
        <f>'Grid_Requirement'!U7</f>
        <v/>
      </c>
      <c r="X91">
        <f>'Grid_Requirement'!V7</f>
        <v/>
      </c>
      <c r="Y91">
        <f>'Grid_Requirement'!W7</f>
        <v/>
      </c>
      <c r="Z91">
        <f>'Grid_Requirement'!X7</f>
        <v/>
      </c>
      <c r="AA91">
        <f>'Grid_Requirement'!Y7</f>
        <v/>
      </c>
      <c r="AB91">
        <f>'Grid_Requirement'!Z7</f>
        <v/>
      </c>
      <c r="AC91">
        <f>'Grid_Requirement'!AA7</f>
        <v/>
      </c>
      <c r="AD91">
        <f>'Grid_Requirement'!AB7</f>
        <v/>
      </c>
      <c r="AE91">
        <f>'Grid_Requirement'!AC7</f>
        <v/>
      </c>
      <c r="AF91">
        <f>'Grid_Requirement'!AD7</f>
        <v/>
      </c>
      <c r="AG91">
        <f>'Grid_Requirement'!AE7</f>
        <v/>
      </c>
      <c r="AH91">
        <f>'Grid_Requirement'!AF7</f>
        <v/>
      </c>
      <c r="AI91">
        <f>'Grid_Requirement'!AG7</f>
        <v/>
      </c>
      <c r="AJ91">
        <f>'Grid_Requirement'!AH7</f>
        <v/>
      </c>
      <c r="AK91">
        <f>'Grid_Requirement'!AI7</f>
        <v/>
      </c>
      <c r="AL91">
        <f>'Grid_Requirement'!AJ7</f>
        <v/>
      </c>
      <c r="AM91">
        <f>'Grid_Requirement'!AK7</f>
        <v/>
      </c>
      <c r="AN91">
        <f>'Grid_Requirement'!AL7</f>
        <v/>
      </c>
      <c r="AO91">
        <f>'Grid_Requirement'!AM7</f>
        <v/>
      </c>
      <c r="AP91">
        <f>'Grid_Requirement'!AN7</f>
        <v/>
      </c>
      <c r="AQ91">
        <f>'Grid_Requirement'!AO7</f>
        <v/>
      </c>
      <c r="AR91">
        <f>'Grid_Requirement'!AP7</f>
        <v/>
      </c>
      <c r="AS91">
        <f>'Grid_Requirement'!AQ7</f>
        <v/>
      </c>
      <c r="AT91">
        <f>'Grid_Requirement'!AR7</f>
        <v/>
      </c>
      <c r="AU91">
        <f>'Grid_Requirement'!AS7</f>
        <v/>
      </c>
      <c r="AV91">
        <f>'Grid_Requirement'!AT7</f>
        <v/>
      </c>
      <c r="AW91">
        <f>'Grid_Requirement'!AU7</f>
        <v/>
      </c>
      <c r="AX91">
        <f>'Grid_Requirement'!AV7</f>
        <v/>
      </c>
      <c r="AY91">
        <f>'Grid_Requirement'!AW7</f>
        <v/>
      </c>
      <c r="AZ91">
        <f>'Grid_Requirement'!AX7</f>
        <v/>
      </c>
      <c r="BA91">
        <f>'Grid_Requirement'!AY7</f>
        <v/>
      </c>
      <c r="BB91">
        <f>'Grid_Requirement'!AZ7</f>
        <v/>
      </c>
      <c r="BC91">
        <f>'Grid_Requirement'!BA7</f>
        <v/>
      </c>
      <c r="BD91">
        <f>'Grid_Requirement'!BB7</f>
        <v/>
      </c>
      <c r="BE91">
        <f>'Grid_Requirement'!BC7</f>
        <v/>
      </c>
      <c r="BF91">
        <f>'Grid_Requirement'!BD7</f>
        <v/>
      </c>
      <c r="BG91">
        <f>'Grid_Requirement'!BE7</f>
        <v/>
      </c>
      <c r="BH91">
        <f>'Grid_Requirement'!BF7</f>
        <v/>
      </c>
      <c r="BI91">
        <f>'Grid_Requirement'!BG7</f>
        <v/>
      </c>
      <c r="BJ91">
        <f>'Grid_Requirement'!BH7</f>
        <v/>
      </c>
      <c r="BK91">
        <f>'Grid_Requirement'!BI7</f>
        <v/>
      </c>
      <c r="BL91">
        <f>'Grid_Requirement'!BJ7</f>
        <v/>
      </c>
      <c r="BM91">
        <f>'Grid_Requirement'!BK7</f>
        <v/>
      </c>
      <c r="BN91">
        <f>'Grid_Requirement'!BL7</f>
        <v/>
      </c>
      <c r="BO91">
        <f>'Grid_Requirement'!BM7</f>
        <v/>
      </c>
      <c r="BP91">
        <f>'Grid_Requirement'!BN7</f>
        <v/>
      </c>
      <c r="BQ91">
        <f>'Grid_Requirement'!BO7</f>
        <v/>
      </c>
      <c r="BR91">
        <f>'Grid_Requirement'!BP7</f>
        <v/>
      </c>
      <c r="BS91">
        <f>'Grid_Requirement'!BQ7</f>
        <v/>
      </c>
      <c r="BT91">
        <f>'Grid_Requirement'!BR7</f>
        <v/>
      </c>
      <c r="BU91">
        <f>'Grid_Requirement'!BS7</f>
        <v/>
      </c>
      <c r="BV91">
        <f>'Grid_Requirement'!BT7</f>
        <v/>
      </c>
      <c r="BW91">
        <f>'Grid_Requirement'!BU7</f>
        <v/>
      </c>
      <c r="BX91">
        <f>'Grid_Requirement'!BV7</f>
        <v/>
      </c>
      <c r="BY91">
        <f>'Grid_Requirement'!BW7</f>
        <v/>
      </c>
      <c r="BZ91">
        <f>'Grid_Requirement'!BX7</f>
        <v/>
      </c>
      <c r="CA91">
        <f>'Grid_Requirement'!BY7</f>
        <v/>
      </c>
      <c r="CB91">
        <f>'Grid_Requirement'!BZ7</f>
        <v/>
      </c>
      <c r="CC91">
        <f>'Grid_Requirement'!CA7</f>
        <v/>
      </c>
      <c r="CD91">
        <f>'Grid_Requirement'!CB7</f>
        <v/>
      </c>
      <c r="CE91">
        <f>'Grid_Requirement'!CC7</f>
        <v/>
      </c>
      <c r="CF91">
        <f>'Grid_Requirement'!CD7</f>
        <v/>
      </c>
      <c r="CG91">
        <f>'Grid_Requirement'!CE7</f>
        <v/>
      </c>
      <c r="CH91">
        <f>'Grid_Requirement'!CF7</f>
        <v/>
      </c>
      <c r="CI91">
        <f>'Grid_Requirement'!CG7</f>
        <v/>
      </c>
      <c r="CJ91">
        <f>'Grid_Requirement'!CH7</f>
        <v/>
      </c>
      <c r="CK91">
        <f>'Grid_Requirement'!CI7</f>
        <v/>
      </c>
      <c r="CL91">
        <f>'Grid_Requirement'!CJ7</f>
        <v/>
      </c>
      <c r="CM91">
        <f>'Grid_Requirement'!CK7</f>
        <v/>
      </c>
      <c r="CN91">
        <f>'Grid_Requirement'!CL7</f>
        <v/>
      </c>
      <c r="CO91">
        <f>'Grid_Requirement'!CM7</f>
        <v/>
      </c>
      <c r="CP91">
        <f>'Grid_Requirement'!CN7</f>
        <v/>
      </c>
      <c r="CQ91">
        <f>'Grid_Requirement'!CO7</f>
        <v/>
      </c>
      <c r="CR91">
        <f>'Grid_Requirement'!CP7</f>
        <v/>
      </c>
      <c r="CS91">
        <f>'Grid_Requirement'!CQ7</f>
        <v/>
      </c>
      <c r="CT91">
        <f>'Grid_Requirement'!CR7</f>
        <v/>
      </c>
      <c r="CU91">
        <f>'Grid_Requirement'!CS7</f>
        <v/>
      </c>
      <c r="CV91">
        <f>'Grid_Requirement'!CT7</f>
        <v/>
      </c>
      <c r="CW91">
        <f>'Grid_Requirement'!CU7</f>
        <v/>
      </c>
      <c r="CX91">
        <f>'Grid_Requirement'!CV7</f>
        <v/>
      </c>
      <c r="CY91">
        <f>'Grid_Requirement'!CW7</f>
        <v/>
      </c>
      <c r="CZ91">
        <f>'Grid_Requirement'!CX7</f>
        <v/>
      </c>
      <c r="DA91">
        <f>'Grid_Requirement'!CY7</f>
        <v/>
      </c>
      <c r="DB91">
        <f>'Grid_Requirement'!CZ7</f>
        <v/>
      </c>
      <c r="DC91">
        <f>'Grid_Requirement'!DA7</f>
        <v/>
      </c>
    </row>
    <row r="92">
      <c r="B92" t="inlineStr">
        <is>
          <t>TTAF在庫(実績,kg)</t>
        </is>
      </c>
      <c r="D92">
        <f>'T_TTAFStock'!B11</f>
        <v/>
      </c>
      <c r="E92">
        <f>'T_TTAFStock'!C11</f>
        <v/>
      </c>
      <c r="F92">
        <f>'T_TTAFStock'!D11</f>
        <v/>
      </c>
      <c r="G92">
        <f>'T_TTAFStock'!E11</f>
        <v/>
      </c>
      <c r="H92">
        <f>'T_TTAFStock'!F11</f>
        <v/>
      </c>
      <c r="I92">
        <f>'T_TTAFStock'!G11</f>
        <v/>
      </c>
      <c r="J92">
        <f>'T_TTAFStock'!H11</f>
        <v/>
      </c>
      <c r="K92">
        <f>'T_TTAFStock'!I11</f>
        <v/>
      </c>
      <c r="L92">
        <f>'T_TTAFStock'!J11</f>
        <v/>
      </c>
      <c r="M92">
        <f>'T_TTAFStock'!K11</f>
        <v/>
      </c>
      <c r="N92">
        <f>'T_TTAFStock'!L11</f>
        <v/>
      </c>
      <c r="O92">
        <f>'T_TTAFStock'!M11</f>
        <v/>
      </c>
      <c r="P92">
        <f>'T_TTAFStock'!N11</f>
        <v/>
      </c>
      <c r="Q92">
        <f>'T_TTAFStock'!O11</f>
        <v/>
      </c>
      <c r="R92">
        <f>'T_TTAFStock'!P11</f>
        <v/>
      </c>
      <c r="S92">
        <f>'T_TTAFStock'!Q11</f>
        <v/>
      </c>
      <c r="T92">
        <f>'T_TTAFStock'!R11</f>
        <v/>
      </c>
      <c r="U92">
        <f>'T_TTAFStock'!S11</f>
        <v/>
      </c>
      <c r="V92">
        <f>'T_TTAFStock'!T11</f>
        <v/>
      </c>
      <c r="W92">
        <f>'T_TTAFStock'!U11</f>
        <v/>
      </c>
      <c r="X92">
        <f>'T_TTAFStock'!V11</f>
        <v/>
      </c>
      <c r="Y92">
        <f>'T_TTAFStock'!W11</f>
        <v/>
      </c>
      <c r="Z92">
        <f>'T_TTAFStock'!X11</f>
        <v/>
      </c>
      <c r="AA92">
        <f>'T_TTAFStock'!Y11</f>
        <v/>
      </c>
      <c r="AB92">
        <f>'T_TTAFStock'!Z11</f>
        <v/>
      </c>
      <c r="AC92">
        <f>'T_TTAFStock'!AA11</f>
        <v/>
      </c>
      <c r="AD92">
        <f>'T_TTAFStock'!AB11</f>
        <v/>
      </c>
      <c r="AE92">
        <f>'T_TTAFStock'!AC11</f>
        <v/>
      </c>
      <c r="AF92">
        <f>'T_TTAFStock'!AD11</f>
        <v/>
      </c>
      <c r="AG92">
        <f>'T_TTAFStock'!AE11</f>
        <v/>
      </c>
      <c r="AH92">
        <f>'T_TTAFStock'!AF11</f>
        <v/>
      </c>
      <c r="AI92">
        <f>'T_TTAFStock'!AG11</f>
        <v/>
      </c>
      <c r="AJ92">
        <f>'T_TTAFStock'!AH11</f>
        <v/>
      </c>
      <c r="AK92">
        <f>'T_TTAFStock'!AI11</f>
        <v/>
      </c>
      <c r="AL92">
        <f>'T_TTAFStock'!AJ11</f>
        <v/>
      </c>
      <c r="AM92">
        <f>'T_TTAFStock'!AK11</f>
        <v/>
      </c>
      <c r="AN92">
        <f>'T_TTAFStock'!AL11</f>
        <v/>
      </c>
      <c r="AO92">
        <f>'T_TTAFStock'!AM11</f>
        <v/>
      </c>
      <c r="AP92">
        <f>'T_TTAFStock'!AN11</f>
        <v/>
      </c>
      <c r="AQ92">
        <f>'T_TTAFStock'!AO11</f>
        <v/>
      </c>
      <c r="AR92">
        <f>'T_TTAFStock'!AP11</f>
        <v/>
      </c>
      <c r="AS92">
        <f>'T_TTAFStock'!AQ11</f>
        <v/>
      </c>
      <c r="AT92">
        <f>'T_TTAFStock'!AR11</f>
        <v/>
      </c>
      <c r="AU92">
        <f>'T_TTAFStock'!AS11</f>
        <v/>
      </c>
      <c r="AV92">
        <f>'T_TTAFStock'!AT11</f>
        <v/>
      </c>
      <c r="AW92">
        <f>'T_TTAFStock'!AU11</f>
        <v/>
      </c>
      <c r="AX92">
        <f>'T_TTAFStock'!AV11</f>
        <v/>
      </c>
      <c r="AY92">
        <f>'T_TTAFStock'!AW11</f>
        <v/>
      </c>
      <c r="AZ92">
        <f>'T_TTAFStock'!AX11</f>
        <v/>
      </c>
      <c r="BA92">
        <f>'T_TTAFStock'!AY11</f>
        <v/>
      </c>
      <c r="BB92">
        <f>'T_TTAFStock'!AZ11</f>
        <v/>
      </c>
      <c r="BC92">
        <f>'T_TTAFStock'!BA11</f>
        <v/>
      </c>
      <c r="BD92">
        <f>'T_TTAFStock'!BB11</f>
        <v/>
      </c>
      <c r="BE92">
        <f>'T_TTAFStock'!BC11</f>
        <v/>
      </c>
      <c r="BF92">
        <f>'T_TTAFStock'!BD11</f>
        <v/>
      </c>
      <c r="BG92">
        <f>'T_TTAFStock'!BE11</f>
        <v/>
      </c>
      <c r="BH92">
        <f>'T_TTAFStock'!BF11</f>
        <v/>
      </c>
      <c r="BI92">
        <f>'T_TTAFStock'!BG11</f>
        <v/>
      </c>
      <c r="BJ92">
        <f>'T_TTAFStock'!BH11</f>
        <v/>
      </c>
      <c r="BK92">
        <f>'T_TTAFStock'!BI11</f>
        <v/>
      </c>
      <c r="BL92">
        <f>'T_TTAFStock'!BJ11</f>
        <v/>
      </c>
      <c r="BM92">
        <f>'T_TTAFStock'!BK11</f>
        <v/>
      </c>
      <c r="BN92">
        <f>'T_TTAFStock'!BL11</f>
        <v/>
      </c>
      <c r="BO92">
        <f>'T_TTAFStock'!BM11</f>
        <v/>
      </c>
      <c r="BP92">
        <f>'T_TTAFStock'!BN11</f>
        <v/>
      </c>
      <c r="BQ92">
        <f>'T_TTAFStock'!BO11</f>
        <v/>
      </c>
      <c r="BR92">
        <f>'T_TTAFStock'!BP11</f>
        <v/>
      </c>
      <c r="BS92">
        <f>'T_TTAFStock'!BQ11</f>
        <v/>
      </c>
      <c r="BT92">
        <f>'T_TTAFStock'!BR11</f>
        <v/>
      </c>
      <c r="BU92">
        <f>'T_TTAFStock'!BS11</f>
        <v/>
      </c>
      <c r="BV92">
        <f>'T_TTAFStock'!BT11</f>
        <v/>
      </c>
      <c r="BW92">
        <f>'T_TTAFStock'!BU11</f>
        <v/>
      </c>
      <c r="BX92">
        <f>'T_TTAFStock'!BV11</f>
        <v/>
      </c>
      <c r="BY92">
        <f>'T_TTAFStock'!BW11</f>
        <v/>
      </c>
      <c r="BZ92">
        <f>'T_TTAFStock'!BX11</f>
        <v/>
      </c>
      <c r="CA92">
        <f>'T_TTAFStock'!BY11</f>
        <v/>
      </c>
      <c r="CB92">
        <f>'T_TTAFStock'!BZ11</f>
        <v/>
      </c>
      <c r="CC92">
        <f>'T_TTAFStock'!CA11</f>
        <v/>
      </c>
      <c r="CD92">
        <f>'T_TTAFStock'!CB11</f>
        <v/>
      </c>
      <c r="CE92">
        <f>'T_TTAFStock'!CC11</f>
        <v/>
      </c>
      <c r="CF92">
        <f>'T_TTAFStock'!CD11</f>
        <v/>
      </c>
      <c r="CG92">
        <f>'T_TTAFStock'!CE11</f>
        <v/>
      </c>
      <c r="CH92">
        <f>'T_TTAFStock'!CF11</f>
        <v/>
      </c>
      <c r="CI92">
        <f>'T_TTAFStock'!CG11</f>
        <v/>
      </c>
      <c r="CJ92">
        <f>'T_TTAFStock'!CH11</f>
        <v/>
      </c>
      <c r="CK92">
        <f>'T_TTAFStock'!CI11</f>
        <v/>
      </c>
      <c r="CL92">
        <f>'T_TTAFStock'!CJ11</f>
        <v/>
      </c>
      <c r="CM92">
        <f>'T_TTAFStock'!CK11</f>
        <v/>
      </c>
      <c r="CN92">
        <f>'T_TTAFStock'!CL11</f>
        <v/>
      </c>
      <c r="CO92">
        <f>'T_TTAFStock'!CM11</f>
        <v/>
      </c>
      <c r="CP92">
        <f>'T_TTAFStock'!CN11</f>
        <v/>
      </c>
      <c r="CQ92">
        <f>'T_TTAFStock'!CO11</f>
        <v/>
      </c>
      <c r="CR92">
        <f>'T_TTAFStock'!CP11</f>
        <v/>
      </c>
      <c r="CS92">
        <f>'T_TTAFStock'!CQ11</f>
        <v/>
      </c>
      <c r="CT92">
        <f>'T_TTAFStock'!CR11</f>
        <v/>
      </c>
      <c r="CU92">
        <f>'T_TTAFStock'!CS11</f>
        <v/>
      </c>
      <c r="CV92">
        <f>'T_TTAFStock'!CT11</f>
        <v/>
      </c>
      <c r="CW92">
        <f>'T_TTAFStock'!CU11</f>
        <v/>
      </c>
      <c r="CX92">
        <f>'T_TTAFStock'!CV11</f>
        <v/>
      </c>
      <c r="CY92">
        <f>'T_TTAFStock'!CW11</f>
        <v/>
      </c>
      <c r="CZ92">
        <f>'T_TTAFStock'!CX11</f>
        <v/>
      </c>
      <c r="DA92">
        <f>'T_TTAFStock'!CY11</f>
        <v/>
      </c>
      <c r="DB92">
        <f>'T_TTAFStock'!CZ11</f>
        <v/>
      </c>
      <c r="DC92">
        <f>'T_TTAFStock'!DA11</f>
        <v/>
      </c>
    </row>
    <row r="93">
      <c r="B93" t="inlineStr">
        <is>
          <t>自社在庫(実績,kg)</t>
        </is>
      </c>
      <c r="D93">
        <f>'T_SelfStock'!B11</f>
        <v/>
      </c>
      <c r="E93">
        <f>'T_SelfStock'!C11</f>
        <v/>
      </c>
      <c r="F93">
        <f>'T_SelfStock'!D11</f>
        <v/>
      </c>
      <c r="G93">
        <f>'T_SelfStock'!E11</f>
        <v/>
      </c>
      <c r="H93">
        <f>'T_SelfStock'!F11</f>
        <v/>
      </c>
      <c r="I93">
        <f>'T_SelfStock'!G11</f>
        <v/>
      </c>
      <c r="J93">
        <f>'T_SelfStock'!H11</f>
        <v/>
      </c>
      <c r="K93">
        <f>'T_SelfStock'!I11</f>
        <v/>
      </c>
      <c r="L93">
        <f>'T_SelfStock'!J11</f>
        <v/>
      </c>
      <c r="M93">
        <f>'T_SelfStock'!K11</f>
        <v/>
      </c>
      <c r="N93">
        <f>'T_SelfStock'!L11</f>
        <v/>
      </c>
      <c r="O93">
        <f>'T_SelfStock'!M11</f>
        <v/>
      </c>
      <c r="P93">
        <f>'T_SelfStock'!N11</f>
        <v/>
      </c>
      <c r="Q93">
        <f>'T_SelfStock'!O11</f>
        <v/>
      </c>
      <c r="R93">
        <f>'T_SelfStock'!P11</f>
        <v/>
      </c>
      <c r="S93">
        <f>'T_SelfStock'!Q11</f>
        <v/>
      </c>
      <c r="T93">
        <f>'T_SelfStock'!R11</f>
        <v/>
      </c>
      <c r="U93">
        <f>'T_SelfStock'!S11</f>
        <v/>
      </c>
      <c r="V93">
        <f>'T_SelfStock'!T11</f>
        <v/>
      </c>
      <c r="W93">
        <f>'T_SelfStock'!U11</f>
        <v/>
      </c>
      <c r="X93">
        <f>'T_SelfStock'!V11</f>
        <v/>
      </c>
      <c r="Y93">
        <f>'T_SelfStock'!W11</f>
        <v/>
      </c>
      <c r="Z93">
        <f>'T_SelfStock'!X11</f>
        <v/>
      </c>
      <c r="AA93">
        <f>'T_SelfStock'!Y11</f>
        <v/>
      </c>
      <c r="AB93">
        <f>'T_SelfStock'!Z11</f>
        <v/>
      </c>
      <c r="AC93">
        <f>'T_SelfStock'!AA11</f>
        <v/>
      </c>
      <c r="AD93">
        <f>'T_SelfStock'!AB11</f>
        <v/>
      </c>
      <c r="AE93">
        <f>'T_SelfStock'!AC11</f>
        <v/>
      </c>
      <c r="AF93">
        <f>'T_SelfStock'!AD11</f>
        <v/>
      </c>
      <c r="AG93">
        <f>'T_SelfStock'!AE11</f>
        <v/>
      </c>
      <c r="AH93">
        <f>'T_SelfStock'!AF11</f>
        <v/>
      </c>
      <c r="AI93">
        <f>'T_SelfStock'!AG11</f>
        <v/>
      </c>
      <c r="AJ93">
        <f>'T_SelfStock'!AH11</f>
        <v/>
      </c>
      <c r="AK93">
        <f>'T_SelfStock'!AI11</f>
        <v/>
      </c>
      <c r="AL93">
        <f>'T_SelfStock'!AJ11</f>
        <v/>
      </c>
      <c r="AM93">
        <f>'T_SelfStock'!AK11</f>
        <v/>
      </c>
      <c r="AN93">
        <f>'T_SelfStock'!AL11</f>
        <v/>
      </c>
      <c r="AO93">
        <f>'T_SelfStock'!AM11</f>
        <v/>
      </c>
      <c r="AP93">
        <f>'T_SelfStock'!AN11</f>
        <v/>
      </c>
      <c r="AQ93">
        <f>'T_SelfStock'!AO11</f>
        <v/>
      </c>
      <c r="AR93">
        <f>'T_SelfStock'!AP11</f>
        <v/>
      </c>
      <c r="AS93">
        <f>'T_SelfStock'!AQ11</f>
        <v/>
      </c>
      <c r="AT93">
        <f>'T_SelfStock'!AR11</f>
        <v/>
      </c>
      <c r="AU93">
        <f>'T_SelfStock'!AS11</f>
        <v/>
      </c>
      <c r="AV93">
        <f>'T_SelfStock'!AT11</f>
        <v/>
      </c>
      <c r="AW93">
        <f>'T_SelfStock'!AU11</f>
        <v/>
      </c>
      <c r="AX93">
        <f>'T_SelfStock'!AV11</f>
        <v/>
      </c>
      <c r="AY93">
        <f>'T_SelfStock'!AW11</f>
        <v/>
      </c>
      <c r="AZ93">
        <f>'T_SelfStock'!AX11</f>
        <v/>
      </c>
      <c r="BA93">
        <f>'T_SelfStock'!AY11</f>
        <v/>
      </c>
      <c r="BB93">
        <f>'T_SelfStock'!AZ11</f>
        <v/>
      </c>
      <c r="BC93">
        <f>'T_SelfStock'!BA11</f>
        <v/>
      </c>
      <c r="BD93">
        <f>'T_SelfStock'!BB11</f>
        <v/>
      </c>
      <c r="BE93">
        <f>'T_SelfStock'!BC11</f>
        <v/>
      </c>
      <c r="BF93">
        <f>'T_SelfStock'!BD11</f>
        <v/>
      </c>
      <c r="BG93">
        <f>'T_SelfStock'!BE11</f>
        <v/>
      </c>
      <c r="BH93">
        <f>'T_SelfStock'!BF11</f>
        <v/>
      </c>
      <c r="BI93">
        <f>'T_SelfStock'!BG11</f>
        <v/>
      </c>
      <c r="BJ93">
        <f>'T_SelfStock'!BH11</f>
        <v/>
      </c>
      <c r="BK93">
        <f>'T_SelfStock'!BI11</f>
        <v/>
      </c>
      <c r="BL93">
        <f>'T_SelfStock'!BJ11</f>
        <v/>
      </c>
      <c r="BM93">
        <f>'T_SelfStock'!BK11</f>
        <v/>
      </c>
      <c r="BN93">
        <f>'T_SelfStock'!BL11</f>
        <v/>
      </c>
      <c r="BO93">
        <f>'T_SelfStock'!BM11</f>
        <v/>
      </c>
      <c r="BP93">
        <f>'T_SelfStock'!BN11</f>
        <v/>
      </c>
      <c r="BQ93">
        <f>'T_SelfStock'!BO11</f>
        <v/>
      </c>
      <c r="BR93">
        <f>'T_SelfStock'!BP11</f>
        <v/>
      </c>
      <c r="BS93">
        <f>'T_SelfStock'!BQ11</f>
        <v/>
      </c>
      <c r="BT93">
        <f>'T_SelfStock'!BR11</f>
        <v/>
      </c>
      <c r="BU93">
        <f>'T_SelfStock'!BS11</f>
        <v/>
      </c>
      <c r="BV93">
        <f>'T_SelfStock'!BT11</f>
        <v/>
      </c>
      <c r="BW93">
        <f>'T_SelfStock'!BU11</f>
        <v/>
      </c>
      <c r="BX93">
        <f>'T_SelfStock'!BV11</f>
        <v/>
      </c>
      <c r="BY93">
        <f>'T_SelfStock'!BW11</f>
        <v/>
      </c>
      <c r="BZ93">
        <f>'T_SelfStock'!BX11</f>
        <v/>
      </c>
      <c r="CA93">
        <f>'T_SelfStock'!BY11</f>
        <v/>
      </c>
      <c r="CB93">
        <f>'T_SelfStock'!BZ11</f>
        <v/>
      </c>
      <c r="CC93">
        <f>'T_SelfStock'!CA11</f>
        <v/>
      </c>
      <c r="CD93">
        <f>'T_SelfStock'!CB11</f>
        <v/>
      </c>
      <c r="CE93">
        <f>'T_SelfStock'!CC11</f>
        <v/>
      </c>
      <c r="CF93">
        <f>'T_SelfStock'!CD11</f>
        <v/>
      </c>
      <c r="CG93">
        <f>'T_SelfStock'!CE11</f>
        <v/>
      </c>
      <c r="CH93">
        <f>'T_SelfStock'!CF11</f>
        <v/>
      </c>
      <c r="CI93">
        <f>'T_SelfStock'!CG11</f>
        <v/>
      </c>
      <c r="CJ93">
        <f>'T_SelfStock'!CH11</f>
        <v/>
      </c>
      <c r="CK93">
        <f>'T_SelfStock'!CI11</f>
        <v/>
      </c>
      <c r="CL93">
        <f>'T_SelfStock'!CJ11</f>
        <v/>
      </c>
      <c r="CM93">
        <f>'T_SelfStock'!CK11</f>
        <v/>
      </c>
      <c r="CN93">
        <f>'T_SelfStock'!CL11</f>
        <v/>
      </c>
      <c r="CO93">
        <f>'T_SelfStock'!CM11</f>
        <v/>
      </c>
      <c r="CP93">
        <f>'T_SelfStock'!CN11</f>
        <v/>
      </c>
      <c r="CQ93">
        <f>'T_SelfStock'!CO11</f>
        <v/>
      </c>
      <c r="CR93">
        <f>'T_SelfStock'!CP11</f>
        <v/>
      </c>
      <c r="CS93">
        <f>'T_SelfStock'!CQ11</f>
        <v/>
      </c>
      <c r="CT93">
        <f>'T_SelfStock'!CR11</f>
        <v/>
      </c>
      <c r="CU93">
        <f>'T_SelfStock'!CS11</f>
        <v/>
      </c>
      <c r="CV93">
        <f>'T_SelfStock'!CT11</f>
        <v/>
      </c>
      <c r="CW93">
        <f>'T_SelfStock'!CU11</f>
        <v/>
      </c>
      <c r="CX93">
        <f>'T_SelfStock'!CV11</f>
        <v/>
      </c>
      <c r="CY93">
        <f>'T_SelfStock'!CW11</f>
        <v/>
      </c>
      <c r="CZ93">
        <f>'T_SelfStock'!CX11</f>
        <v/>
      </c>
      <c r="DA93">
        <f>'T_SelfStock'!CY11</f>
        <v/>
      </c>
      <c r="DB93">
        <f>'T_SelfStock'!CZ11</f>
        <v/>
      </c>
      <c r="DC93">
        <f>'T_SelfStock'!DA11</f>
        <v/>
      </c>
    </row>
    <row r="94">
      <c r="B94" t="inlineStr">
        <is>
          <t>Order(発注予定,kg)</t>
        </is>
      </c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  <c r="AB94" s="23" t="n"/>
      <c r="AC94" s="23" t="n"/>
      <c r="AD94" s="23" t="n"/>
      <c r="AE94" s="23" t="n"/>
      <c r="AF94" s="23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  <c r="AT94" s="23" t="n"/>
      <c r="AU94" s="23" t="n"/>
      <c r="AV94" s="23" t="n"/>
      <c r="AW94" s="23" t="n"/>
      <c r="AX94" s="23" t="n"/>
      <c r="AY94" s="23" t="n"/>
      <c r="AZ94" s="23" t="n"/>
      <c r="BA94" s="23" t="n"/>
      <c r="BB94" s="23" t="n"/>
      <c r="BC94" s="23" t="n"/>
      <c r="BD94" s="23" t="n"/>
      <c r="BE94" s="23" t="n"/>
      <c r="BF94" s="23" t="n"/>
      <c r="BG94" s="23" t="n"/>
      <c r="BH94" s="23" t="n"/>
      <c r="BI94" s="23" t="n"/>
      <c r="BJ94" s="23" t="n"/>
      <c r="BK94" s="23" t="n"/>
      <c r="BL94" s="23" t="n"/>
      <c r="BM94" s="23" t="n"/>
      <c r="BN94" s="23" t="n"/>
      <c r="BO94" s="23" t="n"/>
      <c r="BP94" s="23" t="n"/>
      <c r="BQ94" s="23" t="n"/>
      <c r="BR94" s="23" t="n"/>
      <c r="BS94" s="23" t="n"/>
      <c r="BT94" s="23" t="n"/>
      <c r="BU94" s="23" t="n"/>
      <c r="BV94" s="23" t="n"/>
      <c r="BW94" s="23" t="n"/>
      <c r="BX94" s="23" t="n"/>
      <c r="BY94" s="23" t="n"/>
      <c r="BZ94" s="23" t="n"/>
      <c r="CA94" s="23" t="n"/>
      <c r="CB94" s="23" t="n"/>
      <c r="CC94" s="23" t="n"/>
      <c r="CD94" s="23" t="n"/>
      <c r="CE94" s="23" t="n"/>
      <c r="CF94" s="23" t="n"/>
      <c r="CG94" s="23" t="n"/>
      <c r="CH94" s="23" t="n"/>
      <c r="CI94" s="23" t="n"/>
      <c r="CJ94" s="23" t="n"/>
      <c r="CK94" s="23" t="n"/>
      <c r="CL94" s="23" t="n"/>
      <c r="CM94" s="23" t="n"/>
      <c r="CN94" s="23" t="n"/>
      <c r="CO94" s="23" t="n"/>
      <c r="CP94" s="23" t="n"/>
      <c r="CQ94" s="23" t="n"/>
      <c r="CR94" s="23" t="n"/>
      <c r="CS94" s="23" t="n"/>
      <c r="CT94" s="23" t="n"/>
      <c r="CU94" s="23" t="n"/>
      <c r="CV94" s="23" t="n"/>
      <c r="CW94" s="23" t="n"/>
      <c r="CX94" s="23" t="n"/>
      <c r="CY94" s="23" t="n"/>
      <c r="CZ94" s="23" t="n"/>
      <c r="DA94" s="23" t="n"/>
      <c r="DB94" s="23" t="n"/>
      <c r="DC94" s="23" t="n"/>
      <c r="DE94" s="12" t="inlineStr">
        <is>
          <t>OJN</t>
        </is>
      </c>
    </row>
    <row r="95">
      <c r="B95" s="24" t="inlineStr">
        <is>
          <t>PO_No</t>
        </is>
      </c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5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</row>
    <row r="96">
      <c r="B96" s="5" t="inlineStr">
        <is>
          <t>合計在庫(週末時点,kg)</t>
        </is>
      </c>
      <c r="D96">
        <f>'Grid_Stock'!B7</f>
        <v/>
      </c>
      <c r="E96">
        <f>'Grid_Stock'!C7</f>
        <v/>
      </c>
      <c r="F96">
        <f>'Grid_Stock'!D7</f>
        <v/>
      </c>
      <c r="G96">
        <f>'Grid_Stock'!E7</f>
        <v/>
      </c>
      <c r="H96">
        <f>'Grid_Stock'!F7</f>
        <v/>
      </c>
      <c r="I96">
        <f>'Grid_Stock'!G7</f>
        <v/>
      </c>
      <c r="J96">
        <f>'Grid_Stock'!H7</f>
        <v/>
      </c>
      <c r="K96">
        <f>'Grid_Stock'!I7</f>
        <v/>
      </c>
      <c r="L96">
        <f>'Grid_Stock'!J7</f>
        <v/>
      </c>
      <c r="M96">
        <f>'Grid_Stock'!K7</f>
        <v/>
      </c>
      <c r="N96">
        <f>'Grid_Stock'!L7</f>
        <v/>
      </c>
      <c r="O96">
        <f>'Grid_Stock'!M7</f>
        <v/>
      </c>
      <c r="P96">
        <f>'Grid_Stock'!N7</f>
        <v/>
      </c>
      <c r="Q96">
        <f>'Grid_Stock'!O7</f>
        <v/>
      </c>
      <c r="R96">
        <f>'Grid_Stock'!P7</f>
        <v/>
      </c>
      <c r="S96">
        <f>'Grid_Stock'!Q7</f>
        <v/>
      </c>
      <c r="T96">
        <f>'Grid_Stock'!R7</f>
        <v/>
      </c>
      <c r="U96">
        <f>'Grid_Stock'!S7</f>
        <v/>
      </c>
      <c r="V96">
        <f>'Grid_Stock'!T7</f>
        <v/>
      </c>
      <c r="W96">
        <f>'Grid_Stock'!U7</f>
        <v/>
      </c>
      <c r="X96">
        <f>'Grid_Stock'!V7</f>
        <v/>
      </c>
      <c r="Y96">
        <f>'Grid_Stock'!W7</f>
        <v/>
      </c>
      <c r="Z96">
        <f>'Grid_Stock'!X7</f>
        <v/>
      </c>
      <c r="AA96">
        <f>'Grid_Stock'!Y7</f>
        <v/>
      </c>
      <c r="AB96">
        <f>'Grid_Stock'!Z7</f>
        <v/>
      </c>
      <c r="AC96">
        <f>'Grid_Stock'!AA7</f>
        <v/>
      </c>
      <c r="AD96">
        <f>'Grid_Stock'!AB7</f>
        <v/>
      </c>
      <c r="AE96">
        <f>'Grid_Stock'!AC7</f>
        <v/>
      </c>
      <c r="AF96">
        <f>'Grid_Stock'!AD7</f>
        <v/>
      </c>
      <c r="AG96">
        <f>'Grid_Stock'!AE7</f>
        <v/>
      </c>
      <c r="AH96">
        <f>'Grid_Stock'!AF7</f>
        <v/>
      </c>
      <c r="AI96">
        <f>'Grid_Stock'!AG7</f>
        <v/>
      </c>
      <c r="AJ96">
        <f>'Grid_Stock'!AH7</f>
        <v/>
      </c>
      <c r="AK96">
        <f>'Grid_Stock'!AI7</f>
        <v/>
      </c>
      <c r="AL96">
        <f>'Grid_Stock'!AJ7</f>
        <v/>
      </c>
      <c r="AM96">
        <f>'Grid_Stock'!AK7</f>
        <v/>
      </c>
      <c r="AN96">
        <f>'Grid_Stock'!AL7</f>
        <v/>
      </c>
      <c r="AO96">
        <f>'Grid_Stock'!AM7</f>
        <v/>
      </c>
      <c r="AP96">
        <f>'Grid_Stock'!AN7</f>
        <v/>
      </c>
      <c r="AQ96">
        <f>'Grid_Stock'!AO7</f>
        <v/>
      </c>
      <c r="AR96">
        <f>'Grid_Stock'!AP7</f>
        <v/>
      </c>
      <c r="AS96">
        <f>'Grid_Stock'!AQ7</f>
        <v/>
      </c>
      <c r="AT96">
        <f>'Grid_Stock'!AR7</f>
        <v/>
      </c>
      <c r="AU96">
        <f>'Grid_Stock'!AS7</f>
        <v/>
      </c>
      <c r="AV96">
        <f>'Grid_Stock'!AT7</f>
        <v/>
      </c>
      <c r="AW96">
        <f>'Grid_Stock'!AU7</f>
        <v/>
      </c>
      <c r="AX96">
        <f>'Grid_Stock'!AV7</f>
        <v/>
      </c>
      <c r="AY96">
        <f>'Grid_Stock'!AW7</f>
        <v/>
      </c>
      <c r="AZ96">
        <f>'Grid_Stock'!AX7</f>
        <v/>
      </c>
      <c r="BA96">
        <f>'Grid_Stock'!AY7</f>
        <v/>
      </c>
      <c r="BB96">
        <f>'Grid_Stock'!AZ7</f>
        <v/>
      </c>
      <c r="BC96">
        <f>'Grid_Stock'!BA7</f>
        <v/>
      </c>
      <c r="BD96">
        <f>'Grid_Stock'!BB7</f>
        <v/>
      </c>
      <c r="BE96">
        <f>'Grid_Stock'!BC7</f>
        <v/>
      </c>
      <c r="BF96">
        <f>'Grid_Stock'!BD7</f>
        <v/>
      </c>
      <c r="BG96">
        <f>'Grid_Stock'!BE7</f>
        <v/>
      </c>
      <c r="BH96">
        <f>'Grid_Stock'!BF7</f>
        <v/>
      </c>
      <c r="BI96">
        <f>'Grid_Stock'!BG7</f>
        <v/>
      </c>
      <c r="BJ96">
        <f>'Grid_Stock'!BH7</f>
        <v/>
      </c>
      <c r="BK96">
        <f>'Grid_Stock'!BI7</f>
        <v/>
      </c>
      <c r="BL96">
        <f>'Grid_Stock'!BJ7</f>
        <v/>
      </c>
      <c r="BM96">
        <f>'Grid_Stock'!BK7</f>
        <v/>
      </c>
      <c r="BN96">
        <f>'Grid_Stock'!BL7</f>
        <v/>
      </c>
      <c r="BO96">
        <f>'Grid_Stock'!BM7</f>
        <v/>
      </c>
      <c r="BP96">
        <f>'Grid_Stock'!BN7</f>
        <v/>
      </c>
      <c r="BQ96">
        <f>'Grid_Stock'!BO7</f>
        <v/>
      </c>
      <c r="BR96">
        <f>'Grid_Stock'!BP7</f>
        <v/>
      </c>
      <c r="BS96">
        <f>'Grid_Stock'!BQ7</f>
        <v/>
      </c>
      <c r="BT96">
        <f>'Grid_Stock'!BR7</f>
        <v/>
      </c>
      <c r="BU96">
        <f>'Grid_Stock'!BS7</f>
        <v/>
      </c>
      <c r="BV96">
        <f>'Grid_Stock'!BT7</f>
        <v/>
      </c>
      <c r="BW96">
        <f>'Grid_Stock'!BU7</f>
        <v/>
      </c>
      <c r="BX96">
        <f>'Grid_Stock'!BV7</f>
        <v/>
      </c>
      <c r="BY96">
        <f>'Grid_Stock'!BW7</f>
        <v/>
      </c>
      <c r="BZ96">
        <f>'Grid_Stock'!BX7</f>
        <v/>
      </c>
      <c r="CA96">
        <f>'Grid_Stock'!BY7</f>
        <v/>
      </c>
      <c r="CB96">
        <f>'Grid_Stock'!BZ7</f>
        <v/>
      </c>
      <c r="CC96">
        <f>'Grid_Stock'!CA7</f>
        <v/>
      </c>
      <c r="CD96">
        <f>'Grid_Stock'!CB7</f>
        <v/>
      </c>
      <c r="CE96">
        <f>'Grid_Stock'!CC7</f>
        <v/>
      </c>
      <c r="CF96">
        <f>'Grid_Stock'!CD7</f>
        <v/>
      </c>
      <c r="CG96">
        <f>'Grid_Stock'!CE7</f>
        <v/>
      </c>
      <c r="CH96">
        <f>'Grid_Stock'!CF7</f>
        <v/>
      </c>
      <c r="CI96">
        <f>'Grid_Stock'!CG7</f>
        <v/>
      </c>
      <c r="CJ96">
        <f>'Grid_Stock'!CH7</f>
        <v/>
      </c>
      <c r="CK96">
        <f>'Grid_Stock'!CI7</f>
        <v/>
      </c>
      <c r="CL96">
        <f>'Grid_Stock'!CJ7</f>
        <v/>
      </c>
      <c r="CM96">
        <f>'Grid_Stock'!CK7</f>
        <v/>
      </c>
      <c r="CN96">
        <f>'Grid_Stock'!CL7</f>
        <v/>
      </c>
      <c r="CO96">
        <f>'Grid_Stock'!CM7</f>
        <v/>
      </c>
      <c r="CP96">
        <f>'Grid_Stock'!CN7</f>
        <v/>
      </c>
      <c r="CQ96">
        <f>'Grid_Stock'!CO7</f>
        <v/>
      </c>
      <c r="CR96">
        <f>'Grid_Stock'!CP7</f>
        <v/>
      </c>
      <c r="CS96">
        <f>'Grid_Stock'!CQ7</f>
        <v/>
      </c>
      <c r="CT96">
        <f>'Grid_Stock'!CR7</f>
        <v/>
      </c>
      <c r="CU96">
        <f>'Grid_Stock'!CS7</f>
        <v/>
      </c>
      <c r="CV96">
        <f>'Grid_Stock'!CT7</f>
        <v/>
      </c>
      <c r="CW96">
        <f>'Grid_Stock'!CU7</f>
        <v/>
      </c>
      <c r="CX96">
        <f>'Grid_Stock'!CV7</f>
        <v/>
      </c>
      <c r="CY96">
        <f>'Grid_Stock'!CW7</f>
        <v/>
      </c>
      <c r="CZ96">
        <f>'Grid_Stock'!CX7</f>
        <v/>
      </c>
      <c r="DA96">
        <f>'Grid_Stock'!CY7</f>
        <v/>
      </c>
      <c r="DB96">
        <f>'Grid_Stock'!CZ7</f>
        <v/>
      </c>
      <c r="DC96">
        <f>'Grid_Stock'!DA7</f>
        <v/>
      </c>
    </row>
    <row r="97">
      <c r="B97" s="26" t="inlineStr">
        <is>
          <t>（発注の目安はDashboardの基準在庫[下限/上限]と色分けを参照）</t>
        </is>
      </c>
    </row>
    <row r="99">
      <c r="A99" s="21" t="inlineStr">
        <is>
          <t>TDJ</t>
        </is>
      </c>
      <c r="B99" s="21" t="inlineStr">
        <is>
          <t>N60S/2-11R08 TTAF</t>
        </is>
      </c>
      <c r="C99" s="22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21" t="n"/>
      <c r="AI99" s="21" t="n"/>
      <c r="AJ99" s="21" t="n"/>
      <c r="AK99" s="21" t="n"/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/>
      <c r="BB99" s="21" t="n"/>
      <c r="BC99" s="21" t="n"/>
      <c r="BD99" s="21" t="n"/>
      <c r="BE99" s="21" t="n"/>
      <c r="BF99" s="21" t="n"/>
      <c r="BG99" s="21" t="n"/>
      <c r="BH99" s="21" t="n"/>
      <c r="BI99" s="21" t="n"/>
      <c r="BJ99" s="21" t="n"/>
      <c r="BK99" s="21" t="n"/>
      <c r="BL99" s="21" t="n"/>
      <c r="BM99" s="21" t="n"/>
      <c r="BN99" s="21" t="n"/>
      <c r="BO99" s="21" t="n"/>
      <c r="BP99" s="21" t="n"/>
      <c r="BQ99" s="21" t="n"/>
      <c r="BR99" s="21" t="n"/>
      <c r="BS99" s="21" t="n"/>
      <c r="BT99" s="21" t="n"/>
      <c r="BU99" s="21" t="n"/>
      <c r="BV99" s="21" t="n"/>
      <c r="BW99" s="21" t="n"/>
      <c r="BX99" s="21" t="n"/>
      <c r="BY99" s="21" t="n"/>
      <c r="BZ99" s="21" t="n"/>
      <c r="CA99" s="21" t="n"/>
      <c r="CB99" s="21" t="n"/>
      <c r="CC99" s="21" t="n"/>
      <c r="CD99" s="21" t="n"/>
      <c r="CE99" s="21" t="n"/>
      <c r="CF99" s="21" t="n"/>
      <c r="CG99" s="21" t="n"/>
      <c r="CH99" s="21" t="n"/>
      <c r="CI99" s="21" t="n"/>
      <c r="CJ99" s="21" t="n"/>
      <c r="CK99" s="21" t="n"/>
      <c r="CL99" s="21" t="n"/>
      <c r="CM99" s="21" t="n"/>
      <c r="CN99" s="21" t="n"/>
      <c r="CO99" s="21" t="n"/>
      <c r="CP99" s="21" t="n"/>
      <c r="CQ99" s="21" t="n"/>
      <c r="CR99" s="21" t="n"/>
      <c r="CS99" s="21" t="n"/>
      <c r="CT99" s="21" t="n"/>
      <c r="CU99" s="21" t="n"/>
      <c r="CV99" s="21" t="n"/>
      <c r="CW99" s="21" t="n"/>
      <c r="CX99" s="21" t="n"/>
      <c r="CY99" s="21" t="n"/>
      <c r="CZ99" s="21" t="n"/>
      <c r="DA99" s="21" t="n"/>
      <c r="DB99" s="21" t="n"/>
      <c r="DC99" s="21" t="n"/>
    </row>
    <row r="100">
      <c r="B100" t="inlineStr">
        <is>
          <t>0TA30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Name],$A99)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s="5" t="inlineStr">
        <is>
          <t>合計使用量(kg)/週</t>
        </is>
      </c>
      <c r="D102">
        <f>'Grid_Requirement'!B8</f>
        <v/>
      </c>
      <c r="E102">
        <f>'Grid_Requirement'!C8</f>
        <v/>
      </c>
      <c r="F102">
        <f>'Grid_Requirement'!D8</f>
        <v/>
      </c>
      <c r="G102">
        <f>'Grid_Requirement'!E8</f>
        <v/>
      </c>
      <c r="H102">
        <f>'Grid_Requirement'!F8</f>
        <v/>
      </c>
      <c r="I102">
        <f>'Grid_Requirement'!G8</f>
        <v/>
      </c>
      <c r="J102">
        <f>'Grid_Requirement'!H8</f>
        <v/>
      </c>
      <c r="K102">
        <f>'Grid_Requirement'!I8</f>
        <v/>
      </c>
      <c r="L102">
        <f>'Grid_Requirement'!J8</f>
        <v/>
      </c>
      <c r="M102">
        <f>'Grid_Requirement'!K8</f>
        <v/>
      </c>
      <c r="N102">
        <f>'Grid_Requirement'!L8</f>
        <v/>
      </c>
      <c r="O102">
        <f>'Grid_Requirement'!M8</f>
        <v/>
      </c>
      <c r="P102">
        <f>'Grid_Requirement'!N8</f>
        <v/>
      </c>
      <c r="Q102">
        <f>'Grid_Requirement'!O8</f>
        <v/>
      </c>
      <c r="R102">
        <f>'Grid_Requirement'!P8</f>
        <v/>
      </c>
      <c r="S102">
        <f>'Grid_Requirement'!Q8</f>
        <v/>
      </c>
      <c r="T102">
        <f>'Grid_Requirement'!R8</f>
        <v/>
      </c>
      <c r="U102">
        <f>'Grid_Requirement'!S8</f>
        <v/>
      </c>
      <c r="V102">
        <f>'Grid_Requirement'!T8</f>
        <v/>
      </c>
      <c r="W102">
        <f>'Grid_Requirement'!U8</f>
        <v/>
      </c>
      <c r="X102">
        <f>'Grid_Requirement'!V8</f>
        <v/>
      </c>
      <c r="Y102">
        <f>'Grid_Requirement'!W8</f>
        <v/>
      </c>
      <c r="Z102">
        <f>'Grid_Requirement'!X8</f>
        <v/>
      </c>
      <c r="AA102">
        <f>'Grid_Requirement'!Y8</f>
        <v/>
      </c>
      <c r="AB102">
        <f>'Grid_Requirement'!Z8</f>
        <v/>
      </c>
      <c r="AC102">
        <f>'Grid_Requirement'!AA8</f>
        <v/>
      </c>
      <c r="AD102">
        <f>'Grid_Requirement'!AB8</f>
        <v/>
      </c>
      <c r="AE102">
        <f>'Grid_Requirement'!AC8</f>
        <v/>
      </c>
      <c r="AF102">
        <f>'Grid_Requirement'!AD8</f>
        <v/>
      </c>
      <c r="AG102">
        <f>'Grid_Requirement'!AE8</f>
        <v/>
      </c>
      <c r="AH102">
        <f>'Grid_Requirement'!AF8</f>
        <v/>
      </c>
      <c r="AI102">
        <f>'Grid_Requirement'!AG8</f>
        <v/>
      </c>
      <c r="AJ102">
        <f>'Grid_Requirement'!AH8</f>
        <v/>
      </c>
      <c r="AK102">
        <f>'Grid_Requirement'!AI8</f>
        <v/>
      </c>
      <c r="AL102">
        <f>'Grid_Requirement'!AJ8</f>
        <v/>
      </c>
      <c r="AM102">
        <f>'Grid_Requirement'!AK8</f>
        <v/>
      </c>
      <c r="AN102">
        <f>'Grid_Requirement'!AL8</f>
        <v/>
      </c>
      <c r="AO102">
        <f>'Grid_Requirement'!AM8</f>
        <v/>
      </c>
      <c r="AP102">
        <f>'Grid_Requirement'!AN8</f>
        <v/>
      </c>
      <c r="AQ102">
        <f>'Grid_Requirement'!AO8</f>
        <v/>
      </c>
      <c r="AR102">
        <f>'Grid_Requirement'!AP8</f>
        <v/>
      </c>
      <c r="AS102">
        <f>'Grid_Requirement'!AQ8</f>
        <v/>
      </c>
      <c r="AT102">
        <f>'Grid_Requirement'!AR8</f>
        <v/>
      </c>
      <c r="AU102">
        <f>'Grid_Requirement'!AS8</f>
        <v/>
      </c>
      <c r="AV102">
        <f>'Grid_Requirement'!AT8</f>
        <v/>
      </c>
      <c r="AW102">
        <f>'Grid_Requirement'!AU8</f>
        <v/>
      </c>
      <c r="AX102">
        <f>'Grid_Requirement'!AV8</f>
        <v/>
      </c>
      <c r="AY102">
        <f>'Grid_Requirement'!AW8</f>
        <v/>
      </c>
      <c r="AZ102">
        <f>'Grid_Requirement'!AX8</f>
        <v/>
      </c>
      <c r="BA102">
        <f>'Grid_Requirement'!AY8</f>
        <v/>
      </c>
      <c r="BB102">
        <f>'Grid_Requirement'!AZ8</f>
        <v/>
      </c>
      <c r="BC102">
        <f>'Grid_Requirement'!BA8</f>
        <v/>
      </c>
      <c r="BD102">
        <f>'Grid_Requirement'!BB8</f>
        <v/>
      </c>
      <c r="BE102">
        <f>'Grid_Requirement'!BC8</f>
        <v/>
      </c>
      <c r="BF102">
        <f>'Grid_Requirement'!BD8</f>
        <v/>
      </c>
      <c r="BG102">
        <f>'Grid_Requirement'!BE8</f>
        <v/>
      </c>
      <c r="BH102">
        <f>'Grid_Requirement'!BF8</f>
        <v/>
      </c>
      <c r="BI102">
        <f>'Grid_Requirement'!BG8</f>
        <v/>
      </c>
      <c r="BJ102">
        <f>'Grid_Requirement'!BH8</f>
        <v/>
      </c>
      <c r="BK102">
        <f>'Grid_Requirement'!BI8</f>
        <v/>
      </c>
      <c r="BL102">
        <f>'Grid_Requirement'!BJ8</f>
        <v/>
      </c>
      <c r="BM102">
        <f>'Grid_Requirement'!BK8</f>
        <v/>
      </c>
      <c r="BN102">
        <f>'Grid_Requirement'!BL8</f>
        <v/>
      </c>
      <c r="BO102">
        <f>'Grid_Requirement'!BM8</f>
        <v/>
      </c>
      <c r="BP102">
        <f>'Grid_Requirement'!BN8</f>
        <v/>
      </c>
      <c r="BQ102">
        <f>'Grid_Requirement'!BO8</f>
        <v/>
      </c>
      <c r="BR102">
        <f>'Grid_Requirement'!BP8</f>
        <v/>
      </c>
      <c r="BS102">
        <f>'Grid_Requirement'!BQ8</f>
        <v/>
      </c>
      <c r="BT102">
        <f>'Grid_Requirement'!BR8</f>
        <v/>
      </c>
      <c r="BU102">
        <f>'Grid_Requirement'!BS8</f>
        <v/>
      </c>
      <c r="BV102">
        <f>'Grid_Requirement'!BT8</f>
        <v/>
      </c>
      <c r="BW102">
        <f>'Grid_Requirement'!BU8</f>
        <v/>
      </c>
      <c r="BX102">
        <f>'Grid_Requirement'!BV8</f>
        <v/>
      </c>
      <c r="BY102">
        <f>'Grid_Requirement'!BW8</f>
        <v/>
      </c>
      <c r="BZ102">
        <f>'Grid_Requirement'!BX8</f>
        <v/>
      </c>
      <c r="CA102">
        <f>'Grid_Requirement'!BY8</f>
        <v/>
      </c>
      <c r="CB102">
        <f>'Grid_Requirement'!BZ8</f>
        <v/>
      </c>
      <c r="CC102">
        <f>'Grid_Requirement'!CA8</f>
        <v/>
      </c>
      <c r="CD102">
        <f>'Grid_Requirement'!CB8</f>
        <v/>
      </c>
      <c r="CE102">
        <f>'Grid_Requirement'!CC8</f>
        <v/>
      </c>
      <c r="CF102">
        <f>'Grid_Requirement'!CD8</f>
        <v/>
      </c>
      <c r="CG102">
        <f>'Grid_Requirement'!CE8</f>
        <v/>
      </c>
      <c r="CH102">
        <f>'Grid_Requirement'!CF8</f>
        <v/>
      </c>
      <c r="CI102">
        <f>'Grid_Requirement'!CG8</f>
        <v/>
      </c>
      <c r="CJ102">
        <f>'Grid_Requirement'!CH8</f>
        <v/>
      </c>
      <c r="CK102">
        <f>'Grid_Requirement'!CI8</f>
        <v/>
      </c>
      <c r="CL102">
        <f>'Grid_Requirement'!CJ8</f>
        <v/>
      </c>
      <c r="CM102">
        <f>'Grid_Requirement'!CK8</f>
        <v/>
      </c>
      <c r="CN102">
        <f>'Grid_Requirement'!CL8</f>
        <v/>
      </c>
      <c r="CO102">
        <f>'Grid_Requirement'!CM8</f>
        <v/>
      </c>
      <c r="CP102">
        <f>'Grid_Requirement'!CN8</f>
        <v/>
      </c>
      <c r="CQ102">
        <f>'Grid_Requirement'!CO8</f>
        <v/>
      </c>
      <c r="CR102">
        <f>'Grid_Requirement'!CP8</f>
        <v/>
      </c>
      <c r="CS102">
        <f>'Grid_Requirement'!CQ8</f>
        <v/>
      </c>
      <c r="CT102">
        <f>'Grid_Requirement'!CR8</f>
        <v/>
      </c>
      <c r="CU102">
        <f>'Grid_Requirement'!CS8</f>
        <v/>
      </c>
      <c r="CV102">
        <f>'Grid_Requirement'!CT8</f>
        <v/>
      </c>
      <c r="CW102">
        <f>'Grid_Requirement'!CU8</f>
        <v/>
      </c>
      <c r="CX102">
        <f>'Grid_Requirement'!CV8</f>
        <v/>
      </c>
      <c r="CY102">
        <f>'Grid_Requirement'!CW8</f>
        <v/>
      </c>
      <c r="CZ102">
        <f>'Grid_Requirement'!CX8</f>
        <v/>
      </c>
      <c r="DA102">
        <f>'Grid_Requirement'!CY8</f>
        <v/>
      </c>
      <c r="DB102">
        <f>'Grid_Requirement'!CZ8</f>
        <v/>
      </c>
      <c r="DC102">
        <f>'Grid_Requirement'!DA8</f>
        <v/>
      </c>
    </row>
    <row r="103">
      <c r="B103" t="inlineStr">
        <is>
          <t>TTAF在庫(実績,kg)</t>
        </is>
      </c>
      <c r="D103">
        <f>'T_TTAFStock'!B12</f>
        <v/>
      </c>
      <c r="E103">
        <f>'T_TTAFStock'!C12</f>
        <v/>
      </c>
      <c r="F103">
        <f>'T_TTAFStock'!D12</f>
        <v/>
      </c>
      <c r="G103">
        <f>'T_TTAFStock'!E12</f>
        <v/>
      </c>
      <c r="H103">
        <f>'T_TTAFStock'!F12</f>
        <v/>
      </c>
      <c r="I103">
        <f>'T_TTAFStock'!G12</f>
        <v/>
      </c>
      <c r="J103">
        <f>'T_TTAFStock'!H12</f>
        <v/>
      </c>
      <c r="K103">
        <f>'T_TTAFStock'!I12</f>
        <v/>
      </c>
      <c r="L103">
        <f>'T_TTAFStock'!J12</f>
        <v/>
      </c>
      <c r="M103">
        <f>'T_TTAFStock'!K12</f>
        <v/>
      </c>
      <c r="N103">
        <f>'T_TTAFStock'!L12</f>
        <v/>
      </c>
      <c r="O103">
        <f>'T_TTAFStock'!M12</f>
        <v/>
      </c>
      <c r="P103">
        <f>'T_TTAFStock'!N12</f>
        <v/>
      </c>
      <c r="Q103">
        <f>'T_TTAFStock'!O12</f>
        <v/>
      </c>
      <c r="R103">
        <f>'T_TTAFStock'!P12</f>
        <v/>
      </c>
      <c r="S103">
        <f>'T_TTAFStock'!Q12</f>
        <v/>
      </c>
      <c r="T103">
        <f>'T_TTAFStock'!R12</f>
        <v/>
      </c>
      <c r="U103">
        <f>'T_TTAFStock'!S12</f>
        <v/>
      </c>
      <c r="V103">
        <f>'T_TTAFStock'!T12</f>
        <v/>
      </c>
      <c r="W103">
        <f>'T_TTAFStock'!U12</f>
        <v/>
      </c>
      <c r="X103">
        <f>'T_TTAFStock'!V12</f>
        <v/>
      </c>
      <c r="Y103">
        <f>'T_TTAFStock'!W12</f>
        <v/>
      </c>
      <c r="Z103">
        <f>'T_TTAFStock'!X12</f>
        <v/>
      </c>
      <c r="AA103">
        <f>'T_TTAFStock'!Y12</f>
        <v/>
      </c>
      <c r="AB103">
        <f>'T_TTAFStock'!Z12</f>
        <v/>
      </c>
      <c r="AC103">
        <f>'T_TTAFStock'!AA12</f>
        <v/>
      </c>
      <c r="AD103">
        <f>'T_TTAFStock'!AB12</f>
        <v/>
      </c>
      <c r="AE103">
        <f>'T_TTAFStock'!AC12</f>
        <v/>
      </c>
      <c r="AF103">
        <f>'T_TTAFStock'!AD12</f>
        <v/>
      </c>
      <c r="AG103">
        <f>'T_TTAFStock'!AE12</f>
        <v/>
      </c>
      <c r="AH103">
        <f>'T_TTAFStock'!AF12</f>
        <v/>
      </c>
      <c r="AI103">
        <f>'T_TTAFStock'!AG12</f>
        <v/>
      </c>
      <c r="AJ103">
        <f>'T_TTAFStock'!AH12</f>
        <v/>
      </c>
      <c r="AK103">
        <f>'T_TTAFStock'!AI12</f>
        <v/>
      </c>
      <c r="AL103">
        <f>'T_TTAFStock'!AJ12</f>
        <v/>
      </c>
      <c r="AM103">
        <f>'T_TTAFStock'!AK12</f>
        <v/>
      </c>
      <c r="AN103">
        <f>'T_TTAFStock'!AL12</f>
        <v/>
      </c>
      <c r="AO103">
        <f>'T_TTAFStock'!AM12</f>
        <v/>
      </c>
      <c r="AP103">
        <f>'T_TTAFStock'!AN12</f>
        <v/>
      </c>
      <c r="AQ103">
        <f>'T_TTAFStock'!AO12</f>
        <v/>
      </c>
      <c r="AR103">
        <f>'T_TTAFStock'!AP12</f>
        <v/>
      </c>
      <c r="AS103">
        <f>'T_TTAFStock'!AQ12</f>
        <v/>
      </c>
      <c r="AT103">
        <f>'T_TTAFStock'!AR12</f>
        <v/>
      </c>
      <c r="AU103">
        <f>'T_TTAFStock'!AS12</f>
        <v/>
      </c>
      <c r="AV103">
        <f>'T_TTAFStock'!AT12</f>
        <v/>
      </c>
      <c r="AW103">
        <f>'T_TTAFStock'!AU12</f>
        <v/>
      </c>
      <c r="AX103">
        <f>'T_TTAFStock'!AV12</f>
        <v/>
      </c>
      <c r="AY103">
        <f>'T_TTAFStock'!AW12</f>
        <v/>
      </c>
      <c r="AZ103">
        <f>'T_TTAFStock'!AX12</f>
        <v/>
      </c>
      <c r="BA103">
        <f>'T_TTAFStock'!AY12</f>
        <v/>
      </c>
      <c r="BB103">
        <f>'T_TTAFStock'!AZ12</f>
        <v/>
      </c>
      <c r="BC103">
        <f>'T_TTAFStock'!BA12</f>
        <v/>
      </c>
      <c r="BD103">
        <f>'T_TTAFStock'!BB12</f>
        <v/>
      </c>
      <c r="BE103">
        <f>'T_TTAFStock'!BC12</f>
        <v/>
      </c>
      <c r="BF103">
        <f>'T_TTAFStock'!BD12</f>
        <v/>
      </c>
      <c r="BG103">
        <f>'T_TTAFStock'!BE12</f>
        <v/>
      </c>
      <c r="BH103">
        <f>'T_TTAFStock'!BF12</f>
        <v/>
      </c>
      <c r="BI103">
        <f>'T_TTAFStock'!BG12</f>
        <v/>
      </c>
      <c r="BJ103">
        <f>'T_TTAFStock'!BH12</f>
        <v/>
      </c>
      <c r="BK103">
        <f>'T_TTAFStock'!BI12</f>
        <v/>
      </c>
      <c r="BL103">
        <f>'T_TTAFStock'!BJ12</f>
        <v/>
      </c>
      <c r="BM103">
        <f>'T_TTAFStock'!BK12</f>
        <v/>
      </c>
      <c r="BN103">
        <f>'T_TTAFStock'!BL12</f>
        <v/>
      </c>
      <c r="BO103">
        <f>'T_TTAFStock'!BM12</f>
        <v/>
      </c>
      <c r="BP103">
        <f>'T_TTAFStock'!BN12</f>
        <v/>
      </c>
      <c r="BQ103">
        <f>'T_TTAFStock'!BO12</f>
        <v/>
      </c>
      <c r="BR103">
        <f>'T_TTAFStock'!BP12</f>
        <v/>
      </c>
      <c r="BS103">
        <f>'T_TTAFStock'!BQ12</f>
        <v/>
      </c>
      <c r="BT103">
        <f>'T_TTAFStock'!BR12</f>
        <v/>
      </c>
      <c r="BU103">
        <f>'T_TTAFStock'!BS12</f>
        <v/>
      </c>
      <c r="BV103">
        <f>'T_TTAFStock'!BT12</f>
        <v/>
      </c>
      <c r="BW103">
        <f>'T_TTAFStock'!BU12</f>
        <v/>
      </c>
      <c r="BX103">
        <f>'T_TTAFStock'!BV12</f>
        <v/>
      </c>
      <c r="BY103">
        <f>'T_TTAFStock'!BW12</f>
        <v/>
      </c>
      <c r="BZ103">
        <f>'T_TTAFStock'!BX12</f>
        <v/>
      </c>
      <c r="CA103">
        <f>'T_TTAFStock'!BY12</f>
        <v/>
      </c>
      <c r="CB103">
        <f>'T_TTAFStock'!BZ12</f>
        <v/>
      </c>
      <c r="CC103">
        <f>'T_TTAFStock'!CA12</f>
        <v/>
      </c>
      <c r="CD103">
        <f>'T_TTAFStock'!CB12</f>
        <v/>
      </c>
      <c r="CE103">
        <f>'T_TTAFStock'!CC12</f>
        <v/>
      </c>
      <c r="CF103">
        <f>'T_TTAFStock'!CD12</f>
        <v/>
      </c>
      <c r="CG103">
        <f>'T_TTAFStock'!CE12</f>
        <v/>
      </c>
      <c r="CH103">
        <f>'T_TTAFStock'!CF12</f>
        <v/>
      </c>
      <c r="CI103">
        <f>'T_TTAFStock'!CG12</f>
        <v/>
      </c>
      <c r="CJ103">
        <f>'T_TTAFStock'!CH12</f>
        <v/>
      </c>
      <c r="CK103">
        <f>'T_TTAFStock'!CI12</f>
        <v/>
      </c>
      <c r="CL103">
        <f>'T_TTAFStock'!CJ12</f>
        <v/>
      </c>
      <c r="CM103">
        <f>'T_TTAFStock'!CK12</f>
        <v/>
      </c>
      <c r="CN103">
        <f>'T_TTAFStock'!CL12</f>
        <v/>
      </c>
      <c r="CO103">
        <f>'T_TTAFStock'!CM12</f>
        <v/>
      </c>
      <c r="CP103">
        <f>'T_TTAFStock'!CN12</f>
        <v/>
      </c>
      <c r="CQ103">
        <f>'T_TTAFStock'!CO12</f>
        <v/>
      </c>
      <c r="CR103">
        <f>'T_TTAFStock'!CP12</f>
        <v/>
      </c>
      <c r="CS103">
        <f>'T_TTAFStock'!CQ12</f>
        <v/>
      </c>
      <c r="CT103">
        <f>'T_TTAFStock'!CR12</f>
        <v/>
      </c>
      <c r="CU103">
        <f>'T_TTAFStock'!CS12</f>
        <v/>
      </c>
      <c r="CV103">
        <f>'T_TTAFStock'!CT12</f>
        <v/>
      </c>
      <c r="CW103">
        <f>'T_TTAFStock'!CU12</f>
        <v/>
      </c>
      <c r="CX103">
        <f>'T_TTAFStock'!CV12</f>
        <v/>
      </c>
      <c r="CY103">
        <f>'T_TTAFStock'!CW12</f>
        <v/>
      </c>
      <c r="CZ103">
        <f>'T_TTAFStock'!CX12</f>
        <v/>
      </c>
      <c r="DA103">
        <f>'T_TTAFStock'!CY12</f>
        <v/>
      </c>
      <c r="DB103">
        <f>'T_TTAFStock'!CZ12</f>
        <v/>
      </c>
      <c r="DC103">
        <f>'T_TTAFStock'!DA12</f>
        <v/>
      </c>
    </row>
    <row r="104">
      <c r="B104" t="inlineStr">
        <is>
          <t>自社在庫(実績,kg)</t>
        </is>
      </c>
      <c r="D104">
        <f>'T_SelfStock'!B12</f>
        <v/>
      </c>
      <c r="E104">
        <f>'T_SelfStock'!C12</f>
        <v/>
      </c>
      <c r="F104">
        <f>'T_SelfStock'!D12</f>
        <v/>
      </c>
      <c r="G104">
        <f>'T_SelfStock'!E12</f>
        <v/>
      </c>
      <c r="H104">
        <f>'T_SelfStock'!F12</f>
        <v/>
      </c>
      <c r="I104">
        <f>'T_SelfStock'!G12</f>
        <v/>
      </c>
      <c r="J104">
        <f>'T_SelfStock'!H12</f>
        <v/>
      </c>
      <c r="K104">
        <f>'T_SelfStock'!I12</f>
        <v/>
      </c>
      <c r="L104">
        <f>'T_SelfStock'!J12</f>
        <v/>
      </c>
      <c r="M104">
        <f>'T_SelfStock'!K12</f>
        <v/>
      </c>
      <c r="N104">
        <f>'T_SelfStock'!L12</f>
        <v/>
      </c>
      <c r="O104">
        <f>'T_SelfStock'!M12</f>
        <v/>
      </c>
      <c r="P104">
        <f>'T_SelfStock'!N12</f>
        <v/>
      </c>
      <c r="Q104">
        <f>'T_SelfStock'!O12</f>
        <v/>
      </c>
      <c r="R104">
        <f>'T_SelfStock'!P12</f>
        <v/>
      </c>
      <c r="S104">
        <f>'T_SelfStock'!Q12</f>
        <v/>
      </c>
      <c r="T104">
        <f>'T_SelfStock'!R12</f>
        <v/>
      </c>
      <c r="U104">
        <f>'T_SelfStock'!S12</f>
        <v/>
      </c>
      <c r="V104">
        <f>'T_SelfStock'!T12</f>
        <v/>
      </c>
      <c r="W104">
        <f>'T_SelfStock'!U12</f>
        <v/>
      </c>
      <c r="X104">
        <f>'T_SelfStock'!V12</f>
        <v/>
      </c>
      <c r="Y104">
        <f>'T_SelfStock'!W12</f>
        <v/>
      </c>
      <c r="Z104">
        <f>'T_SelfStock'!X12</f>
        <v/>
      </c>
      <c r="AA104">
        <f>'T_SelfStock'!Y12</f>
        <v/>
      </c>
      <c r="AB104">
        <f>'T_SelfStock'!Z12</f>
        <v/>
      </c>
      <c r="AC104">
        <f>'T_SelfStock'!AA12</f>
        <v/>
      </c>
      <c r="AD104">
        <f>'T_SelfStock'!AB12</f>
        <v/>
      </c>
      <c r="AE104">
        <f>'T_SelfStock'!AC12</f>
        <v/>
      </c>
      <c r="AF104">
        <f>'T_SelfStock'!AD12</f>
        <v/>
      </c>
      <c r="AG104">
        <f>'T_SelfStock'!AE12</f>
        <v/>
      </c>
      <c r="AH104">
        <f>'T_SelfStock'!AF12</f>
        <v/>
      </c>
      <c r="AI104">
        <f>'T_SelfStock'!AG12</f>
        <v/>
      </c>
      <c r="AJ104">
        <f>'T_SelfStock'!AH12</f>
        <v/>
      </c>
      <c r="AK104">
        <f>'T_SelfStock'!AI12</f>
        <v/>
      </c>
      <c r="AL104">
        <f>'T_SelfStock'!AJ12</f>
        <v/>
      </c>
      <c r="AM104">
        <f>'T_SelfStock'!AK12</f>
        <v/>
      </c>
      <c r="AN104">
        <f>'T_SelfStock'!AL12</f>
        <v/>
      </c>
      <c r="AO104">
        <f>'T_SelfStock'!AM12</f>
        <v/>
      </c>
      <c r="AP104">
        <f>'T_SelfStock'!AN12</f>
        <v/>
      </c>
      <c r="AQ104">
        <f>'T_SelfStock'!AO12</f>
        <v/>
      </c>
      <c r="AR104">
        <f>'T_SelfStock'!AP12</f>
        <v/>
      </c>
      <c r="AS104">
        <f>'T_SelfStock'!AQ12</f>
        <v/>
      </c>
      <c r="AT104">
        <f>'T_SelfStock'!AR12</f>
        <v/>
      </c>
      <c r="AU104">
        <f>'T_SelfStock'!AS12</f>
        <v/>
      </c>
      <c r="AV104">
        <f>'T_SelfStock'!AT12</f>
        <v/>
      </c>
      <c r="AW104">
        <f>'T_SelfStock'!AU12</f>
        <v/>
      </c>
      <c r="AX104">
        <f>'T_SelfStock'!AV12</f>
        <v/>
      </c>
      <c r="AY104">
        <f>'T_SelfStock'!AW12</f>
        <v/>
      </c>
      <c r="AZ104">
        <f>'T_SelfStock'!AX12</f>
        <v/>
      </c>
      <c r="BA104">
        <f>'T_SelfStock'!AY12</f>
        <v/>
      </c>
      <c r="BB104">
        <f>'T_SelfStock'!AZ12</f>
        <v/>
      </c>
      <c r="BC104">
        <f>'T_SelfStock'!BA12</f>
        <v/>
      </c>
      <c r="BD104">
        <f>'T_SelfStock'!BB12</f>
        <v/>
      </c>
      <c r="BE104">
        <f>'T_SelfStock'!BC12</f>
        <v/>
      </c>
      <c r="BF104">
        <f>'T_SelfStock'!BD12</f>
        <v/>
      </c>
      <c r="BG104">
        <f>'T_SelfStock'!BE12</f>
        <v/>
      </c>
      <c r="BH104">
        <f>'T_SelfStock'!BF12</f>
        <v/>
      </c>
      <c r="BI104">
        <f>'T_SelfStock'!BG12</f>
        <v/>
      </c>
      <c r="BJ104">
        <f>'T_SelfStock'!BH12</f>
        <v/>
      </c>
      <c r="BK104">
        <f>'T_SelfStock'!BI12</f>
        <v/>
      </c>
      <c r="BL104">
        <f>'T_SelfStock'!BJ12</f>
        <v/>
      </c>
      <c r="BM104">
        <f>'T_SelfStock'!BK12</f>
        <v/>
      </c>
      <c r="BN104">
        <f>'T_SelfStock'!BL12</f>
        <v/>
      </c>
      <c r="BO104">
        <f>'T_SelfStock'!BM12</f>
        <v/>
      </c>
      <c r="BP104">
        <f>'T_SelfStock'!BN12</f>
        <v/>
      </c>
      <c r="BQ104">
        <f>'T_SelfStock'!BO12</f>
        <v/>
      </c>
      <c r="BR104">
        <f>'T_SelfStock'!BP12</f>
        <v/>
      </c>
      <c r="BS104">
        <f>'T_SelfStock'!BQ12</f>
        <v/>
      </c>
      <c r="BT104">
        <f>'T_SelfStock'!BR12</f>
        <v/>
      </c>
      <c r="BU104">
        <f>'T_SelfStock'!BS12</f>
        <v/>
      </c>
      <c r="BV104">
        <f>'T_SelfStock'!BT12</f>
        <v/>
      </c>
      <c r="BW104">
        <f>'T_SelfStock'!BU12</f>
        <v/>
      </c>
      <c r="BX104">
        <f>'T_SelfStock'!BV12</f>
        <v/>
      </c>
      <c r="BY104">
        <f>'T_SelfStock'!BW12</f>
        <v/>
      </c>
      <c r="BZ104">
        <f>'T_SelfStock'!BX12</f>
        <v/>
      </c>
      <c r="CA104">
        <f>'T_SelfStock'!BY12</f>
        <v/>
      </c>
      <c r="CB104">
        <f>'T_SelfStock'!BZ12</f>
        <v/>
      </c>
      <c r="CC104">
        <f>'T_SelfStock'!CA12</f>
        <v/>
      </c>
      <c r="CD104">
        <f>'T_SelfStock'!CB12</f>
        <v/>
      </c>
      <c r="CE104">
        <f>'T_SelfStock'!CC12</f>
        <v/>
      </c>
      <c r="CF104">
        <f>'T_SelfStock'!CD12</f>
        <v/>
      </c>
      <c r="CG104">
        <f>'T_SelfStock'!CE12</f>
        <v/>
      </c>
      <c r="CH104">
        <f>'T_SelfStock'!CF12</f>
        <v/>
      </c>
      <c r="CI104">
        <f>'T_SelfStock'!CG12</f>
        <v/>
      </c>
      <c r="CJ104">
        <f>'T_SelfStock'!CH12</f>
        <v/>
      </c>
      <c r="CK104">
        <f>'T_SelfStock'!CI12</f>
        <v/>
      </c>
      <c r="CL104">
        <f>'T_SelfStock'!CJ12</f>
        <v/>
      </c>
      <c r="CM104">
        <f>'T_SelfStock'!CK12</f>
        <v/>
      </c>
      <c r="CN104">
        <f>'T_SelfStock'!CL12</f>
        <v/>
      </c>
      <c r="CO104">
        <f>'T_SelfStock'!CM12</f>
        <v/>
      </c>
      <c r="CP104">
        <f>'T_SelfStock'!CN12</f>
        <v/>
      </c>
      <c r="CQ104">
        <f>'T_SelfStock'!CO12</f>
        <v/>
      </c>
      <c r="CR104">
        <f>'T_SelfStock'!CP12</f>
        <v/>
      </c>
      <c r="CS104">
        <f>'T_SelfStock'!CQ12</f>
        <v/>
      </c>
      <c r="CT104">
        <f>'T_SelfStock'!CR12</f>
        <v/>
      </c>
      <c r="CU104">
        <f>'T_SelfStock'!CS12</f>
        <v/>
      </c>
      <c r="CV104">
        <f>'T_SelfStock'!CT12</f>
        <v/>
      </c>
      <c r="CW104">
        <f>'T_SelfStock'!CU12</f>
        <v/>
      </c>
      <c r="CX104">
        <f>'T_SelfStock'!CV12</f>
        <v/>
      </c>
      <c r="CY104">
        <f>'T_SelfStock'!CW12</f>
        <v/>
      </c>
      <c r="CZ104">
        <f>'T_SelfStock'!CX12</f>
        <v/>
      </c>
      <c r="DA104">
        <f>'T_SelfStock'!CY12</f>
        <v/>
      </c>
      <c r="DB104">
        <f>'T_SelfStock'!CZ12</f>
        <v/>
      </c>
      <c r="DC104">
        <f>'T_SelfStock'!DA12</f>
        <v/>
      </c>
    </row>
    <row r="105">
      <c r="B105" t="inlineStr">
        <is>
          <t>Order(発注予定,kg)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  <c r="AB105" s="23" t="n"/>
      <c r="AC105" s="23" t="n"/>
      <c r="AD105" s="23" t="n"/>
      <c r="AE105" s="23" t="n"/>
      <c r="AF105" s="23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  <c r="AT105" s="23" t="n"/>
      <c r="AU105" s="23" t="n"/>
      <c r="AV105" s="23" t="n"/>
      <c r="AW105" s="23" t="n"/>
      <c r="AX105" s="23" t="n"/>
      <c r="AY105" s="23" t="n"/>
      <c r="AZ105" s="23" t="n"/>
      <c r="BA105" s="23" t="n"/>
      <c r="BB105" s="23" t="n"/>
      <c r="BC105" s="23" t="n"/>
      <c r="BD105" s="23" t="n"/>
      <c r="BE105" s="23" t="n"/>
      <c r="BF105" s="23" t="n"/>
      <c r="BG105" s="23" t="n"/>
      <c r="BH105" s="23" t="n"/>
      <c r="BI105" s="23" t="n"/>
      <c r="BJ105" s="23" t="n"/>
      <c r="BK105" s="23" t="n"/>
      <c r="BL105" s="23" t="n"/>
      <c r="BM105" s="23" t="n"/>
      <c r="BN105" s="23" t="n"/>
      <c r="BO105" s="23" t="n"/>
      <c r="BP105" s="23" t="n"/>
      <c r="BQ105" s="23" t="n"/>
      <c r="BR105" s="23" t="n"/>
      <c r="BS105" s="23" t="n"/>
      <c r="BT105" s="23" t="n"/>
      <c r="BU105" s="23" t="n"/>
      <c r="BV105" s="23" t="n"/>
      <c r="BW105" s="23" t="n"/>
      <c r="BX105" s="23" t="n"/>
      <c r="BY105" s="23" t="n"/>
      <c r="BZ105" s="23" t="n"/>
      <c r="CA105" s="23" t="n"/>
      <c r="CB105" s="23" t="n"/>
      <c r="CC105" s="23" t="n"/>
      <c r="CD105" s="23" t="n"/>
      <c r="CE105" s="23" t="n"/>
      <c r="CF105" s="23" t="n"/>
      <c r="CG105" s="23" t="n"/>
      <c r="CH105" s="23" t="n"/>
      <c r="CI105" s="23" t="n"/>
      <c r="CJ105" s="23" t="n"/>
      <c r="CK105" s="23" t="n"/>
      <c r="CL105" s="23" t="n"/>
      <c r="CM105" s="23" t="n"/>
      <c r="CN105" s="23" t="n"/>
      <c r="CO105" s="23" t="n"/>
      <c r="CP105" s="23" t="n"/>
      <c r="CQ105" s="23" t="n"/>
      <c r="CR105" s="23" t="n"/>
      <c r="CS105" s="23" t="n"/>
      <c r="CT105" s="23" t="n"/>
      <c r="CU105" s="23" t="n"/>
      <c r="CV105" s="23" t="n"/>
      <c r="CW105" s="23" t="n"/>
      <c r="CX105" s="23" t="n"/>
      <c r="CY105" s="23" t="n"/>
      <c r="CZ105" s="23" t="n"/>
      <c r="DA105" s="23" t="n"/>
      <c r="DB105" s="23" t="n"/>
      <c r="DC105" s="23" t="n"/>
      <c r="DE105" s="12" t="inlineStr">
        <is>
          <t>TDJ</t>
        </is>
      </c>
    </row>
    <row r="106">
      <c r="B106" s="24" t="inlineStr">
        <is>
          <t>PO_No</t>
        </is>
      </c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  <c r="AD106" s="25" t="n"/>
      <c r="AE106" s="25" t="n"/>
      <c r="AF106" s="25" t="n"/>
      <c r="AG106" s="25" t="n"/>
      <c r="AH106" s="25" t="n"/>
      <c r="AI106" s="25" t="n"/>
      <c r="AJ106" s="25" t="n"/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  <c r="CD106" s="25" t="n"/>
      <c r="CE106" s="25" t="n"/>
      <c r="CF106" s="25" t="n"/>
      <c r="CG106" s="25" t="n"/>
      <c r="CH106" s="25" t="n"/>
      <c r="CI106" s="25" t="n"/>
      <c r="CJ106" s="25" t="n"/>
      <c r="CK106" s="25" t="n"/>
      <c r="CL106" s="25" t="n"/>
      <c r="CM106" s="25" t="n"/>
      <c r="CN106" s="25" t="n"/>
      <c r="CO106" s="25" t="n"/>
      <c r="CP106" s="25" t="n"/>
      <c r="CQ106" s="25" t="n"/>
      <c r="CR106" s="25" t="n"/>
      <c r="CS106" s="25" t="n"/>
      <c r="CT106" s="25" t="n"/>
      <c r="CU106" s="25" t="n"/>
      <c r="CV106" s="25" t="n"/>
      <c r="CW106" s="25" t="n"/>
      <c r="CX106" s="25" t="n"/>
      <c r="CY106" s="25" t="n"/>
      <c r="CZ106" s="25" t="n"/>
      <c r="DA106" s="25" t="n"/>
      <c r="DB106" s="25" t="n"/>
      <c r="DC106" s="25" t="n"/>
    </row>
    <row r="107">
      <c r="B107" s="5" t="inlineStr">
        <is>
          <t>合計在庫(週末時点,kg)</t>
        </is>
      </c>
      <c r="D107">
        <f>'Grid_Stock'!B8</f>
        <v/>
      </c>
      <c r="E107">
        <f>'Grid_Stock'!C8</f>
        <v/>
      </c>
      <c r="F107">
        <f>'Grid_Stock'!D8</f>
        <v/>
      </c>
      <c r="G107">
        <f>'Grid_Stock'!E8</f>
        <v/>
      </c>
      <c r="H107">
        <f>'Grid_Stock'!F8</f>
        <v/>
      </c>
      <c r="I107">
        <f>'Grid_Stock'!G8</f>
        <v/>
      </c>
      <c r="J107">
        <f>'Grid_Stock'!H8</f>
        <v/>
      </c>
      <c r="K107">
        <f>'Grid_Stock'!I8</f>
        <v/>
      </c>
      <c r="L107">
        <f>'Grid_Stock'!J8</f>
        <v/>
      </c>
      <c r="M107">
        <f>'Grid_Stock'!K8</f>
        <v/>
      </c>
      <c r="N107">
        <f>'Grid_Stock'!L8</f>
        <v/>
      </c>
      <c r="O107">
        <f>'Grid_Stock'!M8</f>
        <v/>
      </c>
      <c r="P107">
        <f>'Grid_Stock'!N8</f>
        <v/>
      </c>
      <c r="Q107">
        <f>'Grid_Stock'!O8</f>
        <v/>
      </c>
      <c r="R107">
        <f>'Grid_Stock'!P8</f>
        <v/>
      </c>
      <c r="S107">
        <f>'Grid_Stock'!Q8</f>
        <v/>
      </c>
      <c r="T107">
        <f>'Grid_Stock'!R8</f>
        <v/>
      </c>
      <c r="U107">
        <f>'Grid_Stock'!S8</f>
        <v/>
      </c>
      <c r="V107">
        <f>'Grid_Stock'!T8</f>
        <v/>
      </c>
      <c r="W107">
        <f>'Grid_Stock'!U8</f>
        <v/>
      </c>
      <c r="X107">
        <f>'Grid_Stock'!V8</f>
        <v/>
      </c>
      <c r="Y107">
        <f>'Grid_Stock'!W8</f>
        <v/>
      </c>
      <c r="Z107">
        <f>'Grid_Stock'!X8</f>
        <v/>
      </c>
      <c r="AA107">
        <f>'Grid_Stock'!Y8</f>
        <v/>
      </c>
      <c r="AB107">
        <f>'Grid_Stock'!Z8</f>
        <v/>
      </c>
      <c r="AC107">
        <f>'Grid_Stock'!AA8</f>
        <v/>
      </c>
      <c r="AD107">
        <f>'Grid_Stock'!AB8</f>
        <v/>
      </c>
      <c r="AE107">
        <f>'Grid_Stock'!AC8</f>
        <v/>
      </c>
      <c r="AF107">
        <f>'Grid_Stock'!AD8</f>
        <v/>
      </c>
      <c r="AG107">
        <f>'Grid_Stock'!AE8</f>
        <v/>
      </c>
      <c r="AH107">
        <f>'Grid_Stock'!AF8</f>
        <v/>
      </c>
      <c r="AI107">
        <f>'Grid_Stock'!AG8</f>
        <v/>
      </c>
      <c r="AJ107">
        <f>'Grid_Stock'!AH8</f>
        <v/>
      </c>
      <c r="AK107">
        <f>'Grid_Stock'!AI8</f>
        <v/>
      </c>
      <c r="AL107">
        <f>'Grid_Stock'!AJ8</f>
        <v/>
      </c>
      <c r="AM107">
        <f>'Grid_Stock'!AK8</f>
        <v/>
      </c>
      <c r="AN107">
        <f>'Grid_Stock'!AL8</f>
        <v/>
      </c>
      <c r="AO107">
        <f>'Grid_Stock'!AM8</f>
        <v/>
      </c>
      <c r="AP107">
        <f>'Grid_Stock'!AN8</f>
        <v/>
      </c>
      <c r="AQ107">
        <f>'Grid_Stock'!AO8</f>
        <v/>
      </c>
      <c r="AR107">
        <f>'Grid_Stock'!AP8</f>
        <v/>
      </c>
      <c r="AS107">
        <f>'Grid_Stock'!AQ8</f>
        <v/>
      </c>
      <c r="AT107">
        <f>'Grid_Stock'!AR8</f>
        <v/>
      </c>
      <c r="AU107">
        <f>'Grid_Stock'!AS8</f>
        <v/>
      </c>
      <c r="AV107">
        <f>'Grid_Stock'!AT8</f>
        <v/>
      </c>
      <c r="AW107">
        <f>'Grid_Stock'!AU8</f>
        <v/>
      </c>
      <c r="AX107">
        <f>'Grid_Stock'!AV8</f>
        <v/>
      </c>
      <c r="AY107">
        <f>'Grid_Stock'!AW8</f>
        <v/>
      </c>
      <c r="AZ107">
        <f>'Grid_Stock'!AX8</f>
        <v/>
      </c>
      <c r="BA107">
        <f>'Grid_Stock'!AY8</f>
        <v/>
      </c>
      <c r="BB107">
        <f>'Grid_Stock'!AZ8</f>
        <v/>
      </c>
      <c r="BC107">
        <f>'Grid_Stock'!BA8</f>
        <v/>
      </c>
      <c r="BD107">
        <f>'Grid_Stock'!BB8</f>
        <v/>
      </c>
      <c r="BE107">
        <f>'Grid_Stock'!BC8</f>
        <v/>
      </c>
      <c r="BF107">
        <f>'Grid_Stock'!BD8</f>
        <v/>
      </c>
      <c r="BG107">
        <f>'Grid_Stock'!BE8</f>
        <v/>
      </c>
      <c r="BH107">
        <f>'Grid_Stock'!BF8</f>
        <v/>
      </c>
      <c r="BI107">
        <f>'Grid_Stock'!BG8</f>
        <v/>
      </c>
      <c r="BJ107">
        <f>'Grid_Stock'!BH8</f>
        <v/>
      </c>
      <c r="BK107">
        <f>'Grid_Stock'!BI8</f>
        <v/>
      </c>
      <c r="BL107">
        <f>'Grid_Stock'!BJ8</f>
        <v/>
      </c>
      <c r="BM107">
        <f>'Grid_Stock'!BK8</f>
        <v/>
      </c>
      <c r="BN107">
        <f>'Grid_Stock'!BL8</f>
        <v/>
      </c>
      <c r="BO107">
        <f>'Grid_Stock'!BM8</f>
        <v/>
      </c>
      <c r="BP107">
        <f>'Grid_Stock'!BN8</f>
        <v/>
      </c>
      <c r="BQ107">
        <f>'Grid_Stock'!BO8</f>
        <v/>
      </c>
      <c r="BR107">
        <f>'Grid_Stock'!BP8</f>
        <v/>
      </c>
      <c r="BS107">
        <f>'Grid_Stock'!BQ8</f>
        <v/>
      </c>
      <c r="BT107">
        <f>'Grid_Stock'!BR8</f>
        <v/>
      </c>
      <c r="BU107">
        <f>'Grid_Stock'!BS8</f>
        <v/>
      </c>
      <c r="BV107">
        <f>'Grid_Stock'!BT8</f>
        <v/>
      </c>
      <c r="BW107">
        <f>'Grid_Stock'!BU8</f>
        <v/>
      </c>
      <c r="BX107">
        <f>'Grid_Stock'!BV8</f>
        <v/>
      </c>
      <c r="BY107">
        <f>'Grid_Stock'!BW8</f>
        <v/>
      </c>
      <c r="BZ107">
        <f>'Grid_Stock'!BX8</f>
        <v/>
      </c>
      <c r="CA107">
        <f>'Grid_Stock'!BY8</f>
        <v/>
      </c>
      <c r="CB107">
        <f>'Grid_Stock'!BZ8</f>
        <v/>
      </c>
      <c r="CC107">
        <f>'Grid_Stock'!CA8</f>
        <v/>
      </c>
      <c r="CD107">
        <f>'Grid_Stock'!CB8</f>
        <v/>
      </c>
      <c r="CE107">
        <f>'Grid_Stock'!CC8</f>
        <v/>
      </c>
      <c r="CF107">
        <f>'Grid_Stock'!CD8</f>
        <v/>
      </c>
      <c r="CG107">
        <f>'Grid_Stock'!CE8</f>
        <v/>
      </c>
      <c r="CH107">
        <f>'Grid_Stock'!CF8</f>
        <v/>
      </c>
      <c r="CI107">
        <f>'Grid_Stock'!CG8</f>
        <v/>
      </c>
      <c r="CJ107">
        <f>'Grid_Stock'!CH8</f>
        <v/>
      </c>
      <c r="CK107">
        <f>'Grid_Stock'!CI8</f>
        <v/>
      </c>
      <c r="CL107">
        <f>'Grid_Stock'!CJ8</f>
        <v/>
      </c>
      <c r="CM107">
        <f>'Grid_Stock'!CK8</f>
        <v/>
      </c>
      <c r="CN107">
        <f>'Grid_Stock'!CL8</f>
        <v/>
      </c>
      <c r="CO107">
        <f>'Grid_Stock'!CM8</f>
        <v/>
      </c>
      <c r="CP107">
        <f>'Grid_Stock'!CN8</f>
        <v/>
      </c>
      <c r="CQ107">
        <f>'Grid_Stock'!CO8</f>
        <v/>
      </c>
      <c r="CR107">
        <f>'Grid_Stock'!CP8</f>
        <v/>
      </c>
      <c r="CS107">
        <f>'Grid_Stock'!CQ8</f>
        <v/>
      </c>
      <c r="CT107">
        <f>'Grid_Stock'!CR8</f>
        <v/>
      </c>
      <c r="CU107">
        <f>'Grid_Stock'!CS8</f>
        <v/>
      </c>
      <c r="CV107">
        <f>'Grid_Stock'!CT8</f>
        <v/>
      </c>
      <c r="CW107">
        <f>'Grid_Stock'!CU8</f>
        <v/>
      </c>
      <c r="CX107">
        <f>'Grid_Stock'!CV8</f>
        <v/>
      </c>
      <c r="CY107">
        <f>'Grid_Stock'!CW8</f>
        <v/>
      </c>
      <c r="CZ107">
        <f>'Grid_Stock'!CX8</f>
        <v/>
      </c>
      <c r="DA107">
        <f>'Grid_Stock'!CY8</f>
        <v/>
      </c>
      <c r="DB107">
        <f>'Grid_Stock'!CZ8</f>
        <v/>
      </c>
      <c r="DC107">
        <f>'Grid_Stock'!DA8</f>
        <v/>
      </c>
    </row>
    <row r="108">
      <c r="B108" s="26" t="inlineStr">
        <is>
          <t>（発注の目安はDashboardの基準在庫[下限/上限]と色分けを参照）</t>
        </is>
      </c>
    </row>
    <row r="110">
      <c r="A110" s="21" t="inlineStr">
        <is>
          <t>3TP</t>
        </is>
      </c>
      <c r="B110" s="21" t="inlineStr">
        <is>
          <t>Substrate TTAF WF7</t>
        </is>
      </c>
      <c r="C110" s="22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  <c r="AM110" s="21" t="n"/>
      <c r="AN110" s="21" t="n"/>
      <c r="AO110" s="21" t="n"/>
      <c r="AP110" s="21" t="n"/>
      <c r="AQ110" s="21" t="n"/>
      <c r="AR110" s="21" t="n"/>
      <c r="AS110" s="21" t="n"/>
      <c r="AT110" s="21" t="n"/>
      <c r="AU110" s="21" t="n"/>
      <c r="AV110" s="21" t="n"/>
      <c r="AW110" s="21" t="n"/>
      <c r="AX110" s="21" t="n"/>
      <c r="AY110" s="21" t="n"/>
      <c r="AZ110" s="21" t="n"/>
      <c r="BA110" s="21" t="n"/>
      <c r="BB110" s="21" t="n"/>
      <c r="BC110" s="21" t="n"/>
      <c r="BD110" s="21" t="n"/>
      <c r="BE110" s="21" t="n"/>
      <c r="BF110" s="21" t="n"/>
      <c r="BG110" s="21" t="n"/>
      <c r="BH110" s="21" t="n"/>
      <c r="BI110" s="21" t="n"/>
      <c r="BJ110" s="21" t="n"/>
      <c r="BK110" s="21" t="n"/>
      <c r="BL110" s="21" t="n"/>
      <c r="BM110" s="21" t="n"/>
      <c r="BN110" s="21" t="n"/>
      <c r="BO110" s="21" t="n"/>
      <c r="BP110" s="21" t="n"/>
      <c r="BQ110" s="21" t="n"/>
      <c r="BR110" s="21" t="n"/>
      <c r="BS110" s="21" t="n"/>
      <c r="BT110" s="21" t="n"/>
      <c r="BU110" s="21" t="n"/>
      <c r="BV110" s="21" t="n"/>
      <c r="BW110" s="21" t="n"/>
      <c r="BX110" s="21" t="n"/>
      <c r="BY110" s="21" t="n"/>
      <c r="BZ110" s="21" t="n"/>
      <c r="CA110" s="21" t="n"/>
      <c r="CB110" s="21" t="n"/>
      <c r="CC110" s="21" t="n"/>
      <c r="CD110" s="21" t="n"/>
      <c r="CE110" s="21" t="n"/>
      <c r="CF110" s="21" t="n"/>
      <c r="CG110" s="21" t="n"/>
      <c r="CH110" s="21" t="n"/>
      <c r="CI110" s="21" t="n"/>
      <c r="CJ110" s="21" t="n"/>
      <c r="CK110" s="21" t="n"/>
      <c r="CL110" s="21" t="n"/>
      <c r="CM110" s="21" t="n"/>
      <c r="CN110" s="21" t="n"/>
      <c r="CO110" s="21" t="n"/>
      <c r="CP110" s="21" t="n"/>
      <c r="CQ110" s="21" t="n"/>
      <c r="CR110" s="21" t="n"/>
      <c r="CS110" s="21" t="n"/>
      <c r="CT110" s="21" t="n"/>
      <c r="CU110" s="21" t="n"/>
      <c r="CV110" s="21" t="n"/>
      <c r="CW110" s="21" t="n"/>
      <c r="CX110" s="21" t="n"/>
      <c r="CY110" s="21" t="n"/>
      <c r="CZ110" s="21" t="n"/>
      <c r="DA110" s="21" t="n"/>
      <c r="DB110" s="21" t="n"/>
      <c r="DC110" s="21" t="n"/>
    </row>
    <row r="111">
      <c r="B111" t="inlineStr">
        <is>
          <t>F2290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12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Name],$A110)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s="5" t="inlineStr">
        <is>
          <t>合計使用量(kg)/週</t>
        </is>
      </c>
      <c r="D113">
        <f>'Grid_Requirement'!B9</f>
        <v/>
      </c>
      <c r="E113">
        <f>'Grid_Requirement'!C9</f>
        <v/>
      </c>
      <c r="F113">
        <f>'Grid_Requirement'!D9</f>
        <v/>
      </c>
      <c r="G113">
        <f>'Grid_Requirement'!E9</f>
        <v/>
      </c>
      <c r="H113">
        <f>'Grid_Requirement'!F9</f>
        <v/>
      </c>
      <c r="I113">
        <f>'Grid_Requirement'!G9</f>
        <v/>
      </c>
      <c r="J113">
        <f>'Grid_Requirement'!H9</f>
        <v/>
      </c>
      <c r="K113">
        <f>'Grid_Requirement'!I9</f>
        <v/>
      </c>
      <c r="L113">
        <f>'Grid_Requirement'!J9</f>
        <v/>
      </c>
      <c r="M113">
        <f>'Grid_Requirement'!K9</f>
        <v/>
      </c>
      <c r="N113">
        <f>'Grid_Requirement'!L9</f>
        <v/>
      </c>
      <c r="O113">
        <f>'Grid_Requirement'!M9</f>
        <v/>
      </c>
      <c r="P113">
        <f>'Grid_Requirement'!N9</f>
        <v/>
      </c>
      <c r="Q113">
        <f>'Grid_Requirement'!O9</f>
        <v/>
      </c>
      <c r="R113">
        <f>'Grid_Requirement'!P9</f>
        <v/>
      </c>
      <c r="S113">
        <f>'Grid_Requirement'!Q9</f>
        <v/>
      </c>
      <c r="T113">
        <f>'Grid_Requirement'!R9</f>
        <v/>
      </c>
      <c r="U113">
        <f>'Grid_Requirement'!S9</f>
        <v/>
      </c>
      <c r="V113">
        <f>'Grid_Requirement'!T9</f>
        <v/>
      </c>
      <c r="W113">
        <f>'Grid_Requirement'!U9</f>
        <v/>
      </c>
      <c r="X113">
        <f>'Grid_Requirement'!V9</f>
        <v/>
      </c>
      <c r="Y113">
        <f>'Grid_Requirement'!W9</f>
        <v/>
      </c>
      <c r="Z113">
        <f>'Grid_Requirement'!X9</f>
        <v/>
      </c>
      <c r="AA113">
        <f>'Grid_Requirement'!Y9</f>
        <v/>
      </c>
      <c r="AB113">
        <f>'Grid_Requirement'!Z9</f>
        <v/>
      </c>
      <c r="AC113">
        <f>'Grid_Requirement'!AA9</f>
        <v/>
      </c>
      <c r="AD113">
        <f>'Grid_Requirement'!AB9</f>
        <v/>
      </c>
      <c r="AE113">
        <f>'Grid_Requirement'!AC9</f>
        <v/>
      </c>
      <c r="AF113">
        <f>'Grid_Requirement'!AD9</f>
        <v/>
      </c>
      <c r="AG113">
        <f>'Grid_Requirement'!AE9</f>
        <v/>
      </c>
      <c r="AH113">
        <f>'Grid_Requirement'!AF9</f>
        <v/>
      </c>
      <c r="AI113">
        <f>'Grid_Requirement'!AG9</f>
        <v/>
      </c>
      <c r="AJ113">
        <f>'Grid_Requirement'!AH9</f>
        <v/>
      </c>
      <c r="AK113">
        <f>'Grid_Requirement'!AI9</f>
        <v/>
      </c>
      <c r="AL113">
        <f>'Grid_Requirement'!AJ9</f>
        <v/>
      </c>
      <c r="AM113">
        <f>'Grid_Requirement'!AK9</f>
        <v/>
      </c>
      <c r="AN113">
        <f>'Grid_Requirement'!AL9</f>
        <v/>
      </c>
      <c r="AO113">
        <f>'Grid_Requirement'!AM9</f>
        <v/>
      </c>
      <c r="AP113">
        <f>'Grid_Requirement'!AN9</f>
        <v/>
      </c>
      <c r="AQ113">
        <f>'Grid_Requirement'!AO9</f>
        <v/>
      </c>
      <c r="AR113">
        <f>'Grid_Requirement'!AP9</f>
        <v/>
      </c>
      <c r="AS113">
        <f>'Grid_Requirement'!AQ9</f>
        <v/>
      </c>
      <c r="AT113">
        <f>'Grid_Requirement'!AR9</f>
        <v/>
      </c>
      <c r="AU113">
        <f>'Grid_Requirement'!AS9</f>
        <v/>
      </c>
      <c r="AV113">
        <f>'Grid_Requirement'!AT9</f>
        <v/>
      </c>
      <c r="AW113">
        <f>'Grid_Requirement'!AU9</f>
        <v/>
      </c>
      <c r="AX113">
        <f>'Grid_Requirement'!AV9</f>
        <v/>
      </c>
      <c r="AY113">
        <f>'Grid_Requirement'!AW9</f>
        <v/>
      </c>
      <c r="AZ113">
        <f>'Grid_Requirement'!AX9</f>
        <v/>
      </c>
      <c r="BA113">
        <f>'Grid_Requirement'!AY9</f>
        <v/>
      </c>
      <c r="BB113">
        <f>'Grid_Requirement'!AZ9</f>
        <v/>
      </c>
      <c r="BC113">
        <f>'Grid_Requirement'!BA9</f>
        <v/>
      </c>
      <c r="BD113">
        <f>'Grid_Requirement'!BB9</f>
        <v/>
      </c>
      <c r="BE113">
        <f>'Grid_Requirement'!BC9</f>
        <v/>
      </c>
      <c r="BF113">
        <f>'Grid_Requirement'!BD9</f>
        <v/>
      </c>
      <c r="BG113">
        <f>'Grid_Requirement'!BE9</f>
        <v/>
      </c>
      <c r="BH113">
        <f>'Grid_Requirement'!BF9</f>
        <v/>
      </c>
      <c r="BI113">
        <f>'Grid_Requirement'!BG9</f>
        <v/>
      </c>
      <c r="BJ113">
        <f>'Grid_Requirement'!BH9</f>
        <v/>
      </c>
      <c r="BK113">
        <f>'Grid_Requirement'!BI9</f>
        <v/>
      </c>
      <c r="BL113">
        <f>'Grid_Requirement'!BJ9</f>
        <v/>
      </c>
      <c r="BM113">
        <f>'Grid_Requirement'!BK9</f>
        <v/>
      </c>
      <c r="BN113">
        <f>'Grid_Requirement'!BL9</f>
        <v/>
      </c>
      <c r="BO113">
        <f>'Grid_Requirement'!BM9</f>
        <v/>
      </c>
      <c r="BP113">
        <f>'Grid_Requirement'!BN9</f>
        <v/>
      </c>
      <c r="BQ113">
        <f>'Grid_Requirement'!BO9</f>
        <v/>
      </c>
      <c r="BR113">
        <f>'Grid_Requirement'!BP9</f>
        <v/>
      </c>
      <c r="BS113">
        <f>'Grid_Requirement'!BQ9</f>
        <v/>
      </c>
      <c r="BT113">
        <f>'Grid_Requirement'!BR9</f>
        <v/>
      </c>
      <c r="BU113">
        <f>'Grid_Requirement'!BS9</f>
        <v/>
      </c>
      <c r="BV113">
        <f>'Grid_Requirement'!BT9</f>
        <v/>
      </c>
      <c r="BW113">
        <f>'Grid_Requirement'!BU9</f>
        <v/>
      </c>
      <c r="BX113">
        <f>'Grid_Requirement'!BV9</f>
        <v/>
      </c>
      <c r="BY113">
        <f>'Grid_Requirement'!BW9</f>
        <v/>
      </c>
      <c r="BZ113">
        <f>'Grid_Requirement'!BX9</f>
        <v/>
      </c>
      <c r="CA113">
        <f>'Grid_Requirement'!BY9</f>
        <v/>
      </c>
      <c r="CB113">
        <f>'Grid_Requirement'!BZ9</f>
        <v/>
      </c>
      <c r="CC113">
        <f>'Grid_Requirement'!CA9</f>
        <v/>
      </c>
      <c r="CD113">
        <f>'Grid_Requirement'!CB9</f>
        <v/>
      </c>
      <c r="CE113">
        <f>'Grid_Requirement'!CC9</f>
        <v/>
      </c>
      <c r="CF113">
        <f>'Grid_Requirement'!CD9</f>
        <v/>
      </c>
      <c r="CG113">
        <f>'Grid_Requirement'!CE9</f>
        <v/>
      </c>
      <c r="CH113">
        <f>'Grid_Requirement'!CF9</f>
        <v/>
      </c>
      <c r="CI113">
        <f>'Grid_Requirement'!CG9</f>
        <v/>
      </c>
      <c r="CJ113">
        <f>'Grid_Requirement'!CH9</f>
        <v/>
      </c>
      <c r="CK113">
        <f>'Grid_Requirement'!CI9</f>
        <v/>
      </c>
      <c r="CL113">
        <f>'Grid_Requirement'!CJ9</f>
        <v/>
      </c>
      <c r="CM113">
        <f>'Grid_Requirement'!CK9</f>
        <v/>
      </c>
      <c r="CN113">
        <f>'Grid_Requirement'!CL9</f>
        <v/>
      </c>
      <c r="CO113">
        <f>'Grid_Requirement'!CM9</f>
        <v/>
      </c>
      <c r="CP113">
        <f>'Grid_Requirement'!CN9</f>
        <v/>
      </c>
      <c r="CQ113">
        <f>'Grid_Requirement'!CO9</f>
        <v/>
      </c>
      <c r="CR113">
        <f>'Grid_Requirement'!CP9</f>
        <v/>
      </c>
      <c r="CS113">
        <f>'Grid_Requirement'!CQ9</f>
        <v/>
      </c>
      <c r="CT113">
        <f>'Grid_Requirement'!CR9</f>
        <v/>
      </c>
      <c r="CU113">
        <f>'Grid_Requirement'!CS9</f>
        <v/>
      </c>
      <c r="CV113">
        <f>'Grid_Requirement'!CT9</f>
        <v/>
      </c>
      <c r="CW113">
        <f>'Grid_Requirement'!CU9</f>
        <v/>
      </c>
      <c r="CX113">
        <f>'Grid_Requirement'!CV9</f>
        <v/>
      </c>
      <c r="CY113">
        <f>'Grid_Requirement'!CW9</f>
        <v/>
      </c>
      <c r="CZ113">
        <f>'Grid_Requirement'!CX9</f>
        <v/>
      </c>
      <c r="DA113">
        <f>'Grid_Requirement'!CY9</f>
        <v/>
      </c>
      <c r="DB113">
        <f>'Grid_Requirement'!CZ9</f>
        <v/>
      </c>
      <c r="DC113">
        <f>'Grid_Requirement'!DA9</f>
        <v/>
      </c>
    </row>
    <row r="114">
      <c r="B114" t="inlineStr">
        <is>
          <t>TTAF在庫(実績,kg)</t>
        </is>
      </c>
      <c r="D114">
        <f>'T_TTAFStock'!B13</f>
        <v/>
      </c>
      <c r="E114">
        <f>'T_TTAFStock'!C13</f>
        <v/>
      </c>
      <c r="F114">
        <f>'T_TTAFStock'!D13</f>
        <v/>
      </c>
      <c r="G114">
        <f>'T_TTAFStock'!E13</f>
        <v/>
      </c>
      <c r="H114">
        <f>'T_TTAFStock'!F13</f>
        <v/>
      </c>
      <c r="I114">
        <f>'T_TTAFStock'!G13</f>
        <v/>
      </c>
      <c r="J114">
        <f>'T_TTAFStock'!H13</f>
        <v/>
      </c>
      <c r="K114">
        <f>'T_TTAFStock'!I13</f>
        <v/>
      </c>
      <c r="L114">
        <f>'T_TTAFStock'!J13</f>
        <v/>
      </c>
      <c r="M114">
        <f>'T_TTAFStock'!K13</f>
        <v/>
      </c>
      <c r="N114">
        <f>'T_TTAFStock'!L13</f>
        <v/>
      </c>
      <c r="O114">
        <f>'T_TTAFStock'!M13</f>
        <v/>
      </c>
      <c r="P114">
        <f>'T_TTAFStock'!N13</f>
        <v/>
      </c>
      <c r="Q114">
        <f>'T_TTAFStock'!O13</f>
        <v/>
      </c>
      <c r="R114">
        <f>'T_TTAFStock'!P13</f>
        <v/>
      </c>
      <c r="S114">
        <f>'T_TTAFStock'!Q13</f>
        <v/>
      </c>
      <c r="T114">
        <f>'T_TTAFStock'!R13</f>
        <v/>
      </c>
      <c r="U114">
        <f>'T_TTAFStock'!S13</f>
        <v/>
      </c>
      <c r="V114">
        <f>'T_TTAFStock'!T13</f>
        <v/>
      </c>
      <c r="W114">
        <f>'T_TTAFStock'!U13</f>
        <v/>
      </c>
      <c r="X114">
        <f>'T_TTAFStock'!V13</f>
        <v/>
      </c>
      <c r="Y114">
        <f>'T_TTAFStock'!W13</f>
        <v/>
      </c>
      <c r="Z114">
        <f>'T_TTAFStock'!X13</f>
        <v/>
      </c>
      <c r="AA114">
        <f>'T_TTAFStock'!Y13</f>
        <v/>
      </c>
      <c r="AB114">
        <f>'T_TTAFStock'!Z13</f>
        <v/>
      </c>
      <c r="AC114">
        <f>'T_TTAFStock'!AA13</f>
        <v/>
      </c>
      <c r="AD114">
        <f>'T_TTAFStock'!AB13</f>
        <v/>
      </c>
      <c r="AE114">
        <f>'T_TTAFStock'!AC13</f>
        <v/>
      </c>
      <c r="AF114">
        <f>'T_TTAFStock'!AD13</f>
        <v/>
      </c>
      <c r="AG114">
        <f>'T_TTAFStock'!AE13</f>
        <v/>
      </c>
      <c r="AH114">
        <f>'T_TTAFStock'!AF13</f>
        <v/>
      </c>
      <c r="AI114">
        <f>'T_TTAFStock'!AG13</f>
        <v/>
      </c>
      <c r="AJ114">
        <f>'T_TTAFStock'!AH13</f>
        <v/>
      </c>
      <c r="AK114">
        <f>'T_TTAFStock'!AI13</f>
        <v/>
      </c>
      <c r="AL114">
        <f>'T_TTAFStock'!AJ13</f>
        <v/>
      </c>
      <c r="AM114">
        <f>'T_TTAFStock'!AK13</f>
        <v/>
      </c>
      <c r="AN114">
        <f>'T_TTAFStock'!AL13</f>
        <v/>
      </c>
      <c r="AO114">
        <f>'T_TTAFStock'!AM13</f>
        <v/>
      </c>
      <c r="AP114">
        <f>'T_TTAFStock'!AN13</f>
        <v/>
      </c>
      <c r="AQ114">
        <f>'T_TTAFStock'!AO13</f>
        <v/>
      </c>
      <c r="AR114">
        <f>'T_TTAFStock'!AP13</f>
        <v/>
      </c>
      <c r="AS114">
        <f>'T_TTAFStock'!AQ13</f>
        <v/>
      </c>
      <c r="AT114">
        <f>'T_TTAFStock'!AR13</f>
        <v/>
      </c>
      <c r="AU114">
        <f>'T_TTAFStock'!AS13</f>
        <v/>
      </c>
      <c r="AV114">
        <f>'T_TTAFStock'!AT13</f>
        <v/>
      </c>
      <c r="AW114">
        <f>'T_TTAFStock'!AU13</f>
        <v/>
      </c>
      <c r="AX114">
        <f>'T_TTAFStock'!AV13</f>
        <v/>
      </c>
      <c r="AY114">
        <f>'T_TTAFStock'!AW13</f>
        <v/>
      </c>
      <c r="AZ114">
        <f>'T_TTAFStock'!AX13</f>
        <v/>
      </c>
      <c r="BA114">
        <f>'T_TTAFStock'!AY13</f>
        <v/>
      </c>
      <c r="BB114">
        <f>'T_TTAFStock'!AZ13</f>
        <v/>
      </c>
      <c r="BC114">
        <f>'T_TTAFStock'!BA13</f>
        <v/>
      </c>
      <c r="BD114">
        <f>'T_TTAFStock'!BB13</f>
        <v/>
      </c>
      <c r="BE114">
        <f>'T_TTAFStock'!BC13</f>
        <v/>
      </c>
      <c r="BF114">
        <f>'T_TTAFStock'!BD13</f>
        <v/>
      </c>
      <c r="BG114">
        <f>'T_TTAFStock'!BE13</f>
        <v/>
      </c>
      <c r="BH114">
        <f>'T_TTAFStock'!BF13</f>
        <v/>
      </c>
      <c r="BI114">
        <f>'T_TTAFStock'!BG13</f>
        <v/>
      </c>
      <c r="BJ114">
        <f>'T_TTAFStock'!BH13</f>
        <v/>
      </c>
      <c r="BK114">
        <f>'T_TTAFStock'!BI13</f>
        <v/>
      </c>
      <c r="BL114">
        <f>'T_TTAFStock'!BJ13</f>
        <v/>
      </c>
      <c r="BM114">
        <f>'T_TTAFStock'!BK13</f>
        <v/>
      </c>
      <c r="BN114">
        <f>'T_TTAFStock'!BL13</f>
        <v/>
      </c>
      <c r="BO114">
        <f>'T_TTAFStock'!BM13</f>
        <v/>
      </c>
      <c r="BP114">
        <f>'T_TTAFStock'!BN13</f>
        <v/>
      </c>
      <c r="BQ114">
        <f>'T_TTAFStock'!BO13</f>
        <v/>
      </c>
      <c r="BR114">
        <f>'T_TTAFStock'!BP13</f>
        <v/>
      </c>
      <c r="BS114">
        <f>'T_TTAFStock'!BQ13</f>
        <v/>
      </c>
      <c r="BT114">
        <f>'T_TTAFStock'!BR13</f>
        <v/>
      </c>
      <c r="BU114">
        <f>'T_TTAFStock'!BS13</f>
        <v/>
      </c>
      <c r="BV114">
        <f>'T_TTAFStock'!BT13</f>
        <v/>
      </c>
      <c r="BW114">
        <f>'T_TTAFStock'!BU13</f>
        <v/>
      </c>
      <c r="BX114">
        <f>'T_TTAFStock'!BV13</f>
        <v/>
      </c>
      <c r="BY114">
        <f>'T_TTAFStock'!BW13</f>
        <v/>
      </c>
      <c r="BZ114">
        <f>'T_TTAFStock'!BX13</f>
        <v/>
      </c>
      <c r="CA114">
        <f>'T_TTAFStock'!BY13</f>
        <v/>
      </c>
      <c r="CB114">
        <f>'T_TTAFStock'!BZ13</f>
        <v/>
      </c>
      <c r="CC114">
        <f>'T_TTAFStock'!CA13</f>
        <v/>
      </c>
      <c r="CD114">
        <f>'T_TTAFStock'!CB13</f>
        <v/>
      </c>
      <c r="CE114">
        <f>'T_TTAFStock'!CC13</f>
        <v/>
      </c>
      <c r="CF114">
        <f>'T_TTAFStock'!CD13</f>
        <v/>
      </c>
      <c r="CG114">
        <f>'T_TTAFStock'!CE13</f>
        <v/>
      </c>
      <c r="CH114">
        <f>'T_TTAFStock'!CF13</f>
        <v/>
      </c>
      <c r="CI114">
        <f>'T_TTAFStock'!CG13</f>
        <v/>
      </c>
      <c r="CJ114">
        <f>'T_TTAFStock'!CH13</f>
        <v/>
      </c>
      <c r="CK114">
        <f>'T_TTAFStock'!CI13</f>
        <v/>
      </c>
      <c r="CL114">
        <f>'T_TTAFStock'!CJ13</f>
        <v/>
      </c>
      <c r="CM114">
        <f>'T_TTAFStock'!CK13</f>
        <v/>
      </c>
      <c r="CN114">
        <f>'T_TTAFStock'!CL13</f>
        <v/>
      </c>
      <c r="CO114">
        <f>'T_TTAFStock'!CM13</f>
        <v/>
      </c>
      <c r="CP114">
        <f>'T_TTAFStock'!CN13</f>
        <v/>
      </c>
      <c r="CQ114">
        <f>'T_TTAFStock'!CO13</f>
        <v/>
      </c>
      <c r="CR114">
        <f>'T_TTAFStock'!CP13</f>
        <v/>
      </c>
      <c r="CS114">
        <f>'T_TTAFStock'!CQ13</f>
        <v/>
      </c>
      <c r="CT114">
        <f>'T_TTAFStock'!CR13</f>
        <v/>
      </c>
      <c r="CU114">
        <f>'T_TTAFStock'!CS13</f>
        <v/>
      </c>
      <c r="CV114">
        <f>'T_TTAFStock'!CT13</f>
        <v/>
      </c>
      <c r="CW114">
        <f>'T_TTAFStock'!CU13</f>
        <v/>
      </c>
      <c r="CX114">
        <f>'T_TTAFStock'!CV13</f>
        <v/>
      </c>
      <c r="CY114">
        <f>'T_TTAFStock'!CW13</f>
        <v/>
      </c>
      <c r="CZ114">
        <f>'T_TTAFStock'!CX13</f>
        <v/>
      </c>
      <c r="DA114">
        <f>'T_TTAFStock'!CY13</f>
        <v/>
      </c>
      <c r="DB114">
        <f>'T_TTAFStock'!CZ13</f>
        <v/>
      </c>
      <c r="DC114">
        <f>'T_TTAFStock'!DA13</f>
        <v/>
      </c>
    </row>
    <row r="115">
      <c r="B115" t="inlineStr">
        <is>
          <t>自社在庫(実績,kg)</t>
        </is>
      </c>
      <c r="D115">
        <f>'T_SelfStock'!B13</f>
        <v/>
      </c>
      <c r="E115">
        <f>'T_SelfStock'!C13</f>
        <v/>
      </c>
      <c r="F115">
        <f>'T_SelfStock'!D13</f>
        <v/>
      </c>
      <c r="G115">
        <f>'T_SelfStock'!E13</f>
        <v/>
      </c>
      <c r="H115">
        <f>'T_SelfStock'!F13</f>
        <v/>
      </c>
      <c r="I115">
        <f>'T_SelfStock'!G13</f>
        <v/>
      </c>
      <c r="J115">
        <f>'T_SelfStock'!H13</f>
        <v/>
      </c>
      <c r="K115">
        <f>'T_SelfStock'!I13</f>
        <v/>
      </c>
      <c r="L115">
        <f>'T_SelfStock'!J13</f>
        <v/>
      </c>
      <c r="M115">
        <f>'T_SelfStock'!K13</f>
        <v/>
      </c>
      <c r="N115">
        <f>'T_SelfStock'!L13</f>
        <v/>
      </c>
      <c r="O115">
        <f>'T_SelfStock'!M13</f>
        <v/>
      </c>
      <c r="P115">
        <f>'T_SelfStock'!N13</f>
        <v/>
      </c>
      <c r="Q115">
        <f>'T_SelfStock'!O13</f>
        <v/>
      </c>
      <c r="R115">
        <f>'T_SelfStock'!P13</f>
        <v/>
      </c>
      <c r="S115">
        <f>'T_SelfStock'!Q13</f>
        <v/>
      </c>
      <c r="T115">
        <f>'T_SelfStock'!R13</f>
        <v/>
      </c>
      <c r="U115">
        <f>'T_SelfStock'!S13</f>
        <v/>
      </c>
      <c r="V115">
        <f>'T_SelfStock'!T13</f>
        <v/>
      </c>
      <c r="W115">
        <f>'T_SelfStock'!U13</f>
        <v/>
      </c>
      <c r="X115">
        <f>'T_SelfStock'!V13</f>
        <v/>
      </c>
      <c r="Y115">
        <f>'T_SelfStock'!W13</f>
        <v/>
      </c>
      <c r="Z115">
        <f>'T_SelfStock'!X13</f>
        <v/>
      </c>
      <c r="AA115">
        <f>'T_SelfStock'!Y13</f>
        <v/>
      </c>
      <c r="AB115">
        <f>'T_SelfStock'!Z13</f>
        <v/>
      </c>
      <c r="AC115">
        <f>'T_SelfStock'!AA13</f>
        <v/>
      </c>
      <c r="AD115">
        <f>'T_SelfStock'!AB13</f>
        <v/>
      </c>
      <c r="AE115">
        <f>'T_SelfStock'!AC13</f>
        <v/>
      </c>
      <c r="AF115">
        <f>'T_SelfStock'!AD13</f>
        <v/>
      </c>
      <c r="AG115">
        <f>'T_SelfStock'!AE13</f>
        <v/>
      </c>
      <c r="AH115">
        <f>'T_SelfStock'!AF13</f>
        <v/>
      </c>
      <c r="AI115">
        <f>'T_SelfStock'!AG13</f>
        <v/>
      </c>
      <c r="AJ115">
        <f>'T_SelfStock'!AH13</f>
        <v/>
      </c>
      <c r="AK115">
        <f>'T_SelfStock'!AI13</f>
        <v/>
      </c>
      <c r="AL115">
        <f>'T_SelfStock'!AJ13</f>
        <v/>
      </c>
      <c r="AM115">
        <f>'T_SelfStock'!AK13</f>
        <v/>
      </c>
      <c r="AN115">
        <f>'T_SelfStock'!AL13</f>
        <v/>
      </c>
      <c r="AO115">
        <f>'T_SelfStock'!AM13</f>
        <v/>
      </c>
      <c r="AP115">
        <f>'T_SelfStock'!AN13</f>
        <v/>
      </c>
      <c r="AQ115">
        <f>'T_SelfStock'!AO13</f>
        <v/>
      </c>
      <c r="AR115">
        <f>'T_SelfStock'!AP13</f>
        <v/>
      </c>
      <c r="AS115">
        <f>'T_SelfStock'!AQ13</f>
        <v/>
      </c>
      <c r="AT115">
        <f>'T_SelfStock'!AR13</f>
        <v/>
      </c>
      <c r="AU115">
        <f>'T_SelfStock'!AS13</f>
        <v/>
      </c>
      <c r="AV115">
        <f>'T_SelfStock'!AT13</f>
        <v/>
      </c>
      <c r="AW115">
        <f>'T_SelfStock'!AU13</f>
        <v/>
      </c>
      <c r="AX115">
        <f>'T_SelfStock'!AV13</f>
        <v/>
      </c>
      <c r="AY115">
        <f>'T_SelfStock'!AW13</f>
        <v/>
      </c>
      <c r="AZ115">
        <f>'T_SelfStock'!AX13</f>
        <v/>
      </c>
      <c r="BA115">
        <f>'T_SelfStock'!AY13</f>
        <v/>
      </c>
      <c r="BB115">
        <f>'T_SelfStock'!AZ13</f>
        <v/>
      </c>
      <c r="BC115">
        <f>'T_SelfStock'!BA13</f>
        <v/>
      </c>
      <c r="BD115">
        <f>'T_SelfStock'!BB13</f>
        <v/>
      </c>
      <c r="BE115">
        <f>'T_SelfStock'!BC13</f>
        <v/>
      </c>
      <c r="BF115">
        <f>'T_SelfStock'!BD13</f>
        <v/>
      </c>
      <c r="BG115">
        <f>'T_SelfStock'!BE13</f>
        <v/>
      </c>
      <c r="BH115">
        <f>'T_SelfStock'!BF13</f>
        <v/>
      </c>
      <c r="BI115">
        <f>'T_SelfStock'!BG13</f>
        <v/>
      </c>
      <c r="BJ115">
        <f>'T_SelfStock'!BH13</f>
        <v/>
      </c>
      <c r="BK115">
        <f>'T_SelfStock'!BI13</f>
        <v/>
      </c>
      <c r="BL115">
        <f>'T_SelfStock'!BJ13</f>
        <v/>
      </c>
      <c r="BM115">
        <f>'T_SelfStock'!BK13</f>
        <v/>
      </c>
      <c r="BN115">
        <f>'T_SelfStock'!BL13</f>
        <v/>
      </c>
      <c r="BO115">
        <f>'T_SelfStock'!BM13</f>
        <v/>
      </c>
      <c r="BP115">
        <f>'T_SelfStock'!BN13</f>
        <v/>
      </c>
      <c r="BQ115">
        <f>'T_SelfStock'!BO13</f>
        <v/>
      </c>
      <c r="BR115">
        <f>'T_SelfStock'!BP13</f>
        <v/>
      </c>
      <c r="BS115">
        <f>'T_SelfStock'!BQ13</f>
        <v/>
      </c>
      <c r="BT115">
        <f>'T_SelfStock'!BR13</f>
        <v/>
      </c>
      <c r="BU115">
        <f>'T_SelfStock'!BS13</f>
        <v/>
      </c>
      <c r="BV115">
        <f>'T_SelfStock'!BT13</f>
        <v/>
      </c>
      <c r="BW115">
        <f>'T_SelfStock'!BU13</f>
        <v/>
      </c>
      <c r="BX115">
        <f>'T_SelfStock'!BV13</f>
        <v/>
      </c>
      <c r="BY115">
        <f>'T_SelfStock'!BW13</f>
        <v/>
      </c>
      <c r="BZ115">
        <f>'T_SelfStock'!BX13</f>
        <v/>
      </c>
      <c r="CA115">
        <f>'T_SelfStock'!BY13</f>
        <v/>
      </c>
      <c r="CB115">
        <f>'T_SelfStock'!BZ13</f>
        <v/>
      </c>
      <c r="CC115">
        <f>'T_SelfStock'!CA13</f>
        <v/>
      </c>
      <c r="CD115">
        <f>'T_SelfStock'!CB13</f>
        <v/>
      </c>
      <c r="CE115">
        <f>'T_SelfStock'!CC13</f>
        <v/>
      </c>
      <c r="CF115">
        <f>'T_SelfStock'!CD13</f>
        <v/>
      </c>
      <c r="CG115">
        <f>'T_SelfStock'!CE13</f>
        <v/>
      </c>
      <c r="CH115">
        <f>'T_SelfStock'!CF13</f>
        <v/>
      </c>
      <c r="CI115">
        <f>'T_SelfStock'!CG13</f>
        <v/>
      </c>
      <c r="CJ115">
        <f>'T_SelfStock'!CH13</f>
        <v/>
      </c>
      <c r="CK115">
        <f>'T_SelfStock'!CI13</f>
        <v/>
      </c>
      <c r="CL115">
        <f>'T_SelfStock'!CJ13</f>
        <v/>
      </c>
      <c r="CM115">
        <f>'T_SelfStock'!CK13</f>
        <v/>
      </c>
      <c r="CN115">
        <f>'T_SelfStock'!CL13</f>
        <v/>
      </c>
      <c r="CO115">
        <f>'T_SelfStock'!CM13</f>
        <v/>
      </c>
      <c r="CP115">
        <f>'T_SelfStock'!CN13</f>
        <v/>
      </c>
      <c r="CQ115">
        <f>'T_SelfStock'!CO13</f>
        <v/>
      </c>
      <c r="CR115">
        <f>'T_SelfStock'!CP13</f>
        <v/>
      </c>
      <c r="CS115">
        <f>'T_SelfStock'!CQ13</f>
        <v/>
      </c>
      <c r="CT115">
        <f>'T_SelfStock'!CR13</f>
        <v/>
      </c>
      <c r="CU115">
        <f>'T_SelfStock'!CS13</f>
        <v/>
      </c>
      <c r="CV115">
        <f>'T_SelfStock'!CT13</f>
        <v/>
      </c>
      <c r="CW115">
        <f>'T_SelfStock'!CU13</f>
        <v/>
      </c>
      <c r="CX115">
        <f>'T_SelfStock'!CV13</f>
        <v/>
      </c>
      <c r="CY115">
        <f>'T_SelfStock'!CW13</f>
        <v/>
      </c>
      <c r="CZ115">
        <f>'T_SelfStock'!CX13</f>
        <v/>
      </c>
      <c r="DA115">
        <f>'T_SelfStock'!CY13</f>
        <v/>
      </c>
      <c r="DB115">
        <f>'T_SelfStock'!CZ13</f>
        <v/>
      </c>
      <c r="DC115">
        <f>'T_SelfStock'!DA13</f>
        <v/>
      </c>
    </row>
    <row r="116">
      <c r="B116" t="inlineStr">
        <is>
          <t>Order(発注予定,kg)</t>
        </is>
      </c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  <c r="AB116" s="23" t="n"/>
      <c r="AC116" s="23" t="n"/>
      <c r="AD116" s="23" t="n"/>
      <c r="AE116" s="23" t="n"/>
      <c r="AF116" s="23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  <c r="AT116" s="23" t="n"/>
      <c r="AU116" s="23" t="n"/>
      <c r="AV116" s="23" t="n"/>
      <c r="AW116" s="23" t="n"/>
      <c r="AX116" s="23" t="n"/>
      <c r="AY116" s="23" t="n"/>
      <c r="AZ116" s="23" t="n"/>
      <c r="BA116" s="23" t="n"/>
      <c r="BB116" s="23" t="n"/>
      <c r="BC116" s="23" t="n"/>
      <c r="BD116" s="23" t="n"/>
      <c r="BE116" s="23" t="n"/>
      <c r="BF116" s="23" t="n"/>
      <c r="BG116" s="23" t="n"/>
      <c r="BH116" s="23" t="n"/>
      <c r="BI116" s="23" t="n"/>
      <c r="BJ116" s="23" t="n"/>
      <c r="BK116" s="23" t="n"/>
      <c r="BL116" s="23" t="n"/>
      <c r="BM116" s="23" t="n"/>
      <c r="BN116" s="23" t="n"/>
      <c r="BO116" s="23" t="n"/>
      <c r="BP116" s="23" t="n"/>
      <c r="BQ116" s="23" t="n"/>
      <c r="BR116" s="23" t="n"/>
      <c r="BS116" s="23" t="n"/>
      <c r="BT116" s="23" t="n"/>
      <c r="BU116" s="23" t="n"/>
      <c r="BV116" s="23" t="n"/>
      <c r="BW116" s="23" t="n"/>
      <c r="BX116" s="23" t="n"/>
      <c r="BY116" s="23" t="n"/>
      <c r="BZ116" s="23" t="n"/>
      <c r="CA116" s="23" t="n"/>
      <c r="CB116" s="23" t="n"/>
      <c r="CC116" s="23" t="n"/>
      <c r="CD116" s="23" t="n"/>
      <c r="CE116" s="23" t="n"/>
      <c r="CF116" s="23" t="n"/>
      <c r="CG116" s="23" t="n"/>
      <c r="CH116" s="23" t="n"/>
      <c r="CI116" s="23" t="n"/>
      <c r="CJ116" s="23" t="n"/>
      <c r="CK116" s="23" t="n"/>
      <c r="CL116" s="23" t="n"/>
      <c r="CM116" s="23" t="n"/>
      <c r="CN116" s="23" t="n"/>
      <c r="CO116" s="23" t="n"/>
      <c r="CP116" s="23" t="n"/>
      <c r="CQ116" s="23" t="n"/>
      <c r="CR116" s="23" t="n"/>
      <c r="CS116" s="23" t="n"/>
      <c r="CT116" s="23" t="n"/>
      <c r="CU116" s="23" t="n"/>
      <c r="CV116" s="23" t="n"/>
      <c r="CW116" s="23" t="n"/>
      <c r="CX116" s="23" t="n"/>
      <c r="CY116" s="23" t="n"/>
      <c r="CZ116" s="23" t="n"/>
      <c r="DA116" s="23" t="n"/>
      <c r="DB116" s="23" t="n"/>
      <c r="DC116" s="23" t="n"/>
      <c r="DE116" s="12" t="inlineStr">
        <is>
          <t>3TP</t>
        </is>
      </c>
    </row>
    <row r="117">
      <c r="B117" s="24" t="inlineStr">
        <is>
          <t>PO_No</t>
        </is>
      </c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  <c r="AD117" s="25" t="n"/>
      <c r="AE117" s="25" t="n"/>
      <c r="AF117" s="25" t="n"/>
      <c r="AG117" s="25" t="n"/>
      <c r="AH117" s="25" t="n"/>
      <c r="AI117" s="25" t="n"/>
      <c r="AJ117" s="25" t="n"/>
      <c r="AK117" s="25" t="n"/>
      <c r="AL117" s="25" t="n"/>
      <c r="AM117" s="25" t="n"/>
      <c r="AN117" s="25" t="n"/>
      <c r="AO117" s="25" t="n"/>
      <c r="AP117" s="25" t="n"/>
      <c r="AQ117" s="25" t="n"/>
      <c r="AR117" s="25" t="n"/>
      <c r="AS117" s="25" t="n"/>
      <c r="AT117" s="25" t="n"/>
      <c r="AU117" s="25" t="n"/>
      <c r="AV117" s="25" t="n"/>
      <c r="AW117" s="25" t="n"/>
      <c r="AX117" s="25" t="n"/>
      <c r="AY117" s="25" t="n"/>
      <c r="AZ117" s="25" t="n"/>
      <c r="BA117" s="25" t="n"/>
      <c r="BB117" s="25" t="n"/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25" t="n"/>
      <c r="BV117" s="25" t="n"/>
      <c r="BW117" s="25" t="n"/>
      <c r="BX117" s="25" t="n"/>
      <c r="BY117" s="25" t="n"/>
      <c r="BZ117" s="25" t="n"/>
      <c r="CA117" s="25" t="n"/>
      <c r="CB117" s="25" t="n"/>
      <c r="CC117" s="25" t="n"/>
      <c r="CD117" s="25" t="n"/>
      <c r="CE117" s="25" t="n"/>
      <c r="CF117" s="25" t="n"/>
      <c r="CG117" s="25" t="n"/>
      <c r="CH117" s="25" t="n"/>
      <c r="CI117" s="25" t="n"/>
      <c r="CJ117" s="25" t="n"/>
      <c r="CK117" s="25" t="n"/>
      <c r="CL117" s="25" t="n"/>
      <c r="CM117" s="25" t="n"/>
      <c r="CN117" s="25" t="n"/>
      <c r="CO117" s="25" t="n"/>
      <c r="CP117" s="25" t="n"/>
      <c r="CQ117" s="25" t="n"/>
      <c r="CR117" s="25" t="n"/>
      <c r="CS117" s="25" t="n"/>
      <c r="CT117" s="25" t="n"/>
      <c r="CU117" s="25" t="n"/>
      <c r="CV117" s="25" t="n"/>
      <c r="CW117" s="25" t="n"/>
      <c r="CX117" s="25" t="n"/>
      <c r="CY117" s="25" t="n"/>
      <c r="CZ117" s="25" t="n"/>
      <c r="DA117" s="25" t="n"/>
      <c r="DB117" s="25" t="n"/>
      <c r="DC117" s="25" t="n"/>
    </row>
    <row r="118">
      <c r="B118" s="5" t="inlineStr">
        <is>
          <t>合計在庫(週末時点,kg)</t>
        </is>
      </c>
      <c r="D118">
        <f>'Grid_Stock'!B9</f>
        <v/>
      </c>
      <c r="E118">
        <f>'Grid_Stock'!C9</f>
        <v/>
      </c>
      <c r="F118">
        <f>'Grid_Stock'!D9</f>
        <v/>
      </c>
      <c r="G118">
        <f>'Grid_Stock'!E9</f>
        <v/>
      </c>
      <c r="H118">
        <f>'Grid_Stock'!F9</f>
        <v/>
      </c>
      <c r="I118">
        <f>'Grid_Stock'!G9</f>
        <v/>
      </c>
      <c r="J118">
        <f>'Grid_Stock'!H9</f>
        <v/>
      </c>
      <c r="K118">
        <f>'Grid_Stock'!I9</f>
        <v/>
      </c>
      <c r="L118">
        <f>'Grid_Stock'!J9</f>
        <v/>
      </c>
      <c r="M118">
        <f>'Grid_Stock'!K9</f>
        <v/>
      </c>
      <c r="N118">
        <f>'Grid_Stock'!L9</f>
        <v/>
      </c>
      <c r="O118">
        <f>'Grid_Stock'!M9</f>
        <v/>
      </c>
      <c r="P118">
        <f>'Grid_Stock'!N9</f>
        <v/>
      </c>
      <c r="Q118">
        <f>'Grid_Stock'!O9</f>
        <v/>
      </c>
      <c r="R118">
        <f>'Grid_Stock'!P9</f>
        <v/>
      </c>
      <c r="S118">
        <f>'Grid_Stock'!Q9</f>
        <v/>
      </c>
      <c r="T118">
        <f>'Grid_Stock'!R9</f>
        <v/>
      </c>
      <c r="U118">
        <f>'Grid_Stock'!S9</f>
        <v/>
      </c>
      <c r="V118">
        <f>'Grid_Stock'!T9</f>
        <v/>
      </c>
      <c r="W118">
        <f>'Grid_Stock'!U9</f>
        <v/>
      </c>
      <c r="X118">
        <f>'Grid_Stock'!V9</f>
        <v/>
      </c>
      <c r="Y118">
        <f>'Grid_Stock'!W9</f>
        <v/>
      </c>
      <c r="Z118">
        <f>'Grid_Stock'!X9</f>
        <v/>
      </c>
      <c r="AA118">
        <f>'Grid_Stock'!Y9</f>
        <v/>
      </c>
      <c r="AB118">
        <f>'Grid_Stock'!Z9</f>
        <v/>
      </c>
      <c r="AC118">
        <f>'Grid_Stock'!AA9</f>
        <v/>
      </c>
      <c r="AD118">
        <f>'Grid_Stock'!AB9</f>
        <v/>
      </c>
      <c r="AE118">
        <f>'Grid_Stock'!AC9</f>
        <v/>
      </c>
      <c r="AF118">
        <f>'Grid_Stock'!AD9</f>
        <v/>
      </c>
      <c r="AG118">
        <f>'Grid_Stock'!AE9</f>
        <v/>
      </c>
      <c r="AH118">
        <f>'Grid_Stock'!AF9</f>
        <v/>
      </c>
      <c r="AI118">
        <f>'Grid_Stock'!AG9</f>
        <v/>
      </c>
      <c r="AJ118">
        <f>'Grid_Stock'!AH9</f>
        <v/>
      </c>
      <c r="AK118">
        <f>'Grid_Stock'!AI9</f>
        <v/>
      </c>
      <c r="AL118">
        <f>'Grid_Stock'!AJ9</f>
        <v/>
      </c>
      <c r="AM118">
        <f>'Grid_Stock'!AK9</f>
        <v/>
      </c>
      <c r="AN118">
        <f>'Grid_Stock'!AL9</f>
        <v/>
      </c>
      <c r="AO118">
        <f>'Grid_Stock'!AM9</f>
        <v/>
      </c>
      <c r="AP118">
        <f>'Grid_Stock'!AN9</f>
        <v/>
      </c>
      <c r="AQ118">
        <f>'Grid_Stock'!AO9</f>
        <v/>
      </c>
      <c r="AR118">
        <f>'Grid_Stock'!AP9</f>
        <v/>
      </c>
      <c r="AS118">
        <f>'Grid_Stock'!AQ9</f>
        <v/>
      </c>
      <c r="AT118">
        <f>'Grid_Stock'!AR9</f>
        <v/>
      </c>
      <c r="AU118">
        <f>'Grid_Stock'!AS9</f>
        <v/>
      </c>
      <c r="AV118">
        <f>'Grid_Stock'!AT9</f>
        <v/>
      </c>
      <c r="AW118">
        <f>'Grid_Stock'!AU9</f>
        <v/>
      </c>
      <c r="AX118">
        <f>'Grid_Stock'!AV9</f>
        <v/>
      </c>
      <c r="AY118">
        <f>'Grid_Stock'!AW9</f>
        <v/>
      </c>
      <c r="AZ118">
        <f>'Grid_Stock'!AX9</f>
        <v/>
      </c>
      <c r="BA118">
        <f>'Grid_Stock'!AY9</f>
        <v/>
      </c>
      <c r="BB118">
        <f>'Grid_Stock'!AZ9</f>
        <v/>
      </c>
      <c r="BC118">
        <f>'Grid_Stock'!BA9</f>
        <v/>
      </c>
      <c r="BD118">
        <f>'Grid_Stock'!BB9</f>
        <v/>
      </c>
      <c r="BE118">
        <f>'Grid_Stock'!BC9</f>
        <v/>
      </c>
      <c r="BF118">
        <f>'Grid_Stock'!BD9</f>
        <v/>
      </c>
      <c r="BG118">
        <f>'Grid_Stock'!BE9</f>
        <v/>
      </c>
      <c r="BH118">
        <f>'Grid_Stock'!BF9</f>
        <v/>
      </c>
      <c r="BI118">
        <f>'Grid_Stock'!BG9</f>
        <v/>
      </c>
      <c r="BJ118">
        <f>'Grid_Stock'!BH9</f>
        <v/>
      </c>
      <c r="BK118">
        <f>'Grid_Stock'!BI9</f>
        <v/>
      </c>
      <c r="BL118">
        <f>'Grid_Stock'!BJ9</f>
        <v/>
      </c>
      <c r="BM118">
        <f>'Grid_Stock'!BK9</f>
        <v/>
      </c>
      <c r="BN118">
        <f>'Grid_Stock'!BL9</f>
        <v/>
      </c>
      <c r="BO118">
        <f>'Grid_Stock'!BM9</f>
        <v/>
      </c>
      <c r="BP118">
        <f>'Grid_Stock'!BN9</f>
        <v/>
      </c>
      <c r="BQ118">
        <f>'Grid_Stock'!BO9</f>
        <v/>
      </c>
      <c r="BR118">
        <f>'Grid_Stock'!BP9</f>
        <v/>
      </c>
      <c r="BS118">
        <f>'Grid_Stock'!BQ9</f>
        <v/>
      </c>
      <c r="BT118">
        <f>'Grid_Stock'!BR9</f>
        <v/>
      </c>
      <c r="BU118">
        <f>'Grid_Stock'!BS9</f>
        <v/>
      </c>
      <c r="BV118">
        <f>'Grid_Stock'!BT9</f>
        <v/>
      </c>
      <c r="BW118">
        <f>'Grid_Stock'!BU9</f>
        <v/>
      </c>
      <c r="BX118">
        <f>'Grid_Stock'!BV9</f>
        <v/>
      </c>
      <c r="BY118">
        <f>'Grid_Stock'!BW9</f>
        <v/>
      </c>
      <c r="BZ118">
        <f>'Grid_Stock'!BX9</f>
        <v/>
      </c>
      <c r="CA118">
        <f>'Grid_Stock'!BY9</f>
        <v/>
      </c>
      <c r="CB118">
        <f>'Grid_Stock'!BZ9</f>
        <v/>
      </c>
      <c r="CC118">
        <f>'Grid_Stock'!CA9</f>
        <v/>
      </c>
      <c r="CD118">
        <f>'Grid_Stock'!CB9</f>
        <v/>
      </c>
      <c r="CE118">
        <f>'Grid_Stock'!CC9</f>
        <v/>
      </c>
      <c r="CF118">
        <f>'Grid_Stock'!CD9</f>
        <v/>
      </c>
      <c r="CG118">
        <f>'Grid_Stock'!CE9</f>
        <v/>
      </c>
      <c r="CH118">
        <f>'Grid_Stock'!CF9</f>
        <v/>
      </c>
      <c r="CI118">
        <f>'Grid_Stock'!CG9</f>
        <v/>
      </c>
      <c r="CJ118">
        <f>'Grid_Stock'!CH9</f>
        <v/>
      </c>
      <c r="CK118">
        <f>'Grid_Stock'!CI9</f>
        <v/>
      </c>
      <c r="CL118">
        <f>'Grid_Stock'!CJ9</f>
        <v/>
      </c>
      <c r="CM118">
        <f>'Grid_Stock'!CK9</f>
        <v/>
      </c>
      <c r="CN118">
        <f>'Grid_Stock'!CL9</f>
        <v/>
      </c>
      <c r="CO118">
        <f>'Grid_Stock'!CM9</f>
        <v/>
      </c>
      <c r="CP118">
        <f>'Grid_Stock'!CN9</f>
        <v/>
      </c>
      <c r="CQ118">
        <f>'Grid_Stock'!CO9</f>
        <v/>
      </c>
      <c r="CR118">
        <f>'Grid_Stock'!CP9</f>
        <v/>
      </c>
      <c r="CS118">
        <f>'Grid_Stock'!CQ9</f>
        <v/>
      </c>
      <c r="CT118">
        <f>'Grid_Stock'!CR9</f>
        <v/>
      </c>
      <c r="CU118">
        <f>'Grid_Stock'!CS9</f>
        <v/>
      </c>
      <c r="CV118">
        <f>'Grid_Stock'!CT9</f>
        <v/>
      </c>
      <c r="CW118">
        <f>'Grid_Stock'!CU9</f>
        <v/>
      </c>
      <c r="CX118">
        <f>'Grid_Stock'!CV9</f>
        <v/>
      </c>
      <c r="CY118">
        <f>'Grid_Stock'!CW9</f>
        <v/>
      </c>
      <c r="CZ118">
        <f>'Grid_Stock'!CX9</f>
        <v/>
      </c>
      <c r="DA118">
        <f>'Grid_Stock'!CY9</f>
        <v/>
      </c>
      <c r="DB118">
        <f>'Grid_Stock'!CZ9</f>
        <v/>
      </c>
      <c r="DC118">
        <f>'Grid_Stock'!DA9</f>
        <v/>
      </c>
    </row>
    <row r="119">
      <c r="B119" s="26" t="inlineStr">
        <is>
          <t>（発注の目安はDashboardの基準在庫[下限/上限]と色分けを参照）</t>
        </is>
      </c>
    </row>
    <row r="121">
      <c r="A121" s="21" t="inlineStr">
        <is>
          <t>OLJ</t>
        </is>
      </c>
      <c r="B121" s="21" t="inlineStr">
        <is>
          <t>Substrate NGK N126-103-105xT5</t>
        </is>
      </c>
      <c r="C121" s="22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  <c r="AM121" s="21" t="n"/>
      <c r="AN121" s="21" t="n"/>
      <c r="AO121" s="21" t="n"/>
      <c r="AP121" s="21" t="n"/>
      <c r="AQ121" s="21" t="n"/>
      <c r="AR121" s="21" t="n"/>
      <c r="AS121" s="21" t="n"/>
      <c r="AT121" s="21" t="n"/>
      <c r="AU121" s="21" t="n"/>
      <c r="AV121" s="21" t="n"/>
      <c r="AW121" s="21" t="n"/>
      <c r="AX121" s="21" t="n"/>
      <c r="AY121" s="21" t="n"/>
      <c r="AZ121" s="21" t="n"/>
      <c r="BA121" s="21" t="n"/>
      <c r="BB121" s="21" t="n"/>
      <c r="BC121" s="21" t="n"/>
      <c r="BD121" s="21" t="n"/>
      <c r="BE121" s="21" t="n"/>
      <c r="BF121" s="21" t="n"/>
      <c r="BG121" s="21" t="n"/>
      <c r="BH121" s="21" t="n"/>
      <c r="BI121" s="21" t="n"/>
      <c r="BJ121" s="21" t="n"/>
      <c r="BK121" s="21" t="n"/>
      <c r="BL121" s="21" t="n"/>
      <c r="BM121" s="21" t="n"/>
      <c r="BN121" s="21" t="n"/>
      <c r="BO121" s="21" t="n"/>
      <c r="BP121" s="21" t="n"/>
      <c r="BQ121" s="21" t="n"/>
      <c r="BR121" s="21" t="n"/>
      <c r="BS121" s="21" t="n"/>
      <c r="BT121" s="21" t="n"/>
      <c r="BU121" s="21" t="n"/>
      <c r="BV121" s="21" t="n"/>
      <c r="BW121" s="21" t="n"/>
      <c r="BX121" s="21" t="n"/>
      <c r="BY121" s="21" t="n"/>
      <c r="BZ121" s="21" t="n"/>
      <c r="CA121" s="21" t="n"/>
      <c r="CB121" s="21" t="n"/>
      <c r="CC121" s="21" t="n"/>
      <c r="CD121" s="21" t="n"/>
      <c r="CE121" s="21" t="n"/>
      <c r="CF121" s="21" t="n"/>
      <c r="CG121" s="21" t="n"/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/>
      <c r="CS121" s="21" t="n"/>
      <c r="CT121" s="21" t="n"/>
      <c r="CU121" s="21" t="n"/>
      <c r="CV121" s="21" t="n"/>
      <c r="CW121" s="21" t="n"/>
      <c r="CX121" s="21" t="n"/>
      <c r="CY121" s="21" t="n"/>
      <c r="CZ121" s="21" t="n"/>
      <c r="DA121" s="21" t="n"/>
      <c r="DB121" s="21" t="n"/>
      <c r="DC121" s="21" t="n"/>
    </row>
    <row r="122">
      <c r="B122" t="inlineStr">
        <is>
          <t>0T150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Name],$A121)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0T410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Name],$A121)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0T420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Name],$A121)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0T470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Name],$A121)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0T490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Name],$A121)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0W750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Name],$A121)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0W780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Name],$A121)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'Grid_Requirement'!B14</f>
        <v/>
      </c>
      <c r="E136">
        <f>'Grid_Requirement'!C14</f>
        <v/>
      </c>
      <c r="F136">
        <f>'Grid_Requirement'!D14</f>
        <v/>
      </c>
      <c r="G136">
        <f>'Grid_Requirement'!E14</f>
        <v/>
      </c>
      <c r="H136">
        <f>'Grid_Requirement'!F14</f>
        <v/>
      </c>
      <c r="I136">
        <f>'Grid_Requirement'!G14</f>
        <v/>
      </c>
      <c r="J136">
        <f>'Grid_Requirement'!H14</f>
        <v/>
      </c>
      <c r="K136">
        <f>'Grid_Requirement'!I14</f>
        <v/>
      </c>
      <c r="L136">
        <f>'Grid_Requirement'!J14</f>
        <v/>
      </c>
      <c r="M136">
        <f>'Grid_Requirement'!K14</f>
        <v/>
      </c>
      <c r="N136">
        <f>'Grid_Requirement'!L14</f>
        <v/>
      </c>
      <c r="O136">
        <f>'Grid_Requirement'!M14</f>
        <v/>
      </c>
      <c r="P136">
        <f>'Grid_Requirement'!N14</f>
        <v/>
      </c>
      <c r="Q136">
        <f>'Grid_Requirement'!O14</f>
        <v/>
      </c>
      <c r="R136">
        <f>'Grid_Requirement'!P14</f>
        <v/>
      </c>
      <c r="S136">
        <f>'Grid_Requirement'!Q14</f>
        <v/>
      </c>
      <c r="T136">
        <f>'Grid_Requirement'!R14</f>
        <v/>
      </c>
      <c r="U136">
        <f>'Grid_Requirement'!S14</f>
        <v/>
      </c>
      <c r="V136">
        <f>'Grid_Requirement'!T14</f>
        <v/>
      </c>
      <c r="W136">
        <f>'Grid_Requirement'!U14</f>
        <v/>
      </c>
      <c r="X136">
        <f>'Grid_Requirement'!V14</f>
        <v/>
      </c>
      <c r="Y136">
        <f>'Grid_Requirement'!W14</f>
        <v/>
      </c>
      <c r="Z136">
        <f>'Grid_Requirement'!X14</f>
        <v/>
      </c>
      <c r="AA136">
        <f>'Grid_Requirement'!Y14</f>
        <v/>
      </c>
      <c r="AB136">
        <f>'Grid_Requirement'!Z14</f>
        <v/>
      </c>
      <c r="AC136">
        <f>'Grid_Requirement'!AA14</f>
        <v/>
      </c>
      <c r="AD136">
        <f>'Grid_Requirement'!AB14</f>
        <v/>
      </c>
      <c r="AE136">
        <f>'Grid_Requirement'!AC14</f>
        <v/>
      </c>
      <c r="AF136">
        <f>'Grid_Requirement'!AD14</f>
        <v/>
      </c>
      <c r="AG136">
        <f>'Grid_Requirement'!AE14</f>
        <v/>
      </c>
      <c r="AH136">
        <f>'Grid_Requirement'!AF14</f>
        <v/>
      </c>
      <c r="AI136">
        <f>'Grid_Requirement'!AG14</f>
        <v/>
      </c>
      <c r="AJ136">
        <f>'Grid_Requirement'!AH14</f>
        <v/>
      </c>
      <c r="AK136">
        <f>'Grid_Requirement'!AI14</f>
        <v/>
      </c>
      <c r="AL136">
        <f>'Grid_Requirement'!AJ14</f>
        <v/>
      </c>
      <c r="AM136">
        <f>'Grid_Requirement'!AK14</f>
        <v/>
      </c>
      <c r="AN136">
        <f>'Grid_Requirement'!AL14</f>
        <v/>
      </c>
      <c r="AO136">
        <f>'Grid_Requirement'!AM14</f>
        <v/>
      </c>
      <c r="AP136">
        <f>'Grid_Requirement'!AN14</f>
        <v/>
      </c>
      <c r="AQ136">
        <f>'Grid_Requirement'!AO14</f>
        <v/>
      </c>
      <c r="AR136">
        <f>'Grid_Requirement'!AP14</f>
        <v/>
      </c>
      <c r="AS136">
        <f>'Grid_Requirement'!AQ14</f>
        <v/>
      </c>
      <c r="AT136">
        <f>'Grid_Requirement'!AR14</f>
        <v/>
      </c>
      <c r="AU136">
        <f>'Grid_Requirement'!AS14</f>
        <v/>
      </c>
      <c r="AV136">
        <f>'Grid_Requirement'!AT14</f>
        <v/>
      </c>
      <c r="AW136">
        <f>'Grid_Requirement'!AU14</f>
        <v/>
      </c>
      <c r="AX136">
        <f>'Grid_Requirement'!AV14</f>
        <v/>
      </c>
      <c r="AY136">
        <f>'Grid_Requirement'!AW14</f>
        <v/>
      </c>
      <c r="AZ136">
        <f>'Grid_Requirement'!AX14</f>
        <v/>
      </c>
      <c r="BA136">
        <f>'Grid_Requirement'!AY14</f>
        <v/>
      </c>
      <c r="BB136">
        <f>'Grid_Requirement'!AZ14</f>
        <v/>
      </c>
      <c r="BC136">
        <f>'Grid_Requirement'!BA14</f>
        <v/>
      </c>
      <c r="BD136">
        <f>'Grid_Requirement'!BB14</f>
        <v/>
      </c>
      <c r="BE136">
        <f>'Grid_Requirement'!BC14</f>
        <v/>
      </c>
      <c r="BF136">
        <f>'Grid_Requirement'!BD14</f>
        <v/>
      </c>
      <c r="BG136">
        <f>'Grid_Requirement'!BE14</f>
        <v/>
      </c>
      <c r="BH136">
        <f>'Grid_Requirement'!BF14</f>
        <v/>
      </c>
      <c r="BI136">
        <f>'Grid_Requirement'!BG14</f>
        <v/>
      </c>
      <c r="BJ136">
        <f>'Grid_Requirement'!BH14</f>
        <v/>
      </c>
      <c r="BK136">
        <f>'Grid_Requirement'!BI14</f>
        <v/>
      </c>
      <c r="BL136">
        <f>'Grid_Requirement'!BJ14</f>
        <v/>
      </c>
      <c r="BM136">
        <f>'Grid_Requirement'!BK14</f>
        <v/>
      </c>
      <c r="BN136">
        <f>'Grid_Requirement'!BL14</f>
        <v/>
      </c>
      <c r="BO136">
        <f>'Grid_Requirement'!BM14</f>
        <v/>
      </c>
      <c r="BP136">
        <f>'Grid_Requirement'!BN14</f>
        <v/>
      </c>
      <c r="BQ136">
        <f>'Grid_Requirement'!BO14</f>
        <v/>
      </c>
      <c r="BR136">
        <f>'Grid_Requirement'!BP14</f>
        <v/>
      </c>
      <c r="BS136">
        <f>'Grid_Requirement'!BQ14</f>
        <v/>
      </c>
      <c r="BT136">
        <f>'Grid_Requirement'!BR14</f>
        <v/>
      </c>
      <c r="BU136">
        <f>'Grid_Requirement'!BS14</f>
        <v/>
      </c>
      <c r="BV136">
        <f>'Grid_Requirement'!BT14</f>
        <v/>
      </c>
      <c r="BW136">
        <f>'Grid_Requirement'!BU14</f>
        <v/>
      </c>
      <c r="BX136">
        <f>'Grid_Requirement'!BV14</f>
        <v/>
      </c>
      <c r="BY136">
        <f>'Grid_Requirement'!BW14</f>
        <v/>
      </c>
      <c r="BZ136">
        <f>'Grid_Requirement'!BX14</f>
        <v/>
      </c>
      <c r="CA136">
        <f>'Grid_Requirement'!BY14</f>
        <v/>
      </c>
      <c r="CB136">
        <f>'Grid_Requirement'!BZ14</f>
        <v/>
      </c>
      <c r="CC136">
        <f>'Grid_Requirement'!CA14</f>
        <v/>
      </c>
      <c r="CD136">
        <f>'Grid_Requirement'!CB14</f>
        <v/>
      </c>
      <c r="CE136">
        <f>'Grid_Requirement'!CC14</f>
        <v/>
      </c>
      <c r="CF136">
        <f>'Grid_Requirement'!CD14</f>
        <v/>
      </c>
      <c r="CG136">
        <f>'Grid_Requirement'!CE14</f>
        <v/>
      </c>
      <c r="CH136">
        <f>'Grid_Requirement'!CF14</f>
        <v/>
      </c>
      <c r="CI136">
        <f>'Grid_Requirement'!CG14</f>
        <v/>
      </c>
      <c r="CJ136">
        <f>'Grid_Requirement'!CH14</f>
        <v/>
      </c>
      <c r="CK136">
        <f>'Grid_Requirement'!CI14</f>
        <v/>
      </c>
      <c r="CL136">
        <f>'Grid_Requirement'!CJ14</f>
        <v/>
      </c>
      <c r="CM136">
        <f>'Grid_Requirement'!CK14</f>
        <v/>
      </c>
      <c r="CN136">
        <f>'Grid_Requirement'!CL14</f>
        <v/>
      </c>
      <c r="CO136">
        <f>'Grid_Requirement'!CM14</f>
        <v/>
      </c>
      <c r="CP136">
        <f>'Grid_Requirement'!CN14</f>
        <v/>
      </c>
      <c r="CQ136">
        <f>'Grid_Requirement'!CO14</f>
        <v/>
      </c>
      <c r="CR136">
        <f>'Grid_Requirement'!CP14</f>
        <v/>
      </c>
      <c r="CS136">
        <f>'Grid_Requirement'!CQ14</f>
        <v/>
      </c>
      <c r="CT136">
        <f>'Grid_Requirement'!CR14</f>
        <v/>
      </c>
      <c r="CU136">
        <f>'Grid_Requirement'!CS14</f>
        <v/>
      </c>
      <c r="CV136">
        <f>'Grid_Requirement'!CT14</f>
        <v/>
      </c>
      <c r="CW136">
        <f>'Grid_Requirement'!CU14</f>
        <v/>
      </c>
      <c r="CX136">
        <f>'Grid_Requirement'!CV14</f>
        <v/>
      </c>
      <c r="CY136">
        <f>'Grid_Requirement'!CW14</f>
        <v/>
      </c>
      <c r="CZ136">
        <f>'Grid_Requirement'!CX14</f>
        <v/>
      </c>
      <c r="DA136">
        <f>'Grid_Requirement'!CY14</f>
        <v/>
      </c>
      <c r="DB136">
        <f>'Grid_Requirement'!CZ14</f>
        <v/>
      </c>
      <c r="DC136">
        <f>'Grid_Requirement'!DA14</f>
        <v/>
      </c>
    </row>
    <row r="137">
      <c r="B137" t="inlineStr">
        <is>
          <t>TTAF在庫(実績,kg)</t>
        </is>
      </c>
      <c r="D137">
        <f>'T_TTAFStock'!B18</f>
        <v/>
      </c>
      <c r="E137">
        <f>'T_TTAFStock'!C18</f>
        <v/>
      </c>
      <c r="F137">
        <f>'T_TTAFStock'!D18</f>
        <v/>
      </c>
      <c r="G137">
        <f>'T_TTAFStock'!E18</f>
        <v/>
      </c>
      <c r="H137">
        <f>'T_TTAFStock'!F18</f>
        <v/>
      </c>
      <c r="I137">
        <f>'T_TTAFStock'!G18</f>
        <v/>
      </c>
      <c r="J137">
        <f>'T_TTAFStock'!H18</f>
        <v/>
      </c>
      <c r="K137">
        <f>'T_TTAFStock'!I18</f>
        <v/>
      </c>
      <c r="L137">
        <f>'T_TTAFStock'!J18</f>
        <v/>
      </c>
      <c r="M137">
        <f>'T_TTAFStock'!K18</f>
        <v/>
      </c>
      <c r="N137">
        <f>'T_TTAFStock'!L18</f>
        <v/>
      </c>
      <c r="O137">
        <f>'T_TTAFStock'!M18</f>
        <v/>
      </c>
      <c r="P137">
        <f>'T_TTAFStock'!N18</f>
        <v/>
      </c>
      <c r="Q137">
        <f>'T_TTAFStock'!O18</f>
        <v/>
      </c>
      <c r="R137">
        <f>'T_TTAFStock'!P18</f>
        <v/>
      </c>
      <c r="S137">
        <f>'T_TTAFStock'!Q18</f>
        <v/>
      </c>
      <c r="T137">
        <f>'T_TTAFStock'!R18</f>
        <v/>
      </c>
      <c r="U137">
        <f>'T_TTAFStock'!S18</f>
        <v/>
      </c>
      <c r="V137">
        <f>'T_TTAFStock'!T18</f>
        <v/>
      </c>
      <c r="W137">
        <f>'T_TTAFStock'!U18</f>
        <v/>
      </c>
      <c r="X137">
        <f>'T_TTAFStock'!V18</f>
        <v/>
      </c>
      <c r="Y137">
        <f>'T_TTAFStock'!W18</f>
        <v/>
      </c>
      <c r="Z137">
        <f>'T_TTAFStock'!X18</f>
        <v/>
      </c>
      <c r="AA137">
        <f>'T_TTAFStock'!Y18</f>
        <v/>
      </c>
      <c r="AB137">
        <f>'T_TTAFStock'!Z18</f>
        <v/>
      </c>
      <c r="AC137">
        <f>'T_TTAFStock'!AA18</f>
        <v/>
      </c>
      <c r="AD137">
        <f>'T_TTAFStock'!AB18</f>
        <v/>
      </c>
      <c r="AE137">
        <f>'T_TTAFStock'!AC18</f>
        <v/>
      </c>
      <c r="AF137">
        <f>'T_TTAFStock'!AD18</f>
        <v/>
      </c>
      <c r="AG137">
        <f>'T_TTAFStock'!AE18</f>
        <v/>
      </c>
      <c r="AH137">
        <f>'T_TTAFStock'!AF18</f>
        <v/>
      </c>
      <c r="AI137">
        <f>'T_TTAFStock'!AG18</f>
        <v/>
      </c>
      <c r="AJ137">
        <f>'T_TTAFStock'!AH18</f>
        <v/>
      </c>
      <c r="AK137">
        <f>'T_TTAFStock'!AI18</f>
        <v/>
      </c>
      <c r="AL137">
        <f>'T_TTAFStock'!AJ18</f>
        <v/>
      </c>
      <c r="AM137">
        <f>'T_TTAFStock'!AK18</f>
        <v/>
      </c>
      <c r="AN137">
        <f>'T_TTAFStock'!AL18</f>
        <v/>
      </c>
      <c r="AO137">
        <f>'T_TTAFStock'!AM18</f>
        <v/>
      </c>
      <c r="AP137">
        <f>'T_TTAFStock'!AN18</f>
        <v/>
      </c>
      <c r="AQ137">
        <f>'T_TTAFStock'!AO18</f>
        <v/>
      </c>
      <c r="AR137">
        <f>'T_TTAFStock'!AP18</f>
        <v/>
      </c>
      <c r="AS137">
        <f>'T_TTAFStock'!AQ18</f>
        <v/>
      </c>
      <c r="AT137">
        <f>'T_TTAFStock'!AR18</f>
        <v/>
      </c>
      <c r="AU137">
        <f>'T_TTAFStock'!AS18</f>
        <v/>
      </c>
      <c r="AV137">
        <f>'T_TTAFStock'!AT18</f>
        <v/>
      </c>
      <c r="AW137">
        <f>'T_TTAFStock'!AU18</f>
        <v/>
      </c>
      <c r="AX137">
        <f>'T_TTAFStock'!AV18</f>
        <v/>
      </c>
      <c r="AY137">
        <f>'T_TTAFStock'!AW18</f>
        <v/>
      </c>
      <c r="AZ137">
        <f>'T_TTAFStock'!AX18</f>
        <v/>
      </c>
      <c r="BA137">
        <f>'T_TTAFStock'!AY18</f>
        <v/>
      </c>
      <c r="BB137">
        <f>'T_TTAFStock'!AZ18</f>
        <v/>
      </c>
      <c r="BC137">
        <f>'T_TTAFStock'!BA18</f>
        <v/>
      </c>
      <c r="BD137">
        <f>'T_TTAFStock'!BB18</f>
        <v/>
      </c>
      <c r="BE137">
        <f>'T_TTAFStock'!BC18</f>
        <v/>
      </c>
      <c r="BF137">
        <f>'T_TTAFStock'!BD18</f>
        <v/>
      </c>
      <c r="BG137">
        <f>'T_TTAFStock'!BE18</f>
        <v/>
      </c>
      <c r="BH137">
        <f>'T_TTAFStock'!BF18</f>
        <v/>
      </c>
      <c r="BI137">
        <f>'T_TTAFStock'!BG18</f>
        <v/>
      </c>
      <c r="BJ137">
        <f>'T_TTAFStock'!BH18</f>
        <v/>
      </c>
      <c r="BK137">
        <f>'T_TTAFStock'!BI18</f>
        <v/>
      </c>
      <c r="BL137">
        <f>'T_TTAFStock'!BJ18</f>
        <v/>
      </c>
      <c r="BM137">
        <f>'T_TTAFStock'!BK18</f>
        <v/>
      </c>
      <c r="BN137">
        <f>'T_TTAFStock'!BL18</f>
        <v/>
      </c>
      <c r="BO137">
        <f>'T_TTAFStock'!BM18</f>
        <v/>
      </c>
      <c r="BP137">
        <f>'T_TTAFStock'!BN18</f>
        <v/>
      </c>
      <c r="BQ137">
        <f>'T_TTAFStock'!BO18</f>
        <v/>
      </c>
      <c r="BR137">
        <f>'T_TTAFStock'!BP18</f>
        <v/>
      </c>
      <c r="BS137">
        <f>'T_TTAFStock'!BQ18</f>
        <v/>
      </c>
      <c r="BT137">
        <f>'T_TTAFStock'!BR18</f>
        <v/>
      </c>
      <c r="BU137">
        <f>'T_TTAFStock'!BS18</f>
        <v/>
      </c>
      <c r="BV137">
        <f>'T_TTAFStock'!BT18</f>
        <v/>
      </c>
      <c r="BW137">
        <f>'T_TTAFStock'!BU18</f>
        <v/>
      </c>
      <c r="BX137">
        <f>'T_TTAFStock'!BV18</f>
        <v/>
      </c>
      <c r="BY137">
        <f>'T_TTAFStock'!BW18</f>
        <v/>
      </c>
      <c r="BZ137">
        <f>'T_TTAFStock'!BX18</f>
        <v/>
      </c>
      <c r="CA137">
        <f>'T_TTAFStock'!BY18</f>
        <v/>
      </c>
      <c r="CB137">
        <f>'T_TTAFStock'!BZ18</f>
        <v/>
      </c>
      <c r="CC137">
        <f>'T_TTAFStock'!CA18</f>
        <v/>
      </c>
      <c r="CD137">
        <f>'T_TTAFStock'!CB18</f>
        <v/>
      </c>
      <c r="CE137">
        <f>'T_TTAFStock'!CC18</f>
        <v/>
      </c>
      <c r="CF137">
        <f>'T_TTAFStock'!CD18</f>
        <v/>
      </c>
      <c r="CG137">
        <f>'T_TTAFStock'!CE18</f>
        <v/>
      </c>
      <c r="CH137">
        <f>'T_TTAFStock'!CF18</f>
        <v/>
      </c>
      <c r="CI137">
        <f>'T_TTAFStock'!CG18</f>
        <v/>
      </c>
      <c r="CJ137">
        <f>'T_TTAFStock'!CH18</f>
        <v/>
      </c>
      <c r="CK137">
        <f>'T_TTAFStock'!CI18</f>
        <v/>
      </c>
      <c r="CL137">
        <f>'T_TTAFStock'!CJ18</f>
        <v/>
      </c>
      <c r="CM137">
        <f>'T_TTAFStock'!CK18</f>
        <v/>
      </c>
      <c r="CN137">
        <f>'T_TTAFStock'!CL18</f>
        <v/>
      </c>
      <c r="CO137">
        <f>'T_TTAFStock'!CM18</f>
        <v/>
      </c>
      <c r="CP137">
        <f>'T_TTAFStock'!CN18</f>
        <v/>
      </c>
      <c r="CQ137">
        <f>'T_TTAFStock'!CO18</f>
        <v/>
      </c>
      <c r="CR137">
        <f>'T_TTAFStock'!CP18</f>
        <v/>
      </c>
      <c r="CS137">
        <f>'T_TTAFStock'!CQ18</f>
        <v/>
      </c>
      <c r="CT137">
        <f>'T_TTAFStock'!CR18</f>
        <v/>
      </c>
      <c r="CU137">
        <f>'T_TTAFStock'!CS18</f>
        <v/>
      </c>
      <c r="CV137">
        <f>'T_TTAFStock'!CT18</f>
        <v/>
      </c>
      <c r="CW137">
        <f>'T_TTAFStock'!CU18</f>
        <v/>
      </c>
      <c r="CX137">
        <f>'T_TTAFStock'!CV18</f>
        <v/>
      </c>
      <c r="CY137">
        <f>'T_TTAFStock'!CW18</f>
        <v/>
      </c>
      <c r="CZ137">
        <f>'T_TTAFStock'!CX18</f>
        <v/>
      </c>
      <c r="DA137">
        <f>'T_TTAFStock'!CY18</f>
        <v/>
      </c>
      <c r="DB137">
        <f>'T_TTAFStock'!CZ18</f>
        <v/>
      </c>
      <c r="DC137">
        <f>'T_TTAFStock'!DA18</f>
        <v/>
      </c>
    </row>
    <row r="138">
      <c r="B138" t="inlineStr">
        <is>
          <t>自社在庫(実績,kg)</t>
        </is>
      </c>
      <c r="D138">
        <f>'T_SelfStock'!B18</f>
        <v/>
      </c>
      <c r="E138">
        <f>'T_SelfStock'!C18</f>
        <v/>
      </c>
      <c r="F138">
        <f>'T_SelfStock'!D18</f>
        <v/>
      </c>
      <c r="G138">
        <f>'T_SelfStock'!E18</f>
        <v/>
      </c>
      <c r="H138">
        <f>'T_SelfStock'!F18</f>
        <v/>
      </c>
      <c r="I138">
        <f>'T_SelfStock'!G18</f>
        <v/>
      </c>
      <c r="J138">
        <f>'T_SelfStock'!H18</f>
        <v/>
      </c>
      <c r="K138">
        <f>'T_SelfStock'!I18</f>
        <v/>
      </c>
      <c r="L138">
        <f>'T_SelfStock'!J18</f>
        <v/>
      </c>
      <c r="M138">
        <f>'T_SelfStock'!K18</f>
        <v/>
      </c>
      <c r="N138">
        <f>'T_SelfStock'!L18</f>
        <v/>
      </c>
      <c r="O138">
        <f>'T_SelfStock'!M18</f>
        <v/>
      </c>
      <c r="P138">
        <f>'T_SelfStock'!N18</f>
        <v/>
      </c>
      <c r="Q138">
        <f>'T_SelfStock'!O18</f>
        <v/>
      </c>
      <c r="R138">
        <f>'T_SelfStock'!P18</f>
        <v/>
      </c>
      <c r="S138">
        <f>'T_SelfStock'!Q18</f>
        <v/>
      </c>
      <c r="T138">
        <f>'T_SelfStock'!R18</f>
        <v/>
      </c>
      <c r="U138">
        <f>'T_SelfStock'!S18</f>
        <v/>
      </c>
      <c r="V138">
        <f>'T_SelfStock'!T18</f>
        <v/>
      </c>
      <c r="W138">
        <f>'T_SelfStock'!U18</f>
        <v/>
      </c>
      <c r="X138">
        <f>'T_SelfStock'!V18</f>
        <v/>
      </c>
      <c r="Y138">
        <f>'T_SelfStock'!W18</f>
        <v/>
      </c>
      <c r="Z138">
        <f>'T_SelfStock'!X18</f>
        <v/>
      </c>
      <c r="AA138">
        <f>'T_SelfStock'!Y18</f>
        <v/>
      </c>
      <c r="AB138">
        <f>'T_SelfStock'!Z18</f>
        <v/>
      </c>
      <c r="AC138">
        <f>'T_SelfStock'!AA18</f>
        <v/>
      </c>
      <c r="AD138">
        <f>'T_SelfStock'!AB18</f>
        <v/>
      </c>
      <c r="AE138">
        <f>'T_SelfStock'!AC18</f>
        <v/>
      </c>
      <c r="AF138">
        <f>'T_SelfStock'!AD18</f>
        <v/>
      </c>
      <c r="AG138">
        <f>'T_SelfStock'!AE18</f>
        <v/>
      </c>
      <c r="AH138">
        <f>'T_SelfStock'!AF18</f>
        <v/>
      </c>
      <c r="AI138">
        <f>'T_SelfStock'!AG18</f>
        <v/>
      </c>
      <c r="AJ138">
        <f>'T_SelfStock'!AH18</f>
        <v/>
      </c>
      <c r="AK138">
        <f>'T_SelfStock'!AI18</f>
        <v/>
      </c>
      <c r="AL138">
        <f>'T_SelfStock'!AJ18</f>
        <v/>
      </c>
      <c r="AM138">
        <f>'T_SelfStock'!AK18</f>
        <v/>
      </c>
      <c r="AN138">
        <f>'T_SelfStock'!AL18</f>
        <v/>
      </c>
      <c r="AO138">
        <f>'T_SelfStock'!AM18</f>
        <v/>
      </c>
      <c r="AP138">
        <f>'T_SelfStock'!AN18</f>
        <v/>
      </c>
      <c r="AQ138">
        <f>'T_SelfStock'!AO18</f>
        <v/>
      </c>
      <c r="AR138">
        <f>'T_SelfStock'!AP18</f>
        <v/>
      </c>
      <c r="AS138">
        <f>'T_SelfStock'!AQ18</f>
        <v/>
      </c>
      <c r="AT138">
        <f>'T_SelfStock'!AR18</f>
        <v/>
      </c>
      <c r="AU138">
        <f>'T_SelfStock'!AS18</f>
        <v/>
      </c>
      <c r="AV138">
        <f>'T_SelfStock'!AT18</f>
        <v/>
      </c>
      <c r="AW138">
        <f>'T_SelfStock'!AU18</f>
        <v/>
      </c>
      <c r="AX138">
        <f>'T_SelfStock'!AV18</f>
        <v/>
      </c>
      <c r="AY138">
        <f>'T_SelfStock'!AW18</f>
        <v/>
      </c>
      <c r="AZ138">
        <f>'T_SelfStock'!AX18</f>
        <v/>
      </c>
      <c r="BA138">
        <f>'T_SelfStock'!AY18</f>
        <v/>
      </c>
      <c r="BB138">
        <f>'T_SelfStock'!AZ18</f>
        <v/>
      </c>
      <c r="BC138">
        <f>'T_SelfStock'!BA18</f>
        <v/>
      </c>
      <c r="BD138">
        <f>'T_SelfStock'!BB18</f>
        <v/>
      </c>
      <c r="BE138">
        <f>'T_SelfStock'!BC18</f>
        <v/>
      </c>
      <c r="BF138">
        <f>'T_SelfStock'!BD18</f>
        <v/>
      </c>
      <c r="BG138">
        <f>'T_SelfStock'!BE18</f>
        <v/>
      </c>
      <c r="BH138">
        <f>'T_SelfStock'!BF18</f>
        <v/>
      </c>
      <c r="BI138">
        <f>'T_SelfStock'!BG18</f>
        <v/>
      </c>
      <c r="BJ138">
        <f>'T_SelfStock'!BH18</f>
        <v/>
      </c>
      <c r="BK138">
        <f>'T_SelfStock'!BI18</f>
        <v/>
      </c>
      <c r="BL138">
        <f>'T_SelfStock'!BJ18</f>
        <v/>
      </c>
      <c r="BM138">
        <f>'T_SelfStock'!BK18</f>
        <v/>
      </c>
      <c r="BN138">
        <f>'T_SelfStock'!BL18</f>
        <v/>
      </c>
      <c r="BO138">
        <f>'T_SelfStock'!BM18</f>
        <v/>
      </c>
      <c r="BP138">
        <f>'T_SelfStock'!BN18</f>
        <v/>
      </c>
      <c r="BQ138">
        <f>'T_SelfStock'!BO18</f>
        <v/>
      </c>
      <c r="BR138">
        <f>'T_SelfStock'!BP18</f>
        <v/>
      </c>
      <c r="BS138">
        <f>'T_SelfStock'!BQ18</f>
        <v/>
      </c>
      <c r="BT138">
        <f>'T_SelfStock'!BR18</f>
        <v/>
      </c>
      <c r="BU138">
        <f>'T_SelfStock'!BS18</f>
        <v/>
      </c>
      <c r="BV138">
        <f>'T_SelfStock'!BT18</f>
        <v/>
      </c>
      <c r="BW138">
        <f>'T_SelfStock'!BU18</f>
        <v/>
      </c>
      <c r="BX138">
        <f>'T_SelfStock'!BV18</f>
        <v/>
      </c>
      <c r="BY138">
        <f>'T_SelfStock'!BW18</f>
        <v/>
      </c>
      <c r="BZ138">
        <f>'T_SelfStock'!BX18</f>
        <v/>
      </c>
      <c r="CA138">
        <f>'T_SelfStock'!BY18</f>
        <v/>
      </c>
      <c r="CB138">
        <f>'T_SelfStock'!BZ18</f>
        <v/>
      </c>
      <c r="CC138">
        <f>'T_SelfStock'!CA18</f>
        <v/>
      </c>
      <c r="CD138">
        <f>'T_SelfStock'!CB18</f>
        <v/>
      </c>
      <c r="CE138">
        <f>'T_SelfStock'!CC18</f>
        <v/>
      </c>
      <c r="CF138">
        <f>'T_SelfStock'!CD18</f>
        <v/>
      </c>
      <c r="CG138">
        <f>'T_SelfStock'!CE18</f>
        <v/>
      </c>
      <c r="CH138">
        <f>'T_SelfStock'!CF18</f>
        <v/>
      </c>
      <c r="CI138">
        <f>'T_SelfStock'!CG18</f>
        <v/>
      </c>
      <c r="CJ138">
        <f>'T_SelfStock'!CH18</f>
        <v/>
      </c>
      <c r="CK138">
        <f>'T_SelfStock'!CI18</f>
        <v/>
      </c>
      <c r="CL138">
        <f>'T_SelfStock'!CJ18</f>
        <v/>
      </c>
      <c r="CM138">
        <f>'T_SelfStock'!CK18</f>
        <v/>
      </c>
      <c r="CN138">
        <f>'T_SelfStock'!CL18</f>
        <v/>
      </c>
      <c r="CO138">
        <f>'T_SelfStock'!CM18</f>
        <v/>
      </c>
      <c r="CP138">
        <f>'T_SelfStock'!CN18</f>
        <v/>
      </c>
      <c r="CQ138">
        <f>'T_SelfStock'!CO18</f>
        <v/>
      </c>
      <c r="CR138">
        <f>'T_SelfStock'!CP18</f>
        <v/>
      </c>
      <c r="CS138">
        <f>'T_SelfStock'!CQ18</f>
        <v/>
      </c>
      <c r="CT138">
        <f>'T_SelfStock'!CR18</f>
        <v/>
      </c>
      <c r="CU138">
        <f>'T_SelfStock'!CS18</f>
        <v/>
      </c>
      <c r="CV138">
        <f>'T_SelfStock'!CT18</f>
        <v/>
      </c>
      <c r="CW138">
        <f>'T_SelfStock'!CU18</f>
        <v/>
      </c>
      <c r="CX138">
        <f>'T_SelfStock'!CV18</f>
        <v/>
      </c>
      <c r="CY138">
        <f>'T_SelfStock'!CW18</f>
        <v/>
      </c>
      <c r="CZ138">
        <f>'T_SelfStock'!CX18</f>
        <v/>
      </c>
      <c r="DA138">
        <f>'T_SelfStock'!CY18</f>
        <v/>
      </c>
      <c r="DB138">
        <f>'T_SelfStock'!CZ18</f>
        <v/>
      </c>
      <c r="DC138">
        <f>'T_SelfStock'!DA18</f>
        <v/>
      </c>
    </row>
    <row r="139">
      <c r="B139" t="inlineStr">
        <is>
          <t>Order(発注予定,kg)</t>
        </is>
      </c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  <c r="AB139" s="23" t="n"/>
      <c r="AC139" s="23" t="n"/>
      <c r="AD139" s="23" t="n"/>
      <c r="AE139" s="23" t="n"/>
      <c r="AF139" s="23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  <c r="AT139" s="23" t="n"/>
      <c r="AU139" s="23" t="n"/>
      <c r="AV139" s="23" t="n"/>
      <c r="AW139" s="23" t="n"/>
      <c r="AX139" s="23" t="n"/>
      <c r="AY139" s="23" t="n"/>
      <c r="AZ139" s="23" t="n"/>
      <c r="BA139" s="23" t="n"/>
      <c r="BB139" s="23" t="n"/>
      <c r="BC139" s="23" t="n"/>
      <c r="BD139" s="23" t="n"/>
      <c r="BE139" s="23" t="n"/>
      <c r="BF139" s="23" t="n"/>
      <c r="BG139" s="23" t="n"/>
      <c r="BH139" s="23" t="n"/>
      <c r="BI139" s="23" t="n"/>
      <c r="BJ139" s="23" t="n"/>
      <c r="BK139" s="23" t="n"/>
      <c r="BL139" s="23" t="n"/>
      <c r="BM139" s="23" t="n"/>
      <c r="BN139" s="23" t="n"/>
      <c r="BO139" s="23" t="n"/>
      <c r="BP139" s="23" t="n"/>
      <c r="BQ139" s="23" t="n"/>
      <c r="BR139" s="23" t="n"/>
      <c r="BS139" s="23" t="n"/>
      <c r="BT139" s="23" t="n"/>
      <c r="BU139" s="23" t="n"/>
      <c r="BV139" s="23" t="n"/>
      <c r="BW139" s="23" t="n"/>
      <c r="BX139" s="23" t="n"/>
      <c r="BY139" s="23" t="n"/>
      <c r="BZ139" s="23" t="n"/>
      <c r="CA139" s="23" t="n"/>
      <c r="CB139" s="23" t="n"/>
      <c r="CC139" s="23" t="n"/>
      <c r="CD139" s="23" t="n"/>
      <c r="CE139" s="23" t="n"/>
      <c r="CF139" s="23" t="n"/>
      <c r="CG139" s="23" t="n"/>
      <c r="CH139" s="23" t="n"/>
      <c r="CI139" s="23" t="n"/>
      <c r="CJ139" s="23" t="n"/>
      <c r="CK139" s="23" t="n"/>
      <c r="CL139" s="23" t="n"/>
      <c r="CM139" s="23" t="n"/>
      <c r="CN139" s="23" t="n"/>
      <c r="CO139" s="23" t="n"/>
      <c r="CP139" s="23" t="n"/>
      <c r="CQ139" s="23" t="n"/>
      <c r="CR139" s="23" t="n"/>
      <c r="CS139" s="23" t="n"/>
      <c r="CT139" s="23" t="n"/>
      <c r="CU139" s="23" t="n"/>
      <c r="CV139" s="23" t="n"/>
      <c r="CW139" s="23" t="n"/>
      <c r="CX139" s="23" t="n"/>
      <c r="CY139" s="23" t="n"/>
      <c r="CZ139" s="23" t="n"/>
      <c r="DA139" s="23" t="n"/>
      <c r="DB139" s="23" t="n"/>
      <c r="DC139" s="23" t="n"/>
      <c r="DE139" s="12" t="inlineStr">
        <is>
          <t>OLJ</t>
        </is>
      </c>
    </row>
    <row r="140">
      <c r="B140" s="24" t="inlineStr">
        <is>
          <t>PO_No</t>
        </is>
      </c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  <c r="AD140" s="25" t="n"/>
      <c r="AE140" s="25" t="n"/>
      <c r="AF140" s="25" t="n"/>
      <c r="AG140" s="25" t="n"/>
      <c r="AH140" s="25" t="n"/>
      <c r="AI140" s="25" t="n"/>
      <c r="AJ140" s="25" t="n"/>
      <c r="AK140" s="25" t="n"/>
      <c r="AL140" s="25" t="n"/>
      <c r="AM140" s="25" t="n"/>
      <c r="AN140" s="25" t="n"/>
      <c r="AO140" s="25" t="n"/>
      <c r="AP140" s="25" t="n"/>
      <c r="AQ140" s="25" t="n"/>
      <c r="AR140" s="25" t="n"/>
      <c r="AS140" s="25" t="n"/>
      <c r="AT140" s="25" t="n"/>
      <c r="AU140" s="25" t="n"/>
      <c r="AV140" s="25" t="n"/>
      <c r="AW140" s="25" t="n"/>
      <c r="AX140" s="25" t="n"/>
      <c r="AY140" s="25" t="n"/>
      <c r="AZ140" s="25" t="n"/>
      <c r="BA140" s="25" t="n"/>
      <c r="BB140" s="25" t="n"/>
      <c r="BC140" s="25" t="n"/>
      <c r="BD140" s="25" t="n"/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25" t="n"/>
      <c r="BV140" s="25" t="n"/>
      <c r="BW140" s="25" t="n"/>
      <c r="BX140" s="25" t="n"/>
      <c r="BY140" s="25" t="n"/>
      <c r="BZ140" s="25" t="n"/>
      <c r="CA140" s="25" t="n"/>
      <c r="CB140" s="25" t="n"/>
      <c r="CC140" s="25" t="n"/>
      <c r="CD140" s="25" t="n"/>
      <c r="CE140" s="25" t="n"/>
      <c r="CF140" s="25" t="n"/>
      <c r="CG140" s="25" t="n"/>
      <c r="CH140" s="25" t="n"/>
      <c r="CI140" s="25" t="n"/>
      <c r="CJ140" s="25" t="n"/>
      <c r="CK140" s="25" t="n"/>
      <c r="CL140" s="25" t="n"/>
      <c r="CM140" s="25" t="n"/>
      <c r="CN140" s="25" t="n"/>
      <c r="CO140" s="25" t="n"/>
      <c r="CP140" s="25" t="n"/>
      <c r="CQ140" s="25" t="n"/>
      <c r="CR140" s="25" t="n"/>
      <c r="CS140" s="25" t="n"/>
      <c r="CT140" s="25" t="n"/>
      <c r="CU140" s="25" t="n"/>
      <c r="CV140" s="25" t="n"/>
      <c r="CW140" s="25" t="n"/>
      <c r="CX140" s="25" t="n"/>
      <c r="CY140" s="25" t="n"/>
      <c r="CZ140" s="25" t="n"/>
      <c r="DA140" s="25" t="n"/>
      <c r="DB140" s="25" t="n"/>
      <c r="DC140" s="25" t="n"/>
    </row>
    <row r="141">
      <c r="B141" s="5" t="inlineStr">
        <is>
          <t>合計在庫(週末時点,kg)</t>
        </is>
      </c>
      <c r="D141">
        <f>'Grid_Stock'!B14</f>
        <v/>
      </c>
      <c r="E141">
        <f>'Grid_Stock'!C14</f>
        <v/>
      </c>
      <c r="F141">
        <f>'Grid_Stock'!D14</f>
        <v/>
      </c>
      <c r="G141">
        <f>'Grid_Stock'!E14</f>
        <v/>
      </c>
      <c r="H141">
        <f>'Grid_Stock'!F14</f>
        <v/>
      </c>
      <c r="I141">
        <f>'Grid_Stock'!G14</f>
        <v/>
      </c>
      <c r="J141">
        <f>'Grid_Stock'!H14</f>
        <v/>
      </c>
      <c r="K141">
        <f>'Grid_Stock'!I14</f>
        <v/>
      </c>
      <c r="L141">
        <f>'Grid_Stock'!J14</f>
        <v/>
      </c>
      <c r="M141">
        <f>'Grid_Stock'!K14</f>
        <v/>
      </c>
      <c r="N141">
        <f>'Grid_Stock'!L14</f>
        <v/>
      </c>
      <c r="O141">
        <f>'Grid_Stock'!M14</f>
        <v/>
      </c>
      <c r="P141">
        <f>'Grid_Stock'!N14</f>
        <v/>
      </c>
      <c r="Q141">
        <f>'Grid_Stock'!O14</f>
        <v/>
      </c>
      <c r="R141">
        <f>'Grid_Stock'!P14</f>
        <v/>
      </c>
      <c r="S141">
        <f>'Grid_Stock'!Q14</f>
        <v/>
      </c>
      <c r="T141">
        <f>'Grid_Stock'!R14</f>
        <v/>
      </c>
      <c r="U141">
        <f>'Grid_Stock'!S14</f>
        <v/>
      </c>
      <c r="V141">
        <f>'Grid_Stock'!T14</f>
        <v/>
      </c>
      <c r="W141">
        <f>'Grid_Stock'!U14</f>
        <v/>
      </c>
      <c r="X141">
        <f>'Grid_Stock'!V14</f>
        <v/>
      </c>
      <c r="Y141">
        <f>'Grid_Stock'!W14</f>
        <v/>
      </c>
      <c r="Z141">
        <f>'Grid_Stock'!X14</f>
        <v/>
      </c>
      <c r="AA141">
        <f>'Grid_Stock'!Y14</f>
        <v/>
      </c>
      <c r="AB141">
        <f>'Grid_Stock'!Z14</f>
        <v/>
      </c>
      <c r="AC141">
        <f>'Grid_Stock'!AA14</f>
        <v/>
      </c>
      <c r="AD141">
        <f>'Grid_Stock'!AB14</f>
        <v/>
      </c>
      <c r="AE141">
        <f>'Grid_Stock'!AC14</f>
        <v/>
      </c>
      <c r="AF141">
        <f>'Grid_Stock'!AD14</f>
        <v/>
      </c>
      <c r="AG141">
        <f>'Grid_Stock'!AE14</f>
        <v/>
      </c>
      <c r="AH141">
        <f>'Grid_Stock'!AF14</f>
        <v/>
      </c>
      <c r="AI141">
        <f>'Grid_Stock'!AG14</f>
        <v/>
      </c>
      <c r="AJ141">
        <f>'Grid_Stock'!AH14</f>
        <v/>
      </c>
      <c r="AK141">
        <f>'Grid_Stock'!AI14</f>
        <v/>
      </c>
      <c r="AL141">
        <f>'Grid_Stock'!AJ14</f>
        <v/>
      </c>
      <c r="AM141">
        <f>'Grid_Stock'!AK14</f>
        <v/>
      </c>
      <c r="AN141">
        <f>'Grid_Stock'!AL14</f>
        <v/>
      </c>
      <c r="AO141">
        <f>'Grid_Stock'!AM14</f>
        <v/>
      </c>
      <c r="AP141">
        <f>'Grid_Stock'!AN14</f>
        <v/>
      </c>
      <c r="AQ141">
        <f>'Grid_Stock'!AO14</f>
        <v/>
      </c>
      <c r="AR141">
        <f>'Grid_Stock'!AP14</f>
        <v/>
      </c>
      <c r="AS141">
        <f>'Grid_Stock'!AQ14</f>
        <v/>
      </c>
      <c r="AT141">
        <f>'Grid_Stock'!AR14</f>
        <v/>
      </c>
      <c r="AU141">
        <f>'Grid_Stock'!AS14</f>
        <v/>
      </c>
      <c r="AV141">
        <f>'Grid_Stock'!AT14</f>
        <v/>
      </c>
      <c r="AW141">
        <f>'Grid_Stock'!AU14</f>
        <v/>
      </c>
      <c r="AX141">
        <f>'Grid_Stock'!AV14</f>
        <v/>
      </c>
      <c r="AY141">
        <f>'Grid_Stock'!AW14</f>
        <v/>
      </c>
      <c r="AZ141">
        <f>'Grid_Stock'!AX14</f>
        <v/>
      </c>
      <c r="BA141">
        <f>'Grid_Stock'!AY14</f>
        <v/>
      </c>
      <c r="BB141">
        <f>'Grid_Stock'!AZ14</f>
        <v/>
      </c>
      <c r="BC141">
        <f>'Grid_Stock'!BA14</f>
        <v/>
      </c>
      <c r="BD141">
        <f>'Grid_Stock'!BB14</f>
        <v/>
      </c>
      <c r="BE141">
        <f>'Grid_Stock'!BC14</f>
        <v/>
      </c>
      <c r="BF141">
        <f>'Grid_Stock'!BD14</f>
        <v/>
      </c>
      <c r="BG141">
        <f>'Grid_Stock'!BE14</f>
        <v/>
      </c>
      <c r="BH141">
        <f>'Grid_Stock'!BF14</f>
        <v/>
      </c>
      <c r="BI141">
        <f>'Grid_Stock'!BG14</f>
        <v/>
      </c>
      <c r="BJ141">
        <f>'Grid_Stock'!BH14</f>
        <v/>
      </c>
      <c r="BK141">
        <f>'Grid_Stock'!BI14</f>
        <v/>
      </c>
      <c r="BL141">
        <f>'Grid_Stock'!BJ14</f>
        <v/>
      </c>
      <c r="BM141">
        <f>'Grid_Stock'!BK14</f>
        <v/>
      </c>
      <c r="BN141">
        <f>'Grid_Stock'!BL14</f>
        <v/>
      </c>
      <c r="BO141">
        <f>'Grid_Stock'!BM14</f>
        <v/>
      </c>
      <c r="BP141">
        <f>'Grid_Stock'!BN14</f>
        <v/>
      </c>
      <c r="BQ141">
        <f>'Grid_Stock'!BO14</f>
        <v/>
      </c>
      <c r="BR141">
        <f>'Grid_Stock'!BP14</f>
        <v/>
      </c>
      <c r="BS141">
        <f>'Grid_Stock'!BQ14</f>
        <v/>
      </c>
      <c r="BT141">
        <f>'Grid_Stock'!BR14</f>
        <v/>
      </c>
      <c r="BU141">
        <f>'Grid_Stock'!BS14</f>
        <v/>
      </c>
      <c r="BV141">
        <f>'Grid_Stock'!BT14</f>
        <v/>
      </c>
      <c r="BW141">
        <f>'Grid_Stock'!BU14</f>
        <v/>
      </c>
      <c r="BX141">
        <f>'Grid_Stock'!BV14</f>
        <v/>
      </c>
      <c r="BY141">
        <f>'Grid_Stock'!BW14</f>
        <v/>
      </c>
      <c r="BZ141">
        <f>'Grid_Stock'!BX14</f>
        <v/>
      </c>
      <c r="CA141">
        <f>'Grid_Stock'!BY14</f>
        <v/>
      </c>
      <c r="CB141">
        <f>'Grid_Stock'!BZ14</f>
        <v/>
      </c>
      <c r="CC141">
        <f>'Grid_Stock'!CA14</f>
        <v/>
      </c>
      <c r="CD141">
        <f>'Grid_Stock'!CB14</f>
        <v/>
      </c>
      <c r="CE141">
        <f>'Grid_Stock'!CC14</f>
        <v/>
      </c>
      <c r="CF141">
        <f>'Grid_Stock'!CD14</f>
        <v/>
      </c>
      <c r="CG141">
        <f>'Grid_Stock'!CE14</f>
        <v/>
      </c>
      <c r="CH141">
        <f>'Grid_Stock'!CF14</f>
        <v/>
      </c>
      <c r="CI141">
        <f>'Grid_Stock'!CG14</f>
        <v/>
      </c>
      <c r="CJ141">
        <f>'Grid_Stock'!CH14</f>
        <v/>
      </c>
      <c r="CK141">
        <f>'Grid_Stock'!CI14</f>
        <v/>
      </c>
      <c r="CL141">
        <f>'Grid_Stock'!CJ14</f>
        <v/>
      </c>
      <c r="CM141">
        <f>'Grid_Stock'!CK14</f>
        <v/>
      </c>
      <c r="CN141">
        <f>'Grid_Stock'!CL14</f>
        <v/>
      </c>
      <c r="CO141">
        <f>'Grid_Stock'!CM14</f>
        <v/>
      </c>
      <c r="CP141">
        <f>'Grid_Stock'!CN14</f>
        <v/>
      </c>
      <c r="CQ141">
        <f>'Grid_Stock'!CO14</f>
        <v/>
      </c>
      <c r="CR141">
        <f>'Grid_Stock'!CP14</f>
        <v/>
      </c>
      <c r="CS141">
        <f>'Grid_Stock'!CQ14</f>
        <v/>
      </c>
      <c r="CT141">
        <f>'Grid_Stock'!CR14</f>
        <v/>
      </c>
      <c r="CU141">
        <f>'Grid_Stock'!CS14</f>
        <v/>
      </c>
      <c r="CV141">
        <f>'Grid_Stock'!CT14</f>
        <v/>
      </c>
      <c r="CW141">
        <f>'Grid_Stock'!CU14</f>
        <v/>
      </c>
      <c r="CX141">
        <f>'Grid_Stock'!CV14</f>
        <v/>
      </c>
      <c r="CY141">
        <f>'Grid_Stock'!CW14</f>
        <v/>
      </c>
      <c r="CZ141">
        <f>'Grid_Stock'!CX14</f>
        <v/>
      </c>
      <c r="DA141">
        <f>'Grid_Stock'!CY14</f>
        <v/>
      </c>
      <c r="DB141">
        <f>'Grid_Stock'!CZ14</f>
        <v/>
      </c>
      <c r="DC141">
        <f>'Grid_Stock'!DA14</f>
        <v/>
      </c>
    </row>
    <row r="142">
      <c r="B142" s="26" t="inlineStr">
        <is>
          <t>（発注の目安はDashboardの基準在庫[下限/上限]と色分けを参照）</t>
        </is>
      </c>
    </row>
    <row r="144">
      <c r="A144" s="21" t="inlineStr">
        <is>
          <t>5SN</t>
        </is>
      </c>
      <c r="B144" s="21" t="inlineStr">
        <is>
          <t>Substrate NGK WF6</t>
        </is>
      </c>
      <c r="C144" s="22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21" t="n"/>
      <c r="AI144" s="21" t="n"/>
      <c r="AJ144" s="21" t="n"/>
      <c r="AK144" s="21" t="n"/>
      <c r="AL144" s="21" t="n"/>
      <c r="AM144" s="21" t="n"/>
      <c r="AN144" s="21" t="n"/>
      <c r="AO144" s="21" t="n"/>
      <c r="AP144" s="21" t="n"/>
      <c r="AQ144" s="21" t="n"/>
      <c r="AR144" s="21" t="n"/>
      <c r="AS144" s="21" t="n"/>
      <c r="AT144" s="21" t="n"/>
      <c r="AU144" s="21" t="n"/>
      <c r="AV144" s="21" t="n"/>
      <c r="AW144" s="21" t="n"/>
      <c r="AX144" s="21" t="n"/>
      <c r="AY144" s="21" t="n"/>
      <c r="AZ144" s="21" t="n"/>
      <c r="BA144" s="21" t="n"/>
      <c r="BB144" s="21" t="n"/>
      <c r="BC144" s="21" t="n"/>
      <c r="BD144" s="21" t="n"/>
      <c r="BE144" s="21" t="n"/>
      <c r="BF144" s="21" t="n"/>
      <c r="BG144" s="21" t="n"/>
      <c r="BH144" s="21" t="n"/>
      <c r="BI144" s="21" t="n"/>
      <c r="BJ144" s="21" t="n"/>
      <c r="BK144" s="21" t="n"/>
      <c r="BL144" s="21" t="n"/>
      <c r="BM144" s="21" t="n"/>
      <c r="BN144" s="21" t="n"/>
      <c r="BO144" s="21" t="n"/>
      <c r="BP144" s="21" t="n"/>
      <c r="BQ144" s="21" t="n"/>
      <c r="BR144" s="21" t="n"/>
      <c r="BS144" s="21" t="n"/>
      <c r="BT144" s="21" t="n"/>
      <c r="BU144" s="21" t="n"/>
      <c r="BV144" s="21" t="n"/>
      <c r="BW144" s="21" t="n"/>
      <c r="BX144" s="21" t="n"/>
      <c r="BY144" s="21" t="n"/>
      <c r="BZ144" s="21" t="n"/>
      <c r="CA144" s="21" t="n"/>
      <c r="CB144" s="21" t="n"/>
      <c r="CC144" s="21" t="n"/>
      <c r="CD144" s="21" t="n"/>
      <c r="CE144" s="21" t="n"/>
      <c r="CF144" s="21" t="n"/>
      <c r="CG144" s="21" t="n"/>
      <c r="CH144" s="21" t="n"/>
      <c r="CI144" s="21" t="n"/>
      <c r="CJ144" s="21" t="n"/>
      <c r="CK144" s="21" t="n"/>
      <c r="CL144" s="21" t="n"/>
      <c r="CM144" s="21" t="n"/>
      <c r="CN144" s="21" t="n"/>
      <c r="CO144" s="21" t="n"/>
      <c r="CP144" s="21" t="n"/>
      <c r="CQ144" s="21" t="n"/>
      <c r="CR144" s="21" t="n"/>
      <c r="CS144" s="21" t="n"/>
      <c r="CT144" s="21" t="n"/>
      <c r="CU144" s="21" t="n"/>
      <c r="CV144" s="21" t="n"/>
      <c r="CW144" s="21" t="n"/>
      <c r="CX144" s="21" t="n"/>
      <c r="CY144" s="21" t="n"/>
      <c r="CZ144" s="21" t="n"/>
      <c r="DA144" s="21" t="n"/>
      <c r="DB144" s="21" t="n"/>
      <c r="DC144" s="21" t="n"/>
    </row>
    <row r="145">
      <c r="B145" t="inlineStr">
        <is>
          <t>0Q110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12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Name],$A144)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s="5" t="inlineStr">
        <is>
          <t>合計使用量(kg)/週</t>
        </is>
      </c>
      <c r="D147">
        <f>'Grid_Requirement'!B15</f>
        <v/>
      </c>
      <c r="E147">
        <f>'Grid_Requirement'!C15</f>
        <v/>
      </c>
      <c r="F147">
        <f>'Grid_Requirement'!D15</f>
        <v/>
      </c>
      <c r="G147">
        <f>'Grid_Requirement'!E15</f>
        <v/>
      </c>
      <c r="H147">
        <f>'Grid_Requirement'!F15</f>
        <v/>
      </c>
      <c r="I147">
        <f>'Grid_Requirement'!G15</f>
        <v/>
      </c>
      <c r="J147">
        <f>'Grid_Requirement'!H15</f>
        <v/>
      </c>
      <c r="K147">
        <f>'Grid_Requirement'!I15</f>
        <v/>
      </c>
      <c r="L147">
        <f>'Grid_Requirement'!J15</f>
        <v/>
      </c>
      <c r="M147">
        <f>'Grid_Requirement'!K15</f>
        <v/>
      </c>
      <c r="N147">
        <f>'Grid_Requirement'!L15</f>
        <v/>
      </c>
      <c r="O147">
        <f>'Grid_Requirement'!M15</f>
        <v/>
      </c>
      <c r="P147">
        <f>'Grid_Requirement'!N15</f>
        <v/>
      </c>
      <c r="Q147">
        <f>'Grid_Requirement'!O15</f>
        <v/>
      </c>
      <c r="R147">
        <f>'Grid_Requirement'!P15</f>
        <v/>
      </c>
      <c r="S147">
        <f>'Grid_Requirement'!Q15</f>
        <v/>
      </c>
      <c r="T147">
        <f>'Grid_Requirement'!R15</f>
        <v/>
      </c>
      <c r="U147">
        <f>'Grid_Requirement'!S15</f>
        <v/>
      </c>
      <c r="V147">
        <f>'Grid_Requirement'!T15</f>
        <v/>
      </c>
      <c r="W147">
        <f>'Grid_Requirement'!U15</f>
        <v/>
      </c>
      <c r="X147">
        <f>'Grid_Requirement'!V15</f>
        <v/>
      </c>
      <c r="Y147">
        <f>'Grid_Requirement'!W15</f>
        <v/>
      </c>
      <c r="Z147">
        <f>'Grid_Requirement'!X15</f>
        <v/>
      </c>
      <c r="AA147">
        <f>'Grid_Requirement'!Y15</f>
        <v/>
      </c>
      <c r="AB147">
        <f>'Grid_Requirement'!Z15</f>
        <v/>
      </c>
      <c r="AC147">
        <f>'Grid_Requirement'!AA15</f>
        <v/>
      </c>
      <c r="AD147">
        <f>'Grid_Requirement'!AB15</f>
        <v/>
      </c>
      <c r="AE147">
        <f>'Grid_Requirement'!AC15</f>
        <v/>
      </c>
      <c r="AF147">
        <f>'Grid_Requirement'!AD15</f>
        <v/>
      </c>
      <c r="AG147">
        <f>'Grid_Requirement'!AE15</f>
        <v/>
      </c>
      <c r="AH147">
        <f>'Grid_Requirement'!AF15</f>
        <v/>
      </c>
      <c r="AI147">
        <f>'Grid_Requirement'!AG15</f>
        <v/>
      </c>
      <c r="AJ147">
        <f>'Grid_Requirement'!AH15</f>
        <v/>
      </c>
      <c r="AK147">
        <f>'Grid_Requirement'!AI15</f>
        <v/>
      </c>
      <c r="AL147">
        <f>'Grid_Requirement'!AJ15</f>
        <v/>
      </c>
      <c r="AM147">
        <f>'Grid_Requirement'!AK15</f>
        <v/>
      </c>
      <c r="AN147">
        <f>'Grid_Requirement'!AL15</f>
        <v/>
      </c>
      <c r="AO147">
        <f>'Grid_Requirement'!AM15</f>
        <v/>
      </c>
      <c r="AP147">
        <f>'Grid_Requirement'!AN15</f>
        <v/>
      </c>
      <c r="AQ147">
        <f>'Grid_Requirement'!AO15</f>
        <v/>
      </c>
      <c r="AR147">
        <f>'Grid_Requirement'!AP15</f>
        <v/>
      </c>
      <c r="AS147">
        <f>'Grid_Requirement'!AQ15</f>
        <v/>
      </c>
      <c r="AT147">
        <f>'Grid_Requirement'!AR15</f>
        <v/>
      </c>
      <c r="AU147">
        <f>'Grid_Requirement'!AS15</f>
        <v/>
      </c>
      <c r="AV147">
        <f>'Grid_Requirement'!AT15</f>
        <v/>
      </c>
      <c r="AW147">
        <f>'Grid_Requirement'!AU15</f>
        <v/>
      </c>
      <c r="AX147">
        <f>'Grid_Requirement'!AV15</f>
        <v/>
      </c>
      <c r="AY147">
        <f>'Grid_Requirement'!AW15</f>
        <v/>
      </c>
      <c r="AZ147">
        <f>'Grid_Requirement'!AX15</f>
        <v/>
      </c>
      <c r="BA147">
        <f>'Grid_Requirement'!AY15</f>
        <v/>
      </c>
      <c r="BB147">
        <f>'Grid_Requirement'!AZ15</f>
        <v/>
      </c>
      <c r="BC147">
        <f>'Grid_Requirement'!BA15</f>
        <v/>
      </c>
      <c r="BD147">
        <f>'Grid_Requirement'!BB15</f>
        <v/>
      </c>
      <c r="BE147">
        <f>'Grid_Requirement'!BC15</f>
        <v/>
      </c>
      <c r="BF147">
        <f>'Grid_Requirement'!BD15</f>
        <v/>
      </c>
      <c r="BG147">
        <f>'Grid_Requirement'!BE15</f>
        <v/>
      </c>
      <c r="BH147">
        <f>'Grid_Requirement'!BF15</f>
        <v/>
      </c>
      <c r="BI147">
        <f>'Grid_Requirement'!BG15</f>
        <v/>
      </c>
      <c r="BJ147">
        <f>'Grid_Requirement'!BH15</f>
        <v/>
      </c>
      <c r="BK147">
        <f>'Grid_Requirement'!BI15</f>
        <v/>
      </c>
      <c r="BL147">
        <f>'Grid_Requirement'!BJ15</f>
        <v/>
      </c>
      <c r="BM147">
        <f>'Grid_Requirement'!BK15</f>
        <v/>
      </c>
      <c r="BN147">
        <f>'Grid_Requirement'!BL15</f>
        <v/>
      </c>
      <c r="BO147">
        <f>'Grid_Requirement'!BM15</f>
        <v/>
      </c>
      <c r="BP147">
        <f>'Grid_Requirement'!BN15</f>
        <v/>
      </c>
      <c r="BQ147">
        <f>'Grid_Requirement'!BO15</f>
        <v/>
      </c>
      <c r="BR147">
        <f>'Grid_Requirement'!BP15</f>
        <v/>
      </c>
      <c r="BS147">
        <f>'Grid_Requirement'!BQ15</f>
        <v/>
      </c>
      <c r="BT147">
        <f>'Grid_Requirement'!BR15</f>
        <v/>
      </c>
      <c r="BU147">
        <f>'Grid_Requirement'!BS15</f>
        <v/>
      </c>
      <c r="BV147">
        <f>'Grid_Requirement'!BT15</f>
        <v/>
      </c>
      <c r="BW147">
        <f>'Grid_Requirement'!BU15</f>
        <v/>
      </c>
      <c r="BX147">
        <f>'Grid_Requirement'!BV15</f>
        <v/>
      </c>
      <c r="BY147">
        <f>'Grid_Requirement'!BW15</f>
        <v/>
      </c>
      <c r="BZ147">
        <f>'Grid_Requirement'!BX15</f>
        <v/>
      </c>
      <c r="CA147">
        <f>'Grid_Requirement'!BY15</f>
        <v/>
      </c>
      <c r="CB147">
        <f>'Grid_Requirement'!BZ15</f>
        <v/>
      </c>
      <c r="CC147">
        <f>'Grid_Requirement'!CA15</f>
        <v/>
      </c>
      <c r="CD147">
        <f>'Grid_Requirement'!CB15</f>
        <v/>
      </c>
      <c r="CE147">
        <f>'Grid_Requirement'!CC15</f>
        <v/>
      </c>
      <c r="CF147">
        <f>'Grid_Requirement'!CD15</f>
        <v/>
      </c>
      <c r="CG147">
        <f>'Grid_Requirement'!CE15</f>
        <v/>
      </c>
      <c r="CH147">
        <f>'Grid_Requirement'!CF15</f>
        <v/>
      </c>
      <c r="CI147">
        <f>'Grid_Requirement'!CG15</f>
        <v/>
      </c>
      <c r="CJ147">
        <f>'Grid_Requirement'!CH15</f>
        <v/>
      </c>
      <c r="CK147">
        <f>'Grid_Requirement'!CI15</f>
        <v/>
      </c>
      <c r="CL147">
        <f>'Grid_Requirement'!CJ15</f>
        <v/>
      </c>
      <c r="CM147">
        <f>'Grid_Requirement'!CK15</f>
        <v/>
      </c>
      <c r="CN147">
        <f>'Grid_Requirement'!CL15</f>
        <v/>
      </c>
      <c r="CO147">
        <f>'Grid_Requirement'!CM15</f>
        <v/>
      </c>
      <c r="CP147">
        <f>'Grid_Requirement'!CN15</f>
        <v/>
      </c>
      <c r="CQ147">
        <f>'Grid_Requirement'!CO15</f>
        <v/>
      </c>
      <c r="CR147">
        <f>'Grid_Requirement'!CP15</f>
        <v/>
      </c>
      <c r="CS147">
        <f>'Grid_Requirement'!CQ15</f>
        <v/>
      </c>
      <c r="CT147">
        <f>'Grid_Requirement'!CR15</f>
        <v/>
      </c>
      <c r="CU147">
        <f>'Grid_Requirement'!CS15</f>
        <v/>
      </c>
      <c r="CV147">
        <f>'Grid_Requirement'!CT15</f>
        <v/>
      </c>
      <c r="CW147">
        <f>'Grid_Requirement'!CU15</f>
        <v/>
      </c>
      <c r="CX147">
        <f>'Grid_Requirement'!CV15</f>
        <v/>
      </c>
      <c r="CY147">
        <f>'Grid_Requirement'!CW15</f>
        <v/>
      </c>
      <c r="CZ147">
        <f>'Grid_Requirement'!CX15</f>
        <v/>
      </c>
      <c r="DA147">
        <f>'Grid_Requirement'!CY15</f>
        <v/>
      </c>
      <c r="DB147">
        <f>'Grid_Requirement'!CZ15</f>
        <v/>
      </c>
      <c r="DC147">
        <f>'Grid_Requirement'!DA15</f>
        <v/>
      </c>
    </row>
    <row r="148">
      <c r="B148" t="inlineStr">
        <is>
          <t>TTAF在庫(実績,kg)</t>
        </is>
      </c>
      <c r="D148">
        <f>'T_TTAFStock'!B19</f>
        <v/>
      </c>
      <c r="E148">
        <f>'T_TTAFStock'!C19</f>
        <v/>
      </c>
      <c r="F148">
        <f>'T_TTAFStock'!D19</f>
        <v/>
      </c>
      <c r="G148">
        <f>'T_TTAFStock'!E19</f>
        <v/>
      </c>
      <c r="H148">
        <f>'T_TTAFStock'!F19</f>
        <v/>
      </c>
      <c r="I148">
        <f>'T_TTAFStock'!G19</f>
        <v/>
      </c>
      <c r="J148">
        <f>'T_TTAFStock'!H19</f>
        <v/>
      </c>
      <c r="K148">
        <f>'T_TTAFStock'!I19</f>
        <v/>
      </c>
      <c r="L148">
        <f>'T_TTAFStock'!J19</f>
        <v/>
      </c>
      <c r="M148">
        <f>'T_TTAFStock'!K19</f>
        <v/>
      </c>
      <c r="N148">
        <f>'T_TTAFStock'!L19</f>
        <v/>
      </c>
      <c r="O148">
        <f>'T_TTAFStock'!M19</f>
        <v/>
      </c>
      <c r="P148">
        <f>'T_TTAFStock'!N19</f>
        <v/>
      </c>
      <c r="Q148">
        <f>'T_TTAFStock'!O19</f>
        <v/>
      </c>
      <c r="R148">
        <f>'T_TTAFStock'!P19</f>
        <v/>
      </c>
      <c r="S148">
        <f>'T_TTAFStock'!Q19</f>
        <v/>
      </c>
      <c r="T148">
        <f>'T_TTAFStock'!R19</f>
        <v/>
      </c>
      <c r="U148">
        <f>'T_TTAFStock'!S19</f>
        <v/>
      </c>
      <c r="V148">
        <f>'T_TTAFStock'!T19</f>
        <v/>
      </c>
      <c r="W148">
        <f>'T_TTAFStock'!U19</f>
        <v/>
      </c>
      <c r="X148">
        <f>'T_TTAFStock'!V19</f>
        <v/>
      </c>
      <c r="Y148">
        <f>'T_TTAFStock'!W19</f>
        <v/>
      </c>
      <c r="Z148">
        <f>'T_TTAFStock'!X19</f>
        <v/>
      </c>
      <c r="AA148">
        <f>'T_TTAFStock'!Y19</f>
        <v/>
      </c>
      <c r="AB148">
        <f>'T_TTAFStock'!Z19</f>
        <v/>
      </c>
      <c r="AC148">
        <f>'T_TTAFStock'!AA19</f>
        <v/>
      </c>
      <c r="AD148">
        <f>'T_TTAFStock'!AB19</f>
        <v/>
      </c>
      <c r="AE148">
        <f>'T_TTAFStock'!AC19</f>
        <v/>
      </c>
      <c r="AF148">
        <f>'T_TTAFStock'!AD19</f>
        <v/>
      </c>
      <c r="AG148">
        <f>'T_TTAFStock'!AE19</f>
        <v/>
      </c>
      <c r="AH148">
        <f>'T_TTAFStock'!AF19</f>
        <v/>
      </c>
      <c r="AI148">
        <f>'T_TTAFStock'!AG19</f>
        <v/>
      </c>
      <c r="AJ148">
        <f>'T_TTAFStock'!AH19</f>
        <v/>
      </c>
      <c r="AK148">
        <f>'T_TTAFStock'!AI19</f>
        <v/>
      </c>
      <c r="AL148">
        <f>'T_TTAFStock'!AJ19</f>
        <v/>
      </c>
      <c r="AM148">
        <f>'T_TTAFStock'!AK19</f>
        <v/>
      </c>
      <c r="AN148">
        <f>'T_TTAFStock'!AL19</f>
        <v/>
      </c>
      <c r="AO148">
        <f>'T_TTAFStock'!AM19</f>
        <v/>
      </c>
      <c r="AP148">
        <f>'T_TTAFStock'!AN19</f>
        <v/>
      </c>
      <c r="AQ148">
        <f>'T_TTAFStock'!AO19</f>
        <v/>
      </c>
      <c r="AR148">
        <f>'T_TTAFStock'!AP19</f>
        <v/>
      </c>
      <c r="AS148">
        <f>'T_TTAFStock'!AQ19</f>
        <v/>
      </c>
      <c r="AT148">
        <f>'T_TTAFStock'!AR19</f>
        <v/>
      </c>
      <c r="AU148">
        <f>'T_TTAFStock'!AS19</f>
        <v/>
      </c>
      <c r="AV148">
        <f>'T_TTAFStock'!AT19</f>
        <v/>
      </c>
      <c r="AW148">
        <f>'T_TTAFStock'!AU19</f>
        <v/>
      </c>
      <c r="AX148">
        <f>'T_TTAFStock'!AV19</f>
        <v/>
      </c>
      <c r="AY148">
        <f>'T_TTAFStock'!AW19</f>
        <v/>
      </c>
      <c r="AZ148">
        <f>'T_TTAFStock'!AX19</f>
        <v/>
      </c>
      <c r="BA148">
        <f>'T_TTAFStock'!AY19</f>
        <v/>
      </c>
      <c r="BB148">
        <f>'T_TTAFStock'!AZ19</f>
        <v/>
      </c>
      <c r="BC148">
        <f>'T_TTAFStock'!BA19</f>
        <v/>
      </c>
      <c r="BD148">
        <f>'T_TTAFStock'!BB19</f>
        <v/>
      </c>
      <c r="BE148">
        <f>'T_TTAFStock'!BC19</f>
        <v/>
      </c>
      <c r="BF148">
        <f>'T_TTAFStock'!BD19</f>
        <v/>
      </c>
      <c r="BG148">
        <f>'T_TTAFStock'!BE19</f>
        <v/>
      </c>
      <c r="BH148">
        <f>'T_TTAFStock'!BF19</f>
        <v/>
      </c>
      <c r="BI148">
        <f>'T_TTAFStock'!BG19</f>
        <v/>
      </c>
      <c r="BJ148">
        <f>'T_TTAFStock'!BH19</f>
        <v/>
      </c>
      <c r="BK148">
        <f>'T_TTAFStock'!BI19</f>
        <v/>
      </c>
      <c r="BL148">
        <f>'T_TTAFStock'!BJ19</f>
        <v/>
      </c>
      <c r="BM148">
        <f>'T_TTAFStock'!BK19</f>
        <v/>
      </c>
      <c r="BN148">
        <f>'T_TTAFStock'!BL19</f>
        <v/>
      </c>
      <c r="BO148">
        <f>'T_TTAFStock'!BM19</f>
        <v/>
      </c>
      <c r="BP148">
        <f>'T_TTAFStock'!BN19</f>
        <v/>
      </c>
      <c r="BQ148">
        <f>'T_TTAFStock'!BO19</f>
        <v/>
      </c>
      <c r="BR148">
        <f>'T_TTAFStock'!BP19</f>
        <v/>
      </c>
      <c r="BS148">
        <f>'T_TTAFStock'!BQ19</f>
        <v/>
      </c>
      <c r="BT148">
        <f>'T_TTAFStock'!BR19</f>
        <v/>
      </c>
      <c r="BU148">
        <f>'T_TTAFStock'!BS19</f>
        <v/>
      </c>
      <c r="BV148">
        <f>'T_TTAFStock'!BT19</f>
        <v/>
      </c>
      <c r="BW148">
        <f>'T_TTAFStock'!BU19</f>
        <v/>
      </c>
      <c r="BX148">
        <f>'T_TTAFStock'!BV19</f>
        <v/>
      </c>
      <c r="BY148">
        <f>'T_TTAFStock'!BW19</f>
        <v/>
      </c>
      <c r="BZ148">
        <f>'T_TTAFStock'!BX19</f>
        <v/>
      </c>
      <c r="CA148">
        <f>'T_TTAFStock'!BY19</f>
        <v/>
      </c>
      <c r="CB148">
        <f>'T_TTAFStock'!BZ19</f>
        <v/>
      </c>
      <c r="CC148">
        <f>'T_TTAFStock'!CA19</f>
        <v/>
      </c>
      <c r="CD148">
        <f>'T_TTAFStock'!CB19</f>
        <v/>
      </c>
      <c r="CE148">
        <f>'T_TTAFStock'!CC19</f>
        <v/>
      </c>
      <c r="CF148">
        <f>'T_TTAFStock'!CD19</f>
        <v/>
      </c>
      <c r="CG148">
        <f>'T_TTAFStock'!CE19</f>
        <v/>
      </c>
      <c r="CH148">
        <f>'T_TTAFStock'!CF19</f>
        <v/>
      </c>
      <c r="CI148">
        <f>'T_TTAFStock'!CG19</f>
        <v/>
      </c>
      <c r="CJ148">
        <f>'T_TTAFStock'!CH19</f>
        <v/>
      </c>
      <c r="CK148">
        <f>'T_TTAFStock'!CI19</f>
        <v/>
      </c>
      <c r="CL148">
        <f>'T_TTAFStock'!CJ19</f>
        <v/>
      </c>
      <c r="CM148">
        <f>'T_TTAFStock'!CK19</f>
        <v/>
      </c>
      <c r="CN148">
        <f>'T_TTAFStock'!CL19</f>
        <v/>
      </c>
      <c r="CO148">
        <f>'T_TTAFStock'!CM19</f>
        <v/>
      </c>
      <c r="CP148">
        <f>'T_TTAFStock'!CN19</f>
        <v/>
      </c>
      <c r="CQ148">
        <f>'T_TTAFStock'!CO19</f>
        <v/>
      </c>
      <c r="CR148">
        <f>'T_TTAFStock'!CP19</f>
        <v/>
      </c>
      <c r="CS148">
        <f>'T_TTAFStock'!CQ19</f>
        <v/>
      </c>
      <c r="CT148">
        <f>'T_TTAFStock'!CR19</f>
        <v/>
      </c>
      <c r="CU148">
        <f>'T_TTAFStock'!CS19</f>
        <v/>
      </c>
      <c r="CV148">
        <f>'T_TTAFStock'!CT19</f>
        <v/>
      </c>
      <c r="CW148">
        <f>'T_TTAFStock'!CU19</f>
        <v/>
      </c>
      <c r="CX148">
        <f>'T_TTAFStock'!CV19</f>
        <v/>
      </c>
      <c r="CY148">
        <f>'T_TTAFStock'!CW19</f>
        <v/>
      </c>
      <c r="CZ148">
        <f>'T_TTAFStock'!CX19</f>
        <v/>
      </c>
      <c r="DA148">
        <f>'T_TTAFStock'!CY19</f>
        <v/>
      </c>
      <c r="DB148">
        <f>'T_TTAFStock'!CZ19</f>
        <v/>
      </c>
      <c r="DC148">
        <f>'T_TTAFStock'!DA19</f>
        <v/>
      </c>
    </row>
    <row r="149">
      <c r="B149" t="inlineStr">
        <is>
          <t>自社在庫(実績,kg)</t>
        </is>
      </c>
      <c r="D149">
        <f>'T_SelfStock'!B19</f>
        <v/>
      </c>
      <c r="E149">
        <f>'T_SelfStock'!C19</f>
        <v/>
      </c>
      <c r="F149">
        <f>'T_SelfStock'!D19</f>
        <v/>
      </c>
      <c r="G149">
        <f>'T_SelfStock'!E19</f>
        <v/>
      </c>
      <c r="H149">
        <f>'T_SelfStock'!F19</f>
        <v/>
      </c>
      <c r="I149">
        <f>'T_SelfStock'!G19</f>
        <v/>
      </c>
      <c r="J149">
        <f>'T_SelfStock'!H19</f>
        <v/>
      </c>
      <c r="K149">
        <f>'T_SelfStock'!I19</f>
        <v/>
      </c>
      <c r="L149">
        <f>'T_SelfStock'!J19</f>
        <v/>
      </c>
      <c r="M149">
        <f>'T_SelfStock'!K19</f>
        <v/>
      </c>
      <c r="N149">
        <f>'T_SelfStock'!L19</f>
        <v/>
      </c>
      <c r="O149">
        <f>'T_SelfStock'!M19</f>
        <v/>
      </c>
      <c r="P149">
        <f>'T_SelfStock'!N19</f>
        <v/>
      </c>
      <c r="Q149">
        <f>'T_SelfStock'!O19</f>
        <v/>
      </c>
      <c r="R149">
        <f>'T_SelfStock'!P19</f>
        <v/>
      </c>
      <c r="S149">
        <f>'T_SelfStock'!Q19</f>
        <v/>
      </c>
      <c r="T149">
        <f>'T_SelfStock'!R19</f>
        <v/>
      </c>
      <c r="U149">
        <f>'T_SelfStock'!S19</f>
        <v/>
      </c>
      <c r="V149">
        <f>'T_SelfStock'!T19</f>
        <v/>
      </c>
      <c r="W149">
        <f>'T_SelfStock'!U19</f>
        <v/>
      </c>
      <c r="X149">
        <f>'T_SelfStock'!V19</f>
        <v/>
      </c>
      <c r="Y149">
        <f>'T_SelfStock'!W19</f>
        <v/>
      </c>
      <c r="Z149">
        <f>'T_SelfStock'!X19</f>
        <v/>
      </c>
      <c r="AA149">
        <f>'T_SelfStock'!Y19</f>
        <v/>
      </c>
      <c r="AB149">
        <f>'T_SelfStock'!Z19</f>
        <v/>
      </c>
      <c r="AC149">
        <f>'T_SelfStock'!AA19</f>
        <v/>
      </c>
      <c r="AD149">
        <f>'T_SelfStock'!AB19</f>
        <v/>
      </c>
      <c r="AE149">
        <f>'T_SelfStock'!AC19</f>
        <v/>
      </c>
      <c r="AF149">
        <f>'T_SelfStock'!AD19</f>
        <v/>
      </c>
      <c r="AG149">
        <f>'T_SelfStock'!AE19</f>
        <v/>
      </c>
      <c r="AH149">
        <f>'T_SelfStock'!AF19</f>
        <v/>
      </c>
      <c r="AI149">
        <f>'T_SelfStock'!AG19</f>
        <v/>
      </c>
      <c r="AJ149">
        <f>'T_SelfStock'!AH19</f>
        <v/>
      </c>
      <c r="AK149">
        <f>'T_SelfStock'!AI19</f>
        <v/>
      </c>
      <c r="AL149">
        <f>'T_SelfStock'!AJ19</f>
        <v/>
      </c>
      <c r="AM149">
        <f>'T_SelfStock'!AK19</f>
        <v/>
      </c>
      <c r="AN149">
        <f>'T_SelfStock'!AL19</f>
        <v/>
      </c>
      <c r="AO149">
        <f>'T_SelfStock'!AM19</f>
        <v/>
      </c>
      <c r="AP149">
        <f>'T_SelfStock'!AN19</f>
        <v/>
      </c>
      <c r="AQ149">
        <f>'T_SelfStock'!AO19</f>
        <v/>
      </c>
      <c r="AR149">
        <f>'T_SelfStock'!AP19</f>
        <v/>
      </c>
      <c r="AS149">
        <f>'T_SelfStock'!AQ19</f>
        <v/>
      </c>
      <c r="AT149">
        <f>'T_SelfStock'!AR19</f>
        <v/>
      </c>
      <c r="AU149">
        <f>'T_SelfStock'!AS19</f>
        <v/>
      </c>
      <c r="AV149">
        <f>'T_SelfStock'!AT19</f>
        <v/>
      </c>
      <c r="AW149">
        <f>'T_SelfStock'!AU19</f>
        <v/>
      </c>
      <c r="AX149">
        <f>'T_SelfStock'!AV19</f>
        <v/>
      </c>
      <c r="AY149">
        <f>'T_SelfStock'!AW19</f>
        <v/>
      </c>
      <c r="AZ149">
        <f>'T_SelfStock'!AX19</f>
        <v/>
      </c>
      <c r="BA149">
        <f>'T_SelfStock'!AY19</f>
        <v/>
      </c>
      <c r="BB149">
        <f>'T_SelfStock'!AZ19</f>
        <v/>
      </c>
      <c r="BC149">
        <f>'T_SelfStock'!BA19</f>
        <v/>
      </c>
      <c r="BD149">
        <f>'T_SelfStock'!BB19</f>
        <v/>
      </c>
      <c r="BE149">
        <f>'T_SelfStock'!BC19</f>
        <v/>
      </c>
      <c r="BF149">
        <f>'T_SelfStock'!BD19</f>
        <v/>
      </c>
      <c r="BG149">
        <f>'T_SelfStock'!BE19</f>
        <v/>
      </c>
      <c r="BH149">
        <f>'T_SelfStock'!BF19</f>
        <v/>
      </c>
      <c r="BI149">
        <f>'T_SelfStock'!BG19</f>
        <v/>
      </c>
      <c r="BJ149">
        <f>'T_SelfStock'!BH19</f>
        <v/>
      </c>
      <c r="BK149">
        <f>'T_SelfStock'!BI19</f>
        <v/>
      </c>
      <c r="BL149">
        <f>'T_SelfStock'!BJ19</f>
        <v/>
      </c>
      <c r="BM149">
        <f>'T_SelfStock'!BK19</f>
        <v/>
      </c>
      <c r="BN149">
        <f>'T_SelfStock'!BL19</f>
        <v/>
      </c>
      <c r="BO149">
        <f>'T_SelfStock'!BM19</f>
        <v/>
      </c>
      <c r="BP149">
        <f>'T_SelfStock'!BN19</f>
        <v/>
      </c>
      <c r="BQ149">
        <f>'T_SelfStock'!BO19</f>
        <v/>
      </c>
      <c r="BR149">
        <f>'T_SelfStock'!BP19</f>
        <v/>
      </c>
      <c r="BS149">
        <f>'T_SelfStock'!BQ19</f>
        <v/>
      </c>
      <c r="BT149">
        <f>'T_SelfStock'!BR19</f>
        <v/>
      </c>
      <c r="BU149">
        <f>'T_SelfStock'!BS19</f>
        <v/>
      </c>
      <c r="BV149">
        <f>'T_SelfStock'!BT19</f>
        <v/>
      </c>
      <c r="BW149">
        <f>'T_SelfStock'!BU19</f>
        <v/>
      </c>
      <c r="BX149">
        <f>'T_SelfStock'!BV19</f>
        <v/>
      </c>
      <c r="BY149">
        <f>'T_SelfStock'!BW19</f>
        <v/>
      </c>
      <c r="BZ149">
        <f>'T_SelfStock'!BX19</f>
        <v/>
      </c>
      <c r="CA149">
        <f>'T_SelfStock'!BY19</f>
        <v/>
      </c>
      <c r="CB149">
        <f>'T_SelfStock'!BZ19</f>
        <v/>
      </c>
      <c r="CC149">
        <f>'T_SelfStock'!CA19</f>
        <v/>
      </c>
      <c r="CD149">
        <f>'T_SelfStock'!CB19</f>
        <v/>
      </c>
      <c r="CE149">
        <f>'T_SelfStock'!CC19</f>
        <v/>
      </c>
      <c r="CF149">
        <f>'T_SelfStock'!CD19</f>
        <v/>
      </c>
      <c r="CG149">
        <f>'T_SelfStock'!CE19</f>
        <v/>
      </c>
      <c r="CH149">
        <f>'T_SelfStock'!CF19</f>
        <v/>
      </c>
      <c r="CI149">
        <f>'T_SelfStock'!CG19</f>
        <v/>
      </c>
      <c r="CJ149">
        <f>'T_SelfStock'!CH19</f>
        <v/>
      </c>
      <c r="CK149">
        <f>'T_SelfStock'!CI19</f>
        <v/>
      </c>
      <c r="CL149">
        <f>'T_SelfStock'!CJ19</f>
        <v/>
      </c>
      <c r="CM149">
        <f>'T_SelfStock'!CK19</f>
        <v/>
      </c>
      <c r="CN149">
        <f>'T_SelfStock'!CL19</f>
        <v/>
      </c>
      <c r="CO149">
        <f>'T_SelfStock'!CM19</f>
        <v/>
      </c>
      <c r="CP149">
        <f>'T_SelfStock'!CN19</f>
        <v/>
      </c>
      <c r="CQ149">
        <f>'T_SelfStock'!CO19</f>
        <v/>
      </c>
      <c r="CR149">
        <f>'T_SelfStock'!CP19</f>
        <v/>
      </c>
      <c r="CS149">
        <f>'T_SelfStock'!CQ19</f>
        <v/>
      </c>
      <c r="CT149">
        <f>'T_SelfStock'!CR19</f>
        <v/>
      </c>
      <c r="CU149">
        <f>'T_SelfStock'!CS19</f>
        <v/>
      </c>
      <c r="CV149">
        <f>'T_SelfStock'!CT19</f>
        <v/>
      </c>
      <c r="CW149">
        <f>'T_SelfStock'!CU19</f>
        <v/>
      </c>
      <c r="CX149">
        <f>'T_SelfStock'!CV19</f>
        <v/>
      </c>
      <c r="CY149">
        <f>'T_SelfStock'!CW19</f>
        <v/>
      </c>
      <c r="CZ149">
        <f>'T_SelfStock'!CX19</f>
        <v/>
      </c>
      <c r="DA149">
        <f>'T_SelfStock'!CY19</f>
        <v/>
      </c>
      <c r="DB149">
        <f>'T_SelfStock'!CZ19</f>
        <v/>
      </c>
      <c r="DC149">
        <f>'T_SelfStock'!DA19</f>
        <v/>
      </c>
    </row>
    <row r="150">
      <c r="B150" t="inlineStr">
        <is>
          <t>Order(発注予定,kg)</t>
        </is>
      </c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F150" s="23" t="n"/>
      <c r="AG150" s="23" t="n"/>
      <c r="AH150" s="23" t="n"/>
      <c r="AI150" s="23" t="n"/>
      <c r="AJ150" s="23" t="n"/>
      <c r="AK150" s="23" t="n"/>
      <c r="AL150" s="23" t="n"/>
      <c r="AM150" s="23" t="n"/>
      <c r="AN150" s="23" t="n"/>
      <c r="AO150" s="23" t="n"/>
      <c r="AP150" s="23" t="n"/>
      <c r="AQ150" s="23" t="n"/>
      <c r="AR150" s="23" t="n"/>
      <c r="AS150" s="23" t="n"/>
      <c r="AT150" s="23" t="n"/>
      <c r="AU150" s="23" t="n"/>
      <c r="AV150" s="23" t="n"/>
      <c r="AW150" s="23" t="n"/>
      <c r="AX150" s="23" t="n"/>
      <c r="AY150" s="23" t="n"/>
      <c r="AZ150" s="23" t="n"/>
      <c r="BA150" s="23" t="n"/>
      <c r="BB150" s="23" t="n"/>
      <c r="BC150" s="23" t="n"/>
      <c r="BD150" s="23" t="n"/>
      <c r="BE150" s="23" t="n"/>
      <c r="BF150" s="23" t="n"/>
      <c r="BG150" s="23" t="n"/>
      <c r="BH150" s="23" t="n"/>
      <c r="BI150" s="23" t="n"/>
      <c r="BJ150" s="23" t="n"/>
      <c r="BK150" s="23" t="n"/>
      <c r="BL150" s="23" t="n"/>
      <c r="BM150" s="23" t="n"/>
      <c r="BN150" s="23" t="n"/>
      <c r="BO150" s="23" t="n"/>
      <c r="BP150" s="23" t="n"/>
      <c r="BQ150" s="23" t="n"/>
      <c r="BR150" s="23" t="n"/>
      <c r="BS150" s="23" t="n"/>
      <c r="BT150" s="23" t="n"/>
      <c r="BU150" s="23" t="n"/>
      <c r="BV150" s="23" t="n"/>
      <c r="BW150" s="23" t="n"/>
      <c r="BX150" s="23" t="n"/>
      <c r="BY150" s="23" t="n"/>
      <c r="BZ150" s="23" t="n"/>
      <c r="CA150" s="23" t="n"/>
      <c r="CB150" s="23" t="n"/>
      <c r="CC150" s="23" t="n"/>
      <c r="CD150" s="23" t="n"/>
      <c r="CE150" s="23" t="n"/>
      <c r="CF150" s="23" t="n"/>
      <c r="CG150" s="23" t="n"/>
      <c r="CH150" s="23" t="n"/>
      <c r="CI150" s="23" t="n"/>
      <c r="CJ150" s="23" t="n"/>
      <c r="CK150" s="23" t="n"/>
      <c r="CL150" s="23" t="n"/>
      <c r="CM150" s="23" t="n"/>
      <c r="CN150" s="23" t="n"/>
      <c r="CO150" s="23" t="n"/>
      <c r="CP150" s="23" t="n"/>
      <c r="CQ150" s="23" t="n"/>
      <c r="CR150" s="23" t="n"/>
      <c r="CS150" s="23" t="n"/>
      <c r="CT150" s="23" t="n"/>
      <c r="CU150" s="23" t="n"/>
      <c r="CV150" s="23" t="n"/>
      <c r="CW150" s="23" t="n"/>
      <c r="CX150" s="23" t="n"/>
      <c r="CY150" s="23" t="n"/>
      <c r="CZ150" s="23" t="n"/>
      <c r="DA150" s="23" t="n"/>
      <c r="DB150" s="23" t="n"/>
      <c r="DC150" s="23" t="n"/>
      <c r="DE150" s="12" t="inlineStr">
        <is>
          <t>5SN</t>
        </is>
      </c>
    </row>
    <row r="151">
      <c r="B151" s="24" t="inlineStr">
        <is>
          <t>PO_No</t>
        </is>
      </c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  <c r="AD151" s="25" t="n"/>
      <c r="AE151" s="25" t="n"/>
      <c r="AF151" s="25" t="n"/>
      <c r="AG151" s="25" t="n"/>
      <c r="AH151" s="25" t="n"/>
      <c r="AI151" s="25" t="n"/>
      <c r="AJ151" s="25" t="n"/>
      <c r="AK151" s="25" t="n"/>
      <c r="AL151" s="25" t="n"/>
      <c r="AM151" s="25" t="n"/>
      <c r="AN151" s="25" t="n"/>
      <c r="AO151" s="25" t="n"/>
      <c r="AP151" s="25" t="n"/>
      <c r="AQ151" s="25" t="n"/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25" t="n"/>
      <c r="CC151" s="25" t="n"/>
      <c r="CD151" s="25" t="n"/>
      <c r="CE151" s="25" t="n"/>
      <c r="CF151" s="25" t="n"/>
      <c r="CG151" s="25" t="n"/>
      <c r="CH151" s="25" t="n"/>
      <c r="CI151" s="25" t="n"/>
      <c r="CJ151" s="25" t="n"/>
      <c r="CK151" s="25" t="n"/>
      <c r="CL151" s="25" t="n"/>
      <c r="CM151" s="25" t="n"/>
      <c r="CN151" s="25" t="n"/>
      <c r="CO151" s="25" t="n"/>
      <c r="CP151" s="25" t="n"/>
      <c r="CQ151" s="25" t="n"/>
      <c r="CR151" s="25" t="n"/>
      <c r="CS151" s="25" t="n"/>
      <c r="CT151" s="25" t="n"/>
      <c r="CU151" s="25" t="n"/>
      <c r="CV151" s="25" t="n"/>
      <c r="CW151" s="25" t="n"/>
      <c r="CX151" s="25" t="n"/>
      <c r="CY151" s="25" t="n"/>
      <c r="CZ151" s="25" t="n"/>
      <c r="DA151" s="25" t="n"/>
      <c r="DB151" s="25" t="n"/>
      <c r="DC151" s="25" t="n"/>
    </row>
    <row r="152">
      <c r="B152" s="5" t="inlineStr">
        <is>
          <t>合計在庫(週末時点,kg)</t>
        </is>
      </c>
      <c r="D152">
        <f>'Grid_Stock'!B15</f>
        <v/>
      </c>
      <c r="E152">
        <f>'Grid_Stock'!C15</f>
        <v/>
      </c>
      <c r="F152">
        <f>'Grid_Stock'!D15</f>
        <v/>
      </c>
      <c r="G152">
        <f>'Grid_Stock'!E15</f>
        <v/>
      </c>
      <c r="H152">
        <f>'Grid_Stock'!F15</f>
        <v/>
      </c>
      <c r="I152">
        <f>'Grid_Stock'!G15</f>
        <v/>
      </c>
      <c r="J152">
        <f>'Grid_Stock'!H15</f>
        <v/>
      </c>
      <c r="K152">
        <f>'Grid_Stock'!I15</f>
        <v/>
      </c>
      <c r="L152">
        <f>'Grid_Stock'!J15</f>
        <v/>
      </c>
      <c r="M152">
        <f>'Grid_Stock'!K15</f>
        <v/>
      </c>
      <c r="N152">
        <f>'Grid_Stock'!L15</f>
        <v/>
      </c>
      <c r="O152">
        <f>'Grid_Stock'!M15</f>
        <v/>
      </c>
      <c r="P152">
        <f>'Grid_Stock'!N15</f>
        <v/>
      </c>
      <c r="Q152">
        <f>'Grid_Stock'!O15</f>
        <v/>
      </c>
      <c r="R152">
        <f>'Grid_Stock'!P15</f>
        <v/>
      </c>
      <c r="S152">
        <f>'Grid_Stock'!Q15</f>
        <v/>
      </c>
      <c r="T152">
        <f>'Grid_Stock'!R15</f>
        <v/>
      </c>
      <c r="U152">
        <f>'Grid_Stock'!S15</f>
        <v/>
      </c>
      <c r="V152">
        <f>'Grid_Stock'!T15</f>
        <v/>
      </c>
      <c r="W152">
        <f>'Grid_Stock'!U15</f>
        <v/>
      </c>
      <c r="X152">
        <f>'Grid_Stock'!V15</f>
        <v/>
      </c>
      <c r="Y152">
        <f>'Grid_Stock'!W15</f>
        <v/>
      </c>
      <c r="Z152">
        <f>'Grid_Stock'!X15</f>
        <v/>
      </c>
      <c r="AA152">
        <f>'Grid_Stock'!Y15</f>
        <v/>
      </c>
      <c r="AB152">
        <f>'Grid_Stock'!Z15</f>
        <v/>
      </c>
      <c r="AC152">
        <f>'Grid_Stock'!AA15</f>
        <v/>
      </c>
      <c r="AD152">
        <f>'Grid_Stock'!AB15</f>
        <v/>
      </c>
      <c r="AE152">
        <f>'Grid_Stock'!AC15</f>
        <v/>
      </c>
      <c r="AF152">
        <f>'Grid_Stock'!AD15</f>
        <v/>
      </c>
      <c r="AG152">
        <f>'Grid_Stock'!AE15</f>
        <v/>
      </c>
      <c r="AH152">
        <f>'Grid_Stock'!AF15</f>
        <v/>
      </c>
      <c r="AI152">
        <f>'Grid_Stock'!AG15</f>
        <v/>
      </c>
      <c r="AJ152">
        <f>'Grid_Stock'!AH15</f>
        <v/>
      </c>
      <c r="AK152">
        <f>'Grid_Stock'!AI15</f>
        <v/>
      </c>
      <c r="AL152">
        <f>'Grid_Stock'!AJ15</f>
        <v/>
      </c>
      <c r="AM152">
        <f>'Grid_Stock'!AK15</f>
        <v/>
      </c>
      <c r="AN152">
        <f>'Grid_Stock'!AL15</f>
        <v/>
      </c>
      <c r="AO152">
        <f>'Grid_Stock'!AM15</f>
        <v/>
      </c>
      <c r="AP152">
        <f>'Grid_Stock'!AN15</f>
        <v/>
      </c>
      <c r="AQ152">
        <f>'Grid_Stock'!AO15</f>
        <v/>
      </c>
      <c r="AR152">
        <f>'Grid_Stock'!AP15</f>
        <v/>
      </c>
      <c r="AS152">
        <f>'Grid_Stock'!AQ15</f>
        <v/>
      </c>
      <c r="AT152">
        <f>'Grid_Stock'!AR15</f>
        <v/>
      </c>
      <c r="AU152">
        <f>'Grid_Stock'!AS15</f>
        <v/>
      </c>
      <c r="AV152">
        <f>'Grid_Stock'!AT15</f>
        <v/>
      </c>
      <c r="AW152">
        <f>'Grid_Stock'!AU15</f>
        <v/>
      </c>
      <c r="AX152">
        <f>'Grid_Stock'!AV15</f>
        <v/>
      </c>
      <c r="AY152">
        <f>'Grid_Stock'!AW15</f>
        <v/>
      </c>
      <c r="AZ152">
        <f>'Grid_Stock'!AX15</f>
        <v/>
      </c>
      <c r="BA152">
        <f>'Grid_Stock'!AY15</f>
        <v/>
      </c>
      <c r="BB152">
        <f>'Grid_Stock'!AZ15</f>
        <v/>
      </c>
      <c r="BC152">
        <f>'Grid_Stock'!BA15</f>
        <v/>
      </c>
      <c r="BD152">
        <f>'Grid_Stock'!BB15</f>
        <v/>
      </c>
      <c r="BE152">
        <f>'Grid_Stock'!BC15</f>
        <v/>
      </c>
      <c r="BF152">
        <f>'Grid_Stock'!BD15</f>
        <v/>
      </c>
      <c r="BG152">
        <f>'Grid_Stock'!BE15</f>
        <v/>
      </c>
      <c r="BH152">
        <f>'Grid_Stock'!BF15</f>
        <v/>
      </c>
      <c r="BI152">
        <f>'Grid_Stock'!BG15</f>
        <v/>
      </c>
      <c r="BJ152">
        <f>'Grid_Stock'!BH15</f>
        <v/>
      </c>
      <c r="BK152">
        <f>'Grid_Stock'!BI15</f>
        <v/>
      </c>
      <c r="BL152">
        <f>'Grid_Stock'!BJ15</f>
        <v/>
      </c>
      <c r="BM152">
        <f>'Grid_Stock'!BK15</f>
        <v/>
      </c>
      <c r="BN152">
        <f>'Grid_Stock'!BL15</f>
        <v/>
      </c>
      <c r="BO152">
        <f>'Grid_Stock'!BM15</f>
        <v/>
      </c>
      <c r="BP152">
        <f>'Grid_Stock'!BN15</f>
        <v/>
      </c>
      <c r="BQ152">
        <f>'Grid_Stock'!BO15</f>
        <v/>
      </c>
      <c r="BR152">
        <f>'Grid_Stock'!BP15</f>
        <v/>
      </c>
      <c r="BS152">
        <f>'Grid_Stock'!BQ15</f>
        <v/>
      </c>
      <c r="BT152">
        <f>'Grid_Stock'!BR15</f>
        <v/>
      </c>
      <c r="BU152">
        <f>'Grid_Stock'!BS15</f>
        <v/>
      </c>
      <c r="BV152">
        <f>'Grid_Stock'!BT15</f>
        <v/>
      </c>
      <c r="BW152">
        <f>'Grid_Stock'!BU15</f>
        <v/>
      </c>
      <c r="BX152">
        <f>'Grid_Stock'!BV15</f>
        <v/>
      </c>
      <c r="BY152">
        <f>'Grid_Stock'!BW15</f>
        <v/>
      </c>
      <c r="BZ152">
        <f>'Grid_Stock'!BX15</f>
        <v/>
      </c>
      <c r="CA152">
        <f>'Grid_Stock'!BY15</f>
        <v/>
      </c>
      <c r="CB152">
        <f>'Grid_Stock'!BZ15</f>
        <v/>
      </c>
      <c r="CC152">
        <f>'Grid_Stock'!CA15</f>
        <v/>
      </c>
      <c r="CD152">
        <f>'Grid_Stock'!CB15</f>
        <v/>
      </c>
      <c r="CE152">
        <f>'Grid_Stock'!CC15</f>
        <v/>
      </c>
      <c r="CF152">
        <f>'Grid_Stock'!CD15</f>
        <v/>
      </c>
      <c r="CG152">
        <f>'Grid_Stock'!CE15</f>
        <v/>
      </c>
      <c r="CH152">
        <f>'Grid_Stock'!CF15</f>
        <v/>
      </c>
      <c r="CI152">
        <f>'Grid_Stock'!CG15</f>
        <v/>
      </c>
      <c r="CJ152">
        <f>'Grid_Stock'!CH15</f>
        <v/>
      </c>
      <c r="CK152">
        <f>'Grid_Stock'!CI15</f>
        <v/>
      </c>
      <c r="CL152">
        <f>'Grid_Stock'!CJ15</f>
        <v/>
      </c>
      <c r="CM152">
        <f>'Grid_Stock'!CK15</f>
        <v/>
      </c>
      <c r="CN152">
        <f>'Grid_Stock'!CL15</f>
        <v/>
      </c>
      <c r="CO152">
        <f>'Grid_Stock'!CM15</f>
        <v/>
      </c>
      <c r="CP152">
        <f>'Grid_Stock'!CN15</f>
        <v/>
      </c>
      <c r="CQ152">
        <f>'Grid_Stock'!CO15</f>
        <v/>
      </c>
      <c r="CR152">
        <f>'Grid_Stock'!CP15</f>
        <v/>
      </c>
      <c r="CS152">
        <f>'Grid_Stock'!CQ15</f>
        <v/>
      </c>
      <c r="CT152">
        <f>'Grid_Stock'!CR15</f>
        <v/>
      </c>
      <c r="CU152">
        <f>'Grid_Stock'!CS15</f>
        <v/>
      </c>
      <c r="CV152">
        <f>'Grid_Stock'!CT15</f>
        <v/>
      </c>
      <c r="CW152">
        <f>'Grid_Stock'!CU15</f>
        <v/>
      </c>
      <c r="CX152">
        <f>'Grid_Stock'!CV15</f>
        <v/>
      </c>
      <c r="CY152">
        <f>'Grid_Stock'!CW15</f>
        <v/>
      </c>
      <c r="CZ152">
        <f>'Grid_Stock'!CX15</f>
        <v/>
      </c>
      <c r="DA152">
        <f>'Grid_Stock'!CY15</f>
        <v/>
      </c>
      <c r="DB152">
        <f>'Grid_Stock'!CZ15</f>
        <v/>
      </c>
      <c r="DC152">
        <f>'Grid_Stock'!DA15</f>
        <v/>
      </c>
    </row>
    <row r="153">
      <c r="B153" s="26" t="inlineStr">
        <is>
          <t>（発注の目安はDashboardの基準在庫[下限/上限]と色分けを参照）</t>
        </is>
      </c>
    </row>
    <row r="155">
      <c r="A155" s="21" t="inlineStr">
        <is>
          <t>8EN</t>
        </is>
      </c>
      <c r="B155" s="21" t="inlineStr">
        <is>
          <t>Substrate NGK KFK1D118-152xX1</t>
        </is>
      </c>
      <c r="C155" s="22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21" t="n"/>
      <c r="AI155" s="21" t="n"/>
      <c r="AJ155" s="21" t="n"/>
      <c r="AK155" s="21" t="n"/>
      <c r="AL155" s="21" t="n"/>
      <c r="AM155" s="21" t="n"/>
      <c r="AN155" s="21" t="n"/>
      <c r="AO155" s="21" t="n"/>
      <c r="AP155" s="21" t="n"/>
      <c r="AQ155" s="21" t="n"/>
      <c r="AR155" s="21" t="n"/>
      <c r="AS155" s="21" t="n"/>
      <c r="AT155" s="21" t="n"/>
      <c r="AU155" s="21" t="n"/>
      <c r="AV155" s="21" t="n"/>
      <c r="AW155" s="21" t="n"/>
      <c r="AX155" s="21" t="n"/>
      <c r="AY155" s="21" t="n"/>
      <c r="AZ155" s="21" t="n"/>
      <c r="BA155" s="21" t="n"/>
      <c r="BB155" s="21" t="n"/>
      <c r="BC155" s="21" t="n"/>
      <c r="BD155" s="21" t="n"/>
      <c r="BE155" s="21" t="n"/>
      <c r="BF155" s="21" t="n"/>
      <c r="BG155" s="21" t="n"/>
      <c r="BH155" s="21" t="n"/>
      <c r="BI155" s="21" t="n"/>
      <c r="BJ155" s="21" t="n"/>
      <c r="BK155" s="21" t="n"/>
      <c r="BL155" s="21" t="n"/>
      <c r="BM155" s="21" t="n"/>
      <c r="BN155" s="21" t="n"/>
      <c r="BO155" s="21" t="n"/>
      <c r="BP155" s="21" t="n"/>
      <c r="BQ155" s="21" t="n"/>
      <c r="BR155" s="21" t="n"/>
      <c r="BS155" s="21" t="n"/>
      <c r="BT155" s="21" t="n"/>
      <c r="BU155" s="21" t="n"/>
      <c r="BV155" s="21" t="n"/>
      <c r="BW155" s="21" t="n"/>
      <c r="BX155" s="21" t="n"/>
      <c r="BY155" s="21" t="n"/>
      <c r="BZ155" s="21" t="n"/>
      <c r="CA155" s="21" t="n"/>
      <c r="CB155" s="21" t="n"/>
      <c r="CC155" s="21" t="n"/>
      <c r="CD155" s="21" t="n"/>
      <c r="CE155" s="21" t="n"/>
      <c r="CF155" s="21" t="n"/>
      <c r="CG155" s="21" t="n"/>
      <c r="CH155" s="21" t="n"/>
      <c r="CI155" s="21" t="n"/>
      <c r="CJ155" s="21" t="n"/>
      <c r="CK155" s="21" t="n"/>
      <c r="CL155" s="21" t="n"/>
      <c r="CM155" s="21" t="n"/>
      <c r="CN155" s="21" t="n"/>
      <c r="CO155" s="21" t="n"/>
      <c r="CP155" s="21" t="n"/>
      <c r="CQ155" s="21" t="n"/>
      <c r="CR155" s="21" t="n"/>
      <c r="CS155" s="21" t="n"/>
      <c r="CT155" s="21" t="n"/>
      <c r="CU155" s="21" t="n"/>
      <c r="CV155" s="21" t="n"/>
      <c r="CW155" s="21" t="n"/>
      <c r="CX155" s="21" t="n"/>
      <c r="CY155" s="21" t="n"/>
      <c r="CZ155" s="21" t="n"/>
      <c r="DA155" s="21" t="n"/>
      <c r="DB155" s="21" t="n"/>
      <c r="DC155" s="21" t="n"/>
    </row>
    <row r="156">
      <c r="B156" t="inlineStr">
        <is>
          <t>V14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V17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Name],$A155)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V18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'Grid_Requirement'!B16</f>
        <v/>
      </c>
      <c r="E162">
        <f>'Grid_Requirement'!C16</f>
        <v/>
      </c>
      <c r="F162">
        <f>'Grid_Requirement'!D16</f>
        <v/>
      </c>
      <c r="G162">
        <f>'Grid_Requirement'!E16</f>
        <v/>
      </c>
      <c r="H162">
        <f>'Grid_Requirement'!F16</f>
        <v/>
      </c>
      <c r="I162">
        <f>'Grid_Requirement'!G16</f>
        <v/>
      </c>
      <c r="J162">
        <f>'Grid_Requirement'!H16</f>
        <v/>
      </c>
      <c r="K162">
        <f>'Grid_Requirement'!I16</f>
        <v/>
      </c>
      <c r="L162">
        <f>'Grid_Requirement'!J16</f>
        <v/>
      </c>
      <c r="M162">
        <f>'Grid_Requirement'!K16</f>
        <v/>
      </c>
      <c r="N162">
        <f>'Grid_Requirement'!L16</f>
        <v/>
      </c>
      <c r="O162">
        <f>'Grid_Requirement'!M16</f>
        <v/>
      </c>
      <c r="P162">
        <f>'Grid_Requirement'!N16</f>
        <v/>
      </c>
      <c r="Q162">
        <f>'Grid_Requirement'!O16</f>
        <v/>
      </c>
      <c r="R162">
        <f>'Grid_Requirement'!P16</f>
        <v/>
      </c>
      <c r="S162">
        <f>'Grid_Requirement'!Q16</f>
        <v/>
      </c>
      <c r="T162">
        <f>'Grid_Requirement'!R16</f>
        <v/>
      </c>
      <c r="U162">
        <f>'Grid_Requirement'!S16</f>
        <v/>
      </c>
      <c r="V162">
        <f>'Grid_Requirement'!T16</f>
        <v/>
      </c>
      <c r="W162">
        <f>'Grid_Requirement'!U16</f>
        <v/>
      </c>
      <c r="X162">
        <f>'Grid_Requirement'!V16</f>
        <v/>
      </c>
      <c r="Y162">
        <f>'Grid_Requirement'!W16</f>
        <v/>
      </c>
      <c r="Z162">
        <f>'Grid_Requirement'!X16</f>
        <v/>
      </c>
      <c r="AA162">
        <f>'Grid_Requirement'!Y16</f>
        <v/>
      </c>
      <c r="AB162">
        <f>'Grid_Requirement'!Z16</f>
        <v/>
      </c>
      <c r="AC162">
        <f>'Grid_Requirement'!AA16</f>
        <v/>
      </c>
      <c r="AD162">
        <f>'Grid_Requirement'!AB16</f>
        <v/>
      </c>
      <c r="AE162">
        <f>'Grid_Requirement'!AC16</f>
        <v/>
      </c>
      <c r="AF162">
        <f>'Grid_Requirement'!AD16</f>
        <v/>
      </c>
      <c r="AG162">
        <f>'Grid_Requirement'!AE16</f>
        <v/>
      </c>
      <c r="AH162">
        <f>'Grid_Requirement'!AF16</f>
        <v/>
      </c>
      <c r="AI162">
        <f>'Grid_Requirement'!AG16</f>
        <v/>
      </c>
      <c r="AJ162">
        <f>'Grid_Requirement'!AH16</f>
        <v/>
      </c>
      <c r="AK162">
        <f>'Grid_Requirement'!AI16</f>
        <v/>
      </c>
      <c r="AL162">
        <f>'Grid_Requirement'!AJ16</f>
        <v/>
      </c>
      <c r="AM162">
        <f>'Grid_Requirement'!AK16</f>
        <v/>
      </c>
      <c r="AN162">
        <f>'Grid_Requirement'!AL16</f>
        <v/>
      </c>
      <c r="AO162">
        <f>'Grid_Requirement'!AM16</f>
        <v/>
      </c>
      <c r="AP162">
        <f>'Grid_Requirement'!AN16</f>
        <v/>
      </c>
      <c r="AQ162">
        <f>'Grid_Requirement'!AO16</f>
        <v/>
      </c>
      <c r="AR162">
        <f>'Grid_Requirement'!AP16</f>
        <v/>
      </c>
      <c r="AS162">
        <f>'Grid_Requirement'!AQ16</f>
        <v/>
      </c>
      <c r="AT162">
        <f>'Grid_Requirement'!AR16</f>
        <v/>
      </c>
      <c r="AU162">
        <f>'Grid_Requirement'!AS16</f>
        <v/>
      </c>
      <c r="AV162">
        <f>'Grid_Requirement'!AT16</f>
        <v/>
      </c>
      <c r="AW162">
        <f>'Grid_Requirement'!AU16</f>
        <v/>
      </c>
      <c r="AX162">
        <f>'Grid_Requirement'!AV16</f>
        <v/>
      </c>
      <c r="AY162">
        <f>'Grid_Requirement'!AW16</f>
        <v/>
      </c>
      <c r="AZ162">
        <f>'Grid_Requirement'!AX16</f>
        <v/>
      </c>
      <c r="BA162">
        <f>'Grid_Requirement'!AY16</f>
        <v/>
      </c>
      <c r="BB162">
        <f>'Grid_Requirement'!AZ16</f>
        <v/>
      </c>
      <c r="BC162">
        <f>'Grid_Requirement'!BA16</f>
        <v/>
      </c>
      <c r="BD162">
        <f>'Grid_Requirement'!BB16</f>
        <v/>
      </c>
      <c r="BE162">
        <f>'Grid_Requirement'!BC16</f>
        <v/>
      </c>
      <c r="BF162">
        <f>'Grid_Requirement'!BD16</f>
        <v/>
      </c>
      <c r="BG162">
        <f>'Grid_Requirement'!BE16</f>
        <v/>
      </c>
      <c r="BH162">
        <f>'Grid_Requirement'!BF16</f>
        <v/>
      </c>
      <c r="BI162">
        <f>'Grid_Requirement'!BG16</f>
        <v/>
      </c>
      <c r="BJ162">
        <f>'Grid_Requirement'!BH16</f>
        <v/>
      </c>
      <c r="BK162">
        <f>'Grid_Requirement'!BI16</f>
        <v/>
      </c>
      <c r="BL162">
        <f>'Grid_Requirement'!BJ16</f>
        <v/>
      </c>
      <c r="BM162">
        <f>'Grid_Requirement'!BK16</f>
        <v/>
      </c>
      <c r="BN162">
        <f>'Grid_Requirement'!BL16</f>
        <v/>
      </c>
      <c r="BO162">
        <f>'Grid_Requirement'!BM16</f>
        <v/>
      </c>
      <c r="BP162">
        <f>'Grid_Requirement'!BN16</f>
        <v/>
      </c>
      <c r="BQ162">
        <f>'Grid_Requirement'!BO16</f>
        <v/>
      </c>
      <c r="BR162">
        <f>'Grid_Requirement'!BP16</f>
        <v/>
      </c>
      <c r="BS162">
        <f>'Grid_Requirement'!BQ16</f>
        <v/>
      </c>
      <c r="BT162">
        <f>'Grid_Requirement'!BR16</f>
        <v/>
      </c>
      <c r="BU162">
        <f>'Grid_Requirement'!BS16</f>
        <v/>
      </c>
      <c r="BV162">
        <f>'Grid_Requirement'!BT16</f>
        <v/>
      </c>
      <c r="BW162">
        <f>'Grid_Requirement'!BU16</f>
        <v/>
      </c>
      <c r="BX162">
        <f>'Grid_Requirement'!BV16</f>
        <v/>
      </c>
      <c r="BY162">
        <f>'Grid_Requirement'!BW16</f>
        <v/>
      </c>
      <c r="BZ162">
        <f>'Grid_Requirement'!BX16</f>
        <v/>
      </c>
      <c r="CA162">
        <f>'Grid_Requirement'!BY16</f>
        <v/>
      </c>
      <c r="CB162">
        <f>'Grid_Requirement'!BZ16</f>
        <v/>
      </c>
      <c r="CC162">
        <f>'Grid_Requirement'!CA16</f>
        <v/>
      </c>
      <c r="CD162">
        <f>'Grid_Requirement'!CB16</f>
        <v/>
      </c>
      <c r="CE162">
        <f>'Grid_Requirement'!CC16</f>
        <v/>
      </c>
      <c r="CF162">
        <f>'Grid_Requirement'!CD16</f>
        <v/>
      </c>
      <c r="CG162">
        <f>'Grid_Requirement'!CE16</f>
        <v/>
      </c>
      <c r="CH162">
        <f>'Grid_Requirement'!CF16</f>
        <v/>
      </c>
      <c r="CI162">
        <f>'Grid_Requirement'!CG16</f>
        <v/>
      </c>
      <c r="CJ162">
        <f>'Grid_Requirement'!CH16</f>
        <v/>
      </c>
      <c r="CK162">
        <f>'Grid_Requirement'!CI16</f>
        <v/>
      </c>
      <c r="CL162">
        <f>'Grid_Requirement'!CJ16</f>
        <v/>
      </c>
      <c r="CM162">
        <f>'Grid_Requirement'!CK16</f>
        <v/>
      </c>
      <c r="CN162">
        <f>'Grid_Requirement'!CL16</f>
        <v/>
      </c>
      <c r="CO162">
        <f>'Grid_Requirement'!CM16</f>
        <v/>
      </c>
      <c r="CP162">
        <f>'Grid_Requirement'!CN16</f>
        <v/>
      </c>
      <c r="CQ162">
        <f>'Grid_Requirement'!CO16</f>
        <v/>
      </c>
      <c r="CR162">
        <f>'Grid_Requirement'!CP16</f>
        <v/>
      </c>
      <c r="CS162">
        <f>'Grid_Requirement'!CQ16</f>
        <v/>
      </c>
      <c r="CT162">
        <f>'Grid_Requirement'!CR16</f>
        <v/>
      </c>
      <c r="CU162">
        <f>'Grid_Requirement'!CS16</f>
        <v/>
      </c>
      <c r="CV162">
        <f>'Grid_Requirement'!CT16</f>
        <v/>
      </c>
      <c r="CW162">
        <f>'Grid_Requirement'!CU16</f>
        <v/>
      </c>
      <c r="CX162">
        <f>'Grid_Requirement'!CV16</f>
        <v/>
      </c>
      <c r="CY162">
        <f>'Grid_Requirement'!CW16</f>
        <v/>
      </c>
      <c r="CZ162">
        <f>'Grid_Requirement'!CX16</f>
        <v/>
      </c>
      <c r="DA162">
        <f>'Grid_Requirement'!CY16</f>
        <v/>
      </c>
      <c r="DB162">
        <f>'Grid_Requirement'!CZ16</f>
        <v/>
      </c>
      <c r="DC162">
        <f>'Grid_Requirement'!DA16</f>
        <v/>
      </c>
    </row>
    <row r="163">
      <c r="B163" t="inlineStr">
        <is>
          <t>TTAF在庫(実績,kg)</t>
        </is>
      </c>
      <c r="D163">
        <f>'T_TTAFStock'!B20</f>
        <v/>
      </c>
      <c r="E163">
        <f>'T_TTAFStock'!C20</f>
        <v/>
      </c>
      <c r="F163">
        <f>'T_TTAFStock'!D20</f>
        <v/>
      </c>
      <c r="G163">
        <f>'T_TTAFStock'!E20</f>
        <v/>
      </c>
      <c r="H163">
        <f>'T_TTAFStock'!F20</f>
        <v/>
      </c>
      <c r="I163">
        <f>'T_TTAFStock'!G20</f>
        <v/>
      </c>
      <c r="J163">
        <f>'T_TTAFStock'!H20</f>
        <v/>
      </c>
      <c r="K163">
        <f>'T_TTAFStock'!I20</f>
        <v/>
      </c>
      <c r="L163">
        <f>'T_TTAFStock'!J20</f>
        <v/>
      </c>
      <c r="M163">
        <f>'T_TTAFStock'!K20</f>
        <v/>
      </c>
      <c r="N163">
        <f>'T_TTAFStock'!L20</f>
        <v/>
      </c>
      <c r="O163">
        <f>'T_TTAFStock'!M20</f>
        <v/>
      </c>
      <c r="P163">
        <f>'T_TTAFStock'!N20</f>
        <v/>
      </c>
      <c r="Q163">
        <f>'T_TTAFStock'!O20</f>
        <v/>
      </c>
      <c r="R163">
        <f>'T_TTAFStock'!P20</f>
        <v/>
      </c>
      <c r="S163">
        <f>'T_TTAFStock'!Q20</f>
        <v/>
      </c>
      <c r="T163">
        <f>'T_TTAFStock'!R20</f>
        <v/>
      </c>
      <c r="U163">
        <f>'T_TTAFStock'!S20</f>
        <v/>
      </c>
      <c r="V163">
        <f>'T_TTAFStock'!T20</f>
        <v/>
      </c>
      <c r="W163">
        <f>'T_TTAFStock'!U20</f>
        <v/>
      </c>
      <c r="X163">
        <f>'T_TTAFStock'!V20</f>
        <v/>
      </c>
      <c r="Y163">
        <f>'T_TTAFStock'!W20</f>
        <v/>
      </c>
      <c r="Z163">
        <f>'T_TTAFStock'!X20</f>
        <v/>
      </c>
      <c r="AA163">
        <f>'T_TTAFStock'!Y20</f>
        <v/>
      </c>
      <c r="AB163">
        <f>'T_TTAFStock'!Z20</f>
        <v/>
      </c>
      <c r="AC163">
        <f>'T_TTAFStock'!AA20</f>
        <v/>
      </c>
      <c r="AD163">
        <f>'T_TTAFStock'!AB20</f>
        <v/>
      </c>
      <c r="AE163">
        <f>'T_TTAFStock'!AC20</f>
        <v/>
      </c>
      <c r="AF163">
        <f>'T_TTAFStock'!AD20</f>
        <v/>
      </c>
      <c r="AG163">
        <f>'T_TTAFStock'!AE20</f>
        <v/>
      </c>
      <c r="AH163">
        <f>'T_TTAFStock'!AF20</f>
        <v/>
      </c>
      <c r="AI163">
        <f>'T_TTAFStock'!AG20</f>
        <v/>
      </c>
      <c r="AJ163">
        <f>'T_TTAFStock'!AH20</f>
        <v/>
      </c>
      <c r="AK163">
        <f>'T_TTAFStock'!AI20</f>
        <v/>
      </c>
      <c r="AL163">
        <f>'T_TTAFStock'!AJ20</f>
        <v/>
      </c>
      <c r="AM163">
        <f>'T_TTAFStock'!AK20</f>
        <v/>
      </c>
      <c r="AN163">
        <f>'T_TTAFStock'!AL20</f>
        <v/>
      </c>
      <c r="AO163">
        <f>'T_TTAFStock'!AM20</f>
        <v/>
      </c>
      <c r="AP163">
        <f>'T_TTAFStock'!AN20</f>
        <v/>
      </c>
      <c r="AQ163">
        <f>'T_TTAFStock'!AO20</f>
        <v/>
      </c>
      <c r="AR163">
        <f>'T_TTAFStock'!AP20</f>
        <v/>
      </c>
      <c r="AS163">
        <f>'T_TTAFStock'!AQ20</f>
        <v/>
      </c>
      <c r="AT163">
        <f>'T_TTAFStock'!AR20</f>
        <v/>
      </c>
      <c r="AU163">
        <f>'T_TTAFStock'!AS20</f>
        <v/>
      </c>
      <c r="AV163">
        <f>'T_TTAFStock'!AT20</f>
        <v/>
      </c>
      <c r="AW163">
        <f>'T_TTAFStock'!AU20</f>
        <v/>
      </c>
      <c r="AX163">
        <f>'T_TTAFStock'!AV20</f>
        <v/>
      </c>
      <c r="AY163">
        <f>'T_TTAFStock'!AW20</f>
        <v/>
      </c>
      <c r="AZ163">
        <f>'T_TTAFStock'!AX20</f>
        <v/>
      </c>
      <c r="BA163">
        <f>'T_TTAFStock'!AY20</f>
        <v/>
      </c>
      <c r="BB163">
        <f>'T_TTAFStock'!AZ20</f>
        <v/>
      </c>
      <c r="BC163">
        <f>'T_TTAFStock'!BA20</f>
        <v/>
      </c>
      <c r="BD163">
        <f>'T_TTAFStock'!BB20</f>
        <v/>
      </c>
      <c r="BE163">
        <f>'T_TTAFStock'!BC20</f>
        <v/>
      </c>
      <c r="BF163">
        <f>'T_TTAFStock'!BD20</f>
        <v/>
      </c>
      <c r="BG163">
        <f>'T_TTAFStock'!BE20</f>
        <v/>
      </c>
      <c r="BH163">
        <f>'T_TTAFStock'!BF20</f>
        <v/>
      </c>
      <c r="BI163">
        <f>'T_TTAFStock'!BG20</f>
        <v/>
      </c>
      <c r="BJ163">
        <f>'T_TTAFStock'!BH20</f>
        <v/>
      </c>
      <c r="BK163">
        <f>'T_TTAFStock'!BI20</f>
        <v/>
      </c>
      <c r="BL163">
        <f>'T_TTAFStock'!BJ20</f>
        <v/>
      </c>
      <c r="BM163">
        <f>'T_TTAFStock'!BK20</f>
        <v/>
      </c>
      <c r="BN163">
        <f>'T_TTAFStock'!BL20</f>
        <v/>
      </c>
      <c r="BO163">
        <f>'T_TTAFStock'!BM20</f>
        <v/>
      </c>
      <c r="BP163">
        <f>'T_TTAFStock'!BN20</f>
        <v/>
      </c>
      <c r="BQ163">
        <f>'T_TTAFStock'!BO20</f>
        <v/>
      </c>
      <c r="BR163">
        <f>'T_TTAFStock'!BP20</f>
        <v/>
      </c>
      <c r="BS163">
        <f>'T_TTAFStock'!BQ20</f>
        <v/>
      </c>
      <c r="BT163">
        <f>'T_TTAFStock'!BR20</f>
        <v/>
      </c>
      <c r="BU163">
        <f>'T_TTAFStock'!BS20</f>
        <v/>
      </c>
      <c r="BV163">
        <f>'T_TTAFStock'!BT20</f>
        <v/>
      </c>
      <c r="BW163">
        <f>'T_TTAFStock'!BU20</f>
        <v/>
      </c>
      <c r="BX163">
        <f>'T_TTAFStock'!BV20</f>
        <v/>
      </c>
      <c r="BY163">
        <f>'T_TTAFStock'!BW20</f>
        <v/>
      </c>
      <c r="BZ163">
        <f>'T_TTAFStock'!BX20</f>
        <v/>
      </c>
      <c r="CA163">
        <f>'T_TTAFStock'!BY20</f>
        <v/>
      </c>
      <c r="CB163">
        <f>'T_TTAFStock'!BZ20</f>
        <v/>
      </c>
      <c r="CC163">
        <f>'T_TTAFStock'!CA20</f>
        <v/>
      </c>
      <c r="CD163">
        <f>'T_TTAFStock'!CB20</f>
        <v/>
      </c>
      <c r="CE163">
        <f>'T_TTAFStock'!CC20</f>
        <v/>
      </c>
      <c r="CF163">
        <f>'T_TTAFStock'!CD20</f>
        <v/>
      </c>
      <c r="CG163">
        <f>'T_TTAFStock'!CE20</f>
        <v/>
      </c>
      <c r="CH163">
        <f>'T_TTAFStock'!CF20</f>
        <v/>
      </c>
      <c r="CI163">
        <f>'T_TTAFStock'!CG20</f>
        <v/>
      </c>
      <c r="CJ163">
        <f>'T_TTAFStock'!CH20</f>
        <v/>
      </c>
      <c r="CK163">
        <f>'T_TTAFStock'!CI20</f>
        <v/>
      </c>
      <c r="CL163">
        <f>'T_TTAFStock'!CJ20</f>
        <v/>
      </c>
      <c r="CM163">
        <f>'T_TTAFStock'!CK20</f>
        <v/>
      </c>
      <c r="CN163">
        <f>'T_TTAFStock'!CL20</f>
        <v/>
      </c>
      <c r="CO163">
        <f>'T_TTAFStock'!CM20</f>
        <v/>
      </c>
      <c r="CP163">
        <f>'T_TTAFStock'!CN20</f>
        <v/>
      </c>
      <c r="CQ163">
        <f>'T_TTAFStock'!CO20</f>
        <v/>
      </c>
      <c r="CR163">
        <f>'T_TTAFStock'!CP20</f>
        <v/>
      </c>
      <c r="CS163">
        <f>'T_TTAFStock'!CQ20</f>
        <v/>
      </c>
      <c r="CT163">
        <f>'T_TTAFStock'!CR20</f>
        <v/>
      </c>
      <c r="CU163">
        <f>'T_TTAFStock'!CS20</f>
        <v/>
      </c>
      <c r="CV163">
        <f>'T_TTAFStock'!CT20</f>
        <v/>
      </c>
      <c r="CW163">
        <f>'T_TTAFStock'!CU20</f>
        <v/>
      </c>
      <c r="CX163">
        <f>'T_TTAFStock'!CV20</f>
        <v/>
      </c>
      <c r="CY163">
        <f>'T_TTAFStock'!CW20</f>
        <v/>
      </c>
      <c r="CZ163">
        <f>'T_TTAFStock'!CX20</f>
        <v/>
      </c>
      <c r="DA163">
        <f>'T_TTAFStock'!CY20</f>
        <v/>
      </c>
      <c r="DB163">
        <f>'T_TTAFStock'!CZ20</f>
        <v/>
      </c>
      <c r="DC163">
        <f>'T_TTAFStock'!DA20</f>
        <v/>
      </c>
    </row>
    <row r="164">
      <c r="B164" t="inlineStr">
        <is>
          <t>自社在庫(実績,kg)</t>
        </is>
      </c>
      <c r="D164">
        <f>'T_SelfStock'!B20</f>
        <v/>
      </c>
      <c r="E164">
        <f>'T_SelfStock'!C20</f>
        <v/>
      </c>
      <c r="F164">
        <f>'T_SelfStock'!D20</f>
        <v/>
      </c>
      <c r="G164">
        <f>'T_SelfStock'!E20</f>
        <v/>
      </c>
      <c r="H164">
        <f>'T_SelfStock'!F20</f>
        <v/>
      </c>
      <c r="I164">
        <f>'T_SelfStock'!G20</f>
        <v/>
      </c>
      <c r="J164">
        <f>'T_SelfStock'!H20</f>
        <v/>
      </c>
      <c r="K164">
        <f>'T_SelfStock'!I20</f>
        <v/>
      </c>
      <c r="L164">
        <f>'T_SelfStock'!J20</f>
        <v/>
      </c>
      <c r="M164">
        <f>'T_SelfStock'!K20</f>
        <v/>
      </c>
      <c r="N164">
        <f>'T_SelfStock'!L20</f>
        <v/>
      </c>
      <c r="O164">
        <f>'T_SelfStock'!M20</f>
        <v/>
      </c>
      <c r="P164">
        <f>'T_SelfStock'!N20</f>
        <v/>
      </c>
      <c r="Q164">
        <f>'T_SelfStock'!O20</f>
        <v/>
      </c>
      <c r="R164">
        <f>'T_SelfStock'!P20</f>
        <v/>
      </c>
      <c r="S164">
        <f>'T_SelfStock'!Q20</f>
        <v/>
      </c>
      <c r="T164">
        <f>'T_SelfStock'!R20</f>
        <v/>
      </c>
      <c r="U164">
        <f>'T_SelfStock'!S20</f>
        <v/>
      </c>
      <c r="V164">
        <f>'T_SelfStock'!T20</f>
        <v/>
      </c>
      <c r="W164">
        <f>'T_SelfStock'!U20</f>
        <v/>
      </c>
      <c r="X164">
        <f>'T_SelfStock'!V20</f>
        <v/>
      </c>
      <c r="Y164">
        <f>'T_SelfStock'!W20</f>
        <v/>
      </c>
      <c r="Z164">
        <f>'T_SelfStock'!X20</f>
        <v/>
      </c>
      <c r="AA164">
        <f>'T_SelfStock'!Y20</f>
        <v/>
      </c>
      <c r="AB164">
        <f>'T_SelfStock'!Z20</f>
        <v/>
      </c>
      <c r="AC164">
        <f>'T_SelfStock'!AA20</f>
        <v/>
      </c>
      <c r="AD164">
        <f>'T_SelfStock'!AB20</f>
        <v/>
      </c>
      <c r="AE164">
        <f>'T_SelfStock'!AC20</f>
        <v/>
      </c>
      <c r="AF164">
        <f>'T_SelfStock'!AD20</f>
        <v/>
      </c>
      <c r="AG164">
        <f>'T_SelfStock'!AE20</f>
        <v/>
      </c>
      <c r="AH164">
        <f>'T_SelfStock'!AF20</f>
        <v/>
      </c>
      <c r="AI164">
        <f>'T_SelfStock'!AG20</f>
        <v/>
      </c>
      <c r="AJ164">
        <f>'T_SelfStock'!AH20</f>
        <v/>
      </c>
      <c r="AK164">
        <f>'T_SelfStock'!AI20</f>
        <v/>
      </c>
      <c r="AL164">
        <f>'T_SelfStock'!AJ20</f>
        <v/>
      </c>
      <c r="AM164">
        <f>'T_SelfStock'!AK20</f>
        <v/>
      </c>
      <c r="AN164">
        <f>'T_SelfStock'!AL20</f>
        <v/>
      </c>
      <c r="AO164">
        <f>'T_SelfStock'!AM20</f>
        <v/>
      </c>
      <c r="AP164">
        <f>'T_SelfStock'!AN20</f>
        <v/>
      </c>
      <c r="AQ164">
        <f>'T_SelfStock'!AO20</f>
        <v/>
      </c>
      <c r="AR164">
        <f>'T_SelfStock'!AP20</f>
        <v/>
      </c>
      <c r="AS164">
        <f>'T_SelfStock'!AQ20</f>
        <v/>
      </c>
      <c r="AT164">
        <f>'T_SelfStock'!AR20</f>
        <v/>
      </c>
      <c r="AU164">
        <f>'T_SelfStock'!AS20</f>
        <v/>
      </c>
      <c r="AV164">
        <f>'T_SelfStock'!AT20</f>
        <v/>
      </c>
      <c r="AW164">
        <f>'T_SelfStock'!AU20</f>
        <v/>
      </c>
      <c r="AX164">
        <f>'T_SelfStock'!AV20</f>
        <v/>
      </c>
      <c r="AY164">
        <f>'T_SelfStock'!AW20</f>
        <v/>
      </c>
      <c r="AZ164">
        <f>'T_SelfStock'!AX20</f>
        <v/>
      </c>
      <c r="BA164">
        <f>'T_SelfStock'!AY20</f>
        <v/>
      </c>
      <c r="BB164">
        <f>'T_SelfStock'!AZ20</f>
        <v/>
      </c>
      <c r="BC164">
        <f>'T_SelfStock'!BA20</f>
        <v/>
      </c>
      <c r="BD164">
        <f>'T_SelfStock'!BB20</f>
        <v/>
      </c>
      <c r="BE164">
        <f>'T_SelfStock'!BC20</f>
        <v/>
      </c>
      <c r="BF164">
        <f>'T_SelfStock'!BD20</f>
        <v/>
      </c>
      <c r="BG164">
        <f>'T_SelfStock'!BE20</f>
        <v/>
      </c>
      <c r="BH164">
        <f>'T_SelfStock'!BF20</f>
        <v/>
      </c>
      <c r="BI164">
        <f>'T_SelfStock'!BG20</f>
        <v/>
      </c>
      <c r="BJ164">
        <f>'T_SelfStock'!BH20</f>
        <v/>
      </c>
      <c r="BK164">
        <f>'T_SelfStock'!BI20</f>
        <v/>
      </c>
      <c r="BL164">
        <f>'T_SelfStock'!BJ20</f>
        <v/>
      </c>
      <c r="BM164">
        <f>'T_SelfStock'!BK20</f>
        <v/>
      </c>
      <c r="BN164">
        <f>'T_SelfStock'!BL20</f>
        <v/>
      </c>
      <c r="BO164">
        <f>'T_SelfStock'!BM20</f>
        <v/>
      </c>
      <c r="BP164">
        <f>'T_SelfStock'!BN20</f>
        <v/>
      </c>
      <c r="BQ164">
        <f>'T_SelfStock'!BO20</f>
        <v/>
      </c>
      <c r="BR164">
        <f>'T_SelfStock'!BP20</f>
        <v/>
      </c>
      <c r="BS164">
        <f>'T_SelfStock'!BQ20</f>
        <v/>
      </c>
      <c r="BT164">
        <f>'T_SelfStock'!BR20</f>
        <v/>
      </c>
      <c r="BU164">
        <f>'T_SelfStock'!BS20</f>
        <v/>
      </c>
      <c r="BV164">
        <f>'T_SelfStock'!BT20</f>
        <v/>
      </c>
      <c r="BW164">
        <f>'T_SelfStock'!BU20</f>
        <v/>
      </c>
      <c r="BX164">
        <f>'T_SelfStock'!BV20</f>
        <v/>
      </c>
      <c r="BY164">
        <f>'T_SelfStock'!BW20</f>
        <v/>
      </c>
      <c r="BZ164">
        <f>'T_SelfStock'!BX20</f>
        <v/>
      </c>
      <c r="CA164">
        <f>'T_SelfStock'!BY20</f>
        <v/>
      </c>
      <c r="CB164">
        <f>'T_SelfStock'!BZ20</f>
        <v/>
      </c>
      <c r="CC164">
        <f>'T_SelfStock'!CA20</f>
        <v/>
      </c>
      <c r="CD164">
        <f>'T_SelfStock'!CB20</f>
        <v/>
      </c>
      <c r="CE164">
        <f>'T_SelfStock'!CC20</f>
        <v/>
      </c>
      <c r="CF164">
        <f>'T_SelfStock'!CD20</f>
        <v/>
      </c>
      <c r="CG164">
        <f>'T_SelfStock'!CE20</f>
        <v/>
      </c>
      <c r="CH164">
        <f>'T_SelfStock'!CF20</f>
        <v/>
      </c>
      <c r="CI164">
        <f>'T_SelfStock'!CG20</f>
        <v/>
      </c>
      <c r="CJ164">
        <f>'T_SelfStock'!CH20</f>
        <v/>
      </c>
      <c r="CK164">
        <f>'T_SelfStock'!CI20</f>
        <v/>
      </c>
      <c r="CL164">
        <f>'T_SelfStock'!CJ20</f>
        <v/>
      </c>
      <c r="CM164">
        <f>'T_SelfStock'!CK20</f>
        <v/>
      </c>
      <c r="CN164">
        <f>'T_SelfStock'!CL20</f>
        <v/>
      </c>
      <c r="CO164">
        <f>'T_SelfStock'!CM20</f>
        <v/>
      </c>
      <c r="CP164">
        <f>'T_SelfStock'!CN20</f>
        <v/>
      </c>
      <c r="CQ164">
        <f>'T_SelfStock'!CO20</f>
        <v/>
      </c>
      <c r="CR164">
        <f>'T_SelfStock'!CP20</f>
        <v/>
      </c>
      <c r="CS164">
        <f>'T_SelfStock'!CQ20</f>
        <v/>
      </c>
      <c r="CT164">
        <f>'T_SelfStock'!CR20</f>
        <v/>
      </c>
      <c r="CU164">
        <f>'T_SelfStock'!CS20</f>
        <v/>
      </c>
      <c r="CV164">
        <f>'T_SelfStock'!CT20</f>
        <v/>
      </c>
      <c r="CW164">
        <f>'T_SelfStock'!CU20</f>
        <v/>
      </c>
      <c r="CX164">
        <f>'T_SelfStock'!CV20</f>
        <v/>
      </c>
      <c r="CY164">
        <f>'T_SelfStock'!CW20</f>
        <v/>
      </c>
      <c r="CZ164">
        <f>'T_SelfStock'!CX20</f>
        <v/>
      </c>
      <c r="DA164">
        <f>'T_SelfStock'!CY20</f>
        <v/>
      </c>
      <c r="DB164">
        <f>'T_SelfStock'!CZ20</f>
        <v/>
      </c>
      <c r="DC164">
        <f>'T_SelfStock'!DA20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8EN</t>
        </is>
      </c>
    </row>
    <row r="166">
      <c r="B166" s="24" t="inlineStr">
        <is>
          <t>PO_No</t>
        </is>
      </c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  <c r="AJ166" s="25" t="n"/>
      <c r="AK166" s="25" t="n"/>
      <c r="AL166" s="25" t="n"/>
      <c r="AM166" s="25" t="n"/>
      <c r="AN166" s="25" t="n"/>
      <c r="AO166" s="25" t="n"/>
      <c r="AP166" s="25" t="n"/>
      <c r="AQ166" s="25" t="n"/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25" t="n"/>
      <c r="BV166" s="25" t="n"/>
      <c r="BW166" s="25" t="n"/>
      <c r="BX166" s="25" t="n"/>
      <c r="BY166" s="25" t="n"/>
      <c r="BZ166" s="25" t="n"/>
      <c r="CA166" s="25" t="n"/>
      <c r="CB166" s="25" t="n"/>
      <c r="CC166" s="25" t="n"/>
      <c r="CD166" s="25" t="n"/>
      <c r="CE166" s="25" t="n"/>
      <c r="CF166" s="25" t="n"/>
      <c r="CG166" s="25" t="n"/>
      <c r="CH166" s="25" t="n"/>
      <c r="CI166" s="25" t="n"/>
      <c r="CJ166" s="25" t="n"/>
      <c r="CK166" s="25" t="n"/>
      <c r="CL166" s="25" t="n"/>
      <c r="CM166" s="25" t="n"/>
      <c r="CN166" s="25" t="n"/>
      <c r="CO166" s="25" t="n"/>
      <c r="CP166" s="25" t="n"/>
      <c r="CQ166" s="25" t="n"/>
      <c r="CR166" s="25" t="n"/>
      <c r="CS166" s="25" t="n"/>
      <c r="CT166" s="25" t="n"/>
      <c r="CU166" s="25" t="n"/>
      <c r="CV166" s="25" t="n"/>
      <c r="CW166" s="25" t="n"/>
      <c r="CX166" s="25" t="n"/>
      <c r="CY166" s="25" t="n"/>
      <c r="CZ166" s="25" t="n"/>
      <c r="DA166" s="25" t="n"/>
      <c r="DB166" s="25" t="n"/>
      <c r="DC166" s="25" t="n"/>
    </row>
    <row r="167">
      <c r="B167" s="5" t="inlineStr">
        <is>
          <t>合計在庫(週末時点,kg)</t>
        </is>
      </c>
      <c r="D167">
        <f>'Grid_Stock'!B16</f>
        <v/>
      </c>
      <c r="E167">
        <f>'Grid_Stock'!C16</f>
        <v/>
      </c>
      <c r="F167">
        <f>'Grid_Stock'!D16</f>
        <v/>
      </c>
      <c r="G167">
        <f>'Grid_Stock'!E16</f>
        <v/>
      </c>
      <c r="H167">
        <f>'Grid_Stock'!F16</f>
        <v/>
      </c>
      <c r="I167">
        <f>'Grid_Stock'!G16</f>
        <v/>
      </c>
      <c r="J167">
        <f>'Grid_Stock'!H16</f>
        <v/>
      </c>
      <c r="K167">
        <f>'Grid_Stock'!I16</f>
        <v/>
      </c>
      <c r="L167">
        <f>'Grid_Stock'!J16</f>
        <v/>
      </c>
      <c r="M167">
        <f>'Grid_Stock'!K16</f>
        <v/>
      </c>
      <c r="N167">
        <f>'Grid_Stock'!L16</f>
        <v/>
      </c>
      <c r="O167">
        <f>'Grid_Stock'!M16</f>
        <v/>
      </c>
      <c r="P167">
        <f>'Grid_Stock'!N16</f>
        <v/>
      </c>
      <c r="Q167">
        <f>'Grid_Stock'!O16</f>
        <v/>
      </c>
      <c r="R167">
        <f>'Grid_Stock'!P16</f>
        <v/>
      </c>
      <c r="S167">
        <f>'Grid_Stock'!Q16</f>
        <v/>
      </c>
      <c r="T167">
        <f>'Grid_Stock'!R16</f>
        <v/>
      </c>
      <c r="U167">
        <f>'Grid_Stock'!S16</f>
        <v/>
      </c>
      <c r="V167">
        <f>'Grid_Stock'!T16</f>
        <v/>
      </c>
      <c r="W167">
        <f>'Grid_Stock'!U16</f>
        <v/>
      </c>
      <c r="X167">
        <f>'Grid_Stock'!V16</f>
        <v/>
      </c>
      <c r="Y167">
        <f>'Grid_Stock'!W16</f>
        <v/>
      </c>
      <c r="Z167">
        <f>'Grid_Stock'!X16</f>
        <v/>
      </c>
      <c r="AA167">
        <f>'Grid_Stock'!Y16</f>
        <v/>
      </c>
      <c r="AB167">
        <f>'Grid_Stock'!Z16</f>
        <v/>
      </c>
      <c r="AC167">
        <f>'Grid_Stock'!AA16</f>
        <v/>
      </c>
      <c r="AD167">
        <f>'Grid_Stock'!AB16</f>
        <v/>
      </c>
      <c r="AE167">
        <f>'Grid_Stock'!AC16</f>
        <v/>
      </c>
      <c r="AF167">
        <f>'Grid_Stock'!AD16</f>
        <v/>
      </c>
      <c r="AG167">
        <f>'Grid_Stock'!AE16</f>
        <v/>
      </c>
      <c r="AH167">
        <f>'Grid_Stock'!AF16</f>
        <v/>
      </c>
      <c r="AI167">
        <f>'Grid_Stock'!AG16</f>
        <v/>
      </c>
      <c r="AJ167">
        <f>'Grid_Stock'!AH16</f>
        <v/>
      </c>
      <c r="AK167">
        <f>'Grid_Stock'!AI16</f>
        <v/>
      </c>
      <c r="AL167">
        <f>'Grid_Stock'!AJ16</f>
        <v/>
      </c>
      <c r="AM167">
        <f>'Grid_Stock'!AK16</f>
        <v/>
      </c>
      <c r="AN167">
        <f>'Grid_Stock'!AL16</f>
        <v/>
      </c>
      <c r="AO167">
        <f>'Grid_Stock'!AM16</f>
        <v/>
      </c>
      <c r="AP167">
        <f>'Grid_Stock'!AN16</f>
        <v/>
      </c>
      <c r="AQ167">
        <f>'Grid_Stock'!AO16</f>
        <v/>
      </c>
      <c r="AR167">
        <f>'Grid_Stock'!AP16</f>
        <v/>
      </c>
      <c r="AS167">
        <f>'Grid_Stock'!AQ16</f>
        <v/>
      </c>
      <c r="AT167">
        <f>'Grid_Stock'!AR16</f>
        <v/>
      </c>
      <c r="AU167">
        <f>'Grid_Stock'!AS16</f>
        <v/>
      </c>
      <c r="AV167">
        <f>'Grid_Stock'!AT16</f>
        <v/>
      </c>
      <c r="AW167">
        <f>'Grid_Stock'!AU16</f>
        <v/>
      </c>
      <c r="AX167">
        <f>'Grid_Stock'!AV16</f>
        <v/>
      </c>
      <c r="AY167">
        <f>'Grid_Stock'!AW16</f>
        <v/>
      </c>
      <c r="AZ167">
        <f>'Grid_Stock'!AX16</f>
        <v/>
      </c>
      <c r="BA167">
        <f>'Grid_Stock'!AY16</f>
        <v/>
      </c>
      <c r="BB167">
        <f>'Grid_Stock'!AZ16</f>
        <v/>
      </c>
      <c r="BC167">
        <f>'Grid_Stock'!BA16</f>
        <v/>
      </c>
      <c r="BD167">
        <f>'Grid_Stock'!BB16</f>
        <v/>
      </c>
      <c r="BE167">
        <f>'Grid_Stock'!BC16</f>
        <v/>
      </c>
      <c r="BF167">
        <f>'Grid_Stock'!BD16</f>
        <v/>
      </c>
      <c r="BG167">
        <f>'Grid_Stock'!BE16</f>
        <v/>
      </c>
      <c r="BH167">
        <f>'Grid_Stock'!BF16</f>
        <v/>
      </c>
      <c r="BI167">
        <f>'Grid_Stock'!BG16</f>
        <v/>
      </c>
      <c r="BJ167">
        <f>'Grid_Stock'!BH16</f>
        <v/>
      </c>
      <c r="BK167">
        <f>'Grid_Stock'!BI16</f>
        <v/>
      </c>
      <c r="BL167">
        <f>'Grid_Stock'!BJ16</f>
        <v/>
      </c>
      <c r="BM167">
        <f>'Grid_Stock'!BK16</f>
        <v/>
      </c>
      <c r="BN167">
        <f>'Grid_Stock'!BL16</f>
        <v/>
      </c>
      <c r="BO167">
        <f>'Grid_Stock'!BM16</f>
        <v/>
      </c>
      <c r="BP167">
        <f>'Grid_Stock'!BN16</f>
        <v/>
      </c>
      <c r="BQ167">
        <f>'Grid_Stock'!BO16</f>
        <v/>
      </c>
      <c r="BR167">
        <f>'Grid_Stock'!BP16</f>
        <v/>
      </c>
      <c r="BS167">
        <f>'Grid_Stock'!BQ16</f>
        <v/>
      </c>
      <c r="BT167">
        <f>'Grid_Stock'!BR16</f>
        <v/>
      </c>
      <c r="BU167">
        <f>'Grid_Stock'!BS16</f>
        <v/>
      </c>
      <c r="BV167">
        <f>'Grid_Stock'!BT16</f>
        <v/>
      </c>
      <c r="BW167">
        <f>'Grid_Stock'!BU16</f>
        <v/>
      </c>
      <c r="BX167">
        <f>'Grid_Stock'!BV16</f>
        <v/>
      </c>
      <c r="BY167">
        <f>'Grid_Stock'!BW16</f>
        <v/>
      </c>
      <c r="BZ167">
        <f>'Grid_Stock'!BX16</f>
        <v/>
      </c>
      <c r="CA167">
        <f>'Grid_Stock'!BY16</f>
        <v/>
      </c>
      <c r="CB167">
        <f>'Grid_Stock'!BZ16</f>
        <v/>
      </c>
      <c r="CC167">
        <f>'Grid_Stock'!CA16</f>
        <v/>
      </c>
      <c r="CD167">
        <f>'Grid_Stock'!CB16</f>
        <v/>
      </c>
      <c r="CE167">
        <f>'Grid_Stock'!CC16</f>
        <v/>
      </c>
      <c r="CF167">
        <f>'Grid_Stock'!CD16</f>
        <v/>
      </c>
      <c r="CG167">
        <f>'Grid_Stock'!CE16</f>
        <v/>
      </c>
      <c r="CH167">
        <f>'Grid_Stock'!CF16</f>
        <v/>
      </c>
      <c r="CI167">
        <f>'Grid_Stock'!CG16</f>
        <v/>
      </c>
      <c r="CJ167">
        <f>'Grid_Stock'!CH16</f>
        <v/>
      </c>
      <c r="CK167">
        <f>'Grid_Stock'!CI16</f>
        <v/>
      </c>
      <c r="CL167">
        <f>'Grid_Stock'!CJ16</f>
        <v/>
      </c>
      <c r="CM167">
        <f>'Grid_Stock'!CK16</f>
        <v/>
      </c>
      <c r="CN167">
        <f>'Grid_Stock'!CL16</f>
        <v/>
      </c>
      <c r="CO167">
        <f>'Grid_Stock'!CM16</f>
        <v/>
      </c>
      <c r="CP167">
        <f>'Grid_Stock'!CN16</f>
        <v/>
      </c>
      <c r="CQ167">
        <f>'Grid_Stock'!CO16</f>
        <v/>
      </c>
      <c r="CR167">
        <f>'Grid_Stock'!CP16</f>
        <v/>
      </c>
      <c r="CS167">
        <f>'Grid_Stock'!CQ16</f>
        <v/>
      </c>
      <c r="CT167">
        <f>'Grid_Stock'!CR16</f>
        <v/>
      </c>
      <c r="CU167">
        <f>'Grid_Stock'!CS16</f>
        <v/>
      </c>
      <c r="CV167">
        <f>'Grid_Stock'!CT16</f>
        <v/>
      </c>
      <c r="CW167">
        <f>'Grid_Stock'!CU16</f>
        <v/>
      </c>
      <c r="CX167">
        <f>'Grid_Stock'!CV16</f>
        <v/>
      </c>
      <c r="CY167">
        <f>'Grid_Stock'!CW16</f>
        <v/>
      </c>
      <c r="CZ167">
        <f>'Grid_Stock'!CX16</f>
        <v/>
      </c>
      <c r="DA167">
        <f>'Grid_Stock'!CY16</f>
        <v/>
      </c>
      <c r="DB167">
        <f>'Grid_Stock'!CZ16</f>
        <v/>
      </c>
      <c r="DC167">
        <f>'Grid_Stock'!DA16</f>
        <v/>
      </c>
    </row>
    <row r="168">
      <c r="B168" s="26" t="inlineStr">
        <is>
          <t>（発注の目安はDashboardの基準在庫[下限/上限]と色分けを参照）</t>
        </is>
      </c>
    </row>
    <row r="170">
      <c r="A170" s="21" t="inlineStr">
        <is>
          <t>9RJ</t>
        </is>
      </c>
      <c r="B170" s="21" t="inlineStr">
        <is>
          <t>Substrate NGK N116-103-130xTB</t>
        </is>
      </c>
      <c r="C170" s="22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21" t="n"/>
      <c r="AI170" s="21" t="n"/>
      <c r="AJ170" s="21" t="n"/>
      <c r="AK170" s="21" t="n"/>
      <c r="AL170" s="21" t="n"/>
      <c r="AM170" s="21" t="n"/>
      <c r="AN170" s="21" t="n"/>
      <c r="AO170" s="21" t="n"/>
      <c r="AP170" s="21" t="n"/>
      <c r="AQ170" s="21" t="n"/>
      <c r="AR170" s="21" t="n"/>
      <c r="AS170" s="21" t="n"/>
      <c r="AT170" s="21" t="n"/>
      <c r="AU170" s="21" t="n"/>
      <c r="AV170" s="21" t="n"/>
      <c r="AW170" s="21" t="n"/>
      <c r="AX170" s="21" t="n"/>
      <c r="AY170" s="21" t="n"/>
      <c r="AZ170" s="21" t="n"/>
      <c r="BA170" s="21" t="n"/>
      <c r="BB170" s="21" t="n"/>
      <c r="BC170" s="21" t="n"/>
      <c r="BD170" s="21" t="n"/>
      <c r="BE170" s="21" t="n"/>
      <c r="BF170" s="21" t="n"/>
      <c r="BG170" s="21" t="n"/>
      <c r="BH170" s="21" t="n"/>
      <c r="BI170" s="21" t="n"/>
      <c r="BJ170" s="21" t="n"/>
      <c r="BK170" s="21" t="n"/>
      <c r="BL170" s="21" t="n"/>
      <c r="BM170" s="21" t="n"/>
      <c r="BN170" s="21" t="n"/>
      <c r="BO170" s="21" t="n"/>
      <c r="BP170" s="21" t="n"/>
      <c r="BQ170" s="21" t="n"/>
      <c r="BR170" s="21" t="n"/>
      <c r="BS170" s="21" t="n"/>
      <c r="BT170" s="21" t="n"/>
      <c r="BU170" s="21" t="n"/>
      <c r="BV170" s="21" t="n"/>
      <c r="BW170" s="21" t="n"/>
      <c r="BX170" s="21" t="n"/>
      <c r="BY170" s="21" t="n"/>
      <c r="BZ170" s="21" t="n"/>
      <c r="CA170" s="21" t="n"/>
      <c r="CB170" s="21" t="n"/>
      <c r="CC170" s="21" t="n"/>
      <c r="CD170" s="21" t="n"/>
      <c r="CE170" s="21" t="n"/>
      <c r="CF170" s="21" t="n"/>
      <c r="CG170" s="21" t="n"/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/>
      <c r="CS170" s="21" t="n"/>
      <c r="CT170" s="21" t="n"/>
      <c r="CU170" s="21" t="n"/>
      <c r="CV170" s="21" t="n"/>
      <c r="CW170" s="21" t="n"/>
      <c r="CX170" s="21" t="n"/>
      <c r="CY170" s="21" t="n"/>
      <c r="CZ170" s="21" t="n"/>
      <c r="DA170" s="21" t="n"/>
      <c r="DB170" s="21" t="n"/>
      <c r="DC170" s="21" t="n"/>
    </row>
    <row r="171">
      <c r="B171" t="inlineStr">
        <is>
          <t>0T160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12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Name],$A170)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s="5" t="inlineStr">
        <is>
          <t>合計使用量(kg)/週</t>
        </is>
      </c>
      <c r="D173">
        <f>'Grid_Requirement'!B17</f>
        <v/>
      </c>
      <c r="E173">
        <f>'Grid_Requirement'!C17</f>
        <v/>
      </c>
      <c r="F173">
        <f>'Grid_Requirement'!D17</f>
        <v/>
      </c>
      <c r="G173">
        <f>'Grid_Requirement'!E17</f>
        <v/>
      </c>
      <c r="H173">
        <f>'Grid_Requirement'!F17</f>
        <v/>
      </c>
      <c r="I173">
        <f>'Grid_Requirement'!G17</f>
        <v/>
      </c>
      <c r="J173">
        <f>'Grid_Requirement'!H17</f>
        <v/>
      </c>
      <c r="K173">
        <f>'Grid_Requirement'!I17</f>
        <v/>
      </c>
      <c r="L173">
        <f>'Grid_Requirement'!J17</f>
        <v/>
      </c>
      <c r="M173">
        <f>'Grid_Requirement'!K17</f>
        <v/>
      </c>
      <c r="N173">
        <f>'Grid_Requirement'!L17</f>
        <v/>
      </c>
      <c r="O173">
        <f>'Grid_Requirement'!M17</f>
        <v/>
      </c>
      <c r="P173">
        <f>'Grid_Requirement'!N17</f>
        <v/>
      </c>
      <c r="Q173">
        <f>'Grid_Requirement'!O17</f>
        <v/>
      </c>
      <c r="R173">
        <f>'Grid_Requirement'!P17</f>
        <v/>
      </c>
      <c r="S173">
        <f>'Grid_Requirement'!Q17</f>
        <v/>
      </c>
      <c r="T173">
        <f>'Grid_Requirement'!R17</f>
        <v/>
      </c>
      <c r="U173">
        <f>'Grid_Requirement'!S17</f>
        <v/>
      </c>
      <c r="V173">
        <f>'Grid_Requirement'!T17</f>
        <v/>
      </c>
      <c r="W173">
        <f>'Grid_Requirement'!U17</f>
        <v/>
      </c>
      <c r="X173">
        <f>'Grid_Requirement'!V17</f>
        <v/>
      </c>
      <c r="Y173">
        <f>'Grid_Requirement'!W17</f>
        <v/>
      </c>
      <c r="Z173">
        <f>'Grid_Requirement'!X17</f>
        <v/>
      </c>
      <c r="AA173">
        <f>'Grid_Requirement'!Y17</f>
        <v/>
      </c>
      <c r="AB173">
        <f>'Grid_Requirement'!Z17</f>
        <v/>
      </c>
      <c r="AC173">
        <f>'Grid_Requirement'!AA17</f>
        <v/>
      </c>
      <c r="AD173">
        <f>'Grid_Requirement'!AB17</f>
        <v/>
      </c>
      <c r="AE173">
        <f>'Grid_Requirement'!AC17</f>
        <v/>
      </c>
      <c r="AF173">
        <f>'Grid_Requirement'!AD17</f>
        <v/>
      </c>
      <c r="AG173">
        <f>'Grid_Requirement'!AE17</f>
        <v/>
      </c>
      <c r="AH173">
        <f>'Grid_Requirement'!AF17</f>
        <v/>
      </c>
      <c r="AI173">
        <f>'Grid_Requirement'!AG17</f>
        <v/>
      </c>
      <c r="AJ173">
        <f>'Grid_Requirement'!AH17</f>
        <v/>
      </c>
      <c r="AK173">
        <f>'Grid_Requirement'!AI17</f>
        <v/>
      </c>
      <c r="AL173">
        <f>'Grid_Requirement'!AJ17</f>
        <v/>
      </c>
      <c r="AM173">
        <f>'Grid_Requirement'!AK17</f>
        <v/>
      </c>
      <c r="AN173">
        <f>'Grid_Requirement'!AL17</f>
        <v/>
      </c>
      <c r="AO173">
        <f>'Grid_Requirement'!AM17</f>
        <v/>
      </c>
      <c r="AP173">
        <f>'Grid_Requirement'!AN17</f>
        <v/>
      </c>
      <c r="AQ173">
        <f>'Grid_Requirement'!AO17</f>
        <v/>
      </c>
      <c r="AR173">
        <f>'Grid_Requirement'!AP17</f>
        <v/>
      </c>
      <c r="AS173">
        <f>'Grid_Requirement'!AQ17</f>
        <v/>
      </c>
      <c r="AT173">
        <f>'Grid_Requirement'!AR17</f>
        <v/>
      </c>
      <c r="AU173">
        <f>'Grid_Requirement'!AS17</f>
        <v/>
      </c>
      <c r="AV173">
        <f>'Grid_Requirement'!AT17</f>
        <v/>
      </c>
      <c r="AW173">
        <f>'Grid_Requirement'!AU17</f>
        <v/>
      </c>
      <c r="AX173">
        <f>'Grid_Requirement'!AV17</f>
        <v/>
      </c>
      <c r="AY173">
        <f>'Grid_Requirement'!AW17</f>
        <v/>
      </c>
      <c r="AZ173">
        <f>'Grid_Requirement'!AX17</f>
        <v/>
      </c>
      <c r="BA173">
        <f>'Grid_Requirement'!AY17</f>
        <v/>
      </c>
      <c r="BB173">
        <f>'Grid_Requirement'!AZ17</f>
        <v/>
      </c>
      <c r="BC173">
        <f>'Grid_Requirement'!BA17</f>
        <v/>
      </c>
      <c r="BD173">
        <f>'Grid_Requirement'!BB17</f>
        <v/>
      </c>
      <c r="BE173">
        <f>'Grid_Requirement'!BC17</f>
        <v/>
      </c>
      <c r="BF173">
        <f>'Grid_Requirement'!BD17</f>
        <v/>
      </c>
      <c r="BG173">
        <f>'Grid_Requirement'!BE17</f>
        <v/>
      </c>
      <c r="BH173">
        <f>'Grid_Requirement'!BF17</f>
        <v/>
      </c>
      <c r="BI173">
        <f>'Grid_Requirement'!BG17</f>
        <v/>
      </c>
      <c r="BJ173">
        <f>'Grid_Requirement'!BH17</f>
        <v/>
      </c>
      <c r="BK173">
        <f>'Grid_Requirement'!BI17</f>
        <v/>
      </c>
      <c r="BL173">
        <f>'Grid_Requirement'!BJ17</f>
        <v/>
      </c>
      <c r="BM173">
        <f>'Grid_Requirement'!BK17</f>
        <v/>
      </c>
      <c r="BN173">
        <f>'Grid_Requirement'!BL17</f>
        <v/>
      </c>
      <c r="BO173">
        <f>'Grid_Requirement'!BM17</f>
        <v/>
      </c>
      <c r="BP173">
        <f>'Grid_Requirement'!BN17</f>
        <v/>
      </c>
      <c r="BQ173">
        <f>'Grid_Requirement'!BO17</f>
        <v/>
      </c>
      <c r="BR173">
        <f>'Grid_Requirement'!BP17</f>
        <v/>
      </c>
      <c r="BS173">
        <f>'Grid_Requirement'!BQ17</f>
        <v/>
      </c>
      <c r="BT173">
        <f>'Grid_Requirement'!BR17</f>
        <v/>
      </c>
      <c r="BU173">
        <f>'Grid_Requirement'!BS17</f>
        <v/>
      </c>
      <c r="BV173">
        <f>'Grid_Requirement'!BT17</f>
        <v/>
      </c>
      <c r="BW173">
        <f>'Grid_Requirement'!BU17</f>
        <v/>
      </c>
      <c r="BX173">
        <f>'Grid_Requirement'!BV17</f>
        <v/>
      </c>
      <c r="BY173">
        <f>'Grid_Requirement'!BW17</f>
        <v/>
      </c>
      <c r="BZ173">
        <f>'Grid_Requirement'!BX17</f>
        <v/>
      </c>
      <c r="CA173">
        <f>'Grid_Requirement'!BY17</f>
        <v/>
      </c>
      <c r="CB173">
        <f>'Grid_Requirement'!BZ17</f>
        <v/>
      </c>
      <c r="CC173">
        <f>'Grid_Requirement'!CA17</f>
        <v/>
      </c>
      <c r="CD173">
        <f>'Grid_Requirement'!CB17</f>
        <v/>
      </c>
      <c r="CE173">
        <f>'Grid_Requirement'!CC17</f>
        <v/>
      </c>
      <c r="CF173">
        <f>'Grid_Requirement'!CD17</f>
        <v/>
      </c>
      <c r="CG173">
        <f>'Grid_Requirement'!CE17</f>
        <v/>
      </c>
      <c r="CH173">
        <f>'Grid_Requirement'!CF17</f>
        <v/>
      </c>
      <c r="CI173">
        <f>'Grid_Requirement'!CG17</f>
        <v/>
      </c>
      <c r="CJ173">
        <f>'Grid_Requirement'!CH17</f>
        <v/>
      </c>
      <c r="CK173">
        <f>'Grid_Requirement'!CI17</f>
        <v/>
      </c>
      <c r="CL173">
        <f>'Grid_Requirement'!CJ17</f>
        <v/>
      </c>
      <c r="CM173">
        <f>'Grid_Requirement'!CK17</f>
        <v/>
      </c>
      <c r="CN173">
        <f>'Grid_Requirement'!CL17</f>
        <v/>
      </c>
      <c r="CO173">
        <f>'Grid_Requirement'!CM17</f>
        <v/>
      </c>
      <c r="CP173">
        <f>'Grid_Requirement'!CN17</f>
        <v/>
      </c>
      <c r="CQ173">
        <f>'Grid_Requirement'!CO17</f>
        <v/>
      </c>
      <c r="CR173">
        <f>'Grid_Requirement'!CP17</f>
        <v/>
      </c>
      <c r="CS173">
        <f>'Grid_Requirement'!CQ17</f>
        <v/>
      </c>
      <c r="CT173">
        <f>'Grid_Requirement'!CR17</f>
        <v/>
      </c>
      <c r="CU173">
        <f>'Grid_Requirement'!CS17</f>
        <v/>
      </c>
      <c r="CV173">
        <f>'Grid_Requirement'!CT17</f>
        <v/>
      </c>
      <c r="CW173">
        <f>'Grid_Requirement'!CU17</f>
        <v/>
      </c>
      <c r="CX173">
        <f>'Grid_Requirement'!CV17</f>
        <v/>
      </c>
      <c r="CY173">
        <f>'Grid_Requirement'!CW17</f>
        <v/>
      </c>
      <c r="CZ173">
        <f>'Grid_Requirement'!CX17</f>
        <v/>
      </c>
      <c r="DA173">
        <f>'Grid_Requirement'!CY17</f>
        <v/>
      </c>
      <c r="DB173">
        <f>'Grid_Requirement'!CZ17</f>
        <v/>
      </c>
      <c r="DC173">
        <f>'Grid_Requirement'!DA17</f>
        <v/>
      </c>
    </row>
    <row r="174">
      <c r="B174" t="inlineStr">
        <is>
          <t>TTAF在庫(実績,kg)</t>
        </is>
      </c>
      <c r="D174">
        <f>'T_TTAFStock'!B21</f>
        <v/>
      </c>
      <c r="E174">
        <f>'T_TTAFStock'!C21</f>
        <v/>
      </c>
      <c r="F174">
        <f>'T_TTAFStock'!D21</f>
        <v/>
      </c>
      <c r="G174">
        <f>'T_TTAFStock'!E21</f>
        <v/>
      </c>
      <c r="H174">
        <f>'T_TTAFStock'!F21</f>
        <v/>
      </c>
      <c r="I174">
        <f>'T_TTAFStock'!G21</f>
        <v/>
      </c>
      <c r="J174">
        <f>'T_TTAFStock'!H21</f>
        <v/>
      </c>
      <c r="K174">
        <f>'T_TTAFStock'!I21</f>
        <v/>
      </c>
      <c r="L174">
        <f>'T_TTAFStock'!J21</f>
        <v/>
      </c>
      <c r="M174">
        <f>'T_TTAFStock'!K21</f>
        <v/>
      </c>
      <c r="N174">
        <f>'T_TTAFStock'!L21</f>
        <v/>
      </c>
      <c r="O174">
        <f>'T_TTAFStock'!M21</f>
        <v/>
      </c>
      <c r="P174">
        <f>'T_TTAFStock'!N21</f>
        <v/>
      </c>
      <c r="Q174">
        <f>'T_TTAFStock'!O21</f>
        <v/>
      </c>
      <c r="R174">
        <f>'T_TTAFStock'!P21</f>
        <v/>
      </c>
      <c r="S174">
        <f>'T_TTAFStock'!Q21</f>
        <v/>
      </c>
      <c r="T174">
        <f>'T_TTAFStock'!R21</f>
        <v/>
      </c>
      <c r="U174">
        <f>'T_TTAFStock'!S21</f>
        <v/>
      </c>
      <c r="V174">
        <f>'T_TTAFStock'!T21</f>
        <v/>
      </c>
      <c r="W174">
        <f>'T_TTAFStock'!U21</f>
        <v/>
      </c>
      <c r="X174">
        <f>'T_TTAFStock'!V21</f>
        <v/>
      </c>
      <c r="Y174">
        <f>'T_TTAFStock'!W21</f>
        <v/>
      </c>
      <c r="Z174">
        <f>'T_TTAFStock'!X21</f>
        <v/>
      </c>
      <c r="AA174">
        <f>'T_TTAFStock'!Y21</f>
        <v/>
      </c>
      <c r="AB174">
        <f>'T_TTAFStock'!Z21</f>
        <v/>
      </c>
      <c r="AC174">
        <f>'T_TTAFStock'!AA21</f>
        <v/>
      </c>
      <c r="AD174">
        <f>'T_TTAFStock'!AB21</f>
        <v/>
      </c>
      <c r="AE174">
        <f>'T_TTAFStock'!AC21</f>
        <v/>
      </c>
      <c r="AF174">
        <f>'T_TTAFStock'!AD21</f>
        <v/>
      </c>
      <c r="AG174">
        <f>'T_TTAFStock'!AE21</f>
        <v/>
      </c>
      <c r="AH174">
        <f>'T_TTAFStock'!AF21</f>
        <v/>
      </c>
      <c r="AI174">
        <f>'T_TTAFStock'!AG21</f>
        <v/>
      </c>
      <c r="AJ174">
        <f>'T_TTAFStock'!AH21</f>
        <v/>
      </c>
      <c r="AK174">
        <f>'T_TTAFStock'!AI21</f>
        <v/>
      </c>
      <c r="AL174">
        <f>'T_TTAFStock'!AJ21</f>
        <v/>
      </c>
      <c r="AM174">
        <f>'T_TTAFStock'!AK21</f>
        <v/>
      </c>
      <c r="AN174">
        <f>'T_TTAFStock'!AL21</f>
        <v/>
      </c>
      <c r="AO174">
        <f>'T_TTAFStock'!AM21</f>
        <v/>
      </c>
      <c r="AP174">
        <f>'T_TTAFStock'!AN21</f>
        <v/>
      </c>
      <c r="AQ174">
        <f>'T_TTAFStock'!AO21</f>
        <v/>
      </c>
      <c r="AR174">
        <f>'T_TTAFStock'!AP21</f>
        <v/>
      </c>
      <c r="AS174">
        <f>'T_TTAFStock'!AQ21</f>
        <v/>
      </c>
      <c r="AT174">
        <f>'T_TTAFStock'!AR21</f>
        <v/>
      </c>
      <c r="AU174">
        <f>'T_TTAFStock'!AS21</f>
        <v/>
      </c>
      <c r="AV174">
        <f>'T_TTAFStock'!AT21</f>
        <v/>
      </c>
      <c r="AW174">
        <f>'T_TTAFStock'!AU21</f>
        <v/>
      </c>
      <c r="AX174">
        <f>'T_TTAFStock'!AV21</f>
        <v/>
      </c>
      <c r="AY174">
        <f>'T_TTAFStock'!AW21</f>
        <v/>
      </c>
      <c r="AZ174">
        <f>'T_TTAFStock'!AX21</f>
        <v/>
      </c>
      <c r="BA174">
        <f>'T_TTAFStock'!AY21</f>
        <v/>
      </c>
      <c r="BB174">
        <f>'T_TTAFStock'!AZ21</f>
        <v/>
      </c>
      <c r="BC174">
        <f>'T_TTAFStock'!BA21</f>
        <v/>
      </c>
      <c r="BD174">
        <f>'T_TTAFStock'!BB21</f>
        <v/>
      </c>
      <c r="BE174">
        <f>'T_TTAFStock'!BC21</f>
        <v/>
      </c>
      <c r="BF174">
        <f>'T_TTAFStock'!BD21</f>
        <v/>
      </c>
      <c r="BG174">
        <f>'T_TTAFStock'!BE21</f>
        <v/>
      </c>
      <c r="BH174">
        <f>'T_TTAFStock'!BF21</f>
        <v/>
      </c>
      <c r="BI174">
        <f>'T_TTAFStock'!BG21</f>
        <v/>
      </c>
      <c r="BJ174">
        <f>'T_TTAFStock'!BH21</f>
        <v/>
      </c>
      <c r="BK174">
        <f>'T_TTAFStock'!BI21</f>
        <v/>
      </c>
      <c r="BL174">
        <f>'T_TTAFStock'!BJ21</f>
        <v/>
      </c>
      <c r="BM174">
        <f>'T_TTAFStock'!BK21</f>
        <v/>
      </c>
      <c r="BN174">
        <f>'T_TTAFStock'!BL21</f>
        <v/>
      </c>
      <c r="BO174">
        <f>'T_TTAFStock'!BM21</f>
        <v/>
      </c>
      <c r="BP174">
        <f>'T_TTAFStock'!BN21</f>
        <v/>
      </c>
      <c r="BQ174">
        <f>'T_TTAFStock'!BO21</f>
        <v/>
      </c>
      <c r="BR174">
        <f>'T_TTAFStock'!BP21</f>
        <v/>
      </c>
      <c r="BS174">
        <f>'T_TTAFStock'!BQ21</f>
        <v/>
      </c>
      <c r="BT174">
        <f>'T_TTAFStock'!BR21</f>
        <v/>
      </c>
      <c r="BU174">
        <f>'T_TTAFStock'!BS21</f>
        <v/>
      </c>
      <c r="BV174">
        <f>'T_TTAFStock'!BT21</f>
        <v/>
      </c>
      <c r="BW174">
        <f>'T_TTAFStock'!BU21</f>
        <v/>
      </c>
      <c r="BX174">
        <f>'T_TTAFStock'!BV21</f>
        <v/>
      </c>
      <c r="BY174">
        <f>'T_TTAFStock'!BW21</f>
        <v/>
      </c>
      <c r="BZ174">
        <f>'T_TTAFStock'!BX21</f>
        <v/>
      </c>
      <c r="CA174">
        <f>'T_TTAFStock'!BY21</f>
        <v/>
      </c>
      <c r="CB174">
        <f>'T_TTAFStock'!BZ21</f>
        <v/>
      </c>
      <c r="CC174">
        <f>'T_TTAFStock'!CA21</f>
        <v/>
      </c>
      <c r="CD174">
        <f>'T_TTAFStock'!CB21</f>
        <v/>
      </c>
      <c r="CE174">
        <f>'T_TTAFStock'!CC21</f>
        <v/>
      </c>
      <c r="CF174">
        <f>'T_TTAFStock'!CD21</f>
        <v/>
      </c>
      <c r="CG174">
        <f>'T_TTAFStock'!CE21</f>
        <v/>
      </c>
      <c r="CH174">
        <f>'T_TTAFStock'!CF21</f>
        <v/>
      </c>
      <c r="CI174">
        <f>'T_TTAFStock'!CG21</f>
        <v/>
      </c>
      <c r="CJ174">
        <f>'T_TTAFStock'!CH21</f>
        <v/>
      </c>
      <c r="CK174">
        <f>'T_TTAFStock'!CI21</f>
        <v/>
      </c>
      <c r="CL174">
        <f>'T_TTAFStock'!CJ21</f>
        <v/>
      </c>
      <c r="CM174">
        <f>'T_TTAFStock'!CK21</f>
        <v/>
      </c>
      <c r="CN174">
        <f>'T_TTAFStock'!CL21</f>
        <v/>
      </c>
      <c r="CO174">
        <f>'T_TTAFStock'!CM21</f>
        <v/>
      </c>
      <c r="CP174">
        <f>'T_TTAFStock'!CN21</f>
        <v/>
      </c>
      <c r="CQ174">
        <f>'T_TTAFStock'!CO21</f>
        <v/>
      </c>
      <c r="CR174">
        <f>'T_TTAFStock'!CP21</f>
        <v/>
      </c>
      <c r="CS174">
        <f>'T_TTAFStock'!CQ21</f>
        <v/>
      </c>
      <c r="CT174">
        <f>'T_TTAFStock'!CR21</f>
        <v/>
      </c>
      <c r="CU174">
        <f>'T_TTAFStock'!CS21</f>
        <v/>
      </c>
      <c r="CV174">
        <f>'T_TTAFStock'!CT21</f>
        <v/>
      </c>
      <c r="CW174">
        <f>'T_TTAFStock'!CU21</f>
        <v/>
      </c>
      <c r="CX174">
        <f>'T_TTAFStock'!CV21</f>
        <v/>
      </c>
      <c r="CY174">
        <f>'T_TTAFStock'!CW21</f>
        <v/>
      </c>
      <c r="CZ174">
        <f>'T_TTAFStock'!CX21</f>
        <v/>
      </c>
      <c r="DA174">
        <f>'T_TTAFStock'!CY21</f>
        <v/>
      </c>
      <c r="DB174">
        <f>'T_TTAFStock'!CZ21</f>
        <v/>
      </c>
      <c r="DC174">
        <f>'T_TTAFStock'!DA21</f>
        <v/>
      </c>
    </row>
    <row r="175">
      <c r="B175" t="inlineStr">
        <is>
          <t>自社在庫(実績,kg)</t>
        </is>
      </c>
      <c r="D175">
        <f>'T_SelfStock'!B21</f>
        <v/>
      </c>
      <c r="E175">
        <f>'T_SelfStock'!C21</f>
        <v/>
      </c>
      <c r="F175">
        <f>'T_SelfStock'!D21</f>
        <v/>
      </c>
      <c r="G175">
        <f>'T_SelfStock'!E21</f>
        <v/>
      </c>
      <c r="H175">
        <f>'T_SelfStock'!F21</f>
        <v/>
      </c>
      <c r="I175">
        <f>'T_SelfStock'!G21</f>
        <v/>
      </c>
      <c r="J175">
        <f>'T_SelfStock'!H21</f>
        <v/>
      </c>
      <c r="K175">
        <f>'T_SelfStock'!I21</f>
        <v/>
      </c>
      <c r="L175">
        <f>'T_SelfStock'!J21</f>
        <v/>
      </c>
      <c r="M175">
        <f>'T_SelfStock'!K21</f>
        <v/>
      </c>
      <c r="N175">
        <f>'T_SelfStock'!L21</f>
        <v/>
      </c>
      <c r="O175">
        <f>'T_SelfStock'!M21</f>
        <v/>
      </c>
      <c r="P175">
        <f>'T_SelfStock'!N21</f>
        <v/>
      </c>
      <c r="Q175">
        <f>'T_SelfStock'!O21</f>
        <v/>
      </c>
      <c r="R175">
        <f>'T_SelfStock'!P21</f>
        <v/>
      </c>
      <c r="S175">
        <f>'T_SelfStock'!Q21</f>
        <v/>
      </c>
      <c r="T175">
        <f>'T_SelfStock'!R21</f>
        <v/>
      </c>
      <c r="U175">
        <f>'T_SelfStock'!S21</f>
        <v/>
      </c>
      <c r="V175">
        <f>'T_SelfStock'!T21</f>
        <v/>
      </c>
      <c r="W175">
        <f>'T_SelfStock'!U21</f>
        <v/>
      </c>
      <c r="X175">
        <f>'T_SelfStock'!V21</f>
        <v/>
      </c>
      <c r="Y175">
        <f>'T_SelfStock'!W21</f>
        <v/>
      </c>
      <c r="Z175">
        <f>'T_SelfStock'!X21</f>
        <v/>
      </c>
      <c r="AA175">
        <f>'T_SelfStock'!Y21</f>
        <v/>
      </c>
      <c r="AB175">
        <f>'T_SelfStock'!Z21</f>
        <v/>
      </c>
      <c r="AC175">
        <f>'T_SelfStock'!AA21</f>
        <v/>
      </c>
      <c r="AD175">
        <f>'T_SelfStock'!AB21</f>
        <v/>
      </c>
      <c r="AE175">
        <f>'T_SelfStock'!AC21</f>
        <v/>
      </c>
      <c r="AF175">
        <f>'T_SelfStock'!AD21</f>
        <v/>
      </c>
      <c r="AG175">
        <f>'T_SelfStock'!AE21</f>
        <v/>
      </c>
      <c r="AH175">
        <f>'T_SelfStock'!AF21</f>
        <v/>
      </c>
      <c r="AI175">
        <f>'T_SelfStock'!AG21</f>
        <v/>
      </c>
      <c r="AJ175">
        <f>'T_SelfStock'!AH21</f>
        <v/>
      </c>
      <c r="AK175">
        <f>'T_SelfStock'!AI21</f>
        <v/>
      </c>
      <c r="AL175">
        <f>'T_SelfStock'!AJ21</f>
        <v/>
      </c>
      <c r="AM175">
        <f>'T_SelfStock'!AK21</f>
        <v/>
      </c>
      <c r="AN175">
        <f>'T_SelfStock'!AL21</f>
        <v/>
      </c>
      <c r="AO175">
        <f>'T_SelfStock'!AM21</f>
        <v/>
      </c>
      <c r="AP175">
        <f>'T_SelfStock'!AN21</f>
        <v/>
      </c>
      <c r="AQ175">
        <f>'T_SelfStock'!AO21</f>
        <v/>
      </c>
      <c r="AR175">
        <f>'T_SelfStock'!AP21</f>
        <v/>
      </c>
      <c r="AS175">
        <f>'T_SelfStock'!AQ21</f>
        <v/>
      </c>
      <c r="AT175">
        <f>'T_SelfStock'!AR21</f>
        <v/>
      </c>
      <c r="AU175">
        <f>'T_SelfStock'!AS21</f>
        <v/>
      </c>
      <c r="AV175">
        <f>'T_SelfStock'!AT21</f>
        <v/>
      </c>
      <c r="AW175">
        <f>'T_SelfStock'!AU21</f>
        <v/>
      </c>
      <c r="AX175">
        <f>'T_SelfStock'!AV21</f>
        <v/>
      </c>
      <c r="AY175">
        <f>'T_SelfStock'!AW21</f>
        <v/>
      </c>
      <c r="AZ175">
        <f>'T_SelfStock'!AX21</f>
        <v/>
      </c>
      <c r="BA175">
        <f>'T_SelfStock'!AY21</f>
        <v/>
      </c>
      <c r="BB175">
        <f>'T_SelfStock'!AZ21</f>
        <v/>
      </c>
      <c r="BC175">
        <f>'T_SelfStock'!BA21</f>
        <v/>
      </c>
      <c r="BD175">
        <f>'T_SelfStock'!BB21</f>
        <v/>
      </c>
      <c r="BE175">
        <f>'T_SelfStock'!BC21</f>
        <v/>
      </c>
      <c r="BF175">
        <f>'T_SelfStock'!BD21</f>
        <v/>
      </c>
      <c r="BG175">
        <f>'T_SelfStock'!BE21</f>
        <v/>
      </c>
      <c r="BH175">
        <f>'T_SelfStock'!BF21</f>
        <v/>
      </c>
      <c r="BI175">
        <f>'T_SelfStock'!BG21</f>
        <v/>
      </c>
      <c r="BJ175">
        <f>'T_SelfStock'!BH21</f>
        <v/>
      </c>
      <c r="BK175">
        <f>'T_SelfStock'!BI21</f>
        <v/>
      </c>
      <c r="BL175">
        <f>'T_SelfStock'!BJ21</f>
        <v/>
      </c>
      <c r="BM175">
        <f>'T_SelfStock'!BK21</f>
        <v/>
      </c>
      <c r="BN175">
        <f>'T_SelfStock'!BL21</f>
        <v/>
      </c>
      <c r="BO175">
        <f>'T_SelfStock'!BM21</f>
        <v/>
      </c>
      <c r="BP175">
        <f>'T_SelfStock'!BN21</f>
        <v/>
      </c>
      <c r="BQ175">
        <f>'T_SelfStock'!BO21</f>
        <v/>
      </c>
      <c r="BR175">
        <f>'T_SelfStock'!BP21</f>
        <v/>
      </c>
      <c r="BS175">
        <f>'T_SelfStock'!BQ21</f>
        <v/>
      </c>
      <c r="BT175">
        <f>'T_SelfStock'!BR21</f>
        <v/>
      </c>
      <c r="BU175">
        <f>'T_SelfStock'!BS21</f>
        <v/>
      </c>
      <c r="BV175">
        <f>'T_SelfStock'!BT21</f>
        <v/>
      </c>
      <c r="BW175">
        <f>'T_SelfStock'!BU21</f>
        <v/>
      </c>
      <c r="BX175">
        <f>'T_SelfStock'!BV21</f>
        <v/>
      </c>
      <c r="BY175">
        <f>'T_SelfStock'!BW21</f>
        <v/>
      </c>
      <c r="BZ175">
        <f>'T_SelfStock'!BX21</f>
        <v/>
      </c>
      <c r="CA175">
        <f>'T_SelfStock'!BY21</f>
        <v/>
      </c>
      <c r="CB175">
        <f>'T_SelfStock'!BZ21</f>
        <v/>
      </c>
      <c r="CC175">
        <f>'T_SelfStock'!CA21</f>
        <v/>
      </c>
      <c r="CD175">
        <f>'T_SelfStock'!CB21</f>
        <v/>
      </c>
      <c r="CE175">
        <f>'T_SelfStock'!CC21</f>
        <v/>
      </c>
      <c r="CF175">
        <f>'T_SelfStock'!CD21</f>
        <v/>
      </c>
      <c r="CG175">
        <f>'T_SelfStock'!CE21</f>
        <v/>
      </c>
      <c r="CH175">
        <f>'T_SelfStock'!CF21</f>
        <v/>
      </c>
      <c r="CI175">
        <f>'T_SelfStock'!CG21</f>
        <v/>
      </c>
      <c r="CJ175">
        <f>'T_SelfStock'!CH21</f>
        <v/>
      </c>
      <c r="CK175">
        <f>'T_SelfStock'!CI21</f>
        <v/>
      </c>
      <c r="CL175">
        <f>'T_SelfStock'!CJ21</f>
        <v/>
      </c>
      <c r="CM175">
        <f>'T_SelfStock'!CK21</f>
        <v/>
      </c>
      <c r="CN175">
        <f>'T_SelfStock'!CL21</f>
        <v/>
      </c>
      <c r="CO175">
        <f>'T_SelfStock'!CM21</f>
        <v/>
      </c>
      <c r="CP175">
        <f>'T_SelfStock'!CN21</f>
        <v/>
      </c>
      <c r="CQ175">
        <f>'T_SelfStock'!CO21</f>
        <v/>
      </c>
      <c r="CR175">
        <f>'T_SelfStock'!CP21</f>
        <v/>
      </c>
      <c r="CS175">
        <f>'T_SelfStock'!CQ21</f>
        <v/>
      </c>
      <c r="CT175">
        <f>'T_SelfStock'!CR21</f>
        <v/>
      </c>
      <c r="CU175">
        <f>'T_SelfStock'!CS21</f>
        <v/>
      </c>
      <c r="CV175">
        <f>'T_SelfStock'!CT21</f>
        <v/>
      </c>
      <c r="CW175">
        <f>'T_SelfStock'!CU21</f>
        <v/>
      </c>
      <c r="CX175">
        <f>'T_SelfStock'!CV21</f>
        <v/>
      </c>
      <c r="CY175">
        <f>'T_SelfStock'!CW21</f>
        <v/>
      </c>
      <c r="CZ175">
        <f>'T_SelfStock'!CX21</f>
        <v/>
      </c>
      <c r="DA175">
        <f>'T_SelfStock'!CY21</f>
        <v/>
      </c>
      <c r="DB175">
        <f>'T_SelfStock'!CZ21</f>
        <v/>
      </c>
      <c r="DC175">
        <f>'T_SelfStock'!DA21</f>
        <v/>
      </c>
    </row>
    <row r="176">
      <c r="B176" t="inlineStr">
        <is>
          <t>Order(発注予定,kg)</t>
        </is>
      </c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  <c r="AB176" s="23" t="n"/>
      <c r="AC176" s="23" t="n"/>
      <c r="AD176" s="23" t="n"/>
      <c r="AE176" s="23" t="n"/>
      <c r="AF176" s="23" t="n"/>
      <c r="AG176" s="23" t="n"/>
      <c r="AH176" s="23" t="n"/>
      <c r="AI176" s="23" t="n"/>
      <c r="AJ176" s="23" t="n"/>
      <c r="AK176" s="23" t="n"/>
      <c r="AL176" s="23" t="n"/>
      <c r="AM176" s="23" t="n"/>
      <c r="AN176" s="23" t="n"/>
      <c r="AO176" s="23" t="n"/>
      <c r="AP176" s="23" t="n"/>
      <c r="AQ176" s="23" t="n"/>
      <c r="AR176" s="23" t="n"/>
      <c r="AS176" s="23" t="n"/>
      <c r="AT176" s="23" t="n"/>
      <c r="AU176" s="23" t="n"/>
      <c r="AV176" s="23" t="n"/>
      <c r="AW176" s="23" t="n"/>
      <c r="AX176" s="23" t="n"/>
      <c r="AY176" s="23" t="n"/>
      <c r="AZ176" s="23" t="n"/>
      <c r="BA176" s="23" t="n"/>
      <c r="BB176" s="23" t="n"/>
      <c r="BC176" s="23" t="n"/>
      <c r="BD176" s="23" t="n"/>
      <c r="BE176" s="23" t="n"/>
      <c r="BF176" s="23" t="n"/>
      <c r="BG176" s="23" t="n"/>
      <c r="BH176" s="23" t="n"/>
      <c r="BI176" s="23" t="n"/>
      <c r="BJ176" s="23" t="n"/>
      <c r="BK176" s="23" t="n"/>
      <c r="BL176" s="23" t="n"/>
      <c r="BM176" s="23" t="n"/>
      <c r="BN176" s="23" t="n"/>
      <c r="BO176" s="23" t="n"/>
      <c r="BP176" s="23" t="n"/>
      <c r="BQ176" s="23" t="n"/>
      <c r="BR176" s="23" t="n"/>
      <c r="BS176" s="23" t="n"/>
      <c r="BT176" s="23" t="n"/>
      <c r="BU176" s="23" t="n"/>
      <c r="BV176" s="23" t="n"/>
      <c r="BW176" s="23" t="n"/>
      <c r="BX176" s="23" t="n"/>
      <c r="BY176" s="23" t="n"/>
      <c r="BZ176" s="23" t="n"/>
      <c r="CA176" s="23" t="n"/>
      <c r="CB176" s="23" t="n"/>
      <c r="CC176" s="23" t="n"/>
      <c r="CD176" s="23" t="n"/>
      <c r="CE176" s="23" t="n"/>
      <c r="CF176" s="23" t="n"/>
      <c r="CG176" s="23" t="n"/>
      <c r="CH176" s="23" t="n"/>
      <c r="CI176" s="23" t="n"/>
      <c r="CJ176" s="23" t="n"/>
      <c r="CK176" s="23" t="n"/>
      <c r="CL176" s="23" t="n"/>
      <c r="CM176" s="23" t="n"/>
      <c r="CN176" s="23" t="n"/>
      <c r="CO176" s="23" t="n"/>
      <c r="CP176" s="23" t="n"/>
      <c r="CQ176" s="23" t="n"/>
      <c r="CR176" s="23" t="n"/>
      <c r="CS176" s="23" t="n"/>
      <c r="CT176" s="23" t="n"/>
      <c r="CU176" s="23" t="n"/>
      <c r="CV176" s="23" t="n"/>
      <c r="CW176" s="23" t="n"/>
      <c r="CX176" s="23" t="n"/>
      <c r="CY176" s="23" t="n"/>
      <c r="CZ176" s="23" t="n"/>
      <c r="DA176" s="23" t="n"/>
      <c r="DB176" s="23" t="n"/>
      <c r="DC176" s="23" t="n"/>
      <c r="DE176" s="12" t="inlineStr">
        <is>
          <t>9RJ</t>
        </is>
      </c>
    </row>
    <row r="177">
      <c r="B177" s="24" t="inlineStr">
        <is>
          <t>PO_No</t>
        </is>
      </c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  <c r="AD177" s="25" t="n"/>
      <c r="AE177" s="25" t="n"/>
      <c r="AF177" s="25" t="n"/>
      <c r="AG177" s="25" t="n"/>
      <c r="AH177" s="25" t="n"/>
      <c r="AI177" s="25" t="n"/>
      <c r="AJ177" s="25" t="n"/>
      <c r="AK177" s="25" t="n"/>
      <c r="AL177" s="25" t="n"/>
      <c r="AM177" s="25" t="n"/>
      <c r="AN177" s="25" t="n"/>
      <c r="AO177" s="25" t="n"/>
      <c r="AP177" s="25" t="n"/>
      <c r="AQ177" s="25" t="n"/>
      <c r="AR177" s="25" t="n"/>
      <c r="AS177" s="25" t="n"/>
      <c r="AT177" s="25" t="n"/>
      <c r="AU177" s="25" t="n"/>
      <c r="AV177" s="25" t="n"/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25" t="n"/>
      <c r="BV177" s="25" t="n"/>
      <c r="BW177" s="25" t="n"/>
      <c r="BX177" s="25" t="n"/>
      <c r="BY177" s="25" t="n"/>
      <c r="BZ177" s="25" t="n"/>
      <c r="CA177" s="25" t="n"/>
      <c r="CB177" s="25" t="n"/>
      <c r="CC177" s="25" t="n"/>
      <c r="CD177" s="25" t="n"/>
      <c r="CE177" s="25" t="n"/>
      <c r="CF177" s="25" t="n"/>
      <c r="CG177" s="25" t="n"/>
      <c r="CH177" s="25" t="n"/>
      <c r="CI177" s="25" t="n"/>
      <c r="CJ177" s="25" t="n"/>
      <c r="CK177" s="25" t="n"/>
      <c r="CL177" s="25" t="n"/>
      <c r="CM177" s="25" t="n"/>
      <c r="CN177" s="25" t="n"/>
      <c r="CO177" s="25" t="n"/>
      <c r="CP177" s="25" t="n"/>
      <c r="CQ177" s="25" t="n"/>
      <c r="CR177" s="25" t="n"/>
      <c r="CS177" s="25" t="n"/>
      <c r="CT177" s="25" t="n"/>
      <c r="CU177" s="25" t="n"/>
      <c r="CV177" s="25" t="n"/>
      <c r="CW177" s="25" t="n"/>
      <c r="CX177" s="25" t="n"/>
      <c r="CY177" s="25" t="n"/>
      <c r="CZ177" s="25" t="n"/>
      <c r="DA177" s="25" t="n"/>
      <c r="DB177" s="25" t="n"/>
      <c r="DC177" s="25" t="n"/>
    </row>
    <row r="178">
      <c r="B178" s="5" t="inlineStr">
        <is>
          <t>合計在庫(週末時点,kg)</t>
        </is>
      </c>
      <c r="D178">
        <f>'Grid_Stock'!B17</f>
        <v/>
      </c>
      <c r="E178">
        <f>'Grid_Stock'!C17</f>
        <v/>
      </c>
      <c r="F178">
        <f>'Grid_Stock'!D17</f>
        <v/>
      </c>
      <c r="G178">
        <f>'Grid_Stock'!E17</f>
        <v/>
      </c>
      <c r="H178">
        <f>'Grid_Stock'!F17</f>
        <v/>
      </c>
      <c r="I178">
        <f>'Grid_Stock'!G17</f>
        <v/>
      </c>
      <c r="J178">
        <f>'Grid_Stock'!H17</f>
        <v/>
      </c>
      <c r="K178">
        <f>'Grid_Stock'!I17</f>
        <v/>
      </c>
      <c r="L178">
        <f>'Grid_Stock'!J17</f>
        <v/>
      </c>
      <c r="M178">
        <f>'Grid_Stock'!K17</f>
        <v/>
      </c>
      <c r="N178">
        <f>'Grid_Stock'!L17</f>
        <v/>
      </c>
      <c r="O178">
        <f>'Grid_Stock'!M17</f>
        <v/>
      </c>
      <c r="P178">
        <f>'Grid_Stock'!N17</f>
        <v/>
      </c>
      <c r="Q178">
        <f>'Grid_Stock'!O17</f>
        <v/>
      </c>
      <c r="R178">
        <f>'Grid_Stock'!P17</f>
        <v/>
      </c>
      <c r="S178">
        <f>'Grid_Stock'!Q17</f>
        <v/>
      </c>
      <c r="T178">
        <f>'Grid_Stock'!R17</f>
        <v/>
      </c>
      <c r="U178">
        <f>'Grid_Stock'!S17</f>
        <v/>
      </c>
      <c r="V178">
        <f>'Grid_Stock'!T17</f>
        <v/>
      </c>
      <c r="W178">
        <f>'Grid_Stock'!U17</f>
        <v/>
      </c>
      <c r="X178">
        <f>'Grid_Stock'!V17</f>
        <v/>
      </c>
      <c r="Y178">
        <f>'Grid_Stock'!W17</f>
        <v/>
      </c>
      <c r="Z178">
        <f>'Grid_Stock'!X17</f>
        <v/>
      </c>
      <c r="AA178">
        <f>'Grid_Stock'!Y17</f>
        <v/>
      </c>
      <c r="AB178">
        <f>'Grid_Stock'!Z17</f>
        <v/>
      </c>
      <c r="AC178">
        <f>'Grid_Stock'!AA17</f>
        <v/>
      </c>
      <c r="AD178">
        <f>'Grid_Stock'!AB17</f>
        <v/>
      </c>
      <c r="AE178">
        <f>'Grid_Stock'!AC17</f>
        <v/>
      </c>
      <c r="AF178">
        <f>'Grid_Stock'!AD17</f>
        <v/>
      </c>
      <c r="AG178">
        <f>'Grid_Stock'!AE17</f>
        <v/>
      </c>
      <c r="AH178">
        <f>'Grid_Stock'!AF17</f>
        <v/>
      </c>
      <c r="AI178">
        <f>'Grid_Stock'!AG17</f>
        <v/>
      </c>
      <c r="AJ178">
        <f>'Grid_Stock'!AH17</f>
        <v/>
      </c>
      <c r="AK178">
        <f>'Grid_Stock'!AI17</f>
        <v/>
      </c>
      <c r="AL178">
        <f>'Grid_Stock'!AJ17</f>
        <v/>
      </c>
      <c r="AM178">
        <f>'Grid_Stock'!AK17</f>
        <v/>
      </c>
      <c r="AN178">
        <f>'Grid_Stock'!AL17</f>
        <v/>
      </c>
      <c r="AO178">
        <f>'Grid_Stock'!AM17</f>
        <v/>
      </c>
      <c r="AP178">
        <f>'Grid_Stock'!AN17</f>
        <v/>
      </c>
      <c r="AQ178">
        <f>'Grid_Stock'!AO17</f>
        <v/>
      </c>
      <c r="AR178">
        <f>'Grid_Stock'!AP17</f>
        <v/>
      </c>
      <c r="AS178">
        <f>'Grid_Stock'!AQ17</f>
        <v/>
      </c>
      <c r="AT178">
        <f>'Grid_Stock'!AR17</f>
        <v/>
      </c>
      <c r="AU178">
        <f>'Grid_Stock'!AS17</f>
        <v/>
      </c>
      <c r="AV178">
        <f>'Grid_Stock'!AT17</f>
        <v/>
      </c>
      <c r="AW178">
        <f>'Grid_Stock'!AU17</f>
        <v/>
      </c>
      <c r="AX178">
        <f>'Grid_Stock'!AV17</f>
        <v/>
      </c>
      <c r="AY178">
        <f>'Grid_Stock'!AW17</f>
        <v/>
      </c>
      <c r="AZ178">
        <f>'Grid_Stock'!AX17</f>
        <v/>
      </c>
      <c r="BA178">
        <f>'Grid_Stock'!AY17</f>
        <v/>
      </c>
      <c r="BB178">
        <f>'Grid_Stock'!AZ17</f>
        <v/>
      </c>
      <c r="BC178">
        <f>'Grid_Stock'!BA17</f>
        <v/>
      </c>
      <c r="BD178">
        <f>'Grid_Stock'!BB17</f>
        <v/>
      </c>
      <c r="BE178">
        <f>'Grid_Stock'!BC17</f>
        <v/>
      </c>
      <c r="BF178">
        <f>'Grid_Stock'!BD17</f>
        <v/>
      </c>
      <c r="BG178">
        <f>'Grid_Stock'!BE17</f>
        <v/>
      </c>
      <c r="BH178">
        <f>'Grid_Stock'!BF17</f>
        <v/>
      </c>
      <c r="BI178">
        <f>'Grid_Stock'!BG17</f>
        <v/>
      </c>
      <c r="BJ178">
        <f>'Grid_Stock'!BH17</f>
        <v/>
      </c>
      <c r="BK178">
        <f>'Grid_Stock'!BI17</f>
        <v/>
      </c>
      <c r="BL178">
        <f>'Grid_Stock'!BJ17</f>
        <v/>
      </c>
      <c r="BM178">
        <f>'Grid_Stock'!BK17</f>
        <v/>
      </c>
      <c r="BN178">
        <f>'Grid_Stock'!BL17</f>
        <v/>
      </c>
      <c r="BO178">
        <f>'Grid_Stock'!BM17</f>
        <v/>
      </c>
      <c r="BP178">
        <f>'Grid_Stock'!BN17</f>
        <v/>
      </c>
      <c r="BQ178">
        <f>'Grid_Stock'!BO17</f>
        <v/>
      </c>
      <c r="BR178">
        <f>'Grid_Stock'!BP17</f>
        <v/>
      </c>
      <c r="BS178">
        <f>'Grid_Stock'!BQ17</f>
        <v/>
      </c>
      <c r="BT178">
        <f>'Grid_Stock'!BR17</f>
        <v/>
      </c>
      <c r="BU178">
        <f>'Grid_Stock'!BS17</f>
        <v/>
      </c>
      <c r="BV178">
        <f>'Grid_Stock'!BT17</f>
        <v/>
      </c>
      <c r="BW178">
        <f>'Grid_Stock'!BU17</f>
        <v/>
      </c>
      <c r="BX178">
        <f>'Grid_Stock'!BV17</f>
        <v/>
      </c>
      <c r="BY178">
        <f>'Grid_Stock'!BW17</f>
        <v/>
      </c>
      <c r="BZ178">
        <f>'Grid_Stock'!BX17</f>
        <v/>
      </c>
      <c r="CA178">
        <f>'Grid_Stock'!BY17</f>
        <v/>
      </c>
      <c r="CB178">
        <f>'Grid_Stock'!BZ17</f>
        <v/>
      </c>
      <c r="CC178">
        <f>'Grid_Stock'!CA17</f>
        <v/>
      </c>
      <c r="CD178">
        <f>'Grid_Stock'!CB17</f>
        <v/>
      </c>
      <c r="CE178">
        <f>'Grid_Stock'!CC17</f>
        <v/>
      </c>
      <c r="CF178">
        <f>'Grid_Stock'!CD17</f>
        <v/>
      </c>
      <c r="CG178">
        <f>'Grid_Stock'!CE17</f>
        <v/>
      </c>
      <c r="CH178">
        <f>'Grid_Stock'!CF17</f>
        <v/>
      </c>
      <c r="CI178">
        <f>'Grid_Stock'!CG17</f>
        <v/>
      </c>
      <c r="CJ178">
        <f>'Grid_Stock'!CH17</f>
        <v/>
      </c>
      <c r="CK178">
        <f>'Grid_Stock'!CI17</f>
        <v/>
      </c>
      <c r="CL178">
        <f>'Grid_Stock'!CJ17</f>
        <v/>
      </c>
      <c r="CM178">
        <f>'Grid_Stock'!CK17</f>
        <v/>
      </c>
      <c r="CN178">
        <f>'Grid_Stock'!CL17</f>
        <v/>
      </c>
      <c r="CO178">
        <f>'Grid_Stock'!CM17</f>
        <v/>
      </c>
      <c r="CP178">
        <f>'Grid_Stock'!CN17</f>
        <v/>
      </c>
      <c r="CQ178">
        <f>'Grid_Stock'!CO17</f>
        <v/>
      </c>
      <c r="CR178">
        <f>'Grid_Stock'!CP17</f>
        <v/>
      </c>
      <c r="CS178">
        <f>'Grid_Stock'!CQ17</f>
        <v/>
      </c>
      <c r="CT178">
        <f>'Grid_Stock'!CR17</f>
        <v/>
      </c>
      <c r="CU178">
        <f>'Grid_Stock'!CS17</f>
        <v/>
      </c>
      <c r="CV178">
        <f>'Grid_Stock'!CT17</f>
        <v/>
      </c>
      <c r="CW178">
        <f>'Grid_Stock'!CU17</f>
        <v/>
      </c>
      <c r="CX178">
        <f>'Grid_Stock'!CV17</f>
        <v/>
      </c>
      <c r="CY178">
        <f>'Grid_Stock'!CW17</f>
        <v/>
      </c>
      <c r="CZ178">
        <f>'Grid_Stock'!CX17</f>
        <v/>
      </c>
      <c r="DA178">
        <f>'Grid_Stock'!CY17</f>
        <v/>
      </c>
      <c r="DB178">
        <f>'Grid_Stock'!CZ17</f>
        <v/>
      </c>
      <c r="DC178">
        <f>'Grid_Stock'!DA17</f>
        <v/>
      </c>
    </row>
    <row r="179">
      <c r="B179" s="26" t="inlineStr">
        <is>
          <t>（発注の目安はDashboardの基準在庫[下限/上限]と色分けを参照）</t>
        </is>
      </c>
    </row>
    <row r="181">
      <c r="A181" s="21" t="inlineStr">
        <is>
          <t>5JK</t>
        </is>
      </c>
      <c r="B181" s="21" t="inlineStr">
        <is>
          <t>Substrate NGK TP167-103-105xT2</t>
        </is>
      </c>
      <c r="C181" s="22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21" t="n"/>
      <c r="AI181" s="21" t="n"/>
      <c r="AJ181" s="21" t="n"/>
      <c r="AK181" s="21" t="n"/>
      <c r="AL181" s="21" t="n"/>
      <c r="AM181" s="21" t="n"/>
      <c r="AN181" s="21" t="n"/>
      <c r="AO181" s="21" t="n"/>
      <c r="AP181" s="21" t="n"/>
      <c r="AQ181" s="21" t="n"/>
      <c r="AR181" s="21" t="n"/>
      <c r="AS181" s="21" t="n"/>
      <c r="AT181" s="21" t="n"/>
      <c r="AU181" s="21" t="n"/>
      <c r="AV181" s="21" t="n"/>
      <c r="AW181" s="21" t="n"/>
      <c r="AX181" s="21" t="n"/>
      <c r="AY181" s="21" t="n"/>
      <c r="AZ181" s="21" t="n"/>
      <c r="BA181" s="21" t="n"/>
      <c r="BB181" s="21" t="n"/>
      <c r="BC181" s="21" t="n"/>
      <c r="BD181" s="21" t="n"/>
      <c r="BE181" s="21" t="n"/>
      <c r="BF181" s="21" t="n"/>
      <c r="BG181" s="21" t="n"/>
      <c r="BH181" s="21" t="n"/>
      <c r="BI181" s="21" t="n"/>
      <c r="BJ181" s="21" t="n"/>
      <c r="BK181" s="21" t="n"/>
      <c r="BL181" s="21" t="n"/>
      <c r="BM181" s="21" t="n"/>
      <c r="BN181" s="21" t="n"/>
      <c r="BO181" s="21" t="n"/>
      <c r="BP181" s="21" t="n"/>
      <c r="BQ181" s="21" t="n"/>
      <c r="BR181" s="21" t="n"/>
      <c r="BS181" s="21" t="n"/>
      <c r="BT181" s="21" t="n"/>
      <c r="BU181" s="21" t="n"/>
      <c r="BV181" s="21" t="n"/>
      <c r="BW181" s="21" t="n"/>
      <c r="BX181" s="21" t="n"/>
      <c r="BY181" s="21" t="n"/>
      <c r="BZ181" s="21" t="n"/>
      <c r="CA181" s="21" t="n"/>
      <c r="CB181" s="21" t="n"/>
      <c r="CC181" s="21" t="n"/>
      <c r="CD181" s="21" t="n"/>
      <c r="CE181" s="21" t="n"/>
      <c r="CF181" s="21" t="n"/>
      <c r="CG181" s="21" t="n"/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/>
      <c r="CS181" s="21" t="n"/>
      <c r="CT181" s="21" t="n"/>
      <c r="CU181" s="21" t="n"/>
      <c r="CV181" s="21" t="n"/>
      <c r="CW181" s="21" t="n"/>
      <c r="CX181" s="21" t="n"/>
      <c r="CY181" s="21" t="n"/>
      <c r="CZ181" s="21" t="n"/>
      <c r="DA181" s="21" t="n"/>
      <c r="DB181" s="21" t="n"/>
      <c r="DC181" s="21" t="n"/>
    </row>
    <row r="182">
      <c r="B182" t="inlineStr">
        <is>
          <t>0T500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Name],$A181)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s="5" t="inlineStr">
        <is>
          <t>合計使用量(kg)/週</t>
        </is>
      </c>
      <c r="D184">
        <f>'Grid_Requirement'!B18</f>
        <v/>
      </c>
      <c r="E184">
        <f>'Grid_Requirement'!C18</f>
        <v/>
      </c>
      <c r="F184">
        <f>'Grid_Requirement'!D18</f>
        <v/>
      </c>
      <c r="G184">
        <f>'Grid_Requirement'!E18</f>
        <v/>
      </c>
      <c r="H184">
        <f>'Grid_Requirement'!F18</f>
        <v/>
      </c>
      <c r="I184">
        <f>'Grid_Requirement'!G18</f>
        <v/>
      </c>
      <c r="J184">
        <f>'Grid_Requirement'!H18</f>
        <v/>
      </c>
      <c r="K184">
        <f>'Grid_Requirement'!I18</f>
        <v/>
      </c>
      <c r="L184">
        <f>'Grid_Requirement'!J18</f>
        <v/>
      </c>
      <c r="M184">
        <f>'Grid_Requirement'!K18</f>
        <v/>
      </c>
      <c r="N184">
        <f>'Grid_Requirement'!L18</f>
        <v/>
      </c>
      <c r="O184">
        <f>'Grid_Requirement'!M18</f>
        <v/>
      </c>
      <c r="P184">
        <f>'Grid_Requirement'!N18</f>
        <v/>
      </c>
      <c r="Q184">
        <f>'Grid_Requirement'!O18</f>
        <v/>
      </c>
      <c r="R184">
        <f>'Grid_Requirement'!P18</f>
        <v/>
      </c>
      <c r="S184">
        <f>'Grid_Requirement'!Q18</f>
        <v/>
      </c>
      <c r="T184">
        <f>'Grid_Requirement'!R18</f>
        <v/>
      </c>
      <c r="U184">
        <f>'Grid_Requirement'!S18</f>
        <v/>
      </c>
      <c r="V184">
        <f>'Grid_Requirement'!T18</f>
        <v/>
      </c>
      <c r="W184">
        <f>'Grid_Requirement'!U18</f>
        <v/>
      </c>
      <c r="X184">
        <f>'Grid_Requirement'!V18</f>
        <v/>
      </c>
      <c r="Y184">
        <f>'Grid_Requirement'!W18</f>
        <v/>
      </c>
      <c r="Z184">
        <f>'Grid_Requirement'!X18</f>
        <v/>
      </c>
      <c r="AA184">
        <f>'Grid_Requirement'!Y18</f>
        <v/>
      </c>
      <c r="AB184">
        <f>'Grid_Requirement'!Z18</f>
        <v/>
      </c>
      <c r="AC184">
        <f>'Grid_Requirement'!AA18</f>
        <v/>
      </c>
      <c r="AD184">
        <f>'Grid_Requirement'!AB18</f>
        <v/>
      </c>
      <c r="AE184">
        <f>'Grid_Requirement'!AC18</f>
        <v/>
      </c>
      <c r="AF184">
        <f>'Grid_Requirement'!AD18</f>
        <v/>
      </c>
      <c r="AG184">
        <f>'Grid_Requirement'!AE18</f>
        <v/>
      </c>
      <c r="AH184">
        <f>'Grid_Requirement'!AF18</f>
        <v/>
      </c>
      <c r="AI184">
        <f>'Grid_Requirement'!AG18</f>
        <v/>
      </c>
      <c r="AJ184">
        <f>'Grid_Requirement'!AH18</f>
        <v/>
      </c>
      <c r="AK184">
        <f>'Grid_Requirement'!AI18</f>
        <v/>
      </c>
      <c r="AL184">
        <f>'Grid_Requirement'!AJ18</f>
        <v/>
      </c>
      <c r="AM184">
        <f>'Grid_Requirement'!AK18</f>
        <v/>
      </c>
      <c r="AN184">
        <f>'Grid_Requirement'!AL18</f>
        <v/>
      </c>
      <c r="AO184">
        <f>'Grid_Requirement'!AM18</f>
        <v/>
      </c>
      <c r="AP184">
        <f>'Grid_Requirement'!AN18</f>
        <v/>
      </c>
      <c r="AQ184">
        <f>'Grid_Requirement'!AO18</f>
        <v/>
      </c>
      <c r="AR184">
        <f>'Grid_Requirement'!AP18</f>
        <v/>
      </c>
      <c r="AS184">
        <f>'Grid_Requirement'!AQ18</f>
        <v/>
      </c>
      <c r="AT184">
        <f>'Grid_Requirement'!AR18</f>
        <v/>
      </c>
      <c r="AU184">
        <f>'Grid_Requirement'!AS18</f>
        <v/>
      </c>
      <c r="AV184">
        <f>'Grid_Requirement'!AT18</f>
        <v/>
      </c>
      <c r="AW184">
        <f>'Grid_Requirement'!AU18</f>
        <v/>
      </c>
      <c r="AX184">
        <f>'Grid_Requirement'!AV18</f>
        <v/>
      </c>
      <c r="AY184">
        <f>'Grid_Requirement'!AW18</f>
        <v/>
      </c>
      <c r="AZ184">
        <f>'Grid_Requirement'!AX18</f>
        <v/>
      </c>
      <c r="BA184">
        <f>'Grid_Requirement'!AY18</f>
        <v/>
      </c>
      <c r="BB184">
        <f>'Grid_Requirement'!AZ18</f>
        <v/>
      </c>
      <c r="BC184">
        <f>'Grid_Requirement'!BA18</f>
        <v/>
      </c>
      <c r="BD184">
        <f>'Grid_Requirement'!BB18</f>
        <v/>
      </c>
      <c r="BE184">
        <f>'Grid_Requirement'!BC18</f>
        <v/>
      </c>
      <c r="BF184">
        <f>'Grid_Requirement'!BD18</f>
        <v/>
      </c>
      <c r="BG184">
        <f>'Grid_Requirement'!BE18</f>
        <v/>
      </c>
      <c r="BH184">
        <f>'Grid_Requirement'!BF18</f>
        <v/>
      </c>
      <c r="BI184">
        <f>'Grid_Requirement'!BG18</f>
        <v/>
      </c>
      <c r="BJ184">
        <f>'Grid_Requirement'!BH18</f>
        <v/>
      </c>
      <c r="BK184">
        <f>'Grid_Requirement'!BI18</f>
        <v/>
      </c>
      <c r="BL184">
        <f>'Grid_Requirement'!BJ18</f>
        <v/>
      </c>
      <c r="BM184">
        <f>'Grid_Requirement'!BK18</f>
        <v/>
      </c>
      <c r="BN184">
        <f>'Grid_Requirement'!BL18</f>
        <v/>
      </c>
      <c r="BO184">
        <f>'Grid_Requirement'!BM18</f>
        <v/>
      </c>
      <c r="BP184">
        <f>'Grid_Requirement'!BN18</f>
        <v/>
      </c>
      <c r="BQ184">
        <f>'Grid_Requirement'!BO18</f>
        <v/>
      </c>
      <c r="BR184">
        <f>'Grid_Requirement'!BP18</f>
        <v/>
      </c>
      <c r="BS184">
        <f>'Grid_Requirement'!BQ18</f>
        <v/>
      </c>
      <c r="BT184">
        <f>'Grid_Requirement'!BR18</f>
        <v/>
      </c>
      <c r="BU184">
        <f>'Grid_Requirement'!BS18</f>
        <v/>
      </c>
      <c r="BV184">
        <f>'Grid_Requirement'!BT18</f>
        <v/>
      </c>
      <c r="BW184">
        <f>'Grid_Requirement'!BU18</f>
        <v/>
      </c>
      <c r="BX184">
        <f>'Grid_Requirement'!BV18</f>
        <v/>
      </c>
      <c r="BY184">
        <f>'Grid_Requirement'!BW18</f>
        <v/>
      </c>
      <c r="BZ184">
        <f>'Grid_Requirement'!BX18</f>
        <v/>
      </c>
      <c r="CA184">
        <f>'Grid_Requirement'!BY18</f>
        <v/>
      </c>
      <c r="CB184">
        <f>'Grid_Requirement'!BZ18</f>
        <v/>
      </c>
      <c r="CC184">
        <f>'Grid_Requirement'!CA18</f>
        <v/>
      </c>
      <c r="CD184">
        <f>'Grid_Requirement'!CB18</f>
        <v/>
      </c>
      <c r="CE184">
        <f>'Grid_Requirement'!CC18</f>
        <v/>
      </c>
      <c r="CF184">
        <f>'Grid_Requirement'!CD18</f>
        <v/>
      </c>
      <c r="CG184">
        <f>'Grid_Requirement'!CE18</f>
        <v/>
      </c>
      <c r="CH184">
        <f>'Grid_Requirement'!CF18</f>
        <v/>
      </c>
      <c r="CI184">
        <f>'Grid_Requirement'!CG18</f>
        <v/>
      </c>
      <c r="CJ184">
        <f>'Grid_Requirement'!CH18</f>
        <v/>
      </c>
      <c r="CK184">
        <f>'Grid_Requirement'!CI18</f>
        <v/>
      </c>
      <c r="CL184">
        <f>'Grid_Requirement'!CJ18</f>
        <v/>
      </c>
      <c r="CM184">
        <f>'Grid_Requirement'!CK18</f>
        <v/>
      </c>
      <c r="CN184">
        <f>'Grid_Requirement'!CL18</f>
        <v/>
      </c>
      <c r="CO184">
        <f>'Grid_Requirement'!CM18</f>
        <v/>
      </c>
      <c r="CP184">
        <f>'Grid_Requirement'!CN18</f>
        <v/>
      </c>
      <c r="CQ184">
        <f>'Grid_Requirement'!CO18</f>
        <v/>
      </c>
      <c r="CR184">
        <f>'Grid_Requirement'!CP18</f>
        <v/>
      </c>
      <c r="CS184">
        <f>'Grid_Requirement'!CQ18</f>
        <v/>
      </c>
      <c r="CT184">
        <f>'Grid_Requirement'!CR18</f>
        <v/>
      </c>
      <c r="CU184">
        <f>'Grid_Requirement'!CS18</f>
        <v/>
      </c>
      <c r="CV184">
        <f>'Grid_Requirement'!CT18</f>
        <v/>
      </c>
      <c r="CW184">
        <f>'Grid_Requirement'!CU18</f>
        <v/>
      </c>
      <c r="CX184">
        <f>'Grid_Requirement'!CV18</f>
        <v/>
      </c>
      <c r="CY184">
        <f>'Grid_Requirement'!CW18</f>
        <v/>
      </c>
      <c r="CZ184">
        <f>'Grid_Requirement'!CX18</f>
        <v/>
      </c>
      <c r="DA184">
        <f>'Grid_Requirement'!CY18</f>
        <v/>
      </c>
      <c r="DB184">
        <f>'Grid_Requirement'!CZ18</f>
        <v/>
      </c>
      <c r="DC184">
        <f>'Grid_Requirement'!DA18</f>
        <v/>
      </c>
    </row>
    <row r="185">
      <c r="B185" t="inlineStr">
        <is>
          <t>TTAF在庫(実績,kg)</t>
        </is>
      </c>
      <c r="D185">
        <f>'T_TTAFStock'!B22</f>
        <v/>
      </c>
      <c r="E185">
        <f>'T_TTAFStock'!C22</f>
        <v/>
      </c>
      <c r="F185">
        <f>'T_TTAFStock'!D22</f>
        <v/>
      </c>
      <c r="G185">
        <f>'T_TTAFStock'!E22</f>
        <v/>
      </c>
      <c r="H185">
        <f>'T_TTAFStock'!F22</f>
        <v/>
      </c>
      <c r="I185">
        <f>'T_TTAFStock'!G22</f>
        <v/>
      </c>
      <c r="J185">
        <f>'T_TTAFStock'!H22</f>
        <v/>
      </c>
      <c r="K185">
        <f>'T_TTAFStock'!I22</f>
        <v/>
      </c>
      <c r="L185">
        <f>'T_TTAFStock'!J22</f>
        <v/>
      </c>
      <c r="M185">
        <f>'T_TTAFStock'!K22</f>
        <v/>
      </c>
      <c r="N185">
        <f>'T_TTAFStock'!L22</f>
        <v/>
      </c>
      <c r="O185">
        <f>'T_TTAFStock'!M22</f>
        <v/>
      </c>
      <c r="P185">
        <f>'T_TTAFStock'!N22</f>
        <v/>
      </c>
      <c r="Q185">
        <f>'T_TTAFStock'!O22</f>
        <v/>
      </c>
      <c r="R185">
        <f>'T_TTAFStock'!P22</f>
        <v/>
      </c>
      <c r="S185">
        <f>'T_TTAFStock'!Q22</f>
        <v/>
      </c>
      <c r="T185">
        <f>'T_TTAFStock'!R22</f>
        <v/>
      </c>
      <c r="U185">
        <f>'T_TTAFStock'!S22</f>
        <v/>
      </c>
      <c r="V185">
        <f>'T_TTAFStock'!T22</f>
        <v/>
      </c>
      <c r="W185">
        <f>'T_TTAFStock'!U22</f>
        <v/>
      </c>
      <c r="X185">
        <f>'T_TTAFStock'!V22</f>
        <v/>
      </c>
      <c r="Y185">
        <f>'T_TTAFStock'!W22</f>
        <v/>
      </c>
      <c r="Z185">
        <f>'T_TTAFStock'!X22</f>
        <v/>
      </c>
      <c r="AA185">
        <f>'T_TTAFStock'!Y22</f>
        <v/>
      </c>
      <c r="AB185">
        <f>'T_TTAFStock'!Z22</f>
        <v/>
      </c>
      <c r="AC185">
        <f>'T_TTAFStock'!AA22</f>
        <v/>
      </c>
      <c r="AD185">
        <f>'T_TTAFStock'!AB22</f>
        <v/>
      </c>
      <c r="AE185">
        <f>'T_TTAFStock'!AC22</f>
        <v/>
      </c>
      <c r="AF185">
        <f>'T_TTAFStock'!AD22</f>
        <v/>
      </c>
      <c r="AG185">
        <f>'T_TTAFStock'!AE22</f>
        <v/>
      </c>
      <c r="AH185">
        <f>'T_TTAFStock'!AF22</f>
        <v/>
      </c>
      <c r="AI185">
        <f>'T_TTAFStock'!AG22</f>
        <v/>
      </c>
      <c r="AJ185">
        <f>'T_TTAFStock'!AH22</f>
        <v/>
      </c>
      <c r="AK185">
        <f>'T_TTAFStock'!AI22</f>
        <v/>
      </c>
      <c r="AL185">
        <f>'T_TTAFStock'!AJ22</f>
        <v/>
      </c>
      <c r="AM185">
        <f>'T_TTAFStock'!AK22</f>
        <v/>
      </c>
      <c r="AN185">
        <f>'T_TTAFStock'!AL22</f>
        <v/>
      </c>
      <c r="AO185">
        <f>'T_TTAFStock'!AM22</f>
        <v/>
      </c>
      <c r="AP185">
        <f>'T_TTAFStock'!AN22</f>
        <v/>
      </c>
      <c r="AQ185">
        <f>'T_TTAFStock'!AO22</f>
        <v/>
      </c>
      <c r="AR185">
        <f>'T_TTAFStock'!AP22</f>
        <v/>
      </c>
      <c r="AS185">
        <f>'T_TTAFStock'!AQ22</f>
        <v/>
      </c>
      <c r="AT185">
        <f>'T_TTAFStock'!AR22</f>
        <v/>
      </c>
      <c r="AU185">
        <f>'T_TTAFStock'!AS22</f>
        <v/>
      </c>
      <c r="AV185">
        <f>'T_TTAFStock'!AT22</f>
        <v/>
      </c>
      <c r="AW185">
        <f>'T_TTAFStock'!AU22</f>
        <v/>
      </c>
      <c r="AX185">
        <f>'T_TTAFStock'!AV22</f>
        <v/>
      </c>
      <c r="AY185">
        <f>'T_TTAFStock'!AW22</f>
        <v/>
      </c>
      <c r="AZ185">
        <f>'T_TTAFStock'!AX22</f>
        <v/>
      </c>
      <c r="BA185">
        <f>'T_TTAFStock'!AY22</f>
        <v/>
      </c>
      <c r="BB185">
        <f>'T_TTAFStock'!AZ22</f>
        <v/>
      </c>
      <c r="BC185">
        <f>'T_TTAFStock'!BA22</f>
        <v/>
      </c>
      <c r="BD185">
        <f>'T_TTAFStock'!BB22</f>
        <v/>
      </c>
      <c r="BE185">
        <f>'T_TTAFStock'!BC22</f>
        <v/>
      </c>
      <c r="BF185">
        <f>'T_TTAFStock'!BD22</f>
        <v/>
      </c>
      <c r="BG185">
        <f>'T_TTAFStock'!BE22</f>
        <v/>
      </c>
      <c r="BH185">
        <f>'T_TTAFStock'!BF22</f>
        <v/>
      </c>
      <c r="BI185">
        <f>'T_TTAFStock'!BG22</f>
        <v/>
      </c>
      <c r="BJ185">
        <f>'T_TTAFStock'!BH22</f>
        <v/>
      </c>
      <c r="BK185">
        <f>'T_TTAFStock'!BI22</f>
        <v/>
      </c>
      <c r="BL185">
        <f>'T_TTAFStock'!BJ22</f>
        <v/>
      </c>
      <c r="BM185">
        <f>'T_TTAFStock'!BK22</f>
        <v/>
      </c>
      <c r="BN185">
        <f>'T_TTAFStock'!BL22</f>
        <v/>
      </c>
      <c r="BO185">
        <f>'T_TTAFStock'!BM22</f>
        <v/>
      </c>
      <c r="BP185">
        <f>'T_TTAFStock'!BN22</f>
        <v/>
      </c>
      <c r="BQ185">
        <f>'T_TTAFStock'!BO22</f>
        <v/>
      </c>
      <c r="BR185">
        <f>'T_TTAFStock'!BP22</f>
        <v/>
      </c>
      <c r="BS185">
        <f>'T_TTAFStock'!BQ22</f>
        <v/>
      </c>
      <c r="BT185">
        <f>'T_TTAFStock'!BR22</f>
        <v/>
      </c>
      <c r="BU185">
        <f>'T_TTAFStock'!BS22</f>
        <v/>
      </c>
      <c r="BV185">
        <f>'T_TTAFStock'!BT22</f>
        <v/>
      </c>
      <c r="BW185">
        <f>'T_TTAFStock'!BU22</f>
        <v/>
      </c>
      <c r="BX185">
        <f>'T_TTAFStock'!BV22</f>
        <v/>
      </c>
      <c r="BY185">
        <f>'T_TTAFStock'!BW22</f>
        <v/>
      </c>
      <c r="BZ185">
        <f>'T_TTAFStock'!BX22</f>
        <v/>
      </c>
      <c r="CA185">
        <f>'T_TTAFStock'!BY22</f>
        <v/>
      </c>
      <c r="CB185">
        <f>'T_TTAFStock'!BZ22</f>
        <v/>
      </c>
      <c r="CC185">
        <f>'T_TTAFStock'!CA22</f>
        <v/>
      </c>
      <c r="CD185">
        <f>'T_TTAFStock'!CB22</f>
        <v/>
      </c>
      <c r="CE185">
        <f>'T_TTAFStock'!CC22</f>
        <v/>
      </c>
      <c r="CF185">
        <f>'T_TTAFStock'!CD22</f>
        <v/>
      </c>
      <c r="CG185">
        <f>'T_TTAFStock'!CE22</f>
        <v/>
      </c>
      <c r="CH185">
        <f>'T_TTAFStock'!CF22</f>
        <v/>
      </c>
      <c r="CI185">
        <f>'T_TTAFStock'!CG22</f>
        <v/>
      </c>
      <c r="CJ185">
        <f>'T_TTAFStock'!CH22</f>
        <v/>
      </c>
      <c r="CK185">
        <f>'T_TTAFStock'!CI22</f>
        <v/>
      </c>
      <c r="CL185">
        <f>'T_TTAFStock'!CJ22</f>
        <v/>
      </c>
      <c r="CM185">
        <f>'T_TTAFStock'!CK22</f>
        <v/>
      </c>
      <c r="CN185">
        <f>'T_TTAFStock'!CL22</f>
        <v/>
      </c>
      <c r="CO185">
        <f>'T_TTAFStock'!CM22</f>
        <v/>
      </c>
      <c r="CP185">
        <f>'T_TTAFStock'!CN22</f>
        <v/>
      </c>
      <c r="CQ185">
        <f>'T_TTAFStock'!CO22</f>
        <v/>
      </c>
      <c r="CR185">
        <f>'T_TTAFStock'!CP22</f>
        <v/>
      </c>
      <c r="CS185">
        <f>'T_TTAFStock'!CQ22</f>
        <v/>
      </c>
      <c r="CT185">
        <f>'T_TTAFStock'!CR22</f>
        <v/>
      </c>
      <c r="CU185">
        <f>'T_TTAFStock'!CS22</f>
        <v/>
      </c>
      <c r="CV185">
        <f>'T_TTAFStock'!CT22</f>
        <v/>
      </c>
      <c r="CW185">
        <f>'T_TTAFStock'!CU22</f>
        <v/>
      </c>
      <c r="CX185">
        <f>'T_TTAFStock'!CV22</f>
        <v/>
      </c>
      <c r="CY185">
        <f>'T_TTAFStock'!CW22</f>
        <v/>
      </c>
      <c r="CZ185">
        <f>'T_TTAFStock'!CX22</f>
        <v/>
      </c>
      <c r="DA185">
        <f>'T_TTAFStock'!CY22</f>
        <v/>
      </c>
      <c r="DB185">
        <f>'T_TTAFStock'!CZ22</f>
        <v/>
      </c>
      <c r="DC185">
        <f>'T_TTAFStock'!DA22</f>
        <v/>
      </c>
    </row>
    <row r="186">
      <c r="B186" t="inlineStr">
        <is>
          <t>自社在庫(実績,kg)</t>
        </is>
      </c>
      <c r="D186">
        <f>'T_SelfStock'!B22</f>
        <v/>
      </c>
      <c r="E186">
        <f>'T_SelfStock'!C22</f>
        <v/>
      </c>
      <c r="F186">
        <f>'T_SelfStock'!D22</f>
        <v/>
      </c>
      <c r="G186">
        <f>'T_SelfStock'!E22</f>
        <v/>
      </c>
      <c r="H186">
        <f>'T_SelfStock'!F22</f>
        <v/>
      </c>
      <c r="I186">
        <f>'T_SelfStock'!G22</f>
        <v/>
      </c>
      <c r="J186">
        <f>'T_SelfStock'!H22</f>
        <v/>
      </c>
      <c r="K186">
        <f>'T_SelfStock'!I22</f>
        <v/>
      </c>
      <c r="L186">
        <f>'T_SelfStock'!J22</f>
        <v/>
      </c>
      <c r="M186">
        <f>'T_SelfStock'!K22</f>
        <v/>
      </c>
      <c r="N186">
        <f>'T_SelfStock'!L22</f>
        <v/>
      </c>
      <c r="O186">
        <f>'T_SelfStock'!M22</f>
        <v/>
      </c>
      <c r="P186">
        <f>'T_SelfStock'!N22</f>
        <v/>
      </c>
      <c r="Q186">
        <f>'T_SelfStock'!O22</f>
        <v/>
      </c>
      <c r="R186">
        <f>'T_SelfStock'!P22</f>
        <v/>
      </c>
      <c r="S186">
        <f>'T_SelfStock'!Q22</f>
        <v/>
      </c>
      <c r="T186">
        <f>'T_SelfStock'!R22</f>
        <v/>
      </c>
      <c r="U186">
        <f>'T_SelfStock'!S22</f>
        <v/>
      </c>
      <c r="V186">
        <f>'T_SelfStock'!T22</f>
        <v/>
      </c>
      <c r="W186">
        <f>'T_SelfStock'!U22</f>
        <v/>
      </c>
      <c r="X186">
        <f>'T_SelfStock'!V22</f>
        <v/>
      </c>
      <c r="Y186">
        <f>'T_SelfStock'!W22</f>
        <v/>
      </c>
      <c r="Z186">
        <f>'T_SelfStock'!X22</f>
        <v/>
      </c>
      <c r="AA186">
        <f>'T_SelfStock'!Y22</f>
        <v/>
      </c>
      <c r="AB186">
        <f>'T_SelfStock'!Z22</f>
        <v/>
      </c>
      <c r="AC186">
        <f>'T_SelfStock'!AA22</f>
        <v/>
      </c>
      <c r="AD186">
        <f>'T_SelfStock'!AB22</f>
        <v/>
      </c>
      <c r="AE186">
        <f>'T_SelfStock'!AC22</f>
        <v/>
      </c>
      <c r="AF186">
        <f>'T_SelfStock'!AD22</f>
        <v/>
      </c>
      <c r="AG186">
        <f>'T_SelfStock'!AE22</f>
        <v/>
      </c>
      <c r="AH186">
        <f>'T_SelfStock'!AF22</f>
        <v/>
      </c>
      <c r="AI186">
        <f>'T_SelfStock'!AG22</f>
        <v/>
      </c>
      <c r="AJ186">
        <f>'T_SelfStock'!AH22</f>
        <v/>
      </c>
      <c r="AK186">
        <f>'T_SelfStock'!AI22</f>
        <v/>
      </c>
      <c r="AL186">
        <f>'T_SelfStock'!AJ22</f>
        <v/>
      </c>
      <c r="AM186">
        <f>'T_SelfStock'!AK22</f>
        <v/>
      </c>
      <c r="AN186">
        <f>'T_SelfStock'!AL22</f>
        <v/>
      </c>
      <c r="AO186">
        <f>'T_SelfStock'!AM22</f>
        <v/>
      </c>
      <c r="AP186">
        <f>'T_SelfStock'!AN22</f>
        <v/>
      </c>
      <c r="AQ186">
        <f>'T_SelfStock'!AO22</f>
        <v/>
      </c>
      <c r="AR186">
        <f>'T_SelfStock'!AP22</f>
        <v/>
      </c>
      <c r="AS186">
        <f>'T_SelfStock'!AQ22</f>
        <v/>
      </c>
      <c r="AT186">
        <f>'T_SelfStock'!AR22</f>
        <v/>
      </c>
      <c r="AU186">
        <f>'T_SelfStock'!AS22</f>
        <v/>
      </c>
      <c r="AV186">
        <f>'T_SelfStock'!AT22</f>
        <v/>
      </c>
      <c r="AW186">
        <f>'T_SelfStock'!AU22</f>
        <v/>
      </c>
      <c r="AX186">
        <f>'T_SelfStock'!AV22</f>
        <v/>
      </c>
      <c r="AY186">
        <f>'T_SelfStock'!AW22</f>
        <v/>
      </c>
      <c r="AZ186">
        <f>'T_SelfStock'!AX22</f>
        <v/>
      </c>
      <c r="BA186">
        <f>'T_SelfStock'!AY22</f>
        <v/>
      </c>
      <c r="BB186">
        <f>'T_SelfStock'!AZ22</f>
        <v/>
      </c>
      <c r="BC186">
        <f>'T_SelfStock'!BA22</f>
        <v/>
      </c>
      <c r="BD186">
        <f>'T_SelfStock'!BB22</f>
        <v/>
      </c>
      <c r="BE186">
        <f>'T_SelfStock'!BC22</f>
        <v/>
      </c>
      <c r="BF186">
        <f>'T_SelfStock'!BD22</f>
        <v/>
      </c>
      <c r="BG186">
        <f>'T_SelfStock'!BE22</f>
        <v/>
      </c>
      <c r="BH186">
        <f>'T_SelfStock'!BF22</f>
        <v/>
      </c>
      <c r="BI186">
        <f>'T_SelfStock'!BG22</f>
        <v/>
      </c>
      <c r="BJ186">
        <f>'T_SelfStock'!BH22</f>
        <v/>
      </c>
      <c r="BK186">
        <f>'T_SelfStock'!BI22</f>
        <v/>
      </c>
      <c r="BL186">
        <f>'T_SelfStock'!BJ22</f>
        <v/>
      </c>
      <c r="BM186">
        <f>'T_SelfStock'!BK22</f>
        <v/>
      </c>
      <c r="BN186">
        <f>'T_SelfStock'!BL22</f>
        <v/>
      </c>
      <c r="BO186">
        <f>'T_SelfStock'!BM22</f>
        <v/>
      </c>
      <c r="BP186">
        <f>'T_SelfStock'!BN22</f>
        <v/>
      </c>
      <c r="BQ186">
        <f>'T_SelfStock'!BO22</f>
        <v/>
      </c>
      <c r="BR186">
        <f>'T_SelfStock'!BP22</f>
        <v/>
      </c>
      <c r="BS186">
        <f>'T_SelfStock'!BQ22</f>
        <v/>
      </c>
      <c r="BT186">
        <f>'T_SelfStock'!BR22</f>
        <v/>
      </c>
      <c r="BU186">
        <f>'T_SelfStock'!BS22</f>
        <v/>
      </c>
      <c r="BV186">
        <f>'T_SelfStock'!BT22</f>
        <v/>
      </c>
      <c r="BW186">
        <f>'T_SelfStock'!BU22</f>
        <v/>
      </c>
      <c r="BX186">
        <f>'T_SelfStock'!BV22</f>
        <v/>
      </c>
      <c r="BY186">
        <f>'T_SelfStock'!BW22</f>
        <v/>
      </c>
      <c r="BZ186">
        <f>'T_SelfStock'!BX22</f>
        <v/>
      </c>
      <c r="CA186">
        <f>'T_SelfStock'!BY22</f>
        <v/>
      </c>
      <c r="CB186">
        <f>'T_SelfStock'!BZ22</f>
        <v/>
      </c>
      <c r="CC186">
        <f>'T_SelfStock'!CA22</f>
        <v/>
      </c>
      <c r="CD186">
        <f>'T_SelfStock'!CB22</f>
        <v/>
      </c>
      <c r="CE186">
        <f>'T_SelfStock'!CC22</f>
        <v/>
      </c>
      <c r="CF186">
        <f>'T_SelfStock'!CD22</f>
        <v/>
      </c>
      <c r="CG186">
        <f>'T_SelfStock'!CE22</f>
        <v/>
      </c>
      <c r="CH186">
        <f>'T_SelfStock'!CF22</f>
        <v/>
      </c>
      <c r="CI186">
        <f>'T_SelfStock'!CG22</f>
        <v/>
      </c>
      <c r="CJ186">
        <f>'T_SelfStock'!CH22</f>
        <v/>
      </c>
      <c r="CK186">
        <f>'T_SelfStock'!CI22</f>
        <v/>
      </c>
      <c r="CL186">
        <f>'T_SelfStock'!CJ22</f>
        <v/>
      </c>
      <c r="CM186">
        <f>'T_SelfStock'!CK22</f>
        <v/>
      </c>
      <c r="CN186">
        <f>'T_SelfStock'!CL22</f>
        <v/>
      </c>
      <c r="CO186">
        <f>'T_SelfStock'!CM22</f>
        <v/>
      </c>
      <c r="CP186">
        <f>'T_SelfStock'!CN22</f>
        <v/>
      </c>
      <c r="CQ186">
        <f>'T_SelfStock'!CO22</f>
        <v/>
      </c>
      <c r="CR186">
        <f>'T_SelfStock'!CP22</f>
        <v/>
      </c>
      <c r="CS186">
        <f>'T_SelfStock'!CQ22</f>
        <v/>
      </c>
      <c r="CT186">
        <f>'T_SelfStock'!CR22</f>
        <v/>
      </c>
      <c r="CU186">
        <f>'T_SelfStock'!CS22</f>
        <v/>
      </c>
      <c r="CV186">
        <f>'T_SelfStock'!CT22</f>
        <v/>
      </c>
      <c r="CW186">
        <f>'T_SelfStock'!CU22</f>
        <v/>
      </c>
      <c r="CX186">
        <f>'T_SelfStock'!CV22</f>
        <v/>
      </c>
      <c r="CY186">
        <f>'T_SelfStock'!CW22</f>
        <v/>
      </c>
      <c r="CZ186">
        <f>'T_SelfStock'!CX22</f>
        <v/>
      </c>
      <c r="DA186">
        <f>'T_SelfStock'!CY22</f>
        <v/>
      </c>
      <c r="DB186">
        <f>'T_SelfStock'!CZ22</f>
        <v/>
      </c>
      <c r="DC186">
        <f>'T_SelfStock'!DA22</f>
        <v/>
      </c>
    </row>
    <row r="187">
      <c r="B187" t="inlineStr">
        <is>
          <t>Order(発注予定,kg)</t>
        </is>
      </c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  <c r="AB187" s="23" t="n"/>
      <c r="AC187" s="23" t="n"/>
      <c r="AD187" s="23" t="n"/>
      <c r="AE187" s="23" t="n"/>
      <c r="AF187" s="23" t="n"/>
      <c r="AG187" s="23" t="n"/>
      <c r="AH187" s="23" t="n"/>
      <c r="AI187" s="23" t="n"/>
      <c r="AJ187" s="23" t="n"/>
      <c r="AK187" s="23" t="n"/>
      <c r="AL187" s="23" t="n"/>
      <c r="AM187" s="23" t="n"/>
      <c r="AN187" s="23" t="n"/>
      <c r="AO187" s="23" t="n"/>
      <c r="AP187" s="23" t="n"/>
      <c r="AQ187" s="23" t="n"/>
      <c r="AR187" s="23" t="n"/>
      <c r="AS187" s="23" t="n"/>
      <c r="AT187" s="23" t="n"/>
      <c r="AU187" s="23" t="n"/>
      <c r="AV187" s="23" t="n"/>
      <c r="AW187" s="23" t="n"/>
      <c r="AX187" s="23" t="n"/>
      <c r="AY187" s="23" t="n"/>
      <c r="AZ187" s="23" t="n"/>
      <c r="BA187" s="23" t="n"/>
      <c r="BB187" s="23" t="n"/>
      <c r="BC187" s="23" t="n"/>
      <c r="BD187" s="23" t="n"/>
      <c r="BE187" s="23" t="n"/>
      <c r="BF187" s="23" t="n"/>
      <c r="BG187" s="23" t="n"/>
      <c r="BH187" s="23" t="n"/>
      <c r="BI187" s="23" t="n"/>
      <c r="BJ187" s="23" t="n"/>
      <c r="BK187" s="23" t="n"/>
      <c r="BL187" s="23" t="n"/>
      <c r="BM187" s="23" t="n"/>
      <c r="BN187" s="23" t="n"/>
      <c r="BO187" s="23" t="n"/>
      <c r="BP187" s="23" t="n"/>
      <c r="BQ187" s="23" t="n"/>
      <c r="BR187" s="23" t="n"/>
      <c r="BS187" s="23" t="n"/>
      <c r="BT187" s="23" t="n"/>
      <c r="BU187" s="23" t="n"/>
      <c r="BV187" s="23" t="n"/>
      <c r="BW187" s="23" t="n"/>
      <c r="BX187" s="23" t="n"/>
      <c r="BY187" s="23" t="n"/>
      <c r="BZ187" s="23" t="n"/>
      <c r="CA187" s="23" t="n"/>
      <c r="CB187" s="23" t="n"/>
      <c r="CC187" s="23" t="n"/>
      <c r="CD187" s="23" t="n"/>
      <c r="CE187" s="23" t="n"/>
      <c r="CF187" s="23" t="n"/>
      <c r="CG187" s="23" t="n"/>
      <c r="CH187" s="23" t="n"/>
      <c r="CI187" s="23" t="n"/>
      <c r="CJ187" s="23" t="n"/>
      <c r="CK187" s="23" t="n"/>
      <c r="CL187" s="23" t="n"/>
      <c r="CM187" s="23" t="n"/>
      <c r="CN187" s="23" t="n"/>
      <c r="CO187" s="23" t="n"/>
      <c r="CP187" s="23" t="n"/>
      <c r="CQ187" s="23" t="n"/>
      <c r="CR187" s="23" t="n"/>
      <c r="CS187" s="23" t="n"/>
      <c r="CT187" s="23" t="n"/>
      <c r="CU187" s="23" t="n"/>
      <c r="CV187" s="23" t="n"/>
      <c r="CW187" s="23" t="n"/>
      <c r="CX187" s="23" t="n"/>
      <c r="CY187" s="23" t="n"/>
      <c r="CZ187" s="23" t="n"/>
      <c r="DA187" s="23" t="n"/>
      <c r="DB187" s="23" t="n"/>
      <c r="DC187" s="23" t="n"/>
      <c r="DE187" s="12" t="inlineStr">
        <is>
          <t>5JK</t>
        </is>
      </c>
    </row>
    <row r="188">
      <c r="B188" s="24" t="inlineStr">
        <is>
          <t>PO_No</t>
        </is>
      </c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  <c r="AD188" s="25" t="n"/>
      <c r="AE188" s="25" t="n"/>
      <c r="AF188" s="25" t="n"/>
      <c r="AG188" s="25" t="n"/>
      <c r="AH188" s="25" t="n"/>
      <c r="AI188" s="25" t="n"/>
      <c r="AJ188" s="25" t="n"/>
      <c r="AK188" s="25" t="n"/>
      <c r="AL188" s="25" t="n"/>
      <c r="AM188" s="25" t="n"/>
      <c r="AN188" s="25" t="n"/>
      <c r="AO188" s="25" t="n"/>
      <c r="AP188" s="25" t="n"/>
      <c r="AQ188" s="25" t="n"/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25" t="n"/>
      <c r="BC188" s="25" t="n"/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25" t="n"/>
      <c r="BV188" s="25" t="n"/>
      <c r="BW188" s="25" t="n"/>
      <c r="BX188" s="25" t="n"/>
      <c r="BY188" s="25" t="n"/>
      <c r="BZ188" s="25" t="n"/>
      <c r="CA188" s="25" t="n"/>
      <c r="CB188" s="25" t="n"/>
      <c r="CC188" s="25" t="n"/>
      <c r="CD188" s="25" t="n"/>
      <c r="CE188" s="25" t="n"/>
      <c r="CF188" s="25" t="n"/>
      <c r="CG188" s="25" t="n"/>
      <c r="CH188" s="25" t="n"/>
      <c r="CI188" s="25" t="n"/>
      <c r="CJ188" s="25" t="n"/>
      <c r="CK188" s="25" t="n"/>
      <c r="CL188" s="25" t="n"/>
      <c r="CM188" s="25" t="n"/>
      <c r="CN188" s="25" t="n"/>
      <c r="CO188" s="25" t="n"/>
      <c r="CP188" s="25" t="n"/>
      <c r="CQ188" s="25" t="n"/>
      <c r="CR188" s="25" t="n"/>
      <c r="CS188" s="25" t="n"/>
      <c r="CT188" s="25" t="n"/>
      <c r="CU188" s="25" t="n"/>
      <c r="CV188" s="25" t="n"/>
      <c r="CW188" s="25" t="n"/>
      <c r="CX188" s="25" t="n"/>
      <c r="CY188" s="25" t="n"/>
      <c r="CZ188" s="25" t="n"/>
      <c r="DA188" s="25" t="n"/>
      <c r="DB188" s="25" t="n"/>
      <c r="DC188" s="25" t="n"/>
    </row>
    <row r="189">
      <c r="B189" s="5" t="inlineStr">
        <is>
          <t>合計在庫(週末時点,kg)</t>
        </is>
      </c>
      <c r="D189">
        <f>'Grid_Stock'!B18</f>
        <v/>
      </c>
      <c r="E189">
        <f>'Grid_Stock'!C18</f>
        <v/>
      </c>
      <c r="F189">
        <f>'Grid_Stock'!D18</f>
        <v/>
      </c>
      <c r="G189">
        <f>'Grid_Stock'!E18</f>
        <v/>
      </c>
      <c r="H189">
        <f>'Grid_Stock'!F18</f>
        <v/>
      </c>
      <c r="I189">
        <f>'Grid_Stock'!G18</f>
        <v/>
      </c>
      <c r="J189">
        <f>'Grid_Stock'!H18</f>
        <v/>
      </c>
      <c r="K189">
        <f>'Grid_Stock'!I18</f>
        <v/>
      </c>
      <c r="L189">
        <f>'Grid_Stock'!J18</f>
        <v/>
      </c>
      <c r="M189">
        <f>'Grid_Stock'!K18</f>
        <v/>
      </c>
      <c r="N189">
        <f>'Grid_Stock'!L18</f>
        <v/>
      </c>
      <c r="O189">
        <f>'Grid_Stock'!M18</f>
        <v/>
      </c>
      <c r="P189">
        <f>'Grid_Stock'!N18</f>
        <v/>
      </c>
      <c r="Q189">
        <f>'Grid_Stock'!O18</f>
        <v/>
      </c>
      <c r="R189">
        <f>'Grid_Stock'!P18</f>
        <v/>
      </c>
      <c r="S189">
        <f>'Grid_Stock'!Q18</f>
        <v/>
      </c>
      <c r="T189">
        <f>'Grid_Stock'!R18</f>
        <v/>
      </c>
      <c r="U189">
        <f>'Grid_Stock'!S18</f>
        <v/>
      </c>
      <c r="V189">
        <f>'Grid_Stock'!T18</f>
        <v/>
      </c>
      <c r="W189">
        <f>'Grid_Stock'!U18</f>
        <v/>
      </c>
      <c r="X189">
        <f>'Grid_Stock'!V18</f>
        <v/>
      </c>
      <c r="Y189">
        <f>'Grid_Stock'!W18</f>
        <v/>
      </c>
      <c r="Z189">
        <f>'Grid_Stock'!X18</f>
        <v/>
      </c>
      <c r="AA189">
        <f>'Grid_Stock'!Y18</f>
        <v/>
      </c>
      <c r="AB189">
        <f>'Grid_Stock'!Z18</f>
        <v/>
      </c>
      <c r="AC189">
        <f>'Grid_Stock'!AA18</f>
        <v/>
      </c>
      <c r="AD189">
        <f>'Grid_Stock'!AB18</f>
        <v/>
      </c>
      <c r="AE189">
        <f>'Grid_Stock'!AC18</f>
        <v/>
      </c>
      <c r="AF189">
        <f>'Grid_Stock'!AD18</f>
        <v/>
      </c>
      <c r="AG189">
        <f>'Grid_Stock'!AE18</f>
        <v/>
      </c>
      <c r="AH189">
        <f>'Grid_Stock'!AF18</f>
        <v/>
      </c>
      <c r="AI189">
        <f>'Grid_Stock'!AG18</f>
        <v/>
      </c>
      <c r="AJ189">
        <f>'Grid_Stock'!AH18</f>
        <v/>
      </c>
      <c r="AK189">
        <f>'Grid_Stock'!AI18</f>
        <v/>
      </c>
      <c r="AL189">
        <f>'Grid_Stock'!AJ18</f>
        <v/>
      </c>
      <c r="AM189">
        <f>'Grid_Stock'!AK18</f>
        <v/>
      </c>
      <c r="AN189">
        <f>'Grid_Stock'!AL18</f>
        <v/>
      </c>
      <c r="AO189">
        <f>'Grid_Stock'!AM18</f>
        <v/>
      </c>
      <c r="AP189">
        <f>'Grid_Stock'!AN18</f>
        <v/>
      </c>
      <c r="AQ189">
        <f>'Grid_Stock'!AO18</f>
        <v/>
      </c>
      <c r="AR189">
        <f>'Grid_Stock'!AP18</f>
        <v/>
      </c>
      <c r="AS189">
        <f>'Grid_Stock'!AQ18</f>
        <v/>
      </c>
      <c r="AT189">
        <f>'Grid_Stock'!AR18</f>
        <v/>
      </c>
      <c r="AU189">
        <f>'Grid_Stock'!AS18</f>
        <v/>
      </c>
      <c r="AV189">
        <f>'Grid_Stock'!AT18</f>
        <v/>
      </c>
      <c r="AW189">
        <f>'Grid_Stock'!AU18</f>
        <v/>
      </c>
      <c r="AX189">
        <f>'Grid_Stock'!AV18</f>
        <v/>
      </c>
      <c r="AY189">
        <f>'Grid_Stock'!AW18</f>
        <v/>
      </c>
      <c r="AZ189">
        <f>'Grid_Stock'!AX18</f>
        <v/>
      </c>
      <c r="BA189">
        <f>'Grid_Stock'!AY18</f>
        <v/>
      </c>
      <c r="BB189">
        <f>'Grid_Stock'!AZ18</f>
        <v/>
      </c>
      <c r="BC189">
        <f>'Grid_Stock'!BA18</f>
        <v/>
      </c>
      <c r="BD189">
        <f>'Grid_Stock'!BB18</f>
        <v/>
      </c>
      <c r="BE189">
        <f>'Grid_Stock'!BC18</f>
        <v/>
      </c>
      <c r="BF189">
        <f>'Grid_Stock'!BD18</f>
        <v/>
      </c>
      <c r="BG189">
        <f>'Grid_Stock'!BE18</f>
        <v/>
      </c>
      <c r="BH189">
        <f>'Grid_Stock'!BF18</f>
        <v/>
      </c>
      <c r="BI189">
        <f>'Grid_Stock'!BG18</f>
        <v/>
      </c>
      <c r="BJ189">
        <f>'Grid_Stock'!BH18</f>
        <v/>
      </c>
      <c r="BK189">
        <f>'Grid_Stock'!BI18</f>
        <v/>
      </c>
      <c r="BL189">
        <f>'Grid_Stock'!BJ18</f>
        <v/>
      </c>
      <c r="BM189">
        <f>'Grid_Stock'!BK18</f>
        <v/>
      </c>
      <c r="BN189">
        <f>'Grid_Stock'!BL18</f>
        <v/>
      </c>
      <c r="BO189">
        <f>'Grid_Stock'!BM18</f>
        <v/>
      </c>
      <c r="BP189">
        <f>'Grid_Stock'!BN18</f>
        <v/>
      </c>
      <c r="BQ189">
        <f>'Grid_Stock'!BO18</f>
        <v/>
      </c>
      <c r="BR189">
        <f>'Grid_Stock'!BP18</f>
        <v/>
      </c>
      <c r="BS189">
        <f>'Grid_Stock'!BQ18</f>
        <v/>
      </c>
      <c r="BT189">
        <f>'Grid_Stock'!BR18</f>
        <v/>
      </c>
      <c r="BU189">
        <f>'Grid_Stock'!BS18</f>
        <v/>
      </c>
      <c r="BV189">
        <f>'Grid_Stock'!BT18</f>
        <v/>
      </c>
      <c r="BW189">
        <f>'Grid_Stock'!BU18</f>
        <v/>
      </c>
      <c r="BX189">
        <f>'Grid_Stock'!BV18</f>
        <v/>
      </c>
      <c r="BY189">
        <f>'Grid_Stock'!BW18</f>
        <v/>
      </c>
      <c r="BZ189">
        <f>'Grid_Stock'!BX18</f>
        <v/>
      </c>
      <c r="CA189">
        <f>'Grid_Stock'!BY18</f>
        <v/>
      </c>
      <c r="CB189">
        <f>'Grid_Stock'!BZ18</f>
        <v/>
      </c>
      <c r="CC189">
        <f>'Grid_Stock'!CA18</f>
        <v/>
      </c>
      <c r="CD189">
        <f>'Grid_Stock'!CB18</f>
        <v/>
      </c>
      <c r="CE189">
        <f>'Grid_Stock'!CC18</f>
        <v/>
      </c>
      <c r="CF189">
        <f>'Grid_Stock'!CD18</f>
        <v/>
      </c>
      <c r="CG189">
        <f>'Grid_Stock'!CE18</f>
        <v/>
      </c>
      <c r="CH189">
        <f>'Grid_Stock'!CF18</f>
        <v/>
      </c>
      <c r="CI189">
        <f>'Grid_Stock'!CG18</f>
        <v/>
      </c>
      <c r="CJ189">
        <f>'Grid_Stock'!CH18</f>
        <v/>
      </c>
      <c r="CK189">
        <f>'Grid_Stock'!CI18</f>
        <v/>
      </c>
      <c r="CL189">
        <f>'Grid_Stock'!CJ18</f>
        <v/>
      </c>
      <c r="CM189">
        <f>'Grid_Stock'!CK18</f>
        <v/>
      </c>
      <c r="CN189">
        <f>'Grid_Stock'!CL18</f>
        <v/>
      </c>
      <c r="CO189">
        <f>'Grid_Stock'!CM18</f>
        <v/>
      </c>
      <c r="CP189">
        <f>'Grid_Stock'!CN18</f>
        <v/>
      </c>
      <c r="CQ189">
        <f>'Grid_Stock'!CO18</f>
        <v/>
      </c>
      <c r="CR189">
        <f>'Grid_Stock'!CP18</f>
        <v/>
      </c>
      <c r="CS189">
        <f>'Grid_Stock'!CQ18</f>
        <v/>
      </c>
      <c r="CT189">
        <f>'Grid_Stock'!CR18</f>
        <v/>
      </c>
      <c r="CU189">
        <f>'Grid_Stock'!CS18</f>
        <v/>
      </c>
      <c r="CV189">
        <f>'Grid_Stock'!CT18</f>
        <v/>
      </c>
      <c r="CW189">
        <f>'Grid_Stock'!CU18</f>
        <v/>
      </c>
      <c r="CX189">
        <f>'Grid_Stock'!CV18</f>
        <v/>
      </c>
      <c r="CY189">
        <f>'Grid_Stock'!CW18</f>
        <v/>
      </c>
      <c r="CZ189">
        <f>'Grid_Stock'!CX18</f>
        <v/>
      </c>
      <c r="DA189">
        <f>'Grid_Stock'!CY18</f>
        <v/>
      </c>
      <c r="DB189">
        <f>'Grid_Stock'!CZ18</f>
        <v/>
      </c>
      <c r="DC189">
        <f>'Grid_Stock'!DA18</f>
        <v/>
      </c>
    </row>
    <row r="190">
      <c r="B190" s="26" t="inlineStr">
        <is>
          <t>（発注の目安はDashboardの基準在庫[下限/上限]と色分けを参照）</t>
        </is>
      </c>
    </row>
    <row r="192">
      <c r="A192" s="21" t="inlineStr">
        <is>
          <t>1JN</t>
        </is>
      </c>
      <c r="B192" s="21" t="inlineStr">
        <is>
          <t>Substrate TTAF WF6</t>
        </is>
      </c>
      <c r="C192" s="22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21" t="n"/>
      <c r="AI192" s="21" t="n"/>
      <c r="AJ192" s="21" t="n"/>
      <c r="AK192" s="21" t="n"/>
      <c r="AL192" s="21" t="n"/>
      <c r="AM192" s="21" t="n"/>
      <c r="AN192" s="21" t="n"/>
      <c r="AO192" s="21" t="n"/>
      <c r="AP192" s="21" t="n"/>
      <c r="AQ192" s="21" t="n"/>
      <c r="AR192" s="21" t="n"/>
      <c r="AS192" s="21" t="n"/>
      <c r="AT192" s="21" t="n"/>
      <c r="AU192" s="21" t="n"/>
      <c r="AV192" s="21" t="n"/>
      <c r="AW192" s="21" t="n"/>
      <c r="AX192" s="21" t="n"/>
      <c r="AY192" s="21" t="n"/>
      <c r="AZ192" s="21" t="n"/>
      <c r="BA192" s="21" t="n"/>
      <c r="BB192" s="21" t="n"/>
      <c r="BC192" s="21" t="n"/>
      <c r="BD192" s="21" t="n"/>
      <c r="BE192" s="21" t="n"/>
      <c r="BF192" s="21" t="n"/>
      <c r="BG192" s="21" t="n"/>
      <c r="BH192" s="21" t="n"/>
      <c r="BI192" s="21" t="n"/>
      <c r="BJ192" s="21" t="n"/>
      <c r="BK192" s="21" t="n"/>
      <c r="BL192" s="21" t="n"/>
      <c r="BM192" s="21" t="n"/>
      <c r="BN192" s="21" t="n"/>
      <c r="BO192" s="21" t="n"/>
      <c r="BP192" s="21" t="n"/>
      <c r="BQ192" s="21" t="n"/>
      <c r="BR192" s="21" t="n"/>
      <c r="BS192" s="21" t="n"/>
      <c r="BT192" s="21" t="n"/>
      <c r="BU192" s="21" t="n"/>
      <c r="BV192" s="21" t="n"/>
      <c r="BW192" s="21" t="n"/>
      <c r="BX192" s="21" t="n"/>
      <c r="BY192" s="21" t="n"/>
      <c r="BZ192" s="21" t="n"/>
      <c r="CA192" s="21" t="n"/>
      <c r="CB192" s="21" t="n"/>
      <c r="CC192" s="21" t="n"/>
      <c r="CD192" s="21" t="n"/>
      <c r="CE192" s="21" t="n"/>
      <c r="CF192" s="21" t="n"/>
      <c r="CG192" s="21" t="n"/>
      <c r="CH192" s="21" t="n"/>
      <c r="CI192" s="21" t="n"/>
      <c r="CJ192" s="21" t="n"/>
      <c r="CK192" s="21" t="n"/>
      <c r="CL192" s="21" t="n"/>
      <c r="CM192" s="21" t="n"/>
      <c r="CN192" s="21" t="n"/>
      <c r="CO192" s="21" t="n"/>
      <c r="CP192" s="21" t="n"/>
      <c r="CQ192" s="21" t="n"/>
      <c r="CR192" s="21" t="n"/>
      <c r="CS192" s="21" t="n"/>
      <c r="CT192" s="21" t="n"/>
      <c r="CU192" s="21" t="n"/>
      <c r="CV192" s="21" t="n"/>
      <c r="CW192" s="21" t="n"/>
      <c r="CX192" s="21" t="n"/>
      <c r="CY192" s="21" t="n"/>
      <c r="CZ192" s="21" t="n"/>
      <c r="DA192" s="21" t="n"/>
      <c r="DB192" s="21" t="n"/>
      <c r="DC192" s="21" t="n"/>
    </row>
    <row r="193">
      <c r="B193" t="inlineStr">
        <is>
          <t>0Y460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12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Name],$A192)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s="5" t="inlineStr">
        <is>
          <t>合計使用量(kg)/週</t>
        </is>
      </c>
      <c r="D195">
        <f>'Grid_Requirement'!B21</f>
        <v/>
      </c>
      <c r="E195">
        <f>'Grid_Requirement'!C21</f>
        <v/>
      </c>
      <c r="F195">
        <f>'Grid_Requirement'!D21</f>
        <v/>
      </c>
      <c r="G195">
        <f>'Grid_Requirement'!E21</f>
        <v/>
      </c>
      <c r="H195">
        <f>'Grid_Requirement'!F21</f>
        <v/>
      </c>
      <c r="I195">
        <f>'Grid_Requirement'!G21</f>
        <v/>
      </c>
      <c r="J195">
        <f>'Grid_Requirement'!H21</f>
        <v/>
      </c>
      <c r="K195">
        <f>'Grid_Requirement'!I21</f>
        <v/>
      </c>
      <c r="L195">
        <f>'Grid_Requirement'!J21</f>
        <v/>
      </c>
      <c r="M195">
        <f>'Grid_Requirement'!K21</f>
        <v/>
      </c>
      <c r="N195">
        <f>'Grid_Requirement'!L21</f>
        <v/>
      </c>
      <c r="O195">
        <f>'Grid_Requirement'!M21</f>
        <v/>
      </c>
      <c r="P195">
        <f>'Grid_Requirement'!N21</f>
        <v/>
      </c>
      <c r="Q195">
        <f>'Grid_Requirement'!O21</f>
        <v/>
      </c>
      <c r="R195">
        <f>'Grid_Requirement'!P21</f>
        <v/>
      </c>
      <c r="S195">
        <f>'Grid_Requirement'!Q21</f>
        <v/>
      </c>
      <c r="T195">
        <f>'Grid_Requirement'!R21</f>
        <v/>
      </c>
      <c r="U195">
        <f>'Grid_Requirement'!S21</f>
        <v/>
      </c>
      <c r="V195">
        <f>'Grid_Requirement'!T21</f>
        <v/>
      </c>
      <c r="W195">
        <f>'Grid_Requirement'!U21</f>
        <v/>
      </c>
      <c r="X195">
        <f>'Grid_Requirement'!V21</f>
        <v/>
      </c>
      <c r="Y195">
        <f>'Grid_Requirement'!W21</f>
        <v/>
      </c>
      <c r="Z195">
        <f>'Grid_Requirement'!X21</f>
        <v/>
      </c>
      <c r="AA195">
        <f>'Grid_Requirement'!Y21</f>
        <v/>
      </c>
      <c r="AB195">
        <f>'Grid_Requirement'!Z21</f>
        <v/>
      </c>
      <c r="AC195">
        <f>'Grid_Requirement'!AA21</f>
        <v/>
      </c>
      <c r="AD195">
        <f>'Grid_Requirement'!AB21</f>
        <v/>
      </c>
      <c r="AE195">
        <f>'Grid_Requirement'!AC21</f>
        <v/>
      </c>
      <c r="AF195">
        <f>'Grid_Requirement'!AD21</f>
        <v/>
      </c>
      <c r="AG195">
        <f>'Grid_Requirement'!AE21</f>
        <v/>
      </c>
      <c r="AH195">
        <f>'Grid_Requirement'!AF21</f>
        <v/>
      </c>
      <c r="AI195">
        <f>'Grid_Requirement'!AG21</f>
        <v/>
      </c>
      <c r="AJ195">
        <f>'Grid_Requirement'!AH21</f>
        <v/>
      </c>
      <c r="AK195">
        <f>'Grid_Requirement'!AI21</f>
        <v/>
      </c>
      <c r="AL195">
        <f>'Grid_Requirement'!AJ21</f>
        <v/>
      </c>
      <c r="AM195">
        <f>'Grid_Requirement'!AK21</f>
        <v/>
      </c>
      <c r="AN195">
        <f>'Grid_Requirement'!AL21</f>
        <v/>
      </c>
      <c r="AO195">
        <f>'Grid_Requirement'!AM21</f>
        <v/>
      </c>
      <c r="AP195">
        <f>'Grid_Requirement'!AN21</f>
        <v/>
      </c>
      <c r="AQ195">
        <f>'Grid_Requirement'!AO21</f>
        <v/>
      </c>
      <c r="AR195">
        <f>'Grid_Requirement'!AP21</f>
        <v/>
      </c>
      <c r="AS195">
        <f>'Grid_Requirement'!AQ21</f>
        <v/>
      </c>
      <c r="AT195">
        <f>'Grid_Requirement'!AR21</f>
        <v/>
      </c>
      <c r="AU195">
        <f>'Grid_Requirement'!AS21</f>
        <v/>
      </c>
      <c r="AV195">
        <f>'Grid_Requirement'!AT21</f>
        <v/>
      </c>
      <c r="AW195">
        <f>'Grid_Requirement'!AU21</f>
        <v/>
      </c>
      <c r="AX195">
        <f>'Grid_Requirement'!AV21</f>
        <v/>
      </c>
      <c r="AY195">
        <f>'Grid_Requirement'!AW21</f>
        <v/>
      </c>
      <c r="AZ195">
        <f>'Grid_Requirement'!AX21</f>
        <v/>
      </c>
      <c r="BA195">
        <f>'Grid_Requirement'!AY21</f>
        <v/>
      </c>
      <c r="BB195">
        <f>'Grid_Requirement'!AZ21</f>
        <v/>
      </c>
      <c r="BC195">
        <f>'Grid_Requirement'!BA21</f>
        <v/>
      </c>
      <c r="BD195">
        <f>'Grid_Requirement'!BB21</f>
        <v/>
      </c>
      <c r="BE195">
        <f>'Grid_Requirement'!BC21</f>
        <v/>
      </c>
      <c r="BF195">
        <f>'Grid_Requirement'!BD21</f>
        <v/>
      </c>
      <c r="BG195">
        <f>'Grid_Requirement'!BE21</f>
        <v/>
      </c>
      <c r="BH195">
        <f>'Grid_Requirement'!BF21</f>
        <v/>
      </c>
      <c r="BI195">
        <f>'Grid_Requirement'!BG21</f>
        <v/>
      </c>
      <c r="BJ195">
        <f>'Grid_Requirement'!BH21</f>
        <v/>
      </c>
      <c r="BK195">
        <f>'Grid_Requirement'!BI21</f>
        <v/>
      </c>
      <c r="BL195">
        <f>'Grid_Requirement'!BJ21</f>
        <v/>
      </c>
      <c r="BM195">
        <f>'Grid_Requirement'!BK21</f>
        <v/>
      </c>
      <c r="BN195">
        <f>'Grid_Requirement'!BL21</f>
        <v/>
      </c>
      <c r="BO195">
        <f>'Grid_Requirement'!BM21</f>
        <v/>
      </c>
      <c r="BP195">
        <f>'Grid_Requirement'!BN21</f>
        <v/>
      </c>
      <c r="BQ195">
        <f>'Grid_Requirement'!BO21</f>
        <v/>
      </c>
      <c r="BR195">
        <f>'Grid_Requirement'!BP21</f>
        <v/>
      </c>
      <c r="BS195">
        <f>'Grid_Requirement'!BQ21</f>
        <v/>
      </c>
      <c r="BT195">
        <f>'Grid_Requirement'!BR21</f>
        <v/>
      </c>
      <c r="BU195">
        <f>'Grid_Requirement'!BS21</f>
        <v/>
      </c>
      <c r="BV195">
        <f>'Grid_Requirement'!BT21</f>
        <v/>
      </c>
      <c r="BW195">
        <f>'Grid_Requirement'!BU21</f>
        <v/>
      </c>
      <c r="BX195">
        <f>'Grid_Requirement'!BV21</f>
        <v/>
      </c>
      <c r="BY195">
        <f>'Grid_Requirement'!BW21</f>
        <v/>
      </c>
      <c r="BZ195">
        <f>'Grid_Requirement'!BX21</f>
        <v/>
      </c>
      <c r="CA195">
        <f>'Grid_Requirement'!BY21</f>
        <v/>
      </c>
      <c r="CB195">
        <f>'Grid_Requirement'!BZ21</f>
        <v/>
      </c>
      <c r="CC195">
        <f>'Grid_Requirement'!CA21</f>
        <v/>
      </c>
      <c r="CD195">
        <f>'Grid_Requirement'!CB21</f>
        <v/>
      </c>
      <c r="CE195">
        <f>'Grid_Requirement'!CC21</f>
        <v/>
      </c>
      <c r="CF195">
        <f>'Grid_Requirement'!CD21</f>
        <v/>
      </c>
      <c r="CG195">
        <f>'Grid_Requirement'!CE21</f>
        <v/>
      </c>
      <c r="CH195">
        <f>'Grid_Requirement'!CF21</f>
        <v/>
      </c>
      <c r="CI195">
        <f>'Grid_Requirement'!CG21</f>
        <v/>
      </c>
      <c r="CJ195">
        <f>'Grid_Requirement'!CH21</f>
        <v/>
      </c>
      <c r="CK195">
        <f>'Grid_Requirement'!CI21</f>
        <v/>
      </c>
      <c r="CL195">
        <f>'Grid_Requirement'!CJ21</f>
        <v/>
      </c>
      <c r="CM195">
        <f>'Grid_Requirement'!CK21</f>
        <v/>
      </c>
      <c r="CN195">
        <f>'Grid_Requirement'!CL21</f>
        <v/>
      </c>
      <c r="CO195">
        <f>'Grid_Requirement'!CM21</f>
        <v/>
      </c>
      <c r="CP195">
        <f>'Grid_Requirement'!CN21</f>
        <v/>
      </c>
      <c r="CQ195">
        <f>'Grid_Requirement'!CO21</f>
        <v/>
      </c>
      <c r="CR195">
        <f>'Grid_Requirement'!CP21</f>
        <v/>
      </c>
      <c r="CS195">
        <f>'Grid_Requirement'!CQ21</f>
        <v/>
      </c>
      <c r="CT195">
        <f>'Grid_Requirement'!CR21</f>
        <v/>
      </c>
      <c r="CU195">
        <f>'Grid_Requirement'!CS21</f>
        <v/>
      </c>
      <c r="CV195">
        <f>'Grid_Requirement'!CT21</f>
        <v/>
      </c>
      <c r="CW195">
        <f>'Grid_Requirement'!CU21</f>
        <v/>
      </c>
      <c r="CX195">
        <f>'Grid_Requirement'!CV21</f>
        <v/>
      </c>
      <c r="CY195">
        <f>'Grid_Requirement'!CW21</f>
        <v/>
      </c>
      <c r="CZ195">
        <f>'Grid_Requirement'!CX21</f>
        <v/>
      </c>
      <c r="DA195">
        <f>'Grid_Requirement'!CY21</f>
        <v/>
      </c>
      <c r="DB195">
        <f>'Grid_Requirement'!CZ21</f>
        <v/>
      </c>
      <c r="DC195">
        <f>'Grid_Requirement'!DA21</f>
        <v/>
      </c>
    </row>
    <row r="196">
      <c r="B196" t="inlineStr">
        <is>
          <t>TTAF在庫(実績,kg)</t>
        </is>
      </c>
      <c r="D196">
        <f>'T_TTAFStock'!B25</f>
        <v/>
      </c>
      <c r="E196">
        <f>'T_TTAFStock'!C25</f>
        <v/>
      </c>
      <c r="F196">
        <f>'T_TTAFStock'!D25</f>
        <v/>
      </c>
      <c r="G196">
        <f>'T_TTAFStock'!E25</f>
        <v/>
      </c>
      <c r="H196">
        <f>'T_TTAFStock'!F25</f>
        <v/>
      </c>
      <c r="I196">
        <f>'T_TTAFStock'!G25</f>
        <v/>
      </c>
      <c r="J196">
        <f>'T_TTAFStock'!H25</f>
        <v/>
      </c>
      <c r="K196">
        <f>'T_TTAFStock'!I25</f>
        <v/>
      </c>
      <c r="L196">
        <f>'T_TTAFStock'!J25</f>
        <v/>
      </c>
      <c r="M196">
        <f>'T_TTAFStock'!K25</f>
        <v/>
      </c>
      <c r="N196">
        <f>'T_TTAFStock'!L25</f>
        <v/>
      </c>
      <c r="O196">
        <f>'T_TTAFStock'!M25</f>
        <v/>
      </c>
      <c r="P196">
        <f>'T_TTAFStock'!N25</f>
        <v/>
      </c>
      <c r="Q196">
        <f>'T_TTAFStock'!O25</f>
        <v/>
      </c>
      <c r="R196">
        <f>'T_TTAFStock'!P25</f>
        <v/>
      </c>
      <c r="S196">
        <f>'T_TTAFStock'!Q25</f>
        <v/>
      </c>
      <c r="T196">
        <f>'T_TTAFStock'!R25</f>
        <v/>
      </c>
      <c r="U196">
        <f>'T_TTAFStock'!S25</f>
        <v/>
      </c>
      <c r="V196">
        <f>'T_TTAFStock'!T25</f>
        <v/>
      </c>
      <c r="W196">
        <f>'T_TTAFStock'!U25</f>
        <v/>
      </c>
      <c r="X196">
        <f>'T_TTAFStock'!V25</f>
        <v/>
      </c>
      <c r="Y196">
        <f>'T_TTAFStock'!W25</f>
        <v/>
      </c>
      <c r="Z196">
        <f>'T_TTAFStock'!X25</f>
        <v/>
      </c>
      <c r="AA196">
        <f>'T_TTAFStock'!Y25</f>
        <v/>
      </c>
      <c r="AB196">
        <f>'T_TTAFStock'!Z25</f>
        <v/>
      </c>
      <c r="AC196">
        <f>'T_TTAFStock'!AA25</f>
        <v/>
      </c>
      <c r="AD196">
        <f>'T_TTAFStock'!AB25</f>
        <v/>
      </c>
      <c r="AE196">
        <f>'T_TTAFStock'!AC25</f>
        <v/>
      </c>
      <c r="AF196">
        <f>'T_TTAFStock'!AD25</f>
        <v/>
      </c>
      <c r="AG196">
        <f>'T_TTAFStock'!AE25</f>
        <v/>
      </c>
      <c r="AH196">
        <f>'T_TTAFStock'!AF25</f>
        <v/>
      </c>
      <c r="AI196">
        <f>'T_TTAFStock'!AG25</f>
        <v/>
      </c>
      <c r="AJ196">
        <f>'T_TTAFStock'!AH25</f>
        <v/>
      </c>
      <c r="AK196">
        <f>'T_TTAFStock'!AI25</f>
        <v/>
      </c>
      <c r="AL196">
        <f>'T_TTAFStock'!AJ25</f>
        <v/>
      </c>
      <c r="AM196">
        <f>'T_TTAFStock'!AK25</f>
        <v/>
      </c>
      <c r="AN196">
        <f>'T_TTAFStock'!AL25</f>
        <v/>
      </c>
      <c r="AO196">
        <f>'T_TTAFStock'!AM25</f>
        <v/>
      </c>
      <c r="AP196">
        <f>'T_TTAFStock'!AN25</f>
        <v/>
      </c>
      <c r="AQ196">
        <f>'T_TTAFStock'!AO25</f>
        <v/>
      </c>
      <c r="AR196">
        <f>'T_TTAFStock'!AP25</f>
        <v/>
      </c>
      <c r="AS196">
        <f>'T_TTAFStock'!AQ25</f>
        <v/>
      </c>
      <c r="AT196">
        <f>'T_TTAFStock'!AR25</f>
        <v/>
      </c>
      <c r="AU196">
        <f>'T_TTAFStock'!AS25</f>
        <v/>
      </c>
      <c r="AV196">
        <f>'T_TTAFStock'!AT25</f>
        <v/>
      </c>
      <c r="AW196">
        <f>'T_TTAFStock'!AU25</f>
        <v/>
      </c>
      <c r="AX196">
        <f>'T_TTAFStock'!AV25</f>
        <v/>
      </c>
      <c r="AY196">
        <f>'T_TTAFStock'!AW25</f>
        <v/>
      </c>
      <c r="AZ196">
        <f>'T_TTAFStock'!AX25</f>
        <v/>
      </c>
      <c r="BA196">
        <f>'T_TTAFStock'!AY25</f>
        <v/>
      </c>
      <c r="BB196">
        <f>'T_TTAFStock'!AZ25</f>
        <v/>
      </c>
      <c r="BC196">
        <f>'T_TTAFStock'!BA25</f>
        <v/>
      </c>
      <c r="BD196">
        <f>'T_TTAFStock'!BB25</f>
        <v/>
      </c>
      <c r="BE196">
        <f>'T_TTAFStock'!BC25</f>
        <v/>
      </c>
      <c r="BF196">
        <f>'T_TTAFStock'!BD25</f>
        <v/>
      </c>
      <c r="BG196">
        <f>'T_TTAFStock'!BE25</f>
        <v/>
      </c>
      <c r="BH196">
        <f>'T_TTAFStock'!BF25</f>
        <v/>
      </c>
      <c r="BI196">
        <f>'T_TTAFStock'!BG25</f>
        <v/>
      </c>
      <c r="BJ196">
        <f>'T_TTAFStock'!BH25</f>
        <v/>
      </c>
      <c r="BK196">
        <f>'T_TTAFStock'!BI25</f>
        <v/>
      </c>
      <c r="BL196">
        <f>'T_TTAFStock'!BJ25</f>
        <v/>
      </c>
      <c r="BM196">
        <f>'T_TTAFStock'!BK25</f>
        <v/>
      </c>
      <c r="BN196">
        <f>'T_TTAFStock'!BL25</f>
        <v/>
      </c>
      <c r="BO196">
        <f>'T_TTAFStock'!BM25</f>
        <v/>
      </c>
      <c r="BP196">
        <f>'T_TTAFStock'!BN25</f>
        <v/>
      </c>
      <c r="BQ196">
        <f>'T_TTAFStock'!BO25</f>
        <v/>
      </c>
      <c r="BR196">
        <f>'T_TTAFStock'!BP25</f>
        <v/>
      </c>
      <c r="BS196">
        <f>'T_TTAFStock'!BQ25</f>
        <v/>
      </c>
      <c r="BT196">
        <f>'T_TTAFStock'!BR25</f>
        <v/>
      </c>
      <c r="BU196">
        <f>'T_TTAFStock'!BS25</f>
        <v/>
      </c>
      <c r="BV196">
        <f>'T_TTAFStock'!BT25</f>
        <v/>
      </c>
      <c r="BW196">
        <f>'T_TTAFStock'!BU25</f>
        <v/>
      </c>
      <c r="BX196">
        <f>'T_TTAFStock'!BV25</f>
        <v/>
      </c>
      <c r="BY196">
        <f>'T_TTAFStock'!BW25</f>
        <v/>
      </c>
      <c r="BZ196">
        <f>'T_TTAFStock'!BX25</f>
        <v/>
      </c>
      <c r="CA196">
        <f>'T_TTAFStock'!BY25</f>
        <v/>
      </c>
      <c r="CB196">
        <f>'T_TTAFStock'!BZ25</f>
        <v/>
      </c>
      <c r="CC196">
        <f>'T_TTAFStock'!CA25</f>
        <v/>
      </c>
      <c r="CD196">
        <f>'T_TTAFStock'!CB25</f>
        <v/>
      </c>
      <c r="CE196">
        <f>'T_TTAFStock'!CC25</f>
        <v/>
      </c>
      <c r="CF196">
        <f>'T_TTAFStock'!CD25</f>
        <v/>
      </c>
      <c r="CG196">
        <f>'T_TTAFStock'!CE25</f>
        <v/>
      </c>
      <c r="CH196">
        <f>'T_TTAFStock'!CF25</f>
        <v/>
      </c>
      <c r="CI196">
        <f>'T_TTAFStock'!CG25</f>
        <v/>
      </c>
      <c r="CJ196">
        <f>'T_TTAFStock'!CH25</f>
        <v/>
      </c>
      <c r="CK196">
        <f>'T_TTAFStock'!CI25</f>
        <v/>
      </c>
      <c r="CL196">
        <f>'T_TTAFStock'!CJ25</f>
        <v/>
      </c>
      <c r="CM196">
        <f>'T_TTAFStock'!CK25</f>
        <v/>
      </c>
      <c r="CN196">
        <f>'T_TTAFStock'!CL25</f>
        <v/>
      </c>
      <c r="CO196">
        <f>'T_TTAFStock'!CM25</f>
        <v/>
      </c>
      <c r="CP196">
        <f>'T_TTAFStock'!CN25</f>
        <v/>
      </c>
      <c r="CQ196">
        <f>'T_TTAFStock'!CO25</f>
        <v/>
      </c>
      <c r="CR196">
        <f>'T_TTAFStock'!CP25</f>
        <v/>
      </c>
      <c r="CS196">
        <f>'T_TTAFStock'!CQ25</f>
        <v/>
      </c>
      <c r="CT196">
        <f>'T_TTAFStock'!CR25</f>
        <v/>
      </c>
      <c r="CU196">
        <f>'T_TTAFStock'!CS25</f>
        <v/>
      </c>
      <c r="CV196">
        <f>'T_TTAFStock'!CT25</f>
        <v/>
      </c>
      <c r="CW196">
        <f>'T_TTAFStock'!CU25</f>
        <v/>
      </c>
      <c r="CX196">
        <f>'T_TTAFStock'!CV25</f>
        <v/>
      </c>
      <c r="CY196">
        <f>'T_TTAFStock'!CW25</f>
        <v/>
      </c>
      <c r="CZ196">
        <f>'T_TTAFStock'!CX25</f>
        <v/>
      </c>
      <c r="DA196">
        <f>'T_TTAFStock'!CY25</f>
        <v/>
      </c>
      <c r="DB196">
        <f>'T_TTAFStock'!CZ25</f>
        <v/>
      </c>
      <c r="DC196">
        <f>'T_TTAFStock'!DA25</f>
        <v/>
      </c>
    </row>
    <row r="197">
      <c r="B197" t="inlineStr">
        <is>
          <t>自社在庫(実績,kg)</t>
        </is>
      </c>
      <c r="D197">
        <f>'T_SelfStock'!B25</f>
        <v/>
      </c>
      <c r="E197">
        <f>'T_SelfStock'!C25</f>
        <v/>
      </c>
      <c r="F197">
        <f>'T_SelfStock'!D25</f>
        <v/>
      </c>
      <c r="G197">
        <f>'T_SelfStock'!E25</f>
        <v/>
      </c>
      <c r="H197">
        <f>'T_SelfStock'!F25</f>
        <v/>
      </c>
      <c r="I197">
        <f>'T_SelfStock'!G25</f>
        <v/>
      </c>
      <c r="J197">
        <f>'T_SelfStock'!H25</f>
        <v/>
      </c>
      <c r="K197">
        <f>'T_SelfStock'!I25</f>
        <v/>
      </c>
      <c r="L197">
        <f>'T_SelfStock'!J25</f>
        <v/>
      </c>
      <c r="M197">
        <f>'T_SelfStock'!K25</f>
        <v/>
      </c>
      <c r="N197">
        <f>'T_SelfStock'!L25</f>
        <v/>
      </c>
      <c r="O197">
        <f>'T_SelfStock'!M25</f>
        <v/>
      </c>
      <c r="P197">
        <f>'T_SelfStock'!N25</f>
        <v/>
      </c>
      <c r="Q197">
        <f>'T_SelfStock'!O25</f>
        <v/>
      </c>
      <c r="R197">
        <f>'T_SelfStock'!P25</f>
        <v/>
      </c>
      <c r="S197">
        <f>'T_SelfStock'!Q25</f>
        <v/>
      </c>
      <c r="T197">
        <f>'T_SelfStock'!R25</f>
        <v/>
      </c>
      <c r="U197">
        <f>'T_SelfStock'!S25</f>
        <v/>
      </c>
      <c r="V197">
        <f>'T_SelfStock'!T25</f>
        <v/>
      </c>
      <c r="W197">
        <f>'T_SelfStock'!U25</f>
        <v/>
      </c>
      <c r="X197">
        <f>'T_SelfStock'!V25</f>
        <v/>
      </c>
      <c r="Y197">
        <f>'T_SelfStock'!W25</f>
        <v/>
      </c>
      <c r="Z197">
        <f>'T_SelfStock'!X25</f>
        <v/>
      </c>
      <c r="AA197">
        <f>'T_SelfStock'!Y25</f>
        <v/>
      </c>
      <c r="AB197">
        <f>'T_SelfStock'!Z25</f>
        <v/>
      </c>
      <c r="AC197">
        <f>'T_SelfStock'!AA25</f>
        <v/>
      </c>
      <c r="AD197">
        <f>'T_SelfStock'!AB25</f>
        <v/>
      </c>
      <c r="AE197">
        <f>'T_SelfStock'!AC25</f>
        <v/>
      </c>
      <c r="AF197">
        <f>'T_SelfStock'!AD25</f>
        <v/>
      </c>
      <c r="AG197">
        <f>'T_SelfStock'!AE25</f>
        <v/>
      </c>
      <c r="AH197">
        <f>'T_SelfStock'!AF25</f>
        <v/>
      </c>
      <c r="AI197">
        <f>'T_SelfStock'!AG25</f>
        <v/>
      </c>
      <c r="AJ197">
        <f>'T_SelfStock'!AH25</f>
        <v/>
      </c>
      <c r="AK197">
        <f>'T_SelfStock'!AI25</f>
        <v/>
      </c>
      <c r="AL197">
        <f>'T_SelfStock'!AJ25</f>
        <v/>
      </c>
      <c r="AM197">
        <f>'T_SelfStock'!AK25</f>
        <v/>
      </c>
      <c r="AN197">
        <f>'T_SelfStock'!AL25</f>
        <v/>
      </c>
      <c r="AO197">
        <f>'T_SelfStock'!AM25</f>
        <v/>
      </c>
      <c r="AP197">
        <f>'T_SelfStock'!AN25</f>
        <v/>
      </c>
      <c r="AQ197">
        <f>'T_SelfStock'!AO25</f>
        <v/>
      </c>
      <c r="AR197">
        <f>'T_SelfStock'!AP25</f>
        <v/>
      </c>
      <c r="AS197">
        <f>'T_SelfStock'!AQ25</f>
        <v/>
      </c>
      <c r="AT197">
        <f>'T_SelfStock'!AR25</f>
        <v/>
      </c>
      <c r="AU197">
        <f>'T_SelfStock'!AS25</f>
        <v/>
      </c>
      <c r="AV197">
        <f>'T_SelfStock'!AT25</f>
        <v/>
      </c>
      <c r="AW197">
        <f>'T_SelfStock'!AU25</f>
        <v/>
      </c>
      <c r="AX197">
        <f>'T_SelfStock'!AV25</f>
        <v/>
      </c>
      <c r="AY197">
        <f>'T_SelfStock'!AW25</f>
        <v/>
      </c>
      <c r="AZ197">
        <f>'T_SelfStock'!AX25</f>
        <v/>
      </c>
      <c r="BA197">
        <f>'T_SelfStock'!AY25</f>
        <v/>
      </c>
      <c r="BB197">
        <f>'T_SelfStock'!AZ25</f>
        <v/>
      </c>
      <c r="BC197">
        <f>'T_SelfStock'!BA25</f>
        <v/>
      </c>
      <c r="BD197">
        <f>'T_SelfStock'!BB25</f>
        <v/>
      </c>
      <c r="BE197">
        <f>'T_SelfStock'!BC25</f>
        <v/>
      </c>
      <c r="BF197">
        <f>'T_SelfStock'!BD25</f>
        <v/>
      </c>
      <c r="BG197">
        <f>'T_SelfStock'!BE25</f>
        <v/>
      </c>
      <c r="BH197">
        <f>'T_SelfStock'!BF25</f>
        <v/>
      </c>
      <c r="BI197">
        <f>'T_SelfStock'!BG25</f>
        <v/>
      </c>
      <c r="BJ197">
        <f>'T_SelfStock'!BH25</f>
        <v/>
      </c>
      <c r="BK197">
        <f>'T_SelfStock'!BI25</f>
        <v/>
      </c>
      <c r="BL197">
        <f>'T_SelfStock'!BJ25</f>
        <v/>
      </c>
      <c r="BM197">
        <f>'T_SelfStock'!BK25</f>
        <v/>
      </c>
      <c r="BN197">
        <f>'T_SelfStock'!BL25</f>
        <v/>
      </c>
      <c r="BO197">
        <f>'T_SelfStock'!BM25</f>
        <v/>
      </c>
      <c r="BP197">
        <f>'T_SelfStock'!BN25</f>
        <v/>
      </c>
      <c r="BQ197">
        <f>'T_SelfStock'!BO25</f>
        <v/>
      </c>
      <c r="BR197">
        <f>'T_SelfStock'!BP25</f>
        <v/>
      </c>
      <c r="BS197">
        <f>'T_SelfStock'!BQ25</f>
        <v/>
      </c>
      <c r="BT197">
        <f>'T_SelfStock'!BR25</f>
        <v/>
      </c>
      <c r="BU197">
        <f>'T_SelfStock'!BS25</f>
        <v/>
      </c>
      <c r="BV197">
        <f>'T_SelfStock'!BT25</f>
        <v/>
      </c>
      <c r="BW197">
        <f>'T_SelfStock'!BU25</f>
        <v/>
      </c>
      <c r="BX197">
        <f>'T_SelfStock'!BV25</f>
        <v/>
      </c>
      <c r="BY197">
        <f>'T_SelfStock'!BW25</f>
        <v/>
      </c>
      <c r="BZ197">
        <f>'T_SelfStock'!BX25</f>
        <v/>
      </c>
      <c r="CA197">
        <f>'T_SelfStock'!BY25</f>
        <v/>
      </c>
      <c r="CB197">
        <f>'T_SelfStock'!BZ25</f>
        <v/>
      </c>
      <c r="CC197">
        <f>'T_SelfStock'!CA25</f>
        <v/>
      </c>
      <c r="CD197">
        <f>'T_SelfStock'!CB25</f>
        <v/>
      </c>
      <c r="CE197">
        <f>'T_SelfStock'!CC25</f>
        <v/>
      </c>
      <c r="CF197">
        <f>'T_SelfStock'!CD25</f>
        <v/>
      </c>
      <c r="CG197">
        <f>'T_SelfStock'!CE25</f>
        <v/>
      </c>
      <c r="CH197">
        <f>'T_SelfStock'!CF25</f>
        <v/>
      </c>
      <c r="CI197">
        <f>'T_SelfStock'!CG25</f>
        <v/>
      </c>
      <c r="CJ197">
        <f>'T_SelfStock'!CH25</f>
        <v/>
      </c>
      <c r="CK197">
        <f>'T_SelfStock'!CI25</f>
        <v/>
      </c>
      <c r="CL197">
        <f>'T_SelfStock'!CJ25</f>
        <v/>
      </c>
      <c r="CM197">
        <f>'T_SelfStock'!CK25</f>
        <v/>
      </c>
      <c r="CN197">
        <f>'T_SelfStock'!CL25</f>
        <v/>
      </c>
      <c r="CO197">
        <f>'T_SelfStock'!CM25</f>
        <v/>
      </c>
      <c r="CP197">
        <f>'T_SelfStock'!CN25</f>
        <v/>
      </c>
      <c r="CQ197">
        <f>'T_SelfStock'!CO25</f>
        <v/>
      </c>
      <c r="CR197">
        <f>'T_SelfStock'!CP25</f>
        <v/>
      </c>
      <c r="CS197">
        <f>'T_SelfStock'!CQ25</f>
        <v/>
      </c>
      <c r="CT197">
        <f>'T_SelfStock'!CR25</f>
        <v/>
      </c>
      <c r="CU197">
        <f>'T_SelfStock'!CS25</f>
        <v/>
      </c>
      <c r="CV197">
        <f>'T_SelfStock'!CT25</f>
        <v/>
      </c>
      <c r="CW197">
        <f>'T_SelfStock'!CU25</f>
        <v/>
      </c>
      <c r="CX197">
        <f>'T_SelfStock'!CV25</f>
        <v/>
      </c>
      <c r="CY197">
        <f>'T_SelfStock'!CW25</f>
        <v/>
      </c>
      <c r="CZ197">
        <f>'T_SelfStock'!CX25</f>
        <v/>
      </c>
      <c r="DA197">
        <f>'T_SelfStock'!CY25</f>
        <v/>
      </c>
      <c r="DB197">
        <f>'T_SelfStock'!CZ25</f>
        <v/>
      </c>
      <c r="DC197">
        <f>'T_SelfStock'!DA25</f>
        <v/>
      </c>
    </row>
    <row r="198">
      <c r="B198" t="inlineStr">
        <is>
          <t>Order(発注予定,kg)</t>
        </is>
      </c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  <c r="AB198" s="23" t="n"/>
      <c r="AC198" s="23" t="n"/>
      <c r="AD198" s="23" t="n"/>
      <c r="AE198" s="23" t="n"/>
      <c r="AF198" s="23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  <c r="AT198" s="23" t="n"/>
      <c r="AU198" s="23" t="n"/>
      <c r="AV198" s="23" t="n"/>
      <c r="AW198" s="23" t="n"/>
      <c r="AX198" s="23" t="n"/>
      <c r="AY198" s="23" t="n"/>
      <c r="AZ198" s="23" t="n"/>
      <c r="BA198" s="23" t="n"/>
      <c r="BB198" s="23" t="n"/>
      <c r="BC198" s="23" t="n"/>
      <c r="BD198" s="23" t="n"/>
      <c r="BE198" s="23" t="n"/>
      <c r="BF198" s="23" t="n"/>
      <c r="BG198" s="23" t="n"/>
      <c r="BH198" s="23" t="n"/>
      <c r="BI198" s="23" t="n"/>
      <c r="BJ198" s="23" t="n"/>
      <c r="BK198" s="23" t="n"/>
      <c r="BL198" s="23" t="n"/>
      <c r="BM198" s="23" t="n"/>
      <c r="BN198" s="23" t="n"/>
      <c r="BO198" s="23" t="n"/>
      <c r="BP198" s="23" t="n"/>
      <c r="BQ198" s="23" t="n"/>
      <c r="BR198" s="23" t="n"/>
      <c r="BS198" s="23" t="n"/>
      <c r="BT198" s="23" t="n"/>
      <c r="BU198" s="23" t="n"/>
      <c r="BV198" s="23" t="n"/>
      <c r="BW198" s="23" t="n"/>
      <c r="BX198" s="23" t="n"/>
      <c r="BY198" s="23" t="n"/>
      <c r="BZ198" s="23" t="n"/>
      <c r="CA198" s="23" t="n"/>
      <c r="CB198" s="23" t="n"/>
      <c r="CC198" s="23" t="n"/>
      <c r="CD198" s="23" t="n"/>
      <c r="CE198" s="23" t="n"/>
      <c r="CF198" s="23" t="n"/>
      <c r="CG198" s="23" t="n"/>
      <c r="CH198" s="23" t="n"/>
      <c r="CI198" s="23" t="n"/>
      <c r="CJ198" s="23" t="n"/>
      <c r="CK198" s="23" t="n"/>
      <c r="CL198" s="23" t="n"/>
      <c r="CM198" s="23" t="n"/>
      <c r="CN198" s="23" t="n"/>
      <c r="CO198" s="23" t="n"/>
      <c r="CP198" s="23" t="n"/>
      <c r="CQ198" s="23" t="n"/>
      <c r="CR198" s="23" t="n"/>
      <c r="CS198" s="23" t="n"/>
      <c r="CT198" s="23" t="n"/>
      <c r="CU198" s="23" t="n"/>
      <c r="CV198" s="23" t="n"/>
      <c r="CW198" s="23" t="n"/>
      <c r="CX198" s="23" t="n"/>
      <c r="CY198" s="23" t="n"/>
      <c r="CZ198" s="23" t="n"/>
      <c r="DA198" s="23" t="n"/>
      <c r="DB198" s="23" t="n"/>
      <c r="DC198" s="23" t="n"/>
      <c r="DE198" s="12" t="inlineStr">
        <is>
          <t>1JN</t>
        </is>
      </c>
    </row>
    <row r="199">
      <c r="B199" s="24" t="inlineStr">
        <is>
          <t>PO_No</t>
        </is>
      </c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  <c r="AD199" s="25" t="n"/>
      <c r="AE199" s="25" t="n"/>
      <c r="AF199" s="25" t="n"/>
      <c r="AG199" s="25" t="n"/>
      <c r="AH199" s="25" t="n"/>
      <c r="AI199" s="25" t="n"/>
      <c r="AJ199" s="25" t="n"/>
      <c r="AK199" s="25" t="n"/>
      <c r="AL199" s="25" t="n"/>
      <c r="AM199" s="25" t="n"/>
      <c r="AN199" s="25" t="n"/>
      <c r="AO199" s="25" t="n"/>
      <c r="AP199" s="25" t="n"/>
      <c r="AQ199" s="25" t="n"/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25" t="n"/>
      <c r="BV199" s="25" t="n"/>
      <c r="BW199" s="25" t="n"/>
      <c r="BX199" s="25" t="n"/>
      <c r="BY199" s="25" t="n"/>
      <c r="BZ199" s="25" t="n"/>
      <c r="CA199" s="25" t="n"/>
      <c r="CB199" s="25" t="n"/>
      <c r="CC199" s="25" t="n"/>
      <c r="CD199" s="25" t="n"/>
      <c r="CE199" s="25" t="n"/>
      <c r="CF199" s="25" t="n"/>
      <c r="CG199" s="25" t="n"/>
      <c r="CH199" s="25" t="n"/>
      <c r="CI199" s="25" t="n"/>
      <c r="CJ199" s="25" t="n"/>
      <c r="CK199" s="25" t="n"/>
      <c r="CL199" s="25" t="n"/>
      <c r="CM199" s="25" t="n"/>
      <c r="CN199" s="25" t="n"/>
      <c r="CO199" s="25" t="n"/>
      <c r="CP199" s="25" t="n"/>
      <c r="CQ199" s="25" t="n"/>
      <c r="CR199" s="25" t="n"/>
      <c r="CS199" s="25" t="n"/>
      <c r="CT199" s="25" t="n"/>
      <c r="CU199" s="25" t="n"/>
      <c r="CV199" s="25" t="n"/>
      <c r="CW199" s="25" t="n"/>
      <c r="CX199" s="25" t="n"/>
      <c r="CY199" s="25" t="n"/>
      <c r="CZ199" s="25" t="n"/>
      <c r="DA199" s="25" t="n"/>
      <c r="DB199" s="25" t="n"/>
      <c r="DC199" s="25" t="n"/>
    </row>
    <row r="200">
      <c r="B200" s="5" t="inlineStr">
        <is>
          <t>合計在庫(週末時点,kg)</t>
        </is>
      </c>
      <c r="D200">
        <f>'Grid_Stock'!B21</f>
        <v/>
      </c>
      <c r="E200">
        <f>'Grid_Stock'!C21</f>
        <v/>
      </c>
      <c r="F200">
        <f>'Grid_Stock'!D21</f>
        <v/>
      </c>
      <c r="G200">
        <f>'Grid_Stock'!E21</f>
        <v/>
      </c>
      <c r="H200">
        <f>'Grid_Stock'!F21</f>
        <v/>
      </c>
      <c r="I200">
        <f>'Grid_Stock'!G21</f>
        <v/>
      </c>
      <c r="J200">
        <f>'Grid_Stock'!H21</f>
        <v/>
      </c>
      <c r="K200">
        <f>'Grid_Stock'!I21</f>
        <v/>
      </c>
      <c r="L200">
        <f>'Grid_Stock'!J21</f>
        <v/>
      </c>
      <c r="M200">
        <f>'Grid_Stock'!K21</f>
        <v/>
      </c>
      <c r="N200">
        <f>'Grid_Stock'!L21</f>
        <v/>
      </c>
      <c r="O200">
        <f>'Grid_Stock'!M21</f>
        <v/>
      </c>
      <c r="P200">
        <f>'Grid_Stock'!N21</f>
        <v/>
      </c>
      <c r="Q200">
        <f>'Grid_Stock'!O21</f>
        <v/>
      </c>
      <c r="R200">
        <f>'Grid_Stock'!P21</f>
        <v/>
      </c>
      <c r="S200">
        <f>'Grid_Stock'!Q21</f>
        <v/>
      </c>
      <c r="T200">
        <f>'Grid_Stock'!R21</f>
        <v/>
      </c>
      <c r="U200">
        <f>'Grid_Stock'!S21</f>
        <v/>
      </c>
      <c r="V200">
        <f>'Grid_Stock'!T21</f>
        <v/>
      </c>
      <c r="W200">
        <f>'Grid_Stock'!U21</f>
        <v/>
      </c>
      <c r="X200">
        <f>'Grid_Stock'!V21</f>
        <v/>
      </c>
      <c r="Y200">
        <f>'Grid_Stock'!W21</f>
        <v/>
      </c>
      <c r="Z200">
        <f>'Grid_Stock'!X21</f>
        <v/>
      </c>
      <c r="AA200">
        <f>'Grid_Stock'!Y21</f>
        <v/>
      </c>
      <c r="AB200">
        <f>'Grid_Stock'!Z21</f>
        <v/>
      </c>
      <c r="AC200">
        <f>'Grid_Stock'!AA21</f>
        <v/>
      </c>
      <c r="AD200">
        <f>'Grid_Stock'!AB21</f>
        <v/>
      </c>
      <c r="AE200">
        <f>'Grid_Stock'!AC21</f>
        <v/>
      </c>
      <c r="AF200">
        <f>'Grid_Stock'!AD21</f>
        <v/>
      </c>
      <c r="AG200">
        <f>'Grid_Stock'!AE21</f>
        <v/>
      </c>
      <c r="AH200">
        <f>'Grid_Stock'!AF21</f>
        <v/>
      </c>
      <c r="AI200">
        <f>'Grid_Stock'!AG21</f>
        <v/>
      </c>
      <c r="AJ200">
        <f>'Grid_Stock'!AH21</f>
        <v/>
      </c>
      <c r="AK200">
        <f>'Grid_Stock'!AI21</f>
        <v/>
      </c>
      <c r="AL200">
        <f>'Grid_Stock'!AJ21</f>
        <v/>
      </c>
      <c r="AM200">
        <f>'Grid_Stock'!AK21</f>
        <v/>
      </c>
      <c r="AN200">
        <f>'Grid_Stock'!AL21</f>
        <v/>
      </c>
      <c r="AO200">
        <f>'Grid_Stock'!AM21</f>
        <v/>
      </c>
      <c r="AP200">
        <f>'Grid_Stock'!AN21</f>
        <v/>
      </c>
      <c r="AQ200">
        <f>'Grid_Stock'!AO21</f>
        <v/>
      </c>
      <c r="AR200">
        <f>'Grid_Stock'!AP21</f>
        <v/>
      </c>
      <c r="AS200">
        <f>'Grid_Stock'!AQ21</f>
        <v/>
      </c>
      <c r="AT200">
        <f>'Grid_Stock'!AR21</f>
        <v/>
      </c>
      <c r="AU200">
        <f>'Grid_Stock'!AS21</f>
        <v/>
      </c>
      <c r="AV200">
        <f>'Grid_Stock'!AT21</f>
        <v/>
      </c>
      <c r="AW200">
        <f>'Grid_Stock'!AU21</f>
        <v/>
      </c>
      <c r="AX200">
        <f>'Grid_Stock'!AV21</f>
        <v/>
      </c>
      <c r="AY200">
        <f>'Grid_Stock'!AW21</f>
        <v/>
      </c>
      <c r="AZ200">
        <f>'Grid_Stock'!AX21</f>
        <v/>
      </c>
      <c r="BA200">
        <f>'Grid_Stock'!AY21</f>
        <v/>
      </c>
      <c r="BB200">
        <f>'Grid_Stock'!AZ21</f>
        <v/>
      </c>
      <c r="BC200">
        <f>'Grid_Stock'!BA21</f>
        <v/>
      </c>
      <c r="BD200">
        <f>'Grid_Stock'!BB21</f>
        <v/>
      </c>
      <c r="BE200">
        <f>'Grid_Stock'!BC21</f>
        <v/>
      </c>
      <c r="BF200">
        <f>'Grid_Stock'!BD21</f>
        <v/>
      </c>
      <c r="BG200">
        <f>'Grid_Stock'!BE21</f>
        <v/>
      </c>
      <c r="BH200">
        <f>'Grid_Stock'!BF21</f>
        <v/>
      </c>
      <c r="BI200">
        <f>'Grid_Stock'!BG21</f>
        <v/>
      </c>
      <c r="BJ200">
        <f>'Grid_Stock'!BH21</f>
        <v/>
      </c>
      <c r="BK200">
        <f>'Grid_Stock'!BI21</f>
        <v/>
      </c>
      <c r="BL200">
        <f>'Grid_Stock'!BJ21</f>
        <v/>
      </c>
      <c r="BM200">
        <f>'Grid_Stock'!BK21</f>
        <v/>
      </c>
      <c r="BN200">
        <f>'Grid_Stock'!BL21</f>
        <v/>
      </c>
      <c r="BO200">
        <f>'Grid_Stock'!BM21</f>
        <v/>
      </c>
      <c r="BP200">
        <f>'Grid_Stock'!BN21</f>
        <v/>
      </c>
      <c r="BQ200">
        <f>'Grid_Stock'!BO21</f>
        <v/>
      </c>
      <c r="BR200">
        <f>'Grid_Stock'!BP21</f>
        <v/>
      </c>
      <c r="BS200">
        <f>'Grid_Stock'!BQ21</f>
        <v/>
      </c>
      <c r="BT200">
        <f>'Grid_Stock'!BR21</f>
        <v/>
      </c>
      <c r="BU200">
        <f>'Grid_Stock'!BS21</f>
        <v/>
      </c>
      <c r="BV200">
        <f>'Grid_Stock'!BT21</f>
        <v/>
      </c>
      <c r="BW200">
        <f>'Grid_Stock'!BU21</f>
        <v/>
      </c>
      <c r="BX200">
        <f>'Grid_Stock'!BV21</f>
        <v/>
      </c>
      <c r="BY200">
        <f>'Grid_Stock'!BW21</f>
        <v/>
      </c>
      <c r="BZ200">
        <f>'Grid_Stock'!BX21</f>
        <v/>
      </c>
      <c r="CA200">
        <f>'Grid_Stock'!BY21</f>
        <v/>
      </c>
      <c r="CB200">
        <f>'Grid_Stock'!BZ21</f>
        <v/>
      </c>
      <c r="CC200">
        <f>'Grid_Stock'!CA21</f>
        <v/>
      </c>
      <c r="CD200">
        <f>'Grid_Stock'!CB21</f>
        <v/>
      </c>
      <c r="CE200">
        <f>'Grid_Stock'!CC21</f>
        <v/>
      </c>
      <c r="CF200">
        <f>'Grid_Stock'!CD21</f>
        <v/>
      </c>
      <c r="CG200">
        <f>'Grid_Stock'!CE21</f>
        <v/>
      </c>
      <c r="CH200">
        <f>'Grid_Stock'!CF21</f>
        <v/>
      </c>
      <c r="CI200">
        <f>'Grid_Stock'!CG21</f>
        <v/>
      </c>
      <c r="CJ200">
        <f>'Grid_Stock'!CH21</f>
        <v/>
      </c>
      <c r="CK200">
        <f>'Grid_Stock'!CI21</f>
        <v/>
      </c>
      <c r="CL200">
        <f>'Grid_Stock'!CJ21</f>
        <v/>
      </c>
      <c r="CM200">
        <f>'Grid_Stock'!CK21</f>
        <v/>
      </c>
      <c r="CN200">
        <f>'Grid_Stock'!CL21</f>
        <v/>
      </c>
      <c r="CO200">
        <f>'Grid_Stock'!CM21</f>
        <v/>
      </c>
      <c r="CP200">
        <f>'Grid_Stock'!CN21</f>
        <v/>
      </c>
      <c r="CQ200">
        <f>'Grid_Stock'!CO21</f>
        <v/>
      </c>
      <c r="CR200">
        <f>'Grid_Stock'!CP21</f>
        <v/>
      </c>
      <c r="CS200">
        <f>'Grid_Stock'!CQ21</f>
        <v/>
      </c>
      <c r="CT200">
        <f>'Grid_Stock'!CR21</f>
        <v/>
      </c>
      <c r="CU200">
        <f>'Grid_Stock'!CS21</f>
        <v/>
      </c>
      <c r="CV200">
        <f>'Grid_Stock'!CT21</f>
        <v/>
      </c>
      <c r="CW200">
        <f>'Grid_Stock'!CU21</f>
        <v/>
      </c>
      <c r="CX200">
        <f>'Grid_Stock'!CV21</f>
        <v/>
      </c>
      <c r="CY200">
        <f>'Grid_Stock'!CW21</f>
        <v/>
      </c>
      <c r="CZ200">
        <f>'Grid_Stock'!CX21</f>
        <v/>
      </c>
      <c r="DA200">
        <f>'Grid_Stock'!CY21</f>
        <v/>
      </c>
      <c r="DB200">
        <f>'Grid_Stock'!CZ21</f>
        <v/>
      </c>
      <c r="DC200">
        <f>'Grid_Stock'!DA21</f>
        <v/>
      </c>
    </row>
    <row r="201">
      <c r="B201" s="26" t="inlineStr">
        <is>
          <t>（発注の目安はDashboardの基準在庫[下限/上限]と色分けを参照）</t>
        </is>
      </c>
    </row>
    <row r="203">
      <c r="A203" s="21" t="inlineStr">
        <is>
          <t>CHEM-1670</t>
        </is>
      </c>
      <c r="B203" s="21" t="inlineStr">
        <is>
          <t>Alesper 1065</t>
        </is>
      </c>
      <c r="C203" s="22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21" t="n"/>
      <c r="AI203" s="21" t="n"/>
      <c r="AJ203" s="21" t="n"/>
      <c r="AK203" s="21" t="n"/>
      <c r="AL203" s="21" t="n"/>
      <c r="AM203" s="21" t="n"/>
      <c r="AN203" s="21" t="n"/>
      <c r="AO203" s="21" t="n"/>
      <c r="AP203" s="21" t="n"/>
      <c r="AQ203" s="21" t="n"/>
      <c r="AR203" s="21" t="n"/>
      <c r="AS203" s="21" t="n"/>
      <c r="AT203" s="21" t="n"/>
      <c r="AU203" s="21" t="n"/>
      <c r="AV203" s="21" t="n"/>
      <c r="AW203" s="21" t="n"/>
      <c r="AX203" s="21" t="n"/>
      <c r="AY203" s="21" t="n"/>
      <c r="AZ203" s="21" t="n"/>
      <c r="BA203" s="21" t="n"/>
      <c r="BB203" s="21" t="n"/>
      <c r="BC203" s="21" t="n"/>
      <c r="BD203" s="21" t="n"/>
      <c r="BE203" s="21" t="n"/>
      <c r="BF203" s="21" t="n"/>
      <c r="BG203" s="21" t="n"/>
      <c r="BH203" s="21" t="n"/>
      <c r="BI203" s="21" t="n"/>
      <c r="BJ203" s="21" t="n"/>
      <c r="BK203" s="21" t="n"/>
      <c r="BL203" s="21" t="n"/>
      <c r="BM203" s="21" t="n"/>
      <c r="BN203" s="21" t="n"/>
      <c r="BO203" s="21" t="n"/>
      <c r="BP203" s="21" t="n"/>
      <c r="BQ203" s="21" t="n"/>
      <c r="BR203" s="21" t="n"/>
      <c r="BS203" s="21" t="n"/>
      <c r="BT203" s="21" t="n"/>
      <c r="BU203" s="21" t="n"/>
      <c r="BV203" s="21" t="n"/>
      <c r="BW203" s="21" t="n"/>
      <c r="BX203" s="21" t="n"/>
      <c r="BY203" s="21" t="n"/>
      <c r="BZ203" s="21" t="n"/>
      <c r="CA203" s="21" t="n"/>
      <c r="CB203" s="21" t="n"/>
      <c r="CC203" s="21" t="n"/>
      <c r="CD203" s="21" t="n"/>
      <c r="CE203" s="21" t="n"/>
      <c r="CF203" s="21" t="n"/>
      <c r="CG203" s="21" t="n"/>
      <c r="CH203" s="21" t="n"/>
      <c r="CI203" s="21" t="n"/>
      <c r="CJ203" s="21" t="n"/>
      <c r="CK203" s="21" t="n"/>
      <c r="CL203" s="21" t="n"/>
      <c r="CM203" s="21" t="n"/>
      <c r="CN203" s="21" t="n"/>
      <c r="CO203" s="21" t="n"/>
      <c r="CP203" s="21" t="n"/>
      <c r="CQ203" s="21" t="n"/>
      <c r="CR203" s="21" t="n"/>
      <c r="CS203" s="21" t="n"/>
      <c r="CT203" s="21" t="n"/>
      <c r="CU203" s="21" t="n"/>
      <c r="CV203" s="21" t="n"/>
      <c r="CW203" s="21" t="n"/>
      <c r="CX203" s="21" t="n"/>
      <c r="CY203" s="21" t="n"/>
      <c r="CZ203" s="21" t="n"/>
      <c r="DA203" s="21" t="n"/>
      <c r="DB203" s="21" t="n"/>
      <c r="DC203" s="21" t="n"/>
    </row>
    <row r="204">
      <c r="B204" t="inlineStr">
        <is>
          <t>TSP-1444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Name],$A203)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TSP-1445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Name],$A203)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TSP-1446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Name],$A203)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Name],$A203)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Name],$A203)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TSP-558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Name],$A203)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TSP-903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12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Name],$A203)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s="5" t="inlineStr">
        <is>
          <t>合計使用量(kg)/週</t>
        </is>
      </c>
      <c r="D218">
        <f>'Grid_Requirement'!B22</f>
        <v/>
      </c>
      <c r="E218">
        <f>'Grid_Requirement'!C22</f>
        <v/>
      </c>
      <c r="F218">
        <f>'Grid_Requirement'!D22</f>
        <v/>
      </c>
      <c r="G218">
        <f>'Grid_Requirement'!E22</f>
        <v/>
      </c>
      <c r="H218">
        <f>'Grid_Requirement'!F22</f>
        <v/>
      </c>
      <c r="I218">
        <f>'Grid_Requirement'!G22</f>
        <v/>
      </c>
      <c r="J218">
        <f>'Grid_Requirement'!H22</f>
        <v/>
      </c>
      <c r="K218">
        <f>'Grid_Requirement'!I22</f>
        <v/>
      </c>
      <c r="L218">
        <f>'Grid_Requirement'!J22</f>
        <v/>
      </c>
      <c r="M218">
        <f>'Grid_Requirement'!K22</f>
        <v/>
      </c>
      <c r="N218">
        <f>'Grid_Requirement'!L22</f>
        <v/>
      </c>
      <c r="O218">
        <f>'Grid_Requirement'!M22</f>
        <v/>
      </c>
      <c r="P218">
        <f>'Grid_Requirement'!N22</f>
        <v/>
      </c>
      <c r="Q218">
        <f>'Grid_Requirement'!O22</f>
        <v/>
      </c>
      <c r="R218">
        <f>'Grid_Requirement'!P22</f>
        <v/>
      </c>
      <c r="S218">
        <f>'Grid_Requirement'!Q22</f>
        <v/>
      </c>
      <c r="T218">
        <f>'Grid_Requirement'!R22</f>
        <v/>
      </c>
      <c r="U218">
        <f>'Grid_Requirement'!S22</f>
        <v/>
      </c>
      <c r="V218">
        <f>'Grid_Requirement'!T22</f>
        <v/>
      </c>
      <c r="W218">
        <f>'Grid_Requirement'!U22</f>
        <v/>
      </c>
      <c r="X218">
        <f>'Grid_Requirement'!V22</f>
        <v/>
      </c>
      <c r="Y218">
        <f>'Grid_Requirement'!W22</f>
        <v/>
      </c>
      <c r="Z218">
        <f>'Grid_Requirement'!X22</f>
        <v/>
      </c>
      <c r="AA218">
        <f>'Grid_Requirement'!Y22</f>
        <v/>
      </c>
      <c r="AB218">
        <f>'Grid_Requirement'!Z22</f>
        <v/>
      </c>
      <c r="AC218">
        <f>'Grid_Requirement'!AA22</f>
        <v/>
      </c>
      <c r="AD218">
        <f>'Grid_Requirement'!AB22</f>
        <v/>
      </c>
      <c r="AE218">
        <f>'Grid_Requirement'!AC22</f>
        <v/>
      </c>
      <c r="AF218">
        <f>'Grid_Requirement'!AD22</f>
        <v/>
      </c>
      <c r="AG218">
        <f>'Grid_Requirement'!AE22</f>
        <v/>
      </c>
      <c r="AH218">
        <f>'Grid_Requirement'!AF22</f>
        <v/>
      </c>
      <c r="AI218">
        <f>'Grid_Requirement'!AG22</f>
        <v/>
      </c>
      <c r="AJ218">
        <f>'Grid_Requirement'!AH22</f>
        <v/>
      </c>
      <c r="AK218">
        <f>'Grid_Requirement'!AI22</f>
        <v/>
      </c>
      <c r="AL218">
        <f>'Grid_Requirement'!AJ22</f>
        <v/>
      </c>
      <c r="AM218">
        <f>'Grid_Requirement'!AK22</f>
        <v/>
      </c>
      <c r="AN218">
        <f>'Grid_Requirement'!AL22</f>
        <v/>
      </c>
      <c r="AO218">
        <f>'Grid_Requirement'!AM22</f>
        <v/>
      </c>
      <c r="AP218">
        <f>'Grid_Requirement'!AN22</f>
        <v/>
      </c>
      <c r="AQ218">
        <f>'Grid_Requirement'!AO22</f>
        <v/>
      </c>
      <c r="AR218">
        <f>'Grid_Requirement'!AP22</f>
        <v/>
      </c>
      <c r="AS218">
        <f>'Grid_Requirement'!AQ22</f>
        <v/>
      </c>
      <c r="AT218">
        <f>'Grid_Requirement'!AR22</f>
        <v/>
      </c>
      <c r="AU218">
        <f>'Grid_Requirement'!AS22</f>
        <v/>
      </c>
      <c r="AV218">
        <f>'Grid_Requirement'!AT22</f>
        <v/>
      </c>
      <c r="AW218">
        <f>'Grid_Requirement'!AU22</f>
        <v/>
      </c>
      <c r="AX218">
        <f>'Grid_Requirement'!AV22</f>
        <v/>
      </c>
      <c r="AY218">
        <f>'Grid_Requirement'!AW22</f>
        <v/>
      </c>
      <c r="AZ218">
        <f>'Grid_Requirement'!AX22</f>
        <v/>
      </c>
      <c r="BA218">
        <f>'Grid_Requirement'!AY22</f>
        <v/>
      </c>
      <c r="BB218">
        <f>'Grid_Requirement'!AZ22</f>
        <v/>
      </c>
      <c r="BC218">
        <f>'Grid_Requirement'!BA22</f>
        <v/>
      </c>
      <c r="BD218">
        <f>'Grid_Requirement'!BB22</f>
        <v/>
      </c>
      <c r="BE218">
        <f>'Grid_Requirement'!BC22</f>
        <v/>
      </c>
      <c r="BF218">
        <f>'Grid_Requirement'!BD22</f>
        <v/>
      </c>
      <c r="BG218">
        <f>'Grid_Requirement'!BE22</f>
        <v/>
      </c>
      <c r="BH218">
        <f>'Grid_Requirement'!BF22</f>
        <v/>
      </c>
      <c r="BI218">
        <f>'Grid_Requirement'!BG22</f>
        <v/>
      </c>
      <c r="BJ218">
        <f>'Grid_Requirement'!BH22</f>
        <v/>
      </c>
      <c r="BK218">
        <f>'Grid_Requirement'!BI22</f>
        <v/>
      </c>
      <c r="BL218">
        <f>'Grid_Requirement'!BJ22</f>
        <v/>
      </c>
      <c r="BM218">
        <f>'Grid_Requirement'!BK22</f>
        <v/>
      </c>
      <c r="BN218">
        <f>'Grid_Requirement'!BL22</f>
        <v/>
      </c>
      <c r="BO218">
        <f>'Grid_Requirement'!BM22</f>
        <v/>
      </c>
      <c r="BP218">
        <f>'Grid_Requirement'!BN22</f>
        <v/>
      </c>
      <c r="BQ218">
        <f>'Grid_Requirement'!BO22</f>
        <v/>
      </c>
      <c r="BR218">
        <f>'Grid_Requirement'!BP22</f>
        <v/>
      </c>
      <c r="BS218">
        <f>'Grid_Requirement'!BQ22</f>
        <v/>
      </c>
      <c r="BT218">
        <f>'Grid_Requirement'!BR22</f>
        <v/>
      </c>
      <c r="BU218">
        <f>'Grid_Requirement'!BS22</f>
        <v/>
      </c>
      <c r="BV218">
        <f>'Grid_Requirement'!BT22</f>
        <v/>
      </c>
      <c r="BW218">
        <f>'Grid_Requirement'!BU22</f>
        <v/>
      </c>
      <c r="BX218">
        <f>'Grid_Requirement'!BV22</f>
        <v/>
      </c>
      <c r="BY218">
        <f>'Grid_Requirement'!BW22</f>
        <v/>
      </c>
      <c r="BZ218">
        <f>'Grid_Requirement'!BX22</f>
        <v/>
      </c>
      <c r="CA218">
        <f>'Grid_Requirement'!BY22</f>
        <v/>
      </c>
      <c r="CB218">
        <f>'Grid_Requirement'!BZ22</f>
        <v/>
      </c>
      <c r="CC218">
        <f>'Grid_Requirement'!CA22</f>
        <v/>
      </c>
      <c r="CD218">
        <f>'Grid_Requirement'!CB22</f>
        <v/>
      </c>
      <c r="CE218">
        <f>'Grid_Requirement'!CC22</f>
        <v/>
      </c>
      <c r="CF218">
        <f>'Grid_Requirement'!CD22</f>
        <v/>
      </c>
      <c r="CG218">
        <f>'Grid_Requirement'!CE22</f>
        <v/>
      </c>
      <c r="CH218">
        <f>'Grid_Requirement'!CF22</f>
        <v/>
      </c>
      <c r="CI218">
        <f>'Grid_Requirement'!CG22</f>
        <v/>
      </c>
      <c r="CJ218">
        <f>'Grid_Requirement'!CH22</f>
        <v/>
      </c>
      <c r="CK218">
        <f>'Grid_Requirement'!CI22</f>
        <v/>
      </c>
      <c r="CL218">
        <f>'Grid_Requirement'!CJ22</f>
        <v/>
      </c>
      <c r="CM218">
        <f>'Grid_Requirement'!CK22</f>
        <v/>
      </c>
      <c r="CN218">
        <f>'Grid_Requirement'!CL22</f>
        <v/>
      </c>
      <c r="CO218">
        <f>'Grid_Requirement'!CM22</f>
        <v/>
      </c>
      <c r="CP218">
        <f>'Grid_Requirement'!CN22</f>
        <v/>
      </c>
      <c r="CQ218">
        <f>'Grid_Requirement'!CO22</f>
        <v/>
      </c>
      <c r="CR218">
        <f>'Grid_Requirement'!CP22</f>
        <v/>
      </c>
      <c r="CS218">
        <f>'Grid_Requirement'!CQ22</f>
        <v/>
      </c>
      <c r="CT218">
        <f>'Grid_Requirement'!CR22</f>
        <v/>
      </c>
      <c r="CU218">
        <f>'Grid_Requirement'!CS22</f>
        <v/>
      </c>
      <c r="CV218">
        <f>'Grid_Requirement'!CT22</f>
        <v/>
      </c>
      <c r="CW218">
        <f>'Grid_Requirement'!CU22</f>
        <v/>
      </c>
      <c r="CX218">
        <f>'Grid_Requirement'!CV22</f>
        <v/>
      </c>
      <c r="CY218">
        <f>'Grid_Requirement'!CW22</f>
        <v/>
      </c>
      <c r="CZ218">
        <f>'Grid_Requirement'!CX22</f>
        <v/>
      </c>
      <c r="DA218">
        <f>'Grid_Requirement'!CY22</f>
        <v/>
      </c>
      <c r="DB218">
        <f>'Grid_Requirement'!CZ22</f>
        <v/>
      </c>
      <c r="DC218">
        <f>'Grid_Requirement'!DA22</f>
        <v/>
      </c>
    </row>
    <row r="219">
      <c r="B219" t="inlineStr">
        <is>
          <t>TTAF在庫(実績,kg)</t>
        </is>
      </c>
      <c r="D219">
        <f>'T_TTAFStock'!B26</f>
        <v/>
      </c>
      <c r="E219">
        <f>'T_TTAFStock'!C26</f>
        <v/>
      </c>
      <c r="F219">
        <f>'T_TTAFStock'!D26</f>
        <v/>
      </c>
      <c r="G219">
        <f>'T_TTAFStock'!E26</f>
        <v/>
      </c>
      <c r="H219">
        <f>'T_TTAFStock'!F26</f>
        <v/>
      </c>
      <c r="I219">
        <f>'T_TTAFStock'!G26</f>
        <v/>
      </c>
      <c r="J219">
        <f>'T_TTAFStock'!H26</f>
        <v/>
      </c>
      <c r="K219">
        <f>'T_TTAFStock'!I26</f>
        <v/>
      </c>
      <c r="L219">
        <f>'T_TTAFStock'!J26</f>
        <v/>
      </c>
      <c r="M219">
        <f>'T_TTAFStock'!K26</f>
        <v/>
      </c>
      <c r="N219">
        <f>'T_TTAFStock'!L26</f>
        <v/>
      </c>
      <c r="O219">
        <f>'T_TTAFStock'!M26</f>
        <v/>
      </c>
      <c r="P219">
        <f>'T_TTAFStock'!N26</f>
        <v/>
      </c>
      <c r="Q219">
        <f>'T_TTAFStock'!O26</f>
        <v/>
      </c>
      <c r="R219">
        <f>'T_TTAFStock'!P26</f>
        <v/>
      </c>
      <c r="S219">
        <f>'T_TTAFStock'!Q26</f>
        <v/>
      </c>
      <c r="T219">
        <f>'T_TTAFStock'!R26</f>
        <v/>
      </c>
      <c r="U219">
        <f>'T_TTAFStock'!S26</f>
        <v/>
      </c>
      <c r="V219">
        <f>'T_TTAFStock'!T26</f>
        <v/>
      </c>
      <c r="W219">
        <f>'T_TTAFStock'!U26</f>
        <v/>
      </c>
      <c r="X219">
        <f>'T_TTAFStock'!V26</f>
        <v/>
      </c>
      <c r="Y219">
        <f>'T_TTAFStock'!W26</f>
        <v/>
      </c>
      <c r="Z219">
        <f>'T_TTAFStock'!X26</f>
        <v/>
      </c>
      <c r="AA219">
        <f>'T_TTAFStock'!Y26</f>
        <v/>
      </c>
      <c r="AB219">
        <f>'T_TTAFStock'!Z26</f>
        <v/>
      </c>
      <c r="AC219">
        <f>'T_TTAFStock'!AA26</f>
        <v/>
      </c>
      <c r="AD219">
        <f>'T_TTAFStock'!AB26</f>
        <v/>
      </c>
      <c r="AE219">
        <f>'T_TTAFStock'!AC26</f>
        <v/>
      </c>
      <c r="AF219">
        <f>'T_TTAFStock'!AD26</f>
        <v/>
      </c>
      <c r="AG219">
        <f>'T_TTAFStock'!AE26</f>
        <v/>
      </c>
      <c r="AH219">
        <f>'T_TTAFStock'!AF26</f>
        <v/>
      </c>
      <c r="AI219">
        <f>'T_TTAFStock'!AG26</f>
        <v/>
      </c>
      <c r="AJ219">
        <f>'T_TTAFStock'!AH26</f>
        <v/>
      </c>
      <c r="AK219">
        <f>'T_TTAFStock'!AI26</f>
        <v/>
      </c>
      <c r="AL219">
        <f>'T_TTAFStock'!AJ26</f>
        <v/>
      </c>
      <c r="AM219">
        <f>'T_TTAFStock'!AK26</f>
        <v/>
      </c>
      <c r="AN219">
        <f>'T_TTAFStock'!AL26</f>
        <v/>
      </c>
      <c r="AO219">
        <f>'T_TTAFStock'!AM26</f>
        <v/>
      </c>
      <c r="AP219">
        <f>'T_TTAFStock'!AN26</f>
        <v/>
      </c>
      <c r="AQ219">
        <f>'T_TTAFStock'!AO26</f>
        <v/>
      </c>
      <c r="AR219">
        <f>'T_TTAFStock'!AP26</f>
        <v/>
      </c>
      <c r="AS219">
        <f>'T_TTAFStock'!AQ26</f>
        <v/>
      </c>
      <c r="AT219">
        <f>'T_TTAFStock'!AR26</f>
        <v/>
      </c>
      <c r="AU219">
        <f>'T_TTAFStock'!AS26</f>
        <v/>
      </c>
      <c r="AV219">
        <f>'T_TTAFStock'!AT26</f>
        <v/>
      </c>
      <c r="AW219">
        <f>'T_TTAFStock'!AU26</f>
        <v/>
      </c>
      <c r="AX219">
        <f>'T_TTAFStock'!AV26</f>
        <v/>
      </c>
      <c r="AY219">
        <f>'T_TTAFStock'!AW26</f>
        <v/>
      </c>
      <c r="AZ219">
        <f>'T_TTAFStock'!AX26</f>
        <v/>
      </c>
      <c r="BA219">
        <f>'T_TTAFStock'!AY26</f>
        <v/>
      </c>
      <c r="BB219">
        <f>'T_TTAFStock'!AZ26</f>
        <v/>
      </c>
      <c r="BC219">
        <f>'T_TTAFStock'!BA26</f>
        <v/>
      </c>
      <c r="BD219">
        <f>'T_TTAFStock'!BB26</f>
        <v/>
      </c>
      <c r="BE219">
        <f>'T_TTAFStock'!BC26</f>
        <v/>
      </c>
      <c r="BF219">
        <f>'T_TTAFStock'!BD26</f>
        <v/>
      </c>
      <c r="BG219">
        <f>'T_TTAFStock'!BE26</f>
        <v/>
      </c>
      <c r="BH219">
        <f>'T_TTAFStock'!BF26</f>
        <v/>
      </c>
      <c r="BI219">
        <f>'T_TTAFStock'!BG26</f>
        <v/>
      </c>
      <c r="BJ219">
        <f>'T_TTAFStock'!BH26</f>
        <v/>
      </c>
      <c r="BK219">
        <f>'T_TTAFStock'!BI26</f>
        <v/>
      </c>
      <c r="BL219">
        <f>'T_TTAFStock'!BJ26</f>
        <v/>
      </c>
      <c r="BM219">
        <f>'T_TTAFStock'!BK26</f>
        <v/>
      </c>
      <c r="BN219">
        <f>'T_TTAFStock'!BL26</f>
        <v/>
      </c>
      <c r="BO219">
        <f>'T_TTAFStock'!BM26</f>
        <v/>
      </c>
      <c r="BP219">
        <f>'T_TTAFStock'!BN26</f>
        <v/>
      </c>
      <c r="BQ219">
        <f>'T_TTAFStock'!BO26</f>
        <v/>
      </c>
      <c r="BR219">
        <f>'T_TTAFStock'!BP26</f>
        <v/>
      </c>
      <c r="BS219">
        <f>'T_TTAFStock'!BQ26</f>
        <v/>
      </c>
      <c r="BT219">
        <f>'T_TTAFStock'!BR26</f>
        <v/>
      </c>
      <c r="BU219">
        <f>'T_TTAFStock'!BS26</f>
        <v/>
      </c>
      <c r="BV219">
        <f>'T_TTAFStock'!BT26</f>
        <v/>
      </c>
      <c r="BW219">
        <f>'T_TTAFStock'!BU26</f>
        <v/>
      </c>
      <c r="BX219">
        <f>'T_TTAFStock'!BV26</f>
        <v/>
      </c>
      <c r="BY219">
        <f>'T_TTAFStock'!BW26</f>
        <v/>
      </c>
      <c r="BZ219">
        <f>'T_TTAFStock'!BX26</f>
        <v/>
      </c>
      <c r="CA219">
        <f>'T_TTAFStock'!BY26</f>
        <v/>
      </c>
      <c r="CB219">
        <f>'T_TTAFStock'!BZ26</f>
        <v/>
      </c>
      <c r="CC219">
        <f>'T_TTAFStock'!CA26</f>
        <v/>
      </c>
      <c r="CD219">
        <f>'T_TTAFStock'!CB26</f>
        <v/>
      </c>
      <c r="CE219">
        <f>'T_TTAFStock'!CC26</f>
        <v/>
      </c>
      <c r="CF219">
        <f>'T_TTAFStock'!CD26</f>
        <v/>
      </c>
      <c r="CG219">
        <f>'T_TTAFStock'!CE26</f>
        <v/>
      </c>
      <c r="CH219">
        <f>'T_TTAFStock'!CF26</f>
        <v/>
      </c>
      <c r="CI219">
        <f>'T_TTAFStock'!CG26</f>
        <v/>
      </c>
      <c r="CJ219">
        <f>'T_TTAFStock'!CH26</f>
        <v/>
      </c>
      <c r="CK219">
        <f>'T_TTAFStock'!CI26</f>
        <v/>
      </c>
      <c r="CL219">
        <f>'T_TTAFStock'!CJ26</f>
        <v/>
      </c>
      <c r="CM219">
        <f>'T_TTAFStock'!CK26</f>
        <v/>
      </c>
      <c r="CN219">
        <f>'T_TTAFStock'!CL26</f>
        <v/>
      </c>
      <c r="CO219">
        <f>'T_TTAFStock'!CM26</f>
        <v/>
      </c>
      <c r="CP219">
        <f>'T_TTAFStock'!CN26</f>
        <v/>
      </c>
      <c r="CQ219">
        <f>'T_TTAFStock'!CO26</f>
        <v/>
      </c>
      <c r="CR219">
        <f>'T_TTAFStock'!CP26</f>
        <v/>
      </c>
      <c r="CS219">
        <f>'T_TTAFStock'!CQ26</f>
        <v/>
      </c>
      <c r="CT219">
        <f>'T_TTAFStock'!CR26</f>
        <v/>
      </c>
      <c r="CU219">
        <f>'T_TTAFStock'!CS26</f>
        <v/>
      </c>
      <c r="CV219">
        <f>'T_TTAFStock'!CT26</f>
        <v/>
      </c>
      <c r="CW219">
        <f>'T_TTAFStock'!CU26</f>
        <v/>
      </c>
      <c r="CX219">
        <f>'T_TTAFStock'!CV26</f>
        <v/>
      </c>
      <c r="CY219">
        <f>'T_TTAFStock'!CW26</f>
        <v/>
      </c>
      <c r="CZ219">
        <f>'T_TTAFStock'!CX26</f>
        <v/>
      </c>
      <c r="DA219">
        <f>'T_TTAFStock'!CY26</f>
        <v/>
      </c>
      <c r="DB219">
        <f>'T_TTAFStock'!CZ26</f>
        <v/>
      </c>
      <c r="DC219">
        <f>'T_TTAFStock'!DA26</f>
        <v/>
      </c>
    </row>
    <row r="220">
      <c r="B220" t="inlineStr">
        <is>
          <t>自社在庫(実績,kg)</t>
        </is>
      </c>
      <c r="D220">
        <f>'T_SelfStock'!B26</f>
        <v/>
      </c>
      <c r="E220">
        <f>'T_SelfStock'!C26</f>
        <v/>
      </c>
      <c r="F220">
        <f>'T_SelfStock'!D26</f>
        <v/>
      </c>
      <c r="G220">
        <f>'T_SelfStock'!E26</f>
        <v/>
      </c>
      <c r="H220">
        <f>'T_SelfStock'!F26</f>
        <v/>
      </c>
      <c r="I220">
        <f>'T_SelfStock'!G26</f>
        <v/>
      </c>
      <c r="J220">
        <f>'T_SelfStock'!H26</f>
        <v/>
      </c>
      <c r="K220">
        <f>'T_SelfStock'!I26</f>
        <v/>
      </c>
      <c r="L220">
        <f>'T_SelfStock'!J26</f>
        <v/>
      </c>
      <c r="M220">
        <f>'T_SelfStock'!K26</f>
        <v/>
      </c>
      <c r="N220">
        <f>'T_SelfStock'!L26</f>
        <v/>
      </c>
      <c r="O220">
        <f>'T_SelfStock'!M26</f>
        <v/>
      </c>
      <c r="P220">
        <f>'T_SelfStock'!N26</f>
        <v/>
      </c>
      <c r="Q220">
        <f>'T_SelfStock'!O26</f>
        <v/>
      </c>
      <c r="R220">
        <f>'T_SelfStock'!P26</f>
        <v/>
      </c>
      <c r="S220">
        <f>'T_SelfStock'!Q26</f>
        <v/>
      </c>
      <c r="T220">
        <f>'T_SelfStock'!R26</f>
        <v/>
      </c>
      <c r="U220">
        <f>'T_SelfStock'!S26</f>
        <v/>
      </c>
      <c r="V220">
        <f>'T_SelfStock'!T26</f>
        <v/>
      </c>
      <c r="W220">
        <f>'T_SelfStock'!U26</f>
        <v/>
      </c>
      <c r="X220">
        <f>'T_SelfStock'!V26</f>
        <v/>
      </c>
      <c r="Y220">
        <f>'T_SelfStock'!W26</f>
        <v/>
      </c>
      <c r="Z220">
        <f>'T_SelfStock'!X26</f>
        <v/>
      </c>
      <c r="AA220">
        <f>'T_SelfStock'!Y26</f>
        <v/>
      </c>
      <c r="AB220">
        <f>'T_SelfStock'!Z26</f>
        <v/>
      </c>
      <c r="AC220">
        <f>'T_SelfStock'!AA26</f>
        <v/>
      </c>
      <c r="AD220">
        <f>'T_SelfStock'!AB26</f>
        <v/>
      </c>
      <c r="AE220">
        <f>'T_SelfStock'!AC26</f>
        <v/>
      </c>
      <c r="AF220">
        <f>'T_SelfStock'!AD26</f>
        <v/>
      </c>
      <c r="AG220">
        <f>'T_SelfStock'!AE26</f>
        <v/>
      </c>
      <c r="AH220">
        <f>'T_SelfStock'!AF26</f>
        <v/>
      </c>
      <c r="AI220">
        <f>'T_SelfStock'!AG26</f>
        <v/>
      </c>
      <c r="AJ220">
        <f>'T_SelfStock'!AH26</f>
        <v/>
      </c>
      <c r="AK220">
        <f>'T_SelfStock'!AI26</f>
        <v/>
      </c>
      <c r="AL220">
        <f>'T_SelfStock'!AJ26</f>
        <v/>
      </c>
      <c r="AM220">
        <f>'T_SelfStock'!AK26</f>
        <v/>
      </c>
      <c r="AN220">
        <f>'T_SelfStock'!AL26</f>
        <v/>
      </c>
      <c r="AO220">
        <f>'T_SelfStock'!AM26</f>
        <v/>
      </c>
      <c r="AP220">
        <f>'T_SelfStock'!AN26</f>
        <v/>
      </c>
      <c r="AQ220">
        <f>'T_SelfStock'!AO26</f>
        <v/>
      </c>
      <c r="AR220">
        <f>'T_SelfStock'!AP26</f>
        <v/>
      </c>
      <c r="AS220">
        <f>'T_SelfStock'!AQ26</f>
        <v/>
      </c>
      <c r="AT220">
        <f>'T_SelfStock'!AR26</f>
        <v/>
      </c>
      <c r="AU220">
        <f>'T_SelfStock'!AS26</f>
        <v/>
      </c>
      <c r="AV220">
        <f>'T_SelfStock'!AT26</f>
        <v/>
      </c>
      <c r="AW220">
        <f>'T_SelfStock'!AU26</f>
        <v/>
      </c>
      <c r="AX220">
        <f>'T_SelfStock'!AV26</f>
        <v/>
      </c>
      <c r="AY220">
        <f>'T_SelfStock'!AW26</f>
        <v/>
      </c>
      <c r="AZ220">
        <f>'T_SelfStock'!AX26</f>
        <v/>
      </c>
      <c r="BA220">
        <f>'T_SelfStock'!AY26</f>
        <v/>
      </c>
      <c r="BB220">
        <f>'T_SelfStock'!AZ26</f>
        <v/>
      </c>
      <c r="BC220">
        <f>'T_SelfStock'!BA26</f>
        <v/>
      </c>
      <c r="BD220">
        <f>'T_SelfStock'!BB26</f>
        <v/>
      </c>
      <c r="BE220">
        <f>'T_SelfStock'!BC26</f>
        <v/>
      </c>
      <c r="BF220">
        <f>'T_SelfStock'!BD26</f>
        <v/>
      </c>
      <c r="BG220">
        <f>'T_SelfStock'!BE26</f>
        <v/>
      </c>
      <c r="BH220">
        <f>'T_SelfStock'!BF26</f>
        <v/>
      </c>
      <c r="BI220">
        <f>'T_SelfStock'!BG26</f>
        <v/>
      </c>
      <c r="BJ220">
        <f>'T_SelfStock'!BH26</f>
        <v/>
      </c>
      <c r="BK220">
        <f>'T_SelfStock'!BI26</f>
        <v/>
      </c>
      <c r="BL220">
        <f>'T_SelfStock'!BJ26</f>
        <v/>
      </c>
      <c r="BM220">
        <f>'T_SelfStock'!BK26</f>
        <v/>
      </c>
      <c r="BN220">
        <f>'T_SelfStock'!BL26</f>
        <v/>
      </c>
      <c r="BO220">
        <f>'T_SelfStock'!BM26</f>
        <v/>
      </c>
      <c r="BP220">
        <f>'T_SelfStock'!BN26</f>
        <v/>
      </c>
      <c r="BQ220">
        <f>'T_SelfStock'!BO26</f>
        <v/>
      </c>
      <c r="BR220">
        <f>'T_SelfStock'!BP26</f>
        <v/>
      </c>
      <c r="BS220">
        <f>'T_SelfStock'!BQ26</f>
        <v/>
      </c>
      <c r="BT220">
        <f>'T_SelfStock'!BR26</f>
        <v/>
      </c>
      <c r="BU220">
        <f>'T_SelfStock'!BS26</f>
        <v/>
      </c>
      <c r="BV220">
        <f>'T_SelfStock'!BT26</f>
        <v/>
      </c>
      <c r="BW220">
        <f>'T_SelfStock'!BU26</f>
        <v/>
      </c>
      <c r="BX220">
        <f>'T_SelfStock'!BV26</f>
        <v/>
      </c>
      <c r="BY220">
        <f>'T_SelfStock'!BW26</f>
        <v/>
      </c>
      <c r="BZ220">
        <f>'T_SelfStock'!BX26</f>
        <v/>
      </c>
      <c r="CA220">
        <f>'T_SelfStock'!BY26</f>
        <v/>
      </c>
      <c r="CB220">
        <f>'T_SelfStock'!BZ26</f>
        <v/>
      </c>
      <c r="CC220">
        <f>'T_SelfStock'!CA26</f>
        <v/>
      </c>
      <c r="CD220">
        <f>'T_SelfStock'!CB26</f>
        <v/>
      </c>
      <c r="CE220">
        <f>'T_SelfStock'!CC26</f>
        <v/>
      </c>
      <c r="CF220">
        <f>'T_SelfStock'!CD26</f>
        <v/>
      </c>
      <c r="CG220">
        <f>'T_SelfStock'!CE26</f>
        <v/>
      </c>
      <c r="CH220">
        <f>'T_SelfStock'!CF26</f>
        <v/>
      </c>
      <c r="CI220">
        <f>'T_SelfStock'!CG26</f>
        <v/>
      </c>
      <c r="CJ220">
        <f>'T_SelfStock'!CH26</f>
        <v/>
      </c>
      <c r="CK220">
        <f>'T_SelfStock'!CI26</f>
        <v/>
      </c>
      <c r="CL220">
        <f>'T_SelfStock'!CJ26</f>
        <v/>
      </c>
      <c r="CM220">
        <f>'T_SelfStock'!CK26</f>
        <v/>
      </c>
      <c r="CN220">
        <f>'T_SelfStock'!CL26</f>
        <v/>
      </c>
      <c r="CO220">
        <f>'T_SelfStock'!CM26</f>
        <v/>
      </c>
      <c r="CP220">
        <f>'T_SelfStock'!CN26</f>
        <v/>
      </c>
      <c r="CQ220">
        <f>'T_SelfStock'!CO26</f>
        <v/>
      </c>
      <c r="CR220">
        <f>'T_SelfStock'!CP26</f>
        <v/>
      </c>
      <c r="CS220">
        <f>'T_SelfStock'!CQ26</f>
        <v/>
      </c>
      <c r="CT220">
        <f>'T_SelfStock'!CR26</f>
        <v/>
      </c>
      <c r="CU220">
        <f>'T_SelfStock'!CS26</f>
        <v/>
      </c>
      <c r="CV220">
        <f>'T_SelfStock'!CT26</f>
        <v/>
      </c>
      <c r="CW220">
        <f>'T_SelfStock'!CU26</f>
        <v/>
      </c>
      <c r="CX220">
        <f>'T_SelfStock'!CV26</f>
        <v/>
      </c>
      <c r="CY220">
        <f>'T_SelfStock'!CW26</f>
        <v/>
      </c>
      <c r="CZ220">
        <f>'T_SelfStock'!CX26</f>
        <v/>
      </c>
      <c r="DA220">
        <f>'T_SelfStock'!CY26</f>
        <v/>
      </c>
      <c r="DB220">
        <f>'T_SelfStock'!CZ26</f>
        <v/>
      </c>
      <c r="DC220">
        <f>'T_SelfStock'!DA26</f>
        <v/>
      </c>
    </row>
    <row r="221">
      <c r="B221" t="inlineStr">
        <is>
          <t>Order(発注予定,kg)</t>
        </is>
      </c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  <c r="AB221" s="23" t="n"/>
      <c r="AC221" s="23" t="n"/>
      <c r="AD221" s="23" t="n"/>
      <c r="AE221" s="23" t="n"/>
      <c r="AF221" s="23" t="n"/>
      <c r="AG221" s="23" t="n"/>
      <c r="AH221" s="23" t="n"/>
      <c r="AI221" s="23" t="n"/>
      <c r="AJ221" s="23" t="n"/>
      <c r="AK221" s="23" t="n"/>
      <c r="AL221" s="23" t="n"/>
      <c r="AM221" s="23" t="n"/>
      <c r="AN221" s="23" t="n"/>
      <c r="AO221" s="23" t="n"/>
      <c r="AP221" s="23" t="n"/>
      <c r="AQ221" s="23" t="n"/>
      <c r="AR221" s="23" t="n"/>
      <c r="AS221" s="23" t="n"/>
      <c r="AT221" s="23" t="n"/>
      <c r="AU221" s="23" t="n"/>
      <c r="AV221" s="23" t="n"/>
      <c r="AW221" s="23" t="n"/>
      <c r="AX221" s="23" t="n"/>
      <c r="AY221" s="23" t="n"/>
      <c r="AZ221" s="23" t="n"/>
      <c r="BA221" s="23" t="n"/>
      <c r="BB221" s="23" t="n"/>
      <c r="BC221" s="23" t="n"/>
      <c r="BD221" s="23" t="n"/>
      <c r="BE221" s="23" t="n"/>
      <c r="BF221" s="23" t="n"/>
      <c r="BG221" s="23" t="n"/>
      <c r="BH221" s="23" t="n"/>
      <c r="BI221" s="23" t="n"/>
      <c r="BJ221" s="23" t="n"/>
      <c r="BK221" s="23" t="n"/>
      <c r="BL221" s="23" t="n"/>
      <c r="BM221" s="23" t="n"/>
      <c r="BN221" s="23" t="n"/>
      <c r="BO221" s="23" t="n"/>
      <c r="BP221" s="23" t="n"/>
      <c r="BQ221" s="23" t="n"/>
      <c r="BR221" s="23" t="n"/>
      <c r="BS221" s="23" t="n"/>
      <c r="BT221" s="23" t="n"/>
      <c r="BU221" s="23" t="n"/>
      <c r="BV221" s="23" t="n"/>
      <c r="BW221" s="23" t="n"/>
      <c r="BX221" s="23" t="n"/>
      <c r="BY221" s="23" t="n"/>
      <c r="BZ221" s="23" t="n"/>
      <c r="CA221" s="23" t="n"/>
      <c r="CB221" s="23" t="n"/>
      <c r="CC221" s="23" t="n"/>
      <c r="CD221" s="23" t="n"/>
      <c r="CE221" s="23" t="n"/>
      <c r="CF221" s="23" t="n"/>
      <c r="CG221" s="23" t="n"/>
      <c r="CH221" s="23" t="n"/>
      <c r="CI221" s="23" t="n"/>
      <c r="CJ221" s="23" t="n"/>
      <c r="CK221" s="23" t="n"/>
      <c r="CL221" s="23" t="n"/>
      <c r="CM221" s="23" t="n"/>
      <c r="CN221" s="23" t="n"/>
      <c r="CO221" s="23" t="n"/>
      <c r="CP221" s="23" t="n"/>
      <c r="CQ221" s="23" t="n"/>
      <c r="CR221" s="23" t="n"/>
      <c r="CS221" s="23" t="n"/>
      <c r="CT221" s="23" t="n"/>
      <c r="CU221" s="23" t="n"/>
      <c r="CV221" s="23" t="n"/>
      <c r="CW221" s="23" t="n"/>
      <c r="CX221" s="23" t="n"/>
      <c r="CY221" s="23" t="n"/>
      <c r="CZ221" s="23" t="n"/>
      <c r="DA221" s="23" t="n"/>
      <c r="DB221" s="23" t="n"/>
      <c r="DC221" s="23" t="n"/>
      <c r="DE221" s="12" t="inlineStr">
        <is>
          <t>CHEM-1670</t>
        </is>
      </c>
    </row>
    <row r="222">
      <c r="B222" s="24" t="inlineStr">
        <is>
          <t>PO_No</t>
        </is>
      </c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  <c r="AD222" s="25" t="n"/>
      <c r="AE222" s="25" t="n"/>
      <c r="AF222" s="25" t="n"/>
      <c r="AG222" s="25" t="n"/>
      <c r="AH222" s="25" t="n"/>
      <c r="AI222" s="25" t="n"/>
      <c r="AJ222" s="25" t="n"/>
      <c r="AK222" s="25" t="n"/>
      <c r="AL222" s="25" t="n"/>
      <c r="AM222" s="25" t="n"/>
      <c r="AN222" s="25" t="n"/>
      <c r="AO222" s="25" t="n"/>
      <c r="AP222" s="25" t="n"/>
      <c r="AQ222" s="25" t="n"/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25" t="n"/>
      <c r="CD222" s="25" t="n"/>
      <c r="CE222" s="25" t="n"/>
      <c r="CF222" s="25" t="n"/>
      <c r="CG222" s="25" t="n"/>
      <c r="CH222" s="25" t="n"/>
      <c r="CI222" s="25" t="n"/>
      <c r="CJ222" s="25" t="n"/>
      <c r="CK222" s="25" t="n"/>
      <c r="CL222" s="25" t="n"/>
      <c r="CM222" s="25" t="n"/>
      <c r="CN222" s="25" t="n"/>
      <c r="CO222" s="25" t="n"/>
      <c r="CP222" s="25" t="n"/>
      <c r="CQ222" s="25" t="n"/>
      <c r="CR222" s="25" t="n"/>
      <c r="CS222" s="25" t="n"/>
      <c r="CT222" s="25" t="n"/>
      <c r="CU222" s="25" t="n"/>
      <c r="CV222" s="25" t="n"/>
      <c r="CW222" s="25" t="n"/>
      <c r="CX222" s="25" t="n"/>
      <c r="CY222" s="25" t="n"/>
      <c r="CZ222" s="25" t="n"/>
      <c r="DA222" s="25" t="n"/>
      <c r="DB222" s="25" t="n"/>
      <c r="DC222" s="25" t="n"/>
    </row>
    <row r="223">
      <c r="B223" s="5" t="inlineStr">
        <is>
          <t>合計在庫(週末時点,kg)</t>
        </is>
      </c>
      <c r="D223">
        <f>'Grid_Stock'!B22</f>
        <v/>
      </c>
      <c r="E223">
        <f>'Grid_Stock'!C22</f>
        <v/>
      </c>
      <c r="F223">
        <f>'Grid_Stock'!D22</f>
        <v/>
      </c>
      <c r="G223">
        <f>'Grid_Stock'!E22</f>
        <v/>
      </c>
      <c r="H223">
        <f>'Grid_Stock'!F22</f>
        <v/>
      </c>
      <c r="I223">
        <f>'Grid_Stock'!G22</f>
        <v/>
      </c>
      <c r="J223">
        <f>'Grid_Stock'!H22</f>
        <v/>
      </c>
      <c r="K223">
        <f>'Grid_Stock'!I22</f>
        <v/>
      </c>
      <c r="L223">
        <f>'Grid_Stock'!J22</f>
        <v/>
      </c>
      <c r="M223">
        <f>'Grid_Stock'!K22</f>
        <v/>
      </c>
      <c r="N223">
        <f>'Grid_Stock'!L22</f>
        <v/>
      </c>
      <c r="O223">
        <f>'Grid_Stock'!M22</f>
        <v/>
      </c>
      <c r="P223">
        <f>'Grid_Stock'!N22</f>
        <v/>
      </c>
      <c r="Q223">
        <f>'Grid_Stock'!O22</f>
        <v/>
      </c>
      <c r="R223">
        <f>'Grid_Stock'!P22</f>
        <v/>
      </c>
      <c r="S223">
        <f>'Grid_Stock'!Q22</f>
        <v/>
      </c>
      <c r="T223">
        <f>'Grid_Stock'!R22</f>
        <v/>
      </c>
      <c r="U223">
        <f>'Grid_Stock'!S22</f>
        <v/>
      </c>
      <c r="V223">
        <f>'Grid_Stock'!T22</f>
        <v/>
      </c>
      <c r="W223">
        <f>'Grid_Stock'!U22</f>
        <v/>
      </c>
      <c r="X223">
        <f>'Grid_Stock'!V22</f>
        <v/>
      </c>
      <c r="Y223">
        <f>'Grid_Stock'!W22</f>
        <v/>
      </c>
      <c r="Z223">
        <f>'Grid_Stock'!X22</f>
        <v/>
      </c>
      <c r="AA223">
        <f>'Grid_Stock'!Y22</f>
        <v/>
      </c>
      <c r="AB223">
        <f>'Grid_Stock'!Z22</f>
        <v/>
      </c>
      <c r="AC223">
        <f>'Grid_Stock'!AA22</f>
        <v/>
      </c>
      <c r="AD223">
        <f>'Grid_Stock'!AB22</f>
        <v/>
      </c>
      <c r="AE223">
        <f>'Grid_Stock'!AC22</f>
        <v/>
      </c>
      <c r="AF223">
        <f>'Grid_Stock'!AD22</f>
        <v/>
      </c>
      <c r="AG223">
        <f>'Grid_Stock'!AE22</f>
        <v/>
      </c>
      <c r="AH223">
        <f>'Grid_Stock'!AF22</f>
        <v/>
      </c>
      <c r="AI223">
        <f>'Grid_Stock'!AG22</f>
        <v/>
      </c>
      <c r="AJ223">
        <f>'Grid_Stock'!AH22</f>
        <v/>
      </c>
      <c r="AK223">
        <f>'Grid_Stock'!AI22</f>
        <v/>
      </c>
      <c r="AL223">
        <f>'Grid_Stock'!AJ22</f>
        <v/>
      </c>
      <c r="AM223">
        <f>'Grid_Stock'!AK22</f>
        <v/>
      </c>
      <c r="AN223">
        <f>'Grid_Stock'!AL22</f>
        <v/>
      </c>
      <c r="AO223">
        <f>'Grid_Stock'!AM22</f>
        <v/>
      </c>
      <c r="AP223">
        <f>'Grid_Stock'!AN22</f>
        <v/>
      </c>
      <c r="AQ223">
        <f>'Grid_Stock'!AO22</f>
        <v/>
      </c>
      <c r="AR223">
        <f>'Grid_Stock'!AP22</f>
        <v/>
      </c>
      <c r="AS223">
        <f>'Grid_Stock'!AQ22</f>
        <v/>
      </c>
      <c r="AT223">
        <f>'Grid_Stock'!AR22</f>
        <v/>
      </c>
      <c r="AU223">
        <f>'Grid_Stock'!AS22</f>
        <v/>
      </c>
      <c r="AV223">
        <f>'Grid_Stock'!AT22</f>
        <v/>
      </c>
      <c r="AW223">
        <f>'Grid_Stock'!AU22</f>
        <v/>
      </c>
      <c r="AX223">
        <f>'Grid_Stock'!AV22</f>
        <v/>
      </c>
      <c r="AY223">
        <f>'Grid_Stock'!AW22</f>
        <v/>
      </c>
      <c r="AZ223">
        <f>'Grid_Stock'!AX22</f>
        <v/>
      </c>
      <c r="BA223">
        <f>'Grid_Stock'!AY22</f>
        <v/>
      </c>
      <c r="BB223">
        <f>'Grid_Stock'!AZ22</f>
        <v/>
      </c>
      <c r="BC223">
        <f>'Grid_Stock'!BA22</f>
        <v/>
      </c>
      <c r="BD223">
        <f>'Grid_Stock'!BB22</f>
        <v/>
      </c>
      <c r="BE223">
        <f>'Grid_Stock'!BC22</f>
        <v/>
      </c>
      <c r="BF223">
        <f>'Grid_Stock'!BD22</f>
        <v/>
      </c>
      <c r="BG223">
        <f>'Grid_Stock'!BE22</f>
        <v/>
      </c>
      <c r="BH223">
        <f>'Grid_Stock'!BF22</f>
        <v/>
      </c>
      <c r="BI223">
        <f>'Grid_Stock'!BG22</f>
        <v/>
      </c>
      <c r="BJ223">
        <f>'Grid_Stock'!BH22</f>
        <v/>
      </c>
      <c r="BK223">
        <f>'Grid_Stock'!BI22</f>
        <v/>
      </c>
      <c r="BL223">
        <f>'Grid_Stock'!BJ22</f>
        <v/>
      </c>
      <c r="BM223">
        <f>'Grid_Stock'!BK22</f>
        <v/>
      </c>
      <c r="BN223">
        <f>'Grid_Stock'!BL22</f>
        <v/>
      </c>
      <c r="BO223">
        <f>'Grid_Stock'!BM22</f>
        <v/>
      </c>
      <c r="BP223">
        <f>'Grid_Stock'!BN22</f>
        <v/>
      </c>
      <c r="BQ223">
        <f>'Grid_Stock'!BO22</f>
        <v/>
      </c>
      <c r="BR223">
        <f>'Grid_Stock'!BP22</f>
        <v/>
      </c>
      <c r="BS223">
        <f>'Grid_Stock'!BQ22</f>
        <v/>
      </c>
      <c r="BT223">
        <f>'Grid_Stock'!BR22</f>
        <v/>
      </c>
      <c r="BU223">
        <f>'Grid_Stock'!BS22</f>
        <v/>
      </c>
      <c r="BV223">
        <f>'Grid_Stock'!BT22</f>
        <v/>
      </c>
      <c r="BW223">
        <f>'Grid_Stock'!BU22</f>
        <v/>
      </c>
      <c r="BX223">
        <f>'Grid_Stock'!BV22</f>
        <v/>
      </c>
      <c r="BY223">
        <f>'Grid_Stock'!BW22</f>
        <v/>
      </c>
      <c r="BZ223">
        <f>'Grid_Stock'!BX22</f>
        <v/>
      </c>
      <c r="CA223">
        <f>'Grid_Stock'!BY22</f>
        <v/>
      </c>
      <c r="CB223">
        <f>'Grid_Stock'!BZ22</f>
        <v/>
      </c>
      <c r="CC223">
        <f>'Grid_Stock'!CA22</f>
        <v/>
      </c>
      <c r="CD223">
        <f>'Grid_Stock'!CB22</f>
        <v/>
      </c>
      <c r="CE223">
        <f>'Grid_Stock'!CC22</f>
        <v/>
      </c>
      <c r="CF223">
        <f>'Grid_Stock'!CD22</f>
        <v/>
      </c>
      <c r="CG223">
        <f>'Grid_Stock'!CE22</f>
        <v/>
      </c>
      <c r="CH223">
        <f>'Grid_Stock'!CF22</f>
        <v/>
      </c>
      <c r="CI223">
        <f>'Grid_Stock'!CG22</f>
        <v/>
      </c>
      <c r="CJ223">
        <f>'Grid_Stock'!CH22</f>
        <v/>
      </c>
      <c r="CK223">
        <f>'Grid_Stock'!CI22</f>
        <v/>
      </c>
      <c r="CL223">
        <f>'Grid_Stock'!CJ22</f>
        <v/>
      </c>
      <c r="CM223">
        <f>'Grid_Stock'!CK22</f>
        <v/>
      </c>
      <c r="CN223">
        <f>'Grid_Stock'!CL22</f>
        <v/>
      </c>
      <c r="CO223">
        <f>'Grid_Stock'!CM22</f>
        <v/>
      </c>
      <c r="CP223">
        <f>'Grid_Stock'!CN22</f>
        <v/>
      </c>
      <c r="CQ223">
        <f>'Grid_Stock'!CO22</f>
        <v/>
      </c>
      <c r="CR223">
        <f>'Grid_Stock'!CP22</f>
        <v/>
      </c>
      <c r="CS223">
        <f>'Grid_Stock'!CQ22</f>
        <v/>
      </c>
      <c r="CT223">
        <f>'Grid_Stock'!CR22</f>
        <v/>
      </c>
      <c r="CU223">
        <f>'Grid_Stock'!CS22</f>
        <v/>
      </c>
      <c r="CV223">
        <f>'Grid_Stock'!CT22</f>
        <v/>
      </c>
      <c r="CW223">
        <f>'Grid_Stock'!CU22</f>
        <v/>
      </c>
      <c r="CX223">
        <f>'Grid_Stock'!CV22</f>
        <v/>
      </c>
      <c r="CY223">
        <f>'Grid_Stock'!CW22</f>
        <v/>
      </c>
      <c r="CZ223">
        <f>'Grid_Stock'!CX22</f>
        <v/>
      </c>
      <c r="DA223">
        <f>'Grid_Stock'!CY22</f>
        <v/>
      </c>
      <c r="DB223">
        <f>'Grid_Stock'!CZ22</f>
        <v/>
      </c>
      <c r="DC223">
        <f>'Grid_Stock'!DA22</f>
        <v/>
      </c>
    </row>
    <row r="224">
      <c r="B224" s="26" t="inlineStr">
        <is>
          <t>（発注の目安はDashboardの基準在庫[下限/上限]と色分けを参照）</t>
        </is>
      </c>
    </row>
    <row r="226">
      <c r="A226" s="21" t="inlineStr">
        <is>
          <t>CHEM-1110</t>
        </is>
      </c>
      <c r="B226" s="21" t="inlineStr">
        <is>
          <t>Alumina Powder</t>
        </is>
      </c>
      <c r="C226" s="22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21" t="n"/>
      <c r="AI226" s="21" t="n"/>
      <c r="AJ226" s="21" t="n"/>
      <c r="AK226" s="21" t="n"/>
      <c r="AL226" s="21" t="n"/>
      <c r="AM226" s="21" t="n"/>
      <c r="AN226" s="21" t="n"/>
      <c r="AO226" s="21" t="n"/>
      <c r="AP226" s="21" t="n"/>
      <c r="AQ226" s="21" t="n"/>
      <c r="AR226" s="21" t="n"/>
      <c r="AS226" s="21" t="n"/>
      <c r="AT226" s="21" t="n"/>
      <c r="AU226" s="21" t="n"/>
      <c r="AV226" s="21" t="n"/>
      <c r="AW226" s="21" t="n"/>
      <c r="AX226" s="21" t="n"/>
      <c r="AY226" s="21" t="n"/>
      <c r="AZ226" s="21" t="n"/>
      <c r="BA226" s="21" t="n"/>
      <c r="BB226" s="21" t="n"/>
      <c r="BC226" s="21" t="n"/>
      <c r="BD226" s="21" t="n"/>
      <c r="BE226" s="21" t="n"/>
      <c r="BF226" s="21" t="n"/>
      <c r="BG226" s="21" t="n"/>
      <c r="BH226" s="21" t="n"/>
      <c r="BI226" s="21" t="n"/>
      <c r="BJ226" s="21" t="n"/>
      <c r="BK226" s="21" t="n"/>
      <c r="BL226" s="21" t="n"/>
      <c r="BM226" s="21" t="n"/>
      <c r="BN226" s="21" t="n"/>
      <c r="BO226" s="21" t="n"/>
      <c r="BP226" s="21" t="n"/>
      <c r="BQ226" s="21" t="n"/>
      <c r="BR226" s="21" t="n"/>
      <c r="BS226" s="21" t="n"/>
      <c r="BT226" s="21" t="n"/>
      <c r="BU226" s="21" t="n"/>
      <c r="BV226" s="21" t="n"/>
      <c r="BW226" s="21" t="n"/>
      <c r="BX226" s="21" t="n"/>
      <c r="BY226" s="21" t="n"/>
      <c r="BZ226" s="21" t="n"/>
      <c r="CA226" s="21" t="n"/>
      <c r="CB226" s="21" t="n"/>
      <c r="CC226" s="21" t="n"/>
      <c r="CD226" s="21" t="n"/>
      <c r="CE226" s="21" t="n"/>
      <c r="CF226" s="21" t="n"/>
      <c r="CG226" s="21" t="n"/>
      <c r="CH226" s="21" t="n"/>
      <c r="CI226" s="21" t="n"/>
      <c r="CJ226" s="21" t="n"/>
      <c r="CK226" s="21" t="n"/>
      <c r="CL226" s="21" t="n"/>
      <c r="CM226" s="21" t="n"/>
      <c r="CN226" s="21" t="n"/>
      <c r="CO226" s="21" t="n"/>
      <c r="CP226" s="21" t="n"/>
      <c r="CQ226" s="21" t="n"/>
      <c r="CR226" s="21" t="n"/>
      <c r="CS226" s="21" t="n"/>
      <c r="CT226" s="21" t="n"/>
      <c r="CU226" s="21" t="n"/>
      <c r="CV226" s="21" t="n"/>
      <c r="CW226" s="21" t="n"/>
      <c r="CX226" s="21" t="n"/>
      <c r="CY226" s="21" t="n"/>
      <c r="CZ226" s="21" t="n"/>
      <c r="DA226" s="21" t="n"/>
      <c r="DB226" s="21" t="n"/>
      <c r="DC226" s="21" t="n"/>
    </row>
    <row r="227">
      <c r="B227" t="inlineStr">
        <is>
          <t>TPP-103</t>
        </is>
      </c>
      <c r="C227" t="inlineStr">
        <is>
          <t>No. of batches</t>
        </is>
      </c>
      <c r="D227">
        <f>IFERROR(INDEX(PP_Grid[#Data],$DD227,2),0)</f>
        <v/>
      </c>
      <c r="E227">
        <f>IFERROR(INDEX(PP_Grid[#Data],$DD227,3),0)</f>
        <v/>
      </c>
      <c r="F227">
        <f>IFERROR(INDEX(PP_Grid[#Data],$DD227,4),0)</f>
        <v/>
      </c>
      <c r="G227">
        <f>IFERROR(INDEX(PP_Grid[#Data],$DD227,5),0)</f>
        <v/>
      </c>
      <c r="H227">
        <f>IFERROR(INDEX(PP_Grid[#Data],$DD227,6),0)</f>
        <v/>
      </c>
      <c r="I227">
        <f>IFERROR(INDEX(PP_Grid[#Data],$DD227,7),0)</f>
        <v/>
      </c>
      <c r="J227">
        <f>IFERROR(INDEX(PP_Grid[#Data],$DD227,8),0)</f>
        <v/>
      </c>
      <c r="K227">
        <f>IFERROR(INDEX(PP_Grid[#Data],$DD227,9),0)</f>
        <v/>
      </c>
      <c r="L227">
        <f>IFERROR(INDEX(PP_Grid[#Data],$DD227,10),0)</f>
        <v/>
      </c>
      <c r="M227">
        <f>IFERROR(INDEX(PP_Grid[#Data],$DD227,11),0)</f>
        <v/>
      </c>
      <c r="N227">
        <f>IFERROR(INDEX(PP_Grid[#Data],$DD227,12),0)</f>
        <v/>
      </c>
      <c r="O227">
        <f>IFERROR(INDEX(PP_Grid[#Data],$DD227,13),0)</f>
        <v/>
      </c>
      <c r="P227">
        <f>IFERROR(INDEX(PP_Grid[#Data],$DD227,14),0)</f>
        <v/>
      </c>
      <c r="Q227">
        <f>IFERROR(INDEX(PP_Grid[#Data],$DD227,15),0)</f>
        <v/>
      </c>
      <c r="R227">
        <f>IFERROR(INDEX(PP_Grid[#Data],$DD227,16),0)</f>
        <v/>
      </c>
      <c r="S227">
        <f>IFERROR(INDEX(PP_Grid[#Data],$DD227,17),0)</f>
        <v/>
      </c>
      <c r="T227">
        <f>IFERROR(INDEX(PP_Grid[#Data],$DD227,18),0)</f>
        <v/>
      </c>
      <c r="U227">
        <f>IFERROR(INDEX(PP_Grid[#Data],$DD227,19),0)</f>
        <v/>
      </c>
      <c r="V227">
        <f>IFERROR(INDEX(PP_Grid[#Data],$DD227,20),0)</f>
        <v/>
      </c>
      <c r="W227">
        <f>IFERROR(INDEX(PP_Grid[#Data],$DD227,21),0)</f>
        <v/>
      </c>
      <c r="X227">
        <f>IFERROR(INDEX(PP_Grid[#Data],$DD227,22),0)</f>
        <v/>
      </c>
      <c r="Y227">
        <f>IFERROR(INDEX(PP_Grid[#Data],$DD227,23),0)</f>
        <v/>
      </c>
      <c r="Z227">
        <f>IFERROR(INDEX(PP_Grid[#Data],$DD227,24),0)</f>
        <v/>
      </c>
      <c r="AA227">
        <f>IFERROR(INDEX(PP_Grid[#Data],$DD227,25),0)</f>
        <v/>
      </c>
      <c r="AB227">
        <f>IFERROR(INDEX(PP_Grid[#Data],$DD227,26),0)</f>
        <v/>
      </c>
      <c r="AC227">
        <f>IFERROR(INDEX(PP_Grid[#Data],$DD227,27),0)</f>
        <v/>
      </c>
      <c r="AD227">
        <f>IFERROR(INDEX(PP_Grid[#Data],$DD227,28),0)</f>
        <v/>
      </c>
      <c r="AE227">
        <f>IFERROR(INDEX(PP_Grid[#Data],$DD227,29),0)</f>
        <v/>
      </c>
      <c r="AF227">
        <f>IFERROR(INDEX(PP_Grid[#Data],$DD227,30),0)</f>
        <v/>
      </c>
      <c r="AG227">
        <f>IFERROR(INDEX(PP_Grid[#Data],$DD227,31),0)</f>
        <v/>
      </c>
      <c r="AH227">
        <f>IFERROR(INDEX(PP_Grid[#Data],$DD227,32),0)</f>
        <v/>
      </c>
      <c r="AI227">
        <f>IFERROR(INDEX(PP_Grid[#Data],$DD227,33),0)</f>
        <v/>
      </c>
      <c r="AJ227">
        <f>IFERROR(INDEX(PP_Grid[#Data],$DD227,34),0)</f>
        <v/>
      </c>
      <c r="AK227">
        <f>IFERROR(INDEX(PP_Grid[#Data],$DD227,35),0)</f>
        <v/>
      </c>
      <c r="AL227">
        <f>IFERROR(INDEX(PP_Grid[#Data],$DD227,36),0)</f>
        <v/>
      </c>
      <c r="AM227">
        <f>IFERROR(INDEX(PP_Grid[#Data],$DD227,37),0)</f>
        <v/>
      </c>
      <c r="AN227">
        <f>IFERROR(INDEX(PP_Grid[#Data],$DD227,38),0)</f>
        <v/>
      </c>
      <c r="AO227">
        <f>IFERROR(INDEX(PP_Grid[#Data],$DD227,39),0)</f>
        <v/>
      </c>
      <c r="AP227">
        <f>IFERROR(INDEX(PP_Grid[#Data],$DD227,40),0)</f>
        <v/>
      </c>
      <c r="AQ227">
        <f>IFERROR(INDEX(PP_Grid[#Data],$DD227,41),0)</f>
        <v/>
      </c>
      <c r="AR227">
        <f>IFERROR(INDEX(PP_Grid[#Data],$DD227,42),0)</f>
        <v/>
      </c>
      <c r="AS227">
        <f>IFERROR(INDEX(PP_Grid[#Data],$DD227,43),0)</f>
        <v/>
      </c>
      <c r="AT227">
        <f>IFERROR(INDEX(PP_Grid[#Data],$DD227,44),0)</f>
        <v/>
      </c>
      <c r="AU227">
        <f>IFERROR(INDEX(PP_Grid[#Data],$DD227,45),0)</f>
        <v/>
      </c>
      <c r="AV227">
        <f>IFERROR(INDEX(PP_Grid[#Data],$DD227,46),0)</f>
        <v/>
      </c>
      <c r="AW227">
        <f>IFERROR(INDEX(PP_Grid[#Data],$DD227,47),0)</f>
        <v/>
      </c>
      <c r="AX227">
        <f>IFERROR(INDEX(PP_Grid[#Data],$DD227,48),0)</f>
        <v/>
      </c>
      <c r="AY227">
        <f>IFERROR(INDEX(PP_Grid[#Data],$DD227,49),0)</f>
        <v/>
      </c>
      <c r="AZ227">
        <f>IFERROR(INDEX(PP_Grid[#Data],$DD227,50),0)</f>
        <v/>
      </c>
      <c r="BA227">
        <f>IFERROR(INDEX(PP_Grid[#Data],$DD227,51),0)</f>
        <v/>
      </c>
      <c r="BB227">
        <f>IFERROR(INDEX(PP_Grid[#Data],$DD227,52),0)</f>
        <v/>
      </c>
      <c r="BC227">
        <f>IFERROR(INDEX(PP_Grid[#Data],$DD227,53),0)</f>
        <v/>
      </c>
      <c r="BD227">
        <f>IFERROR(INDEX(PP_Grid[#Data],$DD227,54),0)</f>
        <v/>
      </c>
      <c r="BE227">
        <f>IFERROR(INDEX(PP_Grid[#Data],$DD227,55),0)</f>
        <v/>
      </c>
      <c r="BF227">
        <f>IFERROR(INDEX(PP_Grid[#Data],$DD227,56),0)</f>
        <v/>
      </c>
      <c r="BG227">
        <f>IFERROR(INDEX(PP_Grid[#Data],$DD227,57),0)</f>
        <v/>
      </c>
      <c r="BH227">
        <f>IFERROR(INDEX(PP_Grid[#Data],$DD227,58),0)</f>
        <v/>
      </c>
      <c r="BI227">
        <f>IFERROR(INDEX(PP_Grid[#Data],$DD227,59),0)</f>
        <v/>
      </c>
      <c r="BJ227">
        <f>IFERROR(INDEX(PP_Grid[#Data],$DD227,60),0)</f>
        <v/>
      </c>
      <c r="BK227">
        <f>IFERROR(INDEX(PP_Grid[#Data],$DD227,61),0)</f>
        <v/>
      </c>
      <c r="BL227">
        <f>IFERROR(INDEX(PP_Grid[#Data],$DD227,62),0)</f>
        <v/>
      </c>
      <c r="BM227">
        <f>IFERROR(INDEX(PP_Grid[#Data],$DD227,63),0)</f>
        <v/>
      </c>
      <c r="BN227">
        <f>IFERROR(INDEX(PP_Grid[#Data],$DD227,64),0)</f>
        <v/>
      </c>
      <c r="BO227">
        <f>IFERROR(INDEX(PP_Grid[#Data],$DD227,65),0)</f>
        <v/>
      </c>
      <c r="BP227">
        <f>IFERROR(INDEX(PP_Grid[#Data],$DD227,66),0)</f>
        <v/>
      </c>
      <c r="BQ227">
        <f>IFERROR(INDEX(PP_Grid[#Data],$DD227,67),0)</f>
        <v/>
      </c>
      <c r="BR227">
        <f>IFERROR(INDEX(PP_Grid[#Data],$DD227,68),0)</f>
        <v/>
      </c>
      <c r="BS227">
        <f>IFERROR(INDEX(PP_Grid[#Data],$DD227,69),0)</f>
        <v/>
      </c>
      <c r="BT227">
        <f>IFERROR(INDEX(PP_Grid[#Data],$DD227,70),0)</f>
        <v/>
      </c>
      <c r="BU227">
        <f>IFERROR(INDEX(PP_Grid[#Data],$DD227,71),0)</f>
        <v/>
      </c>
      <c r="BV227">
        <f>IFERROR(INDEX(PP_Grid[#Data],$DD227,72),0)</f>
        <v/>
      </c>
      <c r="BW227">
        <f>IFERROR(INDEX(PP_Grid[#Data],$DD227,73),0)</f>
        <v/>
      </c>
      <c r="BX227">
        <f>IFERROR(INDEX(PP_Grid[#Data],$DD227,74),0)</f>
        <v/>
      </c>
      <c r="BY227">
        <f>IFERROR(INDEX(PP_Grid[#Data],$DD227,75),0)</f>
        <v/>
      </c>
      <c r="BZ227">
        <f>IFERROR(INDEX(PP_Grid[#Data],$DD227,76),0)</f>
        <v/>
      </c>
      <c r="CA227">
        <f>IFERROR(INDEX(PP_Grid[#Data],$DD227,77),0)</f>
        <v/>
      </c>
      <c r="CB227">
        <f>IFERROR(INDEX(PP_Grid[#Data],$DD227,78),0)</f>
        <v/>
      </c>
      <c r="CC227">
        <f>IFERROR(INDEX(PP_Grid[#Data],$DD227,79),0)</f>
        <v/>
      </c>
      <c r="CD227">
        <f>IFERROR(INDEX(PP_Grid[#Data],$DD227,80),0)</f>
        <v/>
      </c>
      <c r="CE227">
        <f>IFERROR(INDEX(PP_Grid[#Data],$DD227,81),0)</f>
        <v/>
      </c>
      <c r="CF227">
        <f>IFERROR(INDEX(PP_Grid[#Data],$DD227,82),0)</f>
        <v/>
      </c>
      <c r="CG227">
        <f>IFERROR(INDEX(PP_Grid[#Data],$DD227,83),0)</f>
        <v/>
      </c>
      <c r="CH227">
        <f>IFERROR(INDEX(PP_Grid[#Data],$DD227,84),0)</f>
        <v/>
      </c>
      <c r="CI227">
        <f>IFERROR(INDEX(PP_Grid[#Data],$DD227,85),0)</f>
        <v/>
      </c>
      <c r="CJ227">
        <f>IFERROR(INDEX(PP_Grid[#Data],$DD227,86),0)</f>
        <v/>
      </c>
      <c r="CK227">
        <f>IFERROR(INDEX(PP_Grid[#Data],$DD227,87),0)</f>
        <v/>
      </c>
      <c r="CL227">
        <f>IFERROR(INDEX(PP_Grid[#Data],$DD227,88),0)</f>
        <v/>
      </c>
      <c r="CM227">
        <f>IFERROR(INDEX(PP_Grid[#Data],$DD227,89),0)</f>
        <v/>
      </c>
      <c r="CN227">
        <f>IFERROR(INDEX(PP_Grid[#Data],$DD227,90),0)</f>
        <v/>
      </c>
      <c r="CO227">
        <f>IFERROR(INDEX(PP_Grid[#Data],$DD227,91),0)</f>
        <v/>
      </c>
      <c r="CP227">
        <f>IFERROR(INDEX(PP_Grid[#Data],$DD227,92),0)</f>
        <v/>
      </c>
      <c r="CQ227">
        <f>IFERROR(INDEX(PP_Grid[#Data],$DD227,93),0)</f>
        <v/>
      </c>
      <c r="CR227">
        <f>IFERROR(INDEX(PP_Grid[#Data],$DD227,94),0)</f>
        <v/>
      </c>
      <c r="CS227">
        <f>IFERROR(INDEX(PP_Grid[#Data],$DD227,95),0)</f>
        <v/>
      </c>
      <c r="CT227">
        <f>IFERROR(INDEX(PP_Grid[#Data],$DD227,96),0)</f>
        <v/>
      </c>
      <c r="CU227">
        <f>IFERROR(INDEX(PP_Grid[#Data],$DD227,97),0)</f>
        <v/>
      </c>
      <c r="CV227">
        <f>IFERROR(INDEX(PP_Grid[#Data],$DD227,98),0)</f>
        <v/>
      </c>
      <c r="CW227">
        <f>IFERROR(INDEX(PP_Grid[#Data],$DD227,99),0)</f>
        <v/>
      </c>
      <c r="CX227">
        <f>IFERROR(INDEX(PP_Grid[#Data],$DD227,100),0)</f>
        <v/>
      </c>
      <c r="CY227">
        <f>IFERROR(INDEX(PP_Grid[#Data],$DD227,101),0)</f>
        <v/>
      </c>
      <c r="CZ227">
        <f>IFERROR(INDEX(PP_Grid[#Data],$DD227,102),0)</f>
        <v/>
      </c>
      <c r="DA227">
        <f>IFERROR(INDEX(PP_Grid[#Data],$DD227,103),0)</f>
        <v/>
      </c>
      <c r="DB227">
        <f>IFERROR(INDEX(PP_Grid[#Data],$DD227,104),0)</f>
        <v/>
      </c>
      <c r="DC227">
        <f>IFERROR(INDEX(PP_Grid[#Data],$DD227,105),0)</f>
        <v/>
      </c>
      <c r="DD227" s="12">
        <f>IFERROR(MATCH($B227,PP_Grid[Intermediate],0),99999)</f>
        <v/>
      </c>
    </row>
    <row r="228">
      <c r="B228" t="inlineStr">
        <is>
          <t>使用量(kg)</t>
        </is>
      </c>
      <c r="C228">
        <f>SUMIFS(M_BOM[RM_Qty_Per_Batch],M_BOM[Intermediate],$B227,M_BOM[Part Name],$A226)</f>
        <v/>
      </c>
      <c r="D228">
        <f>$C228*D227</f>
        <v/>
      </c>
      <c r="E228">
        <f>$C228*E227</f>
        <v/>
      </c>
      <c r="F228">
        <f>$C228*F227</f>
        <v/>
      </c>
      <c r="G228">
        <f>$C228*G227</f>
        <v/>
      </c>
      <c r="H228">
        <f>$C228*H227</f>
        <v/>
      </c>
      <c r="I228">
        <f>$C228*I227</f>
        <v/>
      </c>
      <c r="J228">
        <f>$C228*J227</f>
        <v/>
      </c>
      <c r="K228">
        <f>$C228*K227</f>
        <v/>
      </c>
      <c r="L228">
        <f>$C228*L227</f>
        <v/>
      </c>
      <c r="M228">
        <f>$C228*M227</f>
        <v/>
      </c>
      <c r="N228">
        <f>$C228*N227</f>
        <v/>
      </c>
      <c r="O228">
        <f>$C228*O227</f>
        <v/>
      </c>
      <c r="P228">
        <f>$C228*P227</f>
        <v/>
      </c>
      <c r="Q228">
        <f>$C228*Q227</f>
        <v/>
      </c>
      <c r="R228">
        <f>$C228*R227</f>
        <v/>
      </c>
      <c r="S228">
        <f>$C228*S227</f>
        <v/>
      </c>
      <c r="T228">
        <f>$C228*T227</f>
        <v/>
      </c>
      <c r="U228">
        <f>$C228*U227</f>
        <v/>
      </c>
      <c r="V228">
        <f>$C228*V227</f>
        <v/>
      </c>
      <c r="W228">
        <f>$C228*W227</f>
        <v/>
      </c>
      <c r="X228">
        <f>$C228*X227</f>
        <v/>
      </c>
      <c r="Y228">
        <f>$C228*Y227</f>
        <v/>
      </c>
      <c r="Z228">
        <f>$C228*Z227</f>
        <v/>
      </c>
      <c r="AA228">
        <f>$C228*AA227</f>
        <v/>
      </c>
      <c r="AB228">
        <f>$C228*AB227</f>
        <v/>
      </c>
      <c r="AC228">
        <f>$C228*AC227</f>
        <v/>
      </c>
      <c r="AD228">
        <f>$C228*AD227</f>
        <v/>
      </c>
      <c r="AE228">
        <f>$C228*AE227</f>
        <v/>
      </c>
      <c r="AF228">
        <f>$C228*AF227</f>
        <v/>
      </c>
      <c r="AG228">
        <f>$C228*AG227</f>
        <v/>
      </c>
      <c r="AH228">
        <f>$C228*AH227</f>
        <v/>
      </c>
      <c r="AI228">
        <f>$C228*AI227</f>
        <v/>
      </c>
      <c r="AJ228">
        <f>$C228*AJ227</f>
        <v/>
      </c>
      <c r="AK228">
        <f>$C228*AK227</f>
        <v/>
      </c>
      <c r="AL228">
        <f>$C228*AL227</f>
        <v/>
      </c>
      <c r="AM228">
        <f>$C228*AM227</f>
        <v/>
      </c>
      <c r="AN228">
        <f>$C228*AN227</f>
        <v/>
      </c>
      <c r="AO228">
        <f>$C228*AO227</f>
        <v/>
      </c>
      <c r="AP228">
        <f>$C228*AP227</f>
        <v/>
      </c>
      <c r="AQ228">
        <f>$C228*AQ227</f>
        <v/>
      </c>
      <c r="AR228">
        <f>$C228*AR227</f>
        <v/>
      </c>
      <c r="AS228">
        <f>$C228*AS227</f>
        <v/>
      </c>
      <c r="AT228">
        <f>$C228*AT227</f>
        <v/>
      </c>
      <c r="AU228">
        <f>$C228*AU227</f>
        <v/>
      </c>
      <c r="AV228">
        <f>$C228*AV227</f>
        <v/>
      </c>
      <c r="AW228">
        <f>$C228*AW227</f>
        <v/>
      </c>
      <c r="AX228">
        <f>$C228*AX227</f>
        <v/>
      </c>
      <c r="AY228">
        <f>$C228*AY227</f>
        <v/>
      </c>
      <c r="AZ228">
        <f>$C228*AZ227</f>
        <v/>
      </c>
      <c r="BA228">
        <f>$C228*BA227</f>
        <v/>
      </c>
      <c r="BB228">
        <f>$C228*BB227</f>
        <v/>
      </c>
      <c r="BC228">
        <f>$C228*BC227</f>
        <v/>
      </c>
      <c r="BD228">
        <f>$C228*BD227</f>
        <v/>
      </c>
      <c r="BE228">
        <f>$C228*BE227</f>
        <v/>
      </c>
      <c r="BF228">
        <f>$C228*BF227</f>
        <v/>
      </c>
      <c r="BG228">
        <f>$C228*BG227</f>
        <v/>
      </c>
      <c r="BH228">
        <f>$C228*BH227</f>
        <v/>
      </c>
      <c r="BI228">
        <f>$C228*BI227</f>
        <v/>
      </c>
      <c r="BJ228">
        <f>$C228*BJ227</f>
        <v/>
      </c>
      <c r="BK228">
        <f>$C228*BK227</f>
        <v/>
      </c>
      <c r="BL228">
        <f>$C228*BL227</f>
        <v/>
      </c>
      <c r="BM228">
        <f>$C228*BM227</f>
        <v/>
      </c>
      <c r="BN228">
        <f>$C228*BN227</f>
        <v/>
      </c>
      <c r="BO228">
        <f>$C228*BO227</f>
        <v/>
      </c>
      <c r="BP228">
        <f>$C228*BP227</f>
        <v/>
      </c>
      <c r="BQ228">
        <f>$C228*BQ227</f>
        <v/>
      </c>
      <c r="BR228">
        <f>$C228*BR227</f>
        <v/>
      </c>
      <c r="BS228">
        <f>$C228*BS227</f>
        <v/>
      </c>
      <c r="BT228">
        <f>$C228*BT227</f>
        <v/>
      </c>
      <c r="BU228">
        <f>$C228*BU227</f>
        <v/>
      </c>
      <c r="BV228">
        <f>$C228*BV227</f>
        <v/>
      </c>
      <c r="BW228">
        <f>$C228*BW227</f>
        <v/>
      </c>
      <c r="BX228">
        <f>$C228*BX227</f>
        <v/>
      </c>
      <c r="BY228">
        <f>$C228*BY227</f>
        <v/>
      </c>
      <c r="BZ228">
        <f>$C228*BZ227</f>
        <v/>
      </c>
      <c r="CA228">
        <f>$C228*CA227</f>
        <v/>
      </c>
      <c r="CB228">
        <f>$C228*CB227</f>
        <v/>
      </c>
      <c r="CC228">
        <f>$C228*CC227</f>
        <v/>
      </c>
      <c r="CD228">
        <f>$C228*CD227</f>
        <v/>
      </c>
      <c r="CE228">
        <f>$C228*CE227</f>
        <v/>
      </c>
      <c r="CF228">
        <f>$C228*CF227</f>
        <v/>
      </c>
      <c r="CG228">
        <f>$C228*CG227</f>
        <v/>
      </c>
      <c r="CH228">
        <f>$C228*CH227</f>
        <v/>
      </c>
      <c r="CI228">
        <f>$C228*CI227</f>
        <v/>
      </c>
      <c r="CJ228">
        <f>$C228*CJ227</f>
        <v/>
      </c>
      <c r="CK228">
        <f>$C228*CK227</f>
        <v/>
      </c>
      <c r="CL228">
        <f>$C228*CL227</f>
        <v/>
      </c>
      <c r="CM228">
        <f>$C228*CM227</f>
        <v/>
      </c>
      <c r="CN228">
        <f>$C228*CN227</f>
        <v/>
      </c>
      <c r="CO228">
        <f>$C228*CO227</f>
        <v/>
      </c>
      <c r="CP228">
        <f>$C228*CP227</f>
        <v/>
      </c>
      <c r="CQ228">
        <f>$C228*CQ227</f>
        <v/>
      </c>
      <c r="CR228">
        <f>$C228*CR227</f>
        <v/>
      </c>
      <c r="CS228">
        <f>$C228*CS227</f>
        <v/>
      </c>
      <c r="CT228">
        <f>$C228*CT227</f>
        <v/>
      </c>
      <c r="CU228">
        <f>$C228*CU227</f>
        <v/>
      </c>
      <c r="CV228">
        <f>$C228*CV227</f>
        <v/>
      </c>
      <c r="CW228">
        <f>$C228*CW227</f>
        <v/>
      </c>
      <c r="CX228">
        <f>$C228*CX227</f>
        <v/>
      </c>
      <c r="CY228">
        <f>$C228*CY227</f>
        <v/>
      </c>
      <c r="CZ228">
        <f>$C228*CZ227</f>
        <v/>
      </c>
      <c r="DA228">
        <f>$C228*DA227</f>
        <v/>
      </c>
      <c r="DB228">
        <f>$C228*DB227</f>
        <v/>
      </c>
      <c r="DC228">
        <f>$C228*DC227</f>
        <v/>
      </c>
    </row>
    <row r="229">
      <c r="B229" t="inlineStr">
        <is>
          <t>TSP-104</t>
        </is>
      </c>
      <c r="C229" t="inlineStr">
        <is>
          <t>No. of batches</t>
        </is>
      </c>
      <c r="D229">
        <f>IFERROR(INDEX(PP_Grid[#Data],$DD229,2),0)</f>
        <v/>
      </c>
      <c r="E229">
        <f>IFERROR(INDEX(PP_Grid[#Data],$DD229,3),0)</f>
        <v/>
      </c>
      <c r="F229">
        <f>IFERROR(INDEX(PP_Grid[#Data],$DD229,4),0)</f>
        <v/>
      </c>
      <c r="G229">
        <f>IFERROR(INDEX(PP_Grid[#Data],$DD229,5),0)</f>
        <v/>
      </c>
      <c r="H229">
        <f>IFERROR(INDEX(PP_Grid[#Data],$DD229,6),0)</f>
        <v/>
      </c>
      <c r="I229">
        <f>IFERROR(INDEX(PP_Grid[#Data],$DD229,7),0)</f>
        <v/>
      </c>
      <c r="J229">
        <f>IFERROR(INDEX(PP_Grid[#Data],$DD229,8),0)</f>
        <v/>
      </c>
      <c r="K229">
        <f>IFERROR(INDEX(PP_Grid[#Data],$DD229,9),0)</f>
        <v/>
      </c>
      <c r="L229">
        <f>IFERROR(INDEX(PP_Grid[#Data],$DD229,10),0)</f>
        <v/>
      </c>
      <c r="M229">
        <f>IFERROR(INDEX(PP_Grid[#Data],$DD229,11),0)</f>
        <v/>
      </c>
      <c r="N229">
        <f>IFERROR(INDEX(PP_Grid[#Data],$DD229,12),0)</f>
        <v/>
      </c>
      <c r="O229">
        <f>IFERROR(INDEX(PP_Grid[#Data],$DD229,13),0)</f>
        <v/>
      </c>
      <c r="P229">
        <f>IFERROR(INDEX(PP_Grid[#Data],$DD229,14),0)</f>
        <v/>
      </c>
      <c r="Q229">
        <f>IFERROR(INDEX(PP_Grid[#Data],$DD229,15),0)</f>
        <v/>
      </c>
      <c r="R229">
        <f>IFERROR(INDEX(PP_Grid[#Data],$DD229,16),0)</f>
        <v/>
      </c>
      <c r="S229">
        <f>IFERROR(INDEX(PP_Grid[#Data],$DD229,17),0)</f>
        <v/>
      </c>
      <c r="T229">
        <f>IFERROR(INDEX(PP_Grid[#Data],$DD229,18),0)</f>
        <v/>
      </c>
      <c r="U229">
        <f>IFERROR(INDEX(PP_Grid[#Data],$DD229,19),0)</f>
        <v/>
      </c>
      <c r="V229">
        <f>IFERROR(INDEX(PP_Grid[#Data],$DD229,20),0)</f>
        <v/>
      </c>
      <c r="W229">
        <f>IFERROR(INDEX(PP_Grid[#Data],$DD229,21),0)</f>
        <v/>
      </c>
      <c r="X229">
        <f>IFERROR(INDEX(PP_Grid[#Data],$DD229,22),0)</f>
        <v/>
      </c>
      <c r="Y229">
        <f>IFERROR(INDEX(PP_Grid[#Data],$DD229,23),0)</f>
        <v/>
      </c>
      <c r="Z229">
        <f>IFERROR(INDEX(PP_Grid[#Data],$DD229,24),0)</f>
        <v/>
      </c>
      <c r="AA229">
        <f>IFERROR(INDEX(PP_Grid[#Data],$DD229,25),0)</f>
        <v/>
      </c>
      <c r="AB229">
        <f>IFERROR(INDEX(PP_Grid[#Data],$DD229,26),0)</f>
        <v/>
      </c>
      <c r="AC229">
        <f>IFERROR(INDEX(PP_Grid[#Data],$DD229,27),0)</f>
        <v/>
      </c>
      <c r="AD229">
        <f>IFERROR(INDEX(PP_Grid[#Data],$DD229,28),0)</f>
        <v/>
      </c>
      <c r="AE229">
        <f>IFERROR(INDEX(PP_Grid[#Data],$DD229,29),0)</f>
        <v/>
      </c>
      <c r="AF229">
        <f>IFERROR(INDEX(PP_Grid[#Data],$DD229,30),0)</f>
        <v/>
      </c>
      <c r="AG229">
        <f>IFERROR(INDEX(PP_Grid[#Data],$DD229,31),0)</f>
        <v/>
      </c>
      <c r="AH229">
        <f>IFERROR(INDEX(PP_Grid[#Data],$DD229,32),0)</f>
        <v/>
      </c>
      <c r="AI229">
        <f>IFERROR(INDEX(PP_Grid[#Data],$DD229,33),0)</f>
        <v/>
      </c>
      <c r="AJ229">
        <f>IFERROR(INDEX(PP_Grid[#Data],$DD229,34),0)</f>
        <v/>
      </c>
      <c r="AK229">
        <f>IFERROR(INDEX(PP_Grid[#Data],$DD229,35),0)</f>
        <v/>
      </c>
      <c r="AL229">
        <f>IFERROR(INDEX(PP_Grid[#Data],$DD229,36),0)</f>
        <v/>
      </c>
      <c r="AM229">
        <f>IFERROR(INDEX(PP_Grid[#Data],$DD229,37),0)</f>
        <v/>
      </c>
      <c r="AN229">
        <f>IFERROR(INDEX(PP_Grid[#Data],$DD229,38),0)</f>
        <v/>
      </c>
      <c r="AO229">
        <f>IFERROR(INDEX(PP_Grid[#Data],$DD229,39),0)</f>
        <v/>
      </c>
      <c r="AP229">
        <f>IFERROR(INDEX(PP_Grid[#Data],$DD229,40),0)</f>
        <v/>
      </c>
      <c r="AQ229">
        <f>IFERROR(INDEX(PP_Grid[#Data],$DD229,41),0)</f>
        <v/>
      </c>
      <c r="AR229">
        <f>IFERROR(INDEX(PP_Grid[#Data],$DD229,42),0)</f>
        <v/>
      </c>
      <c r="AS229">
        <f>IFERROR(INDEX(PP_Grid[#Data],$DD229,43),0)</f>
        <v/>
      </c>
      <c r="AT229">
        <f>IFERROR(INDEX(PP_Grid[#Data],$DD229,44),0)</f>
        <v/>
      </c>
      <c r="AU229">
        <f>IFERROR(INDEX(PP_Grid[#Data],$DD229,45),0)</f>
        <v/>
      </c>
      <c r="AV229">
        <f>IFERROR(INDEX(PP_Grid[#Data],$DD229,46),0)</f>
        <v/>
      </c>
      <c r="AW229">
        <f>IFERROR(INDEX(PP_Grid[#Data],$DD229,47),0)</f>
        <v/>
      </c>
      <c r="AX229">
        <f>IFERROR(INDEX(PP_Grid[#Data],$DD229,48),0)</f>
        <v/>
      </c>
      <c r="AY229">
        <f>IFERROR(INDEX(PP_Grid[#Data],$DD229,49),0)</f>
        <v/>
      </c>
      <c r="AZ229">
        <f>IFERROR(INDEX(PP_Grid[#Data],$DD229,50),0)</f>
        <v/>
      </c>
      <c r="BA229">
        <f>IFERROR(INDEX(PP_Grid[#Data],$DD229,51),0)</f>
        <v/>
      </c>
      <c r="BB229">
        <f>IFERROR(INDEX(PP_Grid[#Data],$DD229,52),0)</f>
        <v/>
      </c>
      <c r="BC229">
        <f>IFERROR(INDEX(PP_Grid[#Data],$DD229,53),0)</f>
        <v/>
      </c>
      <c r="BD229">
        <f>IFERROR(INDEX(PP_Grid[#Data],$DD229,54),0)</f>
        <v/>
      </c>
      <c r="BE229">
        <f>IFERROR(INDEX(PP_Grid[#Data],$DD229,55),0)</f>
        <v/>
      </c>
      <c r="BF229">
        <f>IFERROR(INDEX(PP_Grid[#Data],$DD229,56),0)</f>
        <v/>
      </c>
      <c r="BG229">
        <f>IFERROR(INDEX(PP_Grid[#Data],$DD229,57),0)</f>
        <v/>
      </c>
      <c r="BH229">
        <f>IFERROR(INDEX(PP_Grid[#Data],$DD229,58),0)</f>
        <v/>
      </c>
      <c r="BI229">
        <f>IFERROR(INDEX(PP_Grid[#Data],$DD229,59),0)</f>
        <v/>
      </c>
      <c r="BJ229">
        <f>IFERROR(INDEX(PP_Grid[#Data],$DD229,60),0)</f>
        <v/>
      </c>
      <c r="BK229">
        <f>IFERROR(INDEX(PP_Grid[#Data],$DD229,61),0)</f>
        <v/>
      </c>
      <c r="BL229">
        <f>IFERROR(INDEX(PP_Grid[#Data],$DD229,62),0)</f>
        <v/>
      </c>
      <c r="BM229">
        <f>IFERROR(INDEX(PP_Grid[#Data],$DD229,63),0)</f>
        <v/>
      </c>
      <c r="BN229">
        <f>IFERROR(INDEX(PP_Grid[#Data],$DD229,64),0)</f>
        <v/>
      </c>
      <c r="BO229">
        <f>IFERROR(INDEX(PP_Grid[#Data],$DD229,65),0)</f>
        <v/>
      </c>
      <c r="BP229">
        <f>IFERROR(INDEX(PP_Grid[#Data],$DD229,66),0)</f>
        <v/>
      </c>
      <c r="BQ229">
        <f>IFERROR(INDEX(PP_Grid[#Data],$DD229,67),0)</f>
        <v/>
      </c>
      <c r="BR229">
        <f>IFERROR(INDEX(PP_Grid[#Data],$DD229,68),0)</f>
        <v/>
      </c>
      <c r="BS229">
        <f>IFERROR(INDEX(PP_Grid[#Data],$DD229,69),0)</f>
        <v/>
      </c>
      <c r="BT229">
        <f>IFERROR(INDEX(PP_Grid[#Data],$DD229,70),0)</f>
        <v/>
      </c>
      <c r="BU229">
        <f>IFERROR(INDEX(PP_Grid[#Data],$DD229,71),0)</f>
        <v/>
      </c>
      <c r="BV229">
        <f>IFERROR(INDEX(PP_Grid[#Data],$DD229,72),0)</f>
        <v/>
      </c>
      <c r="BW229">
        <f>IFERROR(INDEX(PP_Grid[#Data],$DD229,73),0)</f>
        <v/>
      </c>
      <c r="BX229">
        <f>IFERROR(INDEX(PP_Grid[#Data],$DD229,74),0)</f>
        <v/>
      </c>
      <c r="BY229">
        <f>IFERROR(INDEX(PP_Grid[#Data],$DD229,75),0)</f>
        <v/>
      </c>
      <c r="BZ229">
        <f>IFERROR(INDEX(PP_Grid[#Data],$DD229,76),0)</f>
        <v/>
      </c>
      <c r="CA229">
        <f>IFERROR(INDEX(PP_Grid[#Data],$DD229,77),0)</f>
        <v/>
      </c>
      <c r="CB229">
        <f>IFERROR(INDEX(PP_Grid[#Data],$DD229,78),0)</f>
        <v/>
      </c>
      <c r="CC229">
        <f>IFERROR(INDEX(PP_Grid[#Data],$DD229,79),0)</f>
        <v/>
      </c>
      <c r="CD229">
        <f>IFERROR(INDEX(PP_Grid[#Data],$DD229,80),0)</f>
        <v/>
      </c>
      <c r="CE229">
        <f>IFERROR(INDEX(PP_Grid[#Data],$DD229,81),0)</f>
        <v/>
      </c>
      <c r="CF229">
        <f>IFERROR(INDEX(PP_Grid[#Data],$DD229,82),0)</f>
        <v/>
      </c>
      <c r="CG229">
        <f>IFERROR(INDEX(PP_Grid[#Data],$DD229,83),0)</f>
        <v/>
      </c>
      <c r="CH229">
        <f>IFERROR(INDEX(PP_Grid[#Data],$DD229,84),0)</f>
        <v/>
      </c>
      <c r="CI229">
        <f>IFERROR(INDEX(PP_Grid[#Data],$DD229,85),0)</f>
        <v/>
      </c>
      <c r="CJ229">
        <f>IFERROR(INDEX(PP_Grid[#Data],$DD229,86),0)</f>
        <v/>
      </c>
      <c r="CK229">
        <f>IFERROR(INDEX(PP_Grid[#Data],$DD229,87),0)</f>
        <v/>
      </c>
      <c r="CL229">
        <f>IFERROR(INDEX(PP_Grid[#Data],$DD229,88),0)</f>
        <v/>
      </c>
      <c r="CM229">
        <f>IFERROR(INDEX(PP_Grid[#Data],$DD229,89),0)</f>
        <v/>
      </c>
      <c r="CN229">
        <f>IFERROR(INDEX(PP_Grid[#Data],$DD229,90),0)</f>
        <v/>
      </c>
      <c r="CO229">
        <f>IFERROR(INDEX(PP_Grid[#Data],$DD229,91),0)</f>
        <v/>
      </c>
      <c r="CP229">
        <f>IFERROR(INDEX(PP_Grid[#Data],$DD229,92),0)</f>
        <v/>
      </c>
      <c r="CQ229">
        <f>IFERROR(INDEX(PP_Grid[#Data],$DD229,93),0)</f>
        <v/>
      </c>
      <c r="CR229">
        <f>IFERROR(INDEX(PP_Grid[#Data],$DD229,94),0)</f>
        <v/>
      </c>
      <c r="CS229">
        <f>IFERROR(INDEX(PP_Grid[#Data],$DD229,95),0)</f>
        <v/>
      </c>
      <c r="CT229">
        <f>IFERROR(INDEX(PP_Grid[#Data],$DD229,96),0)</f>
        <v/>
      </c>
      <c r="CU229">
        <f>IFERROR(INDEX(PP_Grid[#Data],$DD229,97),0)</f>
        <v/>
      </c>
      <c r="CV229">
        <f>IFERROR(INDEX(PP_Grid[#Data],$DD229,98),0)</f>
        <v/>
      </c>
      <c r="CW229">
        <f>IFERROR(INDEX(PP_Grid[#Data],$DD229,99),0)</f>
        <v/>
      </c>
      <c r="CX229">
        <f>IFERROR(INDEX(PP_Grid[#Data],$DD229,100),0)</f>
        <v/>
      </c>
      <c r="CY229">
        <f>IFERROR(INDEX(PP_Grid[#Data],$DD229,101),0)</f>
        <v/>
      </c>
      <c r="CZ229">
        <f>IFERROR(INDEX(PP_Grid[#Data],$DD229,102),0)</f>
        <v/>
      </c>
      <c r="DA229">
        <f>IFERROR(INDEX(PP_Grid[#Data],$DD229,103),0)</f>
        <v/>
      </c>
      <c r="DB229">
        <f>IFERROR(INDEX(PP_Grid[#Data],$DD229,104),0)</f>
        <v/>
      </c>
      <c r="DC229">
        <f>IFERROR(INDEX(PP_Grid[#Data],$DD229,105),0)</f>
        <v/>
      </c>
      <c r="DD229" s="12">
        <f>IFERROR(MATCH($B229,PP_Grid[Intermediate],0),99999)</f>
        <v/>
      </c>
    </row>
    <row r="230">
      <c r="B230" t="inlineStr">
        <is>
          <t>使用量(kg)</t>
        </is>
      </c>
      <c r="C230">
        <f>SUMIFS(M_BOM[RM_Qty_Per_Batch],M_BOM[Intermediate],$B229,M_BOM[Part Name],$A226)</f>
        <v/>
      </c>
      <c r="D230">
        <f>$C230*D229</f>
        <v/>
      </c>
      <c r="E230">
        <f>$C230*E229</f>
        <v/>
      </c>
      <c r="F230">
        <f>$C230*F229</f>
        <v/>
      </c>
      <c r="G230">
        <f>$C230*G229</f>
        <v/>
      </c>
      <c r="H230">
        <f>$C230*H229</f>
        <v/>
      </c>
      <c r="I230">
        <f>$C230*I229</f>
        <v/>
      </c>
      <c r="J230">
        <f>$C230*J229</f>
        <v/>
      </c>
      <c r="K230">
        <f>$C230*K229</f>
        <v/>
      </c>
      <c r="L230">
        <f>$C230*L229</f>
        <v/>
      </c>
      <c r="M230">
        <f>$C230*M229</f>
        <v/>
      </c>
      <c r="N230">
        <f>$C230*N229</f>
        <v/>
      </c>
      <c r="O230">
        <f>$C230*O229</f>
        <v/>
      </c>
      <c r="P230">
        <f>$C230*P229</f>
        <v/>
      </c>
      <c r="Q230">
        <f>$C230*Q229</f>
        <v/>
      </c>
      <c r="R230">
        <f>$C230*R229</f>
        <v/>
      </c>
      <c r="S230">
        <f>$C230*S229</f>
        <v/>
      </c>
      <c r="T230">
        <f>$C230*T229</f>
        <v/>
      </c>
      <c r="U230">
        <f>$C230*U229</f>
        <v/>
      </c>
      <c r="V230">
        <f>$C230*V229</f>
        <v/>
      </c>
      <c r="W230">
        <f>$C230*W229</f>
        <v/>
      </c>
      <c r="X230">
        <f>$C230*X229</f>
        <v/>
      </c>
      <c r="Y230">
        <f>$C230*Y229</f>
        <v/>
      </c>
      <c r="Z230">
        <f>$C230*Z229</f>
        <v/>
      </c>
      <c r="AA230">
        <f>$C230*AA229</f>
        <v/>
      </c>
      <c r="AB230">
        <f>$C230*AB229</f>
        <v/>
      </c>
      <c r="AC230">
        <f>$C230*AC229</f>
        <v/>
      </c>
      <c r="AD230">
        <f>$C230*AD229</f>
        <v/>
      </c>
      <c r="AE230">
        <f>$C230*AE229</f>
        <v/>
      </c>
      <c r="AF230">
        <f>$C230*AF229</f>
        <v/>
      </c>
      <c r="AG230">
        <f>$C230*AG229</f>
        <v/>
      </c>
      <c r="AH230">
        <f>$C230*AH229</f>
        <v/>
      </c>
      <c r="AI230">
        <f>$C230*AI229</f>
        <v/>
      </c>
      <c r="AJ230">
        <f>$C230*AJ229</f>
        <v/>
      </c>
      <c r="AK230">
        <f>$C230*AK229</f>
        <v/>
      </c>
      <c r="AL230">
        <f>$C230*AL229</f>
        <v/>
      </c>
      <c r="AM230">
        <f>$C230*AM229</f>
        <v/>
      </c>
      <c r="AN230">
        <f>$C230*AN229</f>
        <v/>
      </c>
      <c r="AO230">
        <f>$C230*AO229</f>
        <v/>
      </c>
      <c r="AP230">
        <f>$C230*AP229</f>
        <v/>
      </c>
      <c r="AQ230">
        <f>$C230*AQ229</f>
        <v/>
      </c>
      <c r="AR230">
        <f>$C230*AR229</f>
        <v/>
      </c>
      <c r="AS230">
        <f>$C230*AS229</f>
        <v/>
      </c>
      <c r="AT230">
        <f>$C230*AT229</f>
        <v/>
      </c>
      <c r="AU230">
        <f>$C230*AU229</f>
        <v/>
      </c>
      <c r="AV230">
        <f>$C230*AV229</f>
        <v/>
      </c>
      <c r="AW230">
        <f>$C230*AW229</f>
        <v/>
      </c>
      <c r="AX230">
        <f>$C230*AX229</f>
        <v/>
      </c>
      <c r="AY230">
        <f>$C230*AY229</f>
        <v/>
      </c>
      <c r="AZ230">
        <f>$C230*AZ229</f>
        <v/>
      </c>
      <c r="BA230">
        <f>$C230*BA229</f>
        <v/>
      </c>
      <c r="BB230">
        <f>$C230*BB229</f>
        <v/>
      </c>
      <c r="BC230">
        <f>$C230*BC229</f>
        <v/>
      </c>
      <c r="BD230">
        <f>$C230*BD229</f>
        <v/>
      </c>
      <c r="BE230">
        <f>$C230*BE229</f>
        <v/>
      </c>
      <c r="BF230">
        <f>$C230*BF229</f>
        <v/>
      </c>
      <c r="BG230">
        <f>$C230*BG229</f>
        <v/>
      </c>
      <c r="BH230">
        <f>$C230*BH229</f>
        <v/>
      </c>
      <c r="BI230">
        <f>$C230*BI229</f>
        <v/>
      </c>
      <c r="BJ230">
        <f>$C230*BJ229</f>
        <v/>
      </c>
      <c r="BK230">
        <f>$C230*BK229</f>
        <v/>
      </c>
      <c r="BL230">
        <f>$C230*BL229</f>
        <v/>
      </c>
      <c r="BM230">
        <f>$C230*BM229</f>
        <v/>
      </c>
      <c r="BN230">
        <f>$C230*BN229</f>
        <v/>
      </c>
      <c r="BO230">
        <f>$C230*BO229</f>
        <v/>
      </c>
      <c r="BP230">
        <f>$C230*BP229</f>
        <v/>
      </c>
      <c r="BQ230">
        <f>$C230*BQ229</f>
        <v/>
      </c>
      <c r="BR230">
        <f>$C230*BR229</f>
        <v/>
      </c>
      <c r="BS230">
        <f>$C230*BS229</f>
        <v/>
      </c>
      <c r="BT230">
        <f>$C230*BT229</f>
        <v/>
      </c>
      <c r="BU230">
        <f>$C230*BU229</f>
        <v/>
      </c>
      <c r="BV230">
        <f>$C230*BV229</f>
        <v/>
      </c>
      <c r="BW230">
        <f>$C230*BW229</f>
        <v/>
      </c>
      <c r="BX230">
        <f>$C230*BX229</f>
        <v/>
      </c>
      <c r="BY230">
        <f>$C230*BY229</f>
        <v/>
      </c>
      <c r="BZ230">
        <f>$C230*BZ229</f>
        <v/>
      </c>
      <c r="CA230">
        <f>$C230*CA229</f>
        <v/>
      </c>
      <c r="CB230">
        <f>$C230*CB229</f>
        <v/>
      </c>
      <c r="CC230">
        <f>$C230*CC229</f>
        <v/>
      </c>
      <c r="CD230">
        <f>$C230*CD229</f>
        <v/>
      </c>
      <c r="CE230">
        <f>$C230*CE229</f>
        <v/>
      </c>
      <c r="CF230">
        <f>$C230*CF229</f>
        <v/>
      </c>
      <c r="CG230">
        <f>$C230*CG229</f>
        <v/>
      </c>
      <c r="CH230">
        <f>$C230*CH229</f>
        <v/>
      </c>
      <c r="CI230">
        <f>$C230*CI229</f>
        <v/>
      </c>
      <c r="CJ230">
        <f>$C230*CJ229</f>
        <v/>
      </c>
      <c r="CK230">
        <f>$C230*CK229</f>
        <v/>
      </c>
      <c r="CL230">
        <f>$C230*CL229</f>
        <v/>
      </c>
      <c r="CM230">
        <f>$C230*CM229</f>
        <v/>
      </c>
      <c r="CN230">
        <f>$C230*CN229</f>
        <v/>
      </c>
      <c r="CO230">
        <f>$C230*CO229</f>
        <v/>
      </c>
      <c r="CP230">
        <f>$C230*CP229</f>
        <v/>
      </c>
      <c r="CQ230">
        <f>$C230*CQ229</f>
        <v/>
      </c>
      <c r="CR230">
        <f>$C230*CR229</f>
        <v/>
      </c>
      <c r="CS230">
        <f>$C230*CS229</f>
        <v/>
      </c>
      <c r="CT230">
        <f>$C230*CT229</f>
        <v/>
      </c>
      <c r="CU230">
        <f>$C230*CU229</f>
        <v/>
      </c>
      <c r="CV230">
        <f>$C230*CV229</f>
        <v/>
      </c>
      <c r="CW230">
        <f>$C230*CW229</f>
        <v/>
      </c>
      <c r="CX230">
        <f>$C230*CX229</f>
        <v/>
      </c>
      <c r="CY230">
        <f>$C230*CY229</f>
        <v/>
      </c>
      <c r="CZ230">
        <f>$C230*CZ229</f>
        <v/>
      </c>
      <c r="DA230">
        <f>$C230*DA229</f>
        <v/>
      </c>
      <c r="DB230">
        <f>$C230*DB229</f>
        <v/>
      </c>
      <c r="DC230">
        <f>$C230*DC229</f>
        <v/>
      </c>
    </row>
    <row r="231">
      <c r="B231" s="5" t="inlineStr">
        <is>
          <t>合計使用量(kg)/週</t>
        </is>
      </c>
      <c r="D231">
        <f>'Grid_Requirement'!B23</f>
        <v/>
      </c>
      <c r="E231">
        <f>'Grid_Requirement'!C23</f>
        <v/>
      </c>
      <c r="F231">
        <f>'Grid_Requirement'!D23</f>
        <v/>
      </c>
      <c r="G231">
        <f>'Grid_Requirement'!E23</f>
        <v/>
      </c>
      <c r="H231">
        <f>'Grid_Requirement'!F23</f>
        <v/>
      </c>
      <c r="I231">
        <f>'Grid_Requirement'!G23</f>
        <v/>
      </c>
      <c r="J231">
        <f>'Grid_Requirement'!H23</f>
        <v/>
      </c>
      <c r="K231">
        <f>'Grid_Requirement'!I23</f>
        <v/>
      </c>
      <c r="L231">
        <f>'Grid_Requirement'!J23</f>
        <v/>
      </c>
      <c r="M231">
        <f>'Grid_Requirement'!K23</f>
        <v/>
      </c>
      <c r="N231">
        <f>'Grid_Requirement'!L23</f>
        <v/>
      </c>
      <c r="O231">
        <f>'Grid_Requirement'!M23</f>
        <v/>
      </c>
      <c r="P231">
        <f>'Grid_Requirement'!N23</f>
        <v/>
      </c>
      <c r="Q231">
        <f>'Grid_Requirement'!O23</f>
        <v/>
      </c>
      <c r="R231">
        <f>'Grid_Requirement'!P23</f>
        <v/>
      </c>
      <c r="S231">
        <f>'Grid_Requirement'!Q23</f>
        <v/>
      </c>
      <c r="T231">
        <f>'Grid_Requirement'!R23</f>
        <v/>
      </c>
      <c r="U231">
        <f>'Grid_Requirement'!S23</f>
        <v/>
      </c>
      <c r="V231">
        <f>'Grid_Requirement'!T23</f>
        <v/>
      </c>
      <c r="W231">
        <f>'Grid_Requirement'!U23</f>
        <v/>
      </c>
      <c r="X231">
        <f>'Grid_Requirement'!V23</f>
        <v/>
      </c>
      <c r="Y231">
        <f>'Grid_Requirement'!W23</f>
        <v/>
      </c>
      <c r="Z231">
        <f>'Grid_Requirement'!X23</f>
        <v/>
      </c>
      <c r="AA231">
        <f>'Grid_Requirement'!Y23</f>
        <v/>
      </c>
      <c r="AB231">
        <f>'Grid_Requirement'!Z23</f>
        <v/>
      </c>
      <c r="AC231">
        <f>'Grid_Requirement'!AA23</f>
        <v/>
      </c>
      <c r="AD231">
        <f>'Grid_Requirement'!AB23</f>
        <v/>
      </c>
      <c r="AE231">
        <f>'Grid_Requirement'!AC23</f>
        <v/>
      </c>
      <c r="AF231">
        <f>'Grid_Requirement'!AD23</f>
        <v/>
      </c>
      <c r="AG231">
        <f>'Grid_Requirement'!AE23</f>
        <v/>
      </c>
      <c r="AH231">
        <f>'Grid_Requirement'!AF23</f>
        <v/>
      </c>
      <c r="AI231">
        <f>'Grid_Requirement'!AG23</f>
        <v/>
      </c>
      <c r="AJ231">
        <f>'Grid_Requirement'!AH23</f>
        <v/>
      </c>
      <c r="AK231">
        <f>'Grid_Requirement'!AI23</f>
        <v/>
      </c>
      <c r="AL231">
        <f>'Grid_Requirement'!AJ23</f>
        <v/>
      </c>
      <c r="AM231">
        <f>'Grid_Requirement'!AK23</f>
        <v/>
      </c>
      <c r="AN231">
        <f>'Grid_Requirement'!AL23</f>
        <v/>
      </c>
      <c r="AO231">
        <f>'Grid_Requirement'!AM23</f>
        <v/>
      </c>
      <c r="AP231">
        <f>'Grid_Requirement'!AN23</f>
        <v/>
      </c>
      <c r="AQ231">
        <f>'Grid_Requirement'!AO23</f>
        <v/>
      </c>
      <c r="AR231">
        <f>'Grid_Requirement'!AP23</f>
        <v/>
      </c>
      <c r="AS231">
        <f>'Grid_Requirement'!AQ23</f>
        <v/>
      </c>
      <c r="AT231">
        <f>'Grid_Requirement'!AR23</f>
        <v/>
      </c>
      <c r="AU231">
        <f>'Grid_Requirement'!AS23</f>
        <v/>
      </c>
      <c r="AV231">
        <f>'Grid_Requirement'!AT23</f>
        <v/>
      </c>
      <c r="AW231">
        <f>'Grid_Requirement'!AU23</f>
        <v/>
      </c>
      <c r="AX231">
        <f>'Grid_Requirement'!AV23</f>
        <v/>
      </c>
      <c r="AY231">
        <f>'Grid_Requirement'!AW23</f>
        <v/>
      </c>
      <c r="AZ231">
        <f>'Grid_Requirement'!AX23</f>
        <v/>
      </c>
      <c r="BA231">
        <f>'Grid_Requirement'!AY23</f>
        <v/>
      </c>
      <c r="BB231">
        <f>'Grid_Requirement'!AZ23</f>
        <v/>
      </c>
      <c r="BC231">
        <f>'Grid_Requirement'!BA23</f>
        <v/>
      </c>
      <c r="BD231">
        <f>'Grid_Requirement'!BB23</f>
        <v/>
      </c>
      <c r="BE231">
        <f>'Grid_Requirement'!BC23</f>
        <v/>
      </c>
      <c r="BF231">
        <f>'Grid_Requirement'!BD23</f>
        <v/>
      </c>
      <c r="BG231">
        <f>'Grid_Requirement'!BE23</f>
        <v/>
      </c>
      <c r="BH231">
        <f>'Grid_Requirement'!BF23</f>
        <v/>
      </c>
      <c r="BI231">
        <f>'Grid_Requirement'!BG23</f>
        <v/>
      </c>
      <c r="BJ231">
        <f>'Grid_Requirement'!BH23</f>
        <v/>
      </c>
      <c r="BK231">
        <f>'Grid_Requirement'!BI23</f>
        <v/>
      </c>
      <c r="BL231">
        <f>'Grid_Requirement'!BJ23</f>
        <v/>
      </c>
      <c r="BM231">
        <f>'Grid_Requirement'!BK23</f>
        <v/>
      </c>
      <c r="BN231">
        <f>'Grid_Requirement'!BL23</f>
        <v/>
      </c>
      <c r="BO231">
        <f>'Grid_Requirement'!BM23</f>
        <v/>
      </c>
      <c r="BP231">
        <f>'Grid_Requirement'!BN23</f>
        <v/>
      </c>
      <c r="BQ231">
        <f>'Grid_Requirement'!BO23</f>
        <v/>
      </c>
      <c r="BR231">
        <f>'Grid_Requirement'!BP23</f>
        <v/>
      </c>
      <c r="BS231">
        <f>'Grid_Requirement'!BQ23</f>
        <v/>
      </c>
      <c r="BT231">
        <f>'Grid_Requirement'!BR23</f>
        <v/>
      </c>
      <c r="BU231">
        <f>'Grid_Requirement'!BS23</f>
        <v/>
      </c>
      <c r="BV231">
        <f>'Grid_Requirement'!BT23</f>
        <v/>
      </c>
      <c r="BW231">
        <f>'Grid_Requirement'!BU23</f>
        <v/>
      </c>
      <c r="BX231">
        <f>'Grid_Requirement'!BV23</f>
        <v/>
      </c>
      <c r="BY231">
        <f>'Grid_Requirement'!BW23</f>
        <v/>
      </c>
      <c r="BZ231">
        <f>'Grid_Requirement'!BX23</f>
        <v/>
      </c>
      <c r="CA231">
        <f>'Grid_Requirement'!BY23</f>
        <v/>
      </c>
      <c r="CB231">
        <f>'Grid_Requirement'!BZ23</f>
        <v/>
      </c>
      <c r="CC231">
        <f>'Grid_Requirement'!CA23</f>
        <v/>
      </c>
      <c r="CD231">
        <f>'Grid_Requirement'!CB23</f>
        <v/>
      </c>
      <c r="CE231">
        <f>'Grid_Requirement'!CC23</f>
        <v/>
      </c>
      <c r="CF231">
        <f>'Grid_Requirement'!CD23</f>
        <v/>
      </c>
      <c r="CG231">
        <f>'Grid_Requirement'!CE23</f>
        <v/>
      </c>
      <c r="CH231">
        <f>'Grid_Requirement'!CF23</f>
        <v/>
      </c>
      <c r="CI231">
        <f>'Grid_Requirement'!CG23</f>
        <v/>
      </c>
      <c r="CJ231">
        <f>'Grid_Requirement'!CH23</f>
        <v/>
      </c>
      <c r="CK231">
        <f>'Grid_Requirement'!CI23</f>
        <v/>
      </c>
      <c r="CL231">
        <f>'Grid_Requirement'!CJ23</f>
        <v/>
      </c>
      <c r="CM231">
        <f>'Grid_Requirement'!CK23</f>
        <v/>
      </c>
      <c r="CN231">
        <f>'Grid_Requirement'!CL23</f>
        <v/>
      </c>
      <c r="CO231">
        <f>'Grid_Requirement'!CM23</f>
        <v/>
      </c>
      <c r="CP231">
        <f>'Grid_Requirement'!CN23</f>
        <v/>
      </c>
      <c r="CQ231">
        <f>'Grid_Requirement'!CO23</f>
        <v/>
      </c>
      <c r="CR231">
        <f>'Grid_Requirement'!CP23</f>
        <v/>
      </c>
      <c r="CS231">
        <f>'Grid_Requirement'!CQ23</f>
        <v/>
      </c>
      <c r="CT231">
        <f>'Grid_Requirement'!CR23</f>
        <v/>
      </c>
      <c r="CU231">
        <f>'Grid_Requirement'!CS23</f>
        <v/>
      </c>
      <c r="CV231">
        <f>'Grid_Requirement'!CT23</f>
        <v/>
      </c>
      <c r="CW231">
        <f>'Grid_Requirement'!CU23</f>
        <v/>
      </c>
      <c r="CX231">
        <f>'Grid_Requirement'!CV23</f>
        <v/>
      </c>
      <c r="CY231">
        <f>'Grid_Requirement'!CW23</f>
        <v/>
      </c>
      <c r="CZ231">
        <f>'Grid_Requirement'!CX23</f>
        <v/>
      </c>
      <c r="DA231">
        <f>'Grid_Requirement'!CY23</f>
        <v/>
      </c>
      <c r="DB231">
        <f>'Grid_Requirement'!CZ23</f>
        <v/>
      </c>
      <c r="DC231">
        <f>'Grid_Requirement'!DA23</f>
        <v/>
      </c>
    </row>
    <row r="232">
      <c r="B232" t="inlineStr">
        <is>
          <t>TTAF在庫(実績,kg)</t>
        </is>
      </c>
      <c r="D232">
        <f>'T_TTAFStock'!B27</f>
        <v/>
      </c>
      <c r="E232">
        <f>'T_TTAFStock'!C27</f>
        <v/>
      </c>
      <c r="F232">
        <f>'T_TTAFStock'!D27</f>
        <v/>
      </c>
      <c r="G232">
        <f>'T_TTAFStock'!E27</f>
        <v/>
      </c>
      <c r="H232">
        <f>'T_TTAFStock'!F27</f>
        <v/>
      </c>
      <c r="I232">
        <f>'T_TTAFStock'!G27</f>
        <v/>
      </c>
      <c r="J232">
        <f>'T_TTAFStock'!H27</f>
        <v/>
      </c>
      <c r="K232">
        <f>'T_TTAFStock'!I27</f>
        <v/>
      </c>
      <c r="L232">
        <f>'T_TTAFStock'!J27</f>
        <v/>
      </c>
      <c r="M232">
        <f>'T_TTAFStock'!K27</f>
        <v/>
      </c>
      <c r="N232">
        <f>'T_TTAFStock'!L27</f>
        <v/>
      </c>
      <c r="O232">
        <f>'T_TTAFStock'!M27</f>
        <v/>
      </c>
      <c r="P232">
        <f>'T_TTAFStock'!N27</f>
        <v/>
      </c>
      <c r="Q232">
        <f>'T_TTAFStock'!O27</f>
        <v/>
      </c>
      <c r="R232">
        <f>'T_TTAFStock'!P27</f>
        <v/>
      </c>
      <c r="S232">
        <f>'T_TTAFStock'!Q27</f>
        <v/>
      </c>
      <c r="T232">
        <f>'T_TTAFStock'!R27</f>
        <v/>
      </c>
      <c r="U232">
        <f>'T_TTAFStock'!S27</f>
        <v/>
      </c>
      <c r="V232">
        <f>'T_TTAFStock'!T27</f>
        <v/>
      </c>
      <c r="W232">
        <f>'T_TTAFStock'!U27</f>
        <v/>
      </c>
      <c r="X232">
        <f>'T_TTAFStock'!V27</f>
        <v/>
      </c>
      <c r="Y232">
        <f>'T_TTAFStock'!W27</f>
        <v/>
      </c>
      <c r="Z232">
        <f>'T_TTAFStock'!X27</f>
        <v/>
      </c>
      <c r="AA232">
        <f>'T_TTAFStock'!Y27</f>
        <v/>
      </c>
      <c r="AB232">
        <f>'T_TTAFStock'!Z27</f>
        <v/>
      </c>
      <c r="AC232">
        <f>'T_TTAFStock'!AA27</f>
        <v/>
      </c>
      <c r="AD232">
        <f>'T_TTAFStock'!AB27</f>
        <v/>
      </c>
      <c r="AE232">
        <f>'T_TTAFStock'!AC27</f>
        <v/>
      </c>
      <c r="AF232">
        <f>'T_TTAFStock'!AD27</f>
        <v/>
      </c>
      <c r="AG232">
        <f>'T_TTAFStock'!AE27</f>
        <v/>
      </c>
      <c r="AH232">
        <f>'T_TTAFStock'!AF27</f>
        <v/>
      </c>
      <c r="AI232">
        <f>'T_TTAFStock'!AG27</f>
        <v/>
      </c>
      <c r="AJ232">
        <f>'T_TTAFStock'!AH27</f>
        <v/>
      </c>
      <c r="AK232">
        <f>'T_TTAFStock'!AI27</f>
        <v/>
      </c>
      <c r="AL232">
        <f>'T_TTAFStock'!AJ27</f>
        <v/>
      </c>
      <c r="AM232">
        <f>'T_TTAFStock'!AK27</f>
        <v/>
      </c>
      <c r="AN232">
        <f>'T_TTAFStock'!AL27</f>
        <v/>
      </c>
      <c r="AO232">
        <f>'T_TTAFStock'!AM27</f>
        <v/>
      </c>
      <c r="AP232">
        <f>'T_TTAFStock'!AN27</f>
        <v/>
      </c>
      <c r="AQ232">
        <f>'T_TTAFStock'!AO27</f>
        <v/>
      </c>
      <c r="AR232">
        <f>'T_TTAFStock'!AP27</f>
        <v/>
      </c>
      <c r="AS232">
        <f>'T_TTAFStock'!AQ27</f>
        <v/>
      </c>
      <c r="AT232">
        <f>'T_TTAFStock'!AR27</f>
        <v/>
      </c>
      <c r="AU232">
        <f>'T_TTAFStock'!AS27</f>
        <v/>
      </c>
      <c r="AV232">
        <f>'T_TTAFStock'!AT27</f>
        <v/>
      </c>
      <c r="AW232">
        <f>'T_TTAFStock'!AU27</f>
        <v/>
      </c>
      <c r="AX232">
        <f>'T_TTAFStock'!AV27</f>
        <v/>
      </c>
      <c r="AY232">
        <f>'T_TTAFStock'!AW27</f>
        <v/>
      </c>
      <c r="AZ232">
        <f>'T_TTAFStock'!AX27</f>
        <v/>
      </c>
      <c r="BA232">
        <f>'T_TTAFStock'!AY27</f>
        <v/>
      </c>
      <c r="BB232">
        <f>'T_TTAFStock'!AZ27</f>
        <v/>
      </c>
      <c r="BC232">
        <f>'T_TTAFStock'!BA27</f>
        <v/>
      </c>
      <c r="BD232">
        <f>'T_TTAFStock'!BB27</f>
        <v/>
      </c>
      <c r="BE232">
        <f>'T_TTAFStock'!BC27</f>
        <v/>
      </c>
      <c r="BF232">
        <f>'T_TTAFStock'!BD27</f>
        <v/>
      </c>
      <c r="BG232">
        <f>'T_TTAFStock'!BE27</f>
        <v/>
      </c>
      <c r="BH232">
        <f>'T_TTAFStock'!BF27</f>
        <v/>
      </c>
      <c r="BI232">
        <f>'T_TTAFStock'!BG27</f>
        <v/>
      </c>
      <c r="BJ232">
        <f>'T_TTAFStock'!BH27</f>
        <v/>
      </c>
      <c r="BK232">
        <f>'T_TTAFStock'!BI27</f>
        <v/>
      </c>
      <c r="BL232">
        <f>'T_TTAFStock'!BJ27</f>
        <v/>
      </c>
      <c r="BM232">
        <f>'T_TTAFStock'!BK27</f>
        <v/>
      </c>
      <c r="BN232">
        <f>'T_TTAFStock'!BL27</f>
        <v/>
      </c>
      <c r="BO232">
        <f>'T_TTAFStock'!BM27</f>
        <v/>
      </c>
      <c r="BP232">
        <f>'T_TTAFStock'!BN27</f>
        <v/>
      </c>
      <c r="BQ232">
        <f>'T_TTAFStock'!BO27</f>
        <v/>
      </c>
      <c r="BR232">
        <f>'T_TTAFStock'!BP27</f>
        <v/>
      </c>
      <c r="BS232">
        <f>'T_TTAFStock'!BQ27</f>
        <v/>
      </c>
      <c r="BT232">
        <f>'T_TTAFStock'!BR27</f>
        <v/>
      </c>
      <c r="BU232">
        <f>'T_TTAFStock'!BS27</f>
        <v/>
      </c>
      <c r="BV232">
        <f>'T_TTAFStock'!BT27</f>
        <v/>
      </c>
      <c r="BW232">
        <f>'T_TTAFStock'!BU27</f>
        <v/>
      </c>
      <c r="BX232">
        <f>'T_TTAFStock'!BV27</f>
        <v/>
      </c>
      <c r="BY232">
        <f>'T_TTAFStock'!BW27</f>
        <v/>
      </c>
      <c r="BZ232">
        <f>'T_TTAFStock'!BX27</f>
        <v/>
      </c>
      <c r="CA232">
        <f>'T_TTAFStock'!BY27</f>
        <v/>
      </c>
      <c r="CB232">
        <f>'T_TTAFStock'!BZ27</f>
        <v/>
      </c>
      <c r="CC232">
        <f>'T_TTAFStock'!CA27</f>
        <v/>
      </c>
      <c r="CD232">
        <f>'T_TTAFStock'!CB27</f>
        <v/>
      </c>
      <c r="CE232">
        <f>'T_TTAFStock'!CC27</f>
        <v/>
      </c>
      <c r="CF232">
        <f>'T_TTAFStock'!CD27</f>
        <v/>
      </c>
      <c r="CG232">
        <f>'T_TTAFStock'!CE27</f>
        <v/>
      </c>
      <c r="CH232">
        <f>'T_TTAFStock'!CF27</f>
        <v/>
      </c>
      <c r="CI232">
        <f>'T_TTAFStock'!CG27</f>
        <v/>
      </c>
      <c r="CJ232">
        <f>'T_TTAFStock'!CH27</f>
        <v/>
      </c>
      <c r="CK232">
        <f>'T_TTAFStock'!CI27</f>
        <v/>
      </c>
      <c r="CL232">
        <f>'T_TTAFStock'!CJ27</f>
        <v/>
      </c>
      <c r="CM232">
        <f>'T_TTAFStock'!CK27</f>
        <v/>
      </c>
      <c r="CN232">
        <f>'T_TTAFStock'!CL27</f>
        <v/>
      </c>
      <c r="CO232">
        <f>'T_TTAFStock'!CM27</f>
        <v/>
      </c>
      <c r="CP232">
        <f>'T_TTAFStock'!CN27</f>
        <v/>
      </c>
      <c r="CQ232">
        <f>'T_TTAFStock'!CO27</f>
        <v/>
      </c>
      <c r="CR232">
        <f>'T_TTAFStock'!CP27</f>
        <v/>
      </c>
      <c r="CS232">
        <f>'T_TTAFStock'!CQ27</f>
        <v/>
      </c>
      <c r="CT232">
        <f>'T_TTAFStock'!CR27</f>
        <v/>
      </c>
      <c r="CU232">
        <f>'T_TTAFStock'!CS27</f>
        <v/>
      </c>
      <c r="CV232">
        <f>'T_TTAFStock'!CT27</f>
        <v/>
      </c>
      <c r="CW232">
        <f>'T_TTAFStock'!CU27</f>
        <v/>
      </c>
      <c r="CX232">
        <f>'T_TTAFStock'!CV27</f>
        <v/>
      </c>
      <c r="CY232">
        <f>'T_TTAFStock'!CW27</f>
        <v/>
      </c>
      <c r="CZ232">
        <f>'T_TTAFStock'!CX27</f>
        <v/>
      </c>
      <c r="DA232">
        <f>'T_TTAFStock'!CY27</f>
        <v/>
      </c>
      <c r="DB232">
        <f>'T_TTAFStock'!CZ27</f>
        <v/>
      </c>
      <c r="DC232">
        <f>'T_TTAFStock'!DA27</f>
        <v/>
      </c>
    </row>
    <row r="233">
      <c r="B233" t="inlineStr">
        <is>
          <t>自社在庫(実績,kg)</t>
        </is>
      </c>
      <c r="D233">
        <f>'T_SelfStock'!B27</f>
        <v/>
      </c>
      <c r="E233">
        <f>'T_SelfStock'!C27</f>
        <v/>
      </c>
      <c r="F233">
        <f>'T_SelfStock'!D27</f>
        <v/>
      </c>
      <c r="G233">
        <f>'T_SelfStock'!E27</f>
        <v/>
      </c>
      <c r="H233">
        <f>'T_SelfStock'!F27</f>
        <v/>
      </c>
      <c r="I233">
        <f>'T_SelfStock'!G27</f>
        <v/>
      </c>
      <c r="J233">
        <f>'T_SelfStock'!H27</f>
        <v/>
      </c>
      <c r="K233">
        <f>'T_SelfStock'!I27</f>
        <v/>
      </c>
      <c r="L233">
        <f>'T_SelfStock'!J27</f>
        <v/>
      </c>
      <c r="M233">
        <f>'T_SelfStock'!K27</f>
        <v/>
      </c>
      <c r="N233">
        <f>'T_SelfStock'!L27</f>
        <v/>
      </c>
      <c r="O233">
        <f>'T_SelfStock'!M27</f>
        <v/>
      </c>
      <c r="P233">
        <f>'T_SelfStock'!N27</f>
        <v/>
      </c>
      <c r="Q233">
        <f>'T_SelfStock'!O27</f>
        <v/>
      </c>
      <c r="R233">
        <f>'T_SelfStock'!P27</f>
        <v/>
      </c>
      <c r="S233">
        <f>'T_SelfStock'!Q27</f>
        <v/>
      </c>
      <c r="T233">
        <f>'T_SelfStock'!R27</f>
        <v/>
      </c>
      <c r="U233">
        <f>'T_SelfStock'!S27</f>
        <v/>
      </c>
      <c r="V233">
        <f>'T_SelfStock'!T27</f>
        <v/>
      </c>
      <c r="W233">
        <f>'T_SelfStock'!U27</f>
        <v/>
      </c>
      <c r="X233">
        <f>'T_SelfStock'!V27</f>
        <v/>
      </c>
      <c r="Y233">
        <f>'T_SelfStock'!W27</f>
        <v/>
      </c>
      <c r="Z233">
        <f>'T_SelfStock'!X27</f>
        <v/>
      </c>
      <c r="AA233">
        <f>'T_SelfStock'!Y27</f>
        <v/>
      </c>
      <c r="AB233">
        <f>'T_SelfStock'!Z27</f>
        <v/>
      </c>
      <c r="AC233">
        <f>'T_SelfStock'!AA27</f>
        <v/>
      </c>
      <c r="AD233">
        <f>'T_SelfStock'!AB27</f>
        <v/>
      </c>
      <c r="AE233">
        <f>'T_SelfStock'!AC27</f>
        <v/>
      </c>
      <c r="AF233">
        <f>'T_SelfStock'!AD27</f>
        <v/>
      </c>
      <c r="AG233">
        <f>'T_SelfStock'!AE27</f>
        <v/>
      </c>
      <c r="AH233">
        <f>'T_SelfStock'!AF27</f>
        <v/>
      </c>
      <c r="AI233">
        <f>'T_SelfStock'!AG27</f>
        <v/>
      </c>
      <c r="AJ233">
        <f>'T_SelfStock'!AH27</f>
        <v/>
      </c>
      <c r="AK233">
        <f>'T_SelfStock'!AI27</f>
        <v/>
      </c>
      <c r="AL233">
        <f>'T_SelfStock'!AJ27</f>
        <v/>
      </c>
      <c r="AM233">
        <f>'T_SelfStock'!AK27</f>
        <v/>
      </c>
      <c r="AN233">
        <f>'T_SelfStock'!AL27</f>
        <v/>
      </c>
      <c r="AO233">
        <f>'T_SelfStock'!AM27</f>
        <v/>
      </c>
      <c r="AP233">
        <f>'T_SelfStock'!AN27</f>
        <v/>
      </c>
      <c r="AQ233">
        <f>'T_SelfStock'!AO27</f>
        <v/>
      </c>
      <c r="AR233">
        <f>'T_SelfStock'!AP27</f>
        <v/>
      </c>
      <c r="AS233">
        <f>'T_SelfStock'!AQ27</f>
        <v/>
      </c>
      <c r="AT233">
        <f>'T_SelfStock'!AR27</f>
        <v/>
      </c>
      <c r="AU233">
        <f>'T_SelfStock'!AS27</f>
        <v/>
      </c>
      <c r="AV233">
        <f>'T_SelfStock'!AT27</f>
        <v/>
      </c>
      <c r="AW233">
        <f>'T_SelfStock'!AU27</f>
        <v/>
      </c>
      <c r="AX233">
        <f>'T_SelfStock'!AV27</f>
        <v/>
      </c>
      <c r="AY233">
        <f>'T_SelfStock'!AW27</f>
        <v/>
      </c>
      <c r="AZ233">
        <f>'T_SelfStock'!AX27</f>
        <v/>
      </c>
      <c r="BA233">
        <f>'T_SelfStock'!AY27</f>
        <v/>
      </c>
      <c r="BB233">
        <f>'T_SelfStock'!AZ27</f>
        <v/>
      </c>
      <c r="BC233">
        <f>'T_SelfStock'!BA27</f>
        <v/>
      </c>
      <c r="BD233">
        <f>'T_SelfStock'!BB27</f>
        <v/>
      </c>
      <c r="BE233">
        <f>'T_SelfStock'!BC27</f>
        <v/>
      </c>
      <c r="BF233">
        <f>'T_SelfStock'!BD27</f>
        <v/>
      </c>
      <c r="BG233">
        <f>'T_SelfStock'!BE27</f>
        <v/>
      </c>
      <c r="BH233">
        <f>'T_SelfStock'!BF27</f>
        <v/>
      </c>
      <c r="BI233">
        <f>'T_SelfStock'!BG27</f>
        <v/>
      </c>
      <c r="BJ233">
        <f>'T_SelfStock'!BH27</f>
        <v/>
      </c>
      <c r="BK233">
        <f>'T_SelfStock'!BI27</f>
        <v/>
      </c>
      <c r="BL233">
        <f>'T_SelfStock'!BJ27</f>
        <v/>
      </c>
      <c r="BM233">
        <f>'T_SelfStock'!BK27</f>
        <v/>
      </c>
      <c r="BN233">
        <f>'T_SelfStock'!BL27</f>
        <v/>
      </c>
      <c r="BO233">
        <f>'T_SelfStock'!BM27</f>
        <v/>
      </c>
      <c r="BP233">
        <f>'T_SelfStock'!BN27</f>
        <v/>
      </c>
      <c r="BQ233">
        <f>'T_SelfStock'!BO27</f>
        <v/>
      </c>
      <c r="BR233">
        <f>'T_SelfStock'!BP27</f>
        <v/>
      </c>
      <c r="BS233">
        <f>'T_SelfStock'!BQ27</f>
        <v/>
      </c>
      <c r="BT233">
        <f>'T_SelfStock'!BR27</f>
        <v/>
      </c>
      <c r="BU233">
        <f>'T_SelfStock'!BS27</f>
        <v/>
      </c>
      <c r="BV233">
        <f>'T_SelfStock'!BT27</f>
        <v/>
      </c>
      <c r="BW233">
        <f>'T_SelfStock'!BU27</f>
        <v/>
      </c>
      <c r="BX233">
        <f>'T_SelfStock'!BV27</f>
        <v/>
      </c>
      <c r="BY233">
        <f>'T_SelfStock'!BW27</f>
        <v/>
      </c>
      <c r="BZ233">
        <f>'T_SelfStock'!BX27</f>
        <v/>
      </c>
      <c r="CA233">
        <f>'T_SelfStock'!BY27</f>
        <v/>
      </c>
      <c r="CB233">
        <f>'T_SelfStock'!BZ27</f>
        <v/>
      </c>
      <c r="CC233">
        <f>'T_SelfStock'!CA27</f>
        <v/>
      </c>
      <c r="CD233">
        <f>'T_SelfStock'!CB27</f>
        <v/>
      </c>
      <c r="CE233">
        <f>'T_SelfStock'!CC27</f>
        <v/>
      </c>
      <c r="CF233">
        <f>'T_SelfStock'!CD27</f>
        <v/>
      </c>
      <c r="CG233">
        <f>'T_SelfStock'!CE27</f>
        <v/>
      </c>
      <c r="CH233">
        <f>'T_SelfStock'!CF27</f>
        <v/>
      </c>
      <c r="CI233">
        <f>'T_SelfStock'!CG27</f>
        <v/>
      </c>
      <c r="CJ233">
        <f>'T_SelfStock'!CH27</f>
        <v/>
      </c>
      <c r="CK233">
        <f>'T_SelfStock'!CI27</f>
        <v/>
      </c>
      <c r="CL233">
        <f>'T_SelfStock'!CJ27</f>
        <v/>
      </c>
      <c r="CM233">
        <f>'T_SelfStock'!CK27</f>
        <v/>
      </c>
      <c r="CN233">
        <f>'T_SelfStock'!CL27</f>
        <v/>
      </c>
      <c r="CO233">
        <f>'T_SelfStock'!CM27</f>
        <v/>
      </c>
      <c r="CP233">
        <f>'T_SelfStock'!CN27</f>
        <v/>
      </c>
      <c r="CQ233">
        <f>'T_SelfStock'!CO27</f>
        <v/>
      </c>
      <c r="CR233">
        <f>'T_SelfStock'!CP27</f>
        <v/>
      </c>
      <c r="CS233">
        <f>'T_SelfStock'!CQ27</f>
        <v/>
      </c>
      <c r="CT233">
        <f>'T_SelfStock'!CR27</f>
        <v/>
      </c>
      <c r="CU233">
        <f>'T_SelfStock'!CS27</f>
        <v/>
      </c>
      <c r="CV233">
        <f>'T_SelfStock'!CT27</f>
        <v/>
      </c>
      <c r="CW233">
        <f>'T_SelfStock'!CU27</f>
        <v/>
      </c>
      <c r="CX233">
        <f>'T_SelfStock'!CV27</f>
        <v/>
      </c>
      <c r="CY233">
        <f>'T_SelfStock'!CW27</f>
        <v/>
      </c>
      <c r="CZ233">
        <f>'T_SelfStock'!CX27</f>
        <v/>
      </c>
      <c r="DA233">
        <f>'T_SelfStock'!CY27</f>
        <v/>
      </c>
      <c r="DB233">
        <f>'T_SelfStock'!CZ27</f>
        <v/>
      </c>
      <c r="DC233">
        <f>'T_SelfStock'!DA27</f>
        <v/>
      </c>
    </row>
    <row r="234">
      <c r="B234" t="inlineStr">
        <is>
          <t>Order(発注予定,kg)</t>
        </is>
      </c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  <c r="AB234" s="23" t="n"/>
      <c r="AC234" s="23" t="n"/>
      <c r="AD234" s="23" t="n"/>
      <c r="AE234" s="23" t="n"/>
      <c r="AF234" s="23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  <c r="AT234" s="23" t="n"/>
      <c r="AU234" s="23" t="n"/>
      <c r="AV234" s="23" t="n"/>
      <c r="AW234" s="23" t="n"/>
      <c r="AX234" s="23" t="n"/>
      <c r="AY234" s="23" t="n"/>
      <c r="AZ234" s="23" t="n"/>
      <c r="BA234" s="23" t="n"/>
      <c r="BB234" s="23" t="n"/>
      <c r="BC234" s="23" t="n"/>
      <c r="BD234" s="23" t="n"/>
      <c r="BE234" s="23" t="n"/>
      <c r="BF234" s="23" t="n"/>
      <c r="BG234" s="23" t="n"/>
      <c r="BH234" s="23" t="n"/>
      <c r="BI234" s="23" t="n"/>
      <c r="BJ234" s="23" t="n"/>
      <c r="BK234" s="23" t="n"/>
      <c r="BL234" s="23" t="n"/>
      <c r="BM234" s="23" t="n"/>
      <c r="BN234" s="23" t="n"/>
      <c r="BO234" s="23" t="n"/>
      <c r="BP234" s="23" t="n"/>
      <c r="BQ234" s="23" t="n"/>
      <c r="BR234" s="23" t="n"/>
      <c r="BS234" s="23" t="n"/>
      <c r="BT234" s="23" t="n"/>
      <c r="BU234" s="23" t="n"/>
      <c r="BV234" s="23" t="n"/>
      <c r="BW234" s="23" t="n"/>
      <c r="BX234" s="23" t="n"/>
      <c r="BY234" s="23" t="n"/>
      <c r="BZ234" s="23" t="n"/>
      <c r="CA234" s="23" t="n"/>
      <c r="CB234" s="23" t="n"/>
      <c r="CC234" s="23" t="n"/>
      <c r="CD234" s="23" t="n"/>
      <c r="CE234" s="23" t="n"/>
      <c r="CF234" s="23" t="n"/>
      <c r="CG234" s="23" t="n"/>
      <c r="CH234" s="23" t="n"/>
      <c r="CI234" s="23" t="n"/>
      <c r="CJ234" s="23" t="n"/>
      <c r="CK234" s="23" t="n"/>
      <c r="CL234" s="23" t="n"/>
      <c r="CM234" s="23" t="n"/>
      <c r="CN234" s="23" t="n"/>
      <c r="CO234" s="23" t="n"/>
      <c r="CP234" s="23" t="n"/>
      <c r="CQ234" s="23" t="n"/>
      <c r="CR234" s="23" t="n"/>
      <c r="CS234" s="23" t="n"/>
      <c r="CT234" s="23" t="n"/>
      <c r="CU234" s="23" t="n"/>
      <c r="CV234" s="23" t="n"/>
      <c r="CW234" s="23" t="n"/>
      <c r="CX234" s="23" t="n"/>
      <c r="CY234" s="23" t="n"/>
      <c r="CZ234" s="23" t="n"/>
      <c r="DA234" s="23" t="n"/>
      <c r="DB234" s="23" t="n"/>
      <c r="DC234" s="23" t="n"/>
      <c r="DE234" s="12" t="inlineStr">
        <is>
          <t>CHEM-1110</t>
        </is>
      </c>
    </row>
    <row r="235">
      <c r="B235" s="24" t="inlineStr">
        <is>
          <t>PO_No</t>
        </is>
      </c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  <c r="AD235" s="25" t="n"/>
      <c r="AE235" s="25" t="n"/>
      <c r="AF235" s="25" t="n"/>
      <c r="AG235" s="25" t="n"/>
      <c r="AH235" s="25" t="n"/>
      <c r="AI235" s="25" t="n"/>
      <c r="AJ235" s="25" t="n"/>
      <c r="AK235" s="25" t="n"/>
      <c r="AL235" s="25" t="n"/>
      <c r="AM235" s="25" t="n"/>
      <c r="AN235" s="25" t="n"/>
      <c r="AO235" s="25" t="n"/>
      <c r="AP235" s="25" t="n"/>
      <c r="AQ235" s="25" t="n"/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25" t="n"/>
      <c r="BV235" s="25" t="n"/>
      <c r="BW235" s="25" t="n"/>
      <c r="BX235" s="25" t="n"/>
      <c r="BY235" s="25" t="n"/>
      <c r="BZ235" s="25" t="n"/>
      <c r="CA235" s="25" t="n"/>
      <c r="CB235" s="25" t="n"/>
      <c r="CC235" s="25" t="n"/>
      <c r="CD235" s="25" t="n"/>
      <c r="CE235" s="25" t="n"/>
      <c r="CF235" s="25" t="n"/>
      <c r="CG235" s="25" t="n"/>
      <c r="CH235" s="25" t="n"/>
      <c r="CI235" s="25" t="n"/>
      <c r="CJ235" s="25" t="n"/>
      <c r="CK235" s="25" t="n"/>
      <c r="CL235" s="25" t="n"/>
      <c r="CM235" s="25" t="n"/>
      <c r="CN235" s="25" t="n"/>
      <c r="CO235" s="25" t="n"/>
      <c r="CP235" s="25" t="n"/>
      <c r="CQ235" s="25" t="n"/>
      <c r="CR235" s="25" t="n"/>
      <c r="CS235" s="25" t="n"/>
      <c r="CT235" s="25" t="n"/>
      <c r="CU235" s="25" t="n"/>
      <c r="CV235" s="25" t="n"/>
      <c r="CW235" s="25" t="n"/>
      <c r="CX235" s="25" t="n"/>
      <c r="CY235" s="25" t="n"/>
      <c r="CZ235" s="25" t="n"/>
      <c r="DA235" s="25" t="n"/>
      <c r="DB235" s="25" t="n"/>
      <c r="DC235" s="25" t="n"/>
    </row>
    <row r="236">
      <c r="B236" s="5" t="inlineStr">
        <is>
          <t>合計在庫(週末時点,kg)</t>
        </is>
      </c>
      <c r="D236">
        <f>'Grid_Stock'!B23</f>
        <v/>
      </c>
      <c r="E236">
        <f>'Grid_Stock'!C23</f>
        <v/>
      </c>
      <c r="F236">
        <f>'Grid_Stock'!D23</f>
        <v/>
      </c>
      <c r="G236">
        <f>'Grid_Stock'!E23</f>
        <v/>
      </c>
      <c r="H236">
        <f>'Grid_Stock'!F23</f>
        <v/>
      </c>
      <c r="I236">
        <f>'Grid_Stock'!G23</f>
        <v/>
      </c>
      <c r="J236">
        <f>'Grid_Stock'!H23</f>
        <v/>
      </c>
      <c r="K236">
        <f>'Grid_Stock'!I23</f>
        <v/>
      </c>
      <c r="L236">
        <f>'Grid_Stock'!J23</f>
        <v/>
      </c>
      <c r="M236">
        <f>'Grid_Stock'!K23</f>
        <v/>
      </c>
      <c r="N236">
        <f>'Grid_Stock'!L23</f>
        <v/>
      </c>
      <c r="O236">
        <f>'Grid_Stock'!M23</f>
        <v/>
      </c>
      <c r="P236">
        <f>'Grid_Stock'!N23</f>
        <v/>
      </c>
      <c r="Q236">
        <f>'Grid_Stock'!O23</f>
        <v/>
      </c>
      <c r="R236">
        <f>'Grid_Stock'!P23</f>
        <v/>
      </c>
      <c r="S236">
        <f>'Grid_Stock'!Q23</f>
        <v/>
      </c>
      <c r="T236">
        <f>'Grid_Stock'!R23</f>
        <v/>
      </c>
      <c r="U236">
        <f>'Grid_Stock'!S23</f>
        <v/>
      </c>
      <c r="V236">
        <f>'Grid_Stock'!T23</f>
        <v/>
      </c>
      <c r="W236">
        <f>'Grid_Stock'!U23</f>
        <v/>
      </c>
      <c r="X236">
        <f>'Grid_Stock'!V23</f>
        <v/>
      </c>
      <c r="Y236">
        <f>'Grid_Stock'!W23</f>
        <v/>
      </c>
      <c r="Z236">
        <f>'Grid_Stock'!X23</f>
        <v/>
      </c>
      <c r="AA236">
        <f>'Grid_Stock'!Y23</f>
        <v/>
      </c>
      <c r="AB236">
        <f>'Grid_Stock'!Z23</f>
        <v/>
      </c>
      <c r="AC236">
        <f>'Grid_Stock'!AA23</f>
        <v/>
      </c>
      <c r="AD236">
        <f>'Grid_Stock'!AB23</f>
        <v/>
      </c>
      <c r="AE236">
        <f>'Grid_Stock'!AC23</f>
        <v/>
      </c>
      <c r="AF236">
        <f>'Grid_Stock'!AD23</f>
        <v/>
      </c>
      <c r="AG236">
        <f>'Grid_Stock'!AE23</f>
        <v/>
      </c>
      <c r="AH236">
        <f>'Grid_Stock'!AF23</f>
        <v/>
      </c>
      <c r="AI236">
        <f>'Grid_Stock'!AG23</f>
        <v/>
      </c>
      <c r="AJ236">
        <f>'Grid_Stock'!AH23</f>
        <v/>
      </c>
      <c r="AK236">
        <f>'Grid_Stock'!AI23</f>
        <v/>
      </c>
      <c r="AL236">
        <f>'Grid_Stock'!AJ23</f>
        <v/>
      </c>
      <c r="AM236">
        <f>'Grid_Stock'!AK23</f>
        <v/>
      </c>
      <c r="AN236">
        <f>'Grid_Stock'!AL23</f>
        <v/>
      </c>
      <c r="AO236">
        <f>'Grid_Stock'!AM23</f>
        <v/>
      </c>
      <c r="AP236">
        <f>'Grid_Stock'!AN23</f>
        <v/>
      </c>
      <c r="AQ236">
        <f>'Grid_Stock'!AO23</f>
        <v/>
      </c>
      <c r="AR236">
        <f>'Grid_Stock'!AP23</f>
        <v/>
      </c>
      <c r="AS236">
        <f>'Grid_Stock'!AQ23</f>
        <v/>
      </c>
      <c r="AT236">
        <f>'Grid_Stock'!AR23</f>
        <v/>
      </c>
      <c r="AU236">
        <f>'Grid_Stock'!AS23</f>
        <v/>
      </c>
      <c r="AV236">
        <f>'Grid_Stock'!AT23</f>
        <v/>
      </c>
      <c r="AW236">
        <f>'Grid_Stock'!AU23</f>
        <v/>
      </c>
      <c r="AX236">
        <f>'Grid_Stock'!AV23</f>
        <v/>
      </c>
      <c r="AY236">
        <f>'Grid_Stock'!AW23</f>
        <v/>
      </c>
      <c r="AZ236">
        <f>'Grid_Stock'!AX23</f>
        <v/>
      </c>
      <c r="BA236">
        <f>'Grid_Stock'!AY23</f>
        <v/>
      </c>
      <c r="BB236">
        <f>'Grid_Stock'!AZ23</f>
        <v/>
      </c>
      <c r="BC236">
        <f>'Grid_Stock'!BA23</f>
        <v/>
      </c>
      <c r="BD236">
        <f>'Grid_Stock'!BB23</f>
        <v/>
      </c>
      <c r="BE236">
        <f>'Grid_Stock'!BC23</f>
        <v/>
      </c>
      <c r="BF236">
        <f>'Grid_Stock'!BD23</f>
        <v/>
      </c>
      <c r="BG236">
        <f>'Grid_Stock'!BE23</f>
        <v/>
      </c>
      <c r="BH236">
        <f>'Grid_Stock'!BF23</f>
        <v/>
      </c>
      <c r="BI236">
        <f>'Grid_Stock'!BG23</f>
        <v/>
      </c>
      <c r="BJ236">
        <f>'Grid_Stock'!BH23</f>
        <v/>
      </c>
      <c r="BK236">
        <f>'Grid_Stock'!BI23</f>
        <v/>
      </c>
      <c r="BL236">
        <f>'Grid_Stock'!BJ23</f>
        <v/>
      </c>
      <c r="BM236">
        <f>'Grid_Stock'!BK23</f>
        <v/>
      </c>
      <c r="BN236">
        <f>'Grid_Stock'!BL23</f>
        <v/>
      </c>
      <c r="BO236">
        <f>'Grid_Stock'!BM23</f>
        <v/>
      </c>
      <c r="BP236">
        <f>'Grid_Stock'!BN23</f>
        <v/>
      </c>
      <c r="BQ236">
        <f>'Grid_Stock'!BO23</f>
        <v/>
      </c>
      <c r="BR236">
        <f>'Grid_Stock'!BP23</f>
        <v/>
      </c>
      <c r="BS236">
        <f>'Grid_Stock'!BQ23</f>
        <v/>
      </c>
      <c r="BT236">
        <f>'Grid_Stock'!BR23</f>
        <v/>
      </c>
      <c r="BU236">
        <f>'Grid_Stock'!BS23</f>
        <v/>
      </c>
      <c r="BV236">
        <f>'Grid_Stock'!BT23</f>
        <v/>
      </c>
      <c r="BW236">
        <f>'Grid_Stock'!BU23</f>
        <v/>
      </c>
      <c r="BX236">
        <f>'Grid_Stock'!BV23</f>
        <v/>
      </c>
      <c r="BY236">
        <f>'Grid_Stock'!BW23</f>
        <v/>
      </c>
      <c r="BZ236">
        <f>'Grid_Stock'!BX23</f>
        <v/>
      </c>
      <c r="CA236">
        <f>'Grid_Stock'!BY23</f>
        <v/>
      </c>
      <c r="CB236">
        <f>'Grid_Stock'!BZ23</f>
        <v/>
      </c>
      <c r="CC236">
        <f>'Grid_Stock'!CA23</f>
        <v/>
      </c>
      <c r="CD236">
        <f>'Grid_Stock'!CB23</f>
        <v/>
      </c>
      <c r="CE236">
        <f>'Grid_Stock'!CC23</f>
        <v/>
      </c>
      <c r="CF236">
        <f>'Grid_Stock'!CD23</f>
        <v/>
      </c>
      <c r="CG236">
        <f>'Grid_Stock'!CE23</f>
        <v/>
      </c>
      <c r="CH236">
        <f>'Grid_Stock'!CF23</f>
        <v/>
      </c>
      <c r="CI236">
        <f>'Grid_Stock'!CG23</f>
        <v/>
      </c>
      <c r="CJ236">
        <f>'Grid_Stock'!CH23</f>
        <v/>
      </c>
      <c r="CK236">
        <f>'Grid_Stock'!CI23</f>
        <v/>
      </c>
      <c r="CL236">
        <f>'Grid_Stock'!CJ23</f>
        <v/>
      </c>
      <c r="CM236">
        <f>'Grid_Stock'!CK23</f>
        <v/>
      </c>
      <c r="CN236">
        <f>'Grid_Stock'!CL23</f>
        <v/>
      </c>
      <c r="CO236">
        <f>'Grid_Stock'!CM23</f>
        <v/>
      </c>
      <c r="CP236">
        <f>'Grid_Stock'!CN23</f>
        <v/>
      </c>
      <c r="CQ236">
        <f>'Grid_Stock'!CO23</f>
        <v/>
      </c>
      <c r="CR236">
        <f>'Grid_Stock'!CP23</f>
        <v/>
      </c>
      <c r="CS236">
        <f>'Grid_Stock'!CQ23</f>
        <v/>
      </c>
      <c r="CT236">
        <f>'Grid_Stock'!CR23</f>
        <v/>
      </c>
      <c r="CU236">
        <f>'Grid_Stock'!CS23</f>
        <v/>
      </c>
      <c r="CV236">
        <f>'Grid_Stock'!CT23</f>
        <v/>
      </c>
      <c r="CW236">
        <f>'Grid_Stock'!CU23</f>
        <v/>
      </c>
      <c r="CX236">
        <f>'Grid_Stock'!CV23</f>
        <v/>
      </c>
      <c r="CY236">
        <f>'Grid_Stock'!CW23</f>
        <v/>
      </c>
      <c r="CZ236">
        <f>'Grid_Stock'!CX23</f>
        <v/>
      </c>
      <c r="DA236">
        <f>'Grid_Stock'!CY23</f>
        <v/>
      </c>
      <c r="DB236">
        <f>'Grid_Stock'!CZ23</f>
        <v/>
      </c>
      <c r="DC236">
        <f>'Grid_Stock'!DA23</f>
        <v/>
      </c>
    </row>
    <row r="237">
      <c r="B237" s="26" t="inlineStr">
        <is>
          <t>（発注の目安はDashboardの基準在庫[下限/上限]と色分けを参照）</t>
        </is>
      </c>
    </row>
    <row r="239">
      <c r="A239" s="21" t="inlineStr">
        <is>
          <t>CHEM-1240</t>
        </is>
      </c>
      <c r="B239" s="21" t="inlineStr">
        <is>
          <t>Alumina Sol [AS-200]</t>
        </is>
      </c>
      <c r="C239" s="22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21" t="n"/>
      <c r="AI239" s="21" t="n"/>
      <c r="AJ239" s="21" t="n"/>
      <c r="AK239" s="21" t="n"/>
      <c r="AL239" s="21" t="n"/>
      <c r="AM239" s="21" t="n"/>
      <c r="AN239" s="21" t="n"/>
      <c r="AO239" s="21" t="n"/>
      <c r="AP239" s="21" t="n"/>
      <c r="AQ239" s="21" t="n"/>
      <c r="AR239" s="21" t="n"/>
      <c r="AS239" s="21" t="n"/>
      <c r="AT239" s="21" t="n"/>
      <c r="AU239" s="21" t="n"/>
      <c r="AV239" s="21" t="n"/>
      <c r="AW239" s="21" t="n"/>
      <c r="AX239" s="21" t="n"/>
      <c r="AY239" s="21" t="n"/>
      <c r="AZ239" s="21" t="n"/>
      <c r="BA239" s="21" t="n"/>
      <c r="BB239" s="21" t="n"/>
      <c r="BC239" s="21" t="n"/>
      <c r="BD239" s="21" t="n"/>
      <c r="BE239" s="21" t="n"/>
      <c r="BF239" s="21" t="n"/>
      <c r="BG239" s="21" t="n"/>
      <c r="BH239" s="21" t="n"/>
      <c r="BI239" s="21" t="n"/>
      <c r="BJ239" s="21" t="n"/>
      <c r="BK239" s="21" t="n"/>
      <c r="BL239" s="21" t="n"/>
      <c r="BM239" s="21" t="n"/>
      <c r="BN239" s="21" t="n"/>
      <c r="BO239" s="21" t="n"/>
      <c r="BP239" s="21" t="n"/>
      <c r="BQ239" s="21" t="n"/>
      <c r="BR239" s="21" t="n"/>
      <c r="BS239" s="21" t="n"/>
      <c r="BT239" s="21" t="n"/>
      <c r="BU239" s="21" t="n"/>
      <c r="BV239" s="21" t="n"/>
      <c r="BW239" s="21" t="n"/>
      <c r="BX239" s="21" t="n"/>
      <c r="BY239" s="21" t="n"/>
      <c r="BZ239" s="21" t="n"/>
      <c r="CA239" s="21" t="n"/>
      <c r="CB239" s="21" t="n"/>
      <c r="CC239" s="21" t="n"/>
      <c r="CD239" s="21" t="n"/>
      <c r="CE239" s="21" t="n"/>
      <c r="CF239" s="21" t="n"/>
      <c r="CG239" s="21" t="n"/>
      <c r="CH239" s="21" t="n"/>
      <c r="CI239" s="21" t="n"/>
      <c r="CJ239" s="21" t="n"/>
      <c r="CK239" s="21" t="n"/>
      <c r="CL239" s="21" t="n"/>
      <c r="CM239" s="21" t="n"/>
      <c r="CN239" s="21" t="n"/>
      <c r="CO239" s="21" t="n"/>
      <c r="CP239" s="21" t="n"/>
      <c r="CQ239" s="21" t="n"/>
      <c r="CR239" s="21" t="n"/>
      <c r="CS239" s="21" t="n"/>
      <c r="CT239" s="21" t="n"/>
      <c r="CU239" s="21" t="n"/>
      <c r="CV239" s="21" t="n"/>
      <c r="CW239" s="21" t="n"/>
      <c r="CX239" s="21" t="n"/>
      <c r="CY239" s="21" t="n"/>
      <c r="CZ239" s="21" t="n"/>
      <c r="DA239" s="21" t="n"/>
      <c r="DB239" s="21" t="n"/>
      <c r="DC239" s="21" t="n"/>
    </row>
    <row r="240">
      <c r="B240" t="inlineStr">
        <is>
          <t>TSP-1448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TSP-1558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TSP-1559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TSP-224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s="5" t="inlineStr">
        <is>
          <t>合計使用量(kg)/週</t>
        </is>
      </c>
      <c r="D256">
        <f>'Grid_Requirement'!B24</f>
        <v/>
      </c>
      <c r="E256">
        <f>'Grid_Requirement'!C24</f>
        <v/>
      </c>
      <c r="F256">
        <f>'Grid_Requirement'!D24</f>
        <v/>
      </c>
      <c r="G256">
        <f>'Grid_Requirement'!E24</f>
        <v/>
      </c>
      <c r="H256">
        <f>'Grid_Requirement'!F24</f>
        <v/>
      </c>
      <c r="I256">
        <f>'Grid_Requirement'!G24</f>
        <v/>
      </c>
      <c r="J256">
        <f>'Grid_Requirement'!H24</f>
        <v/>
      </c>
      <c r="K256">
        <f>'Grid_Requirement'!I24</f>
        <v/>
      </c>
      <c r="L256">
        <f>'Grid_Requirement'!J24</f>
        <v/>
      </c>
      <c r="M256">
        <f>'Grid_Requirement'!K24</f>
        <v/>
      </c>
      <c r="N256">
        <f>'Grid_Requirement'!L24</f>
        <v/>
      </c>
      <c r="O256">
        <f>'Grid_Requirement'!M24</f>
        <v/>
      </c>
      <c r="P256">
        <f>'Grid_Requirement'!N24</f>
        <v/>
      </c>
      <c r="Q256">
        <f>'Grid_Requirement'!O24</f>
        <v/>
      </c>
      <c r="R256">
        <f>'Grid_Requirement'!P24</f>
        <v/>
      </c>
      <c r="S256">
        <f>'Grid_Requirement'!Q24</f>
        <v/>
      </c>
      <c r="T256">
        <f>'Grid_Requirement'!R24</f>
        <v/>
      </c>
      <c r="U256">
        <f>'Grid_Requirement'!S24</f>
        <v/>
      </c>
      <c r="V256">
        <f>'Grid_Requirement'!T24</f>
        <v/>
      </c>
      <c r="W256">
        <f>'Grid_Requirement'!U24</f>
        <v/>
      </c>
      <c r="X256">
        <f>'Grid_Requirement'!V24</f>
        <v/>
      </c>
      <c r="Y256">
        <f>'Grid_Requirement'!W24</f>
        <v/>
      </c>
      <c r="Z256">
        <f>'Grid_Requirement'!X24</f>
        <v/>
      </c>
      <c r="AA256">
        <f>'Grid_Requirement'!Y24</f>
        <v/>
      </c>
      <c r="AB256">
        <f>'Grid_Requirement'!Z24</f>
        <v/>
      </c>
      <c r="AC256">
        <f>'Grid_Requirement'!AA24</f>
        <v/>
      </c>
      <c r="AD256">
        <f>'Grid_Requirement'!AB24</f>
        <v/>
      </c>
      <c r="AE256">
        <f>'Grid_Requirement'!AC24</f>
        <v/>
      </c>
      <c r="AF256">
        <f>'Grid_Requirement'!AD24</f>
        <v/>
      </c>
      <c r="AG256">
        <f>'Grid_Requirement'!AE24</f>
        <v/>
      </c>
      <c r="AH256">
        <f>'Grid_Requirement'!AF24</f>
        <v/>
      </c>
      <c r="AI256">
        <f>'Grid_Requirement'!AG24</f>
        <v/>
      </c>
      <c r="AJ256">
        <f>'Grid_Requirement'!AH24</f>
        <v/>
      </c>
      <c r="AK256">
        <f>'Grid_Requirement'!AI24</f>
        <v/>
      </c>
      <c r="AL256">
        <f>'Grid_Requirement'!AJ24</f>
        <v/>
      </c>
      <c r="AM256">
        <f>'Grid_Requirement'!AK24</f>
        <v/>
      </c>
      <c r="AN256">
        <f>'Grid_Requirement'!AL24</f>
        <v/>
      </c>
      <c r="AO256">
        <f>'Grid_Requirement'!AM24</f>
        <v/>
      </c>
      <c r="AP256">
        <f>'Grid_Requirement'!AN24</f>
        <v/>
      </c>
      <c r="AQ256">
        <f>'Grid_Requirement'!AO24</f>
        <v/>
      </c>
      <c r="AR256">
        <f>'Grid_Requirement'!AP24</f>
        <v/>
      </c>
      <c r="AS256">
        <f>'Grid_Requirement'!AQ24</f>
        <v/>
      </c>
      <c r="AT256">
        <f>'Grid_Requirement'!AR24</f>
        <v/>
      </c>
      <c r="AU256">
        <f>'Grid_Requirement'!AS24</f>
        <v/>
      </c>
      <c r="AV256">
        <f>'Grid_Requirement'!AT24</f>
        <v/>
      </c>
      <c r="AW256">
        <f>'Grid_Requirement'!AU24</f>
        <v/>
      </c>
      <c r="AX256">
        <f>'Grid_Requirement'!AV24</f>
        <v/>
      </c>
      <c r="AY256">
        <f>'Grid_Requirement'!AW24</f>
        <v/>
      </c>
      <c r="AZ256">
        <f>'Grid_Requirement'!AX24</f>
        <v/>
      </c>
      <c r="BA256">
        <f>'Grid_Requirement'!AY24</f>
        <v/>
      </c>
      <c r="BB256">
        <f>'Grid_Requirement'!AZ24</f>
        <v/>
      </c>
      <c r="BC256">
        <f>'Grid_Requirement'!BA24</f>
        <v/>
      </c>
      <c r="BD256">
        <f>'Grid_Requirement'!BB24</f>
        <v/>
      </c>
      <c r="BE256">
        <f>'Grid_Requirement'!BC24</f>
        <v/>
      </c>
      <c r="BF256">
        <f>'Grid_Requirement'!BD24</f>
        <v/>
      </c>
      <c r="BG256">
        <f>'Grid_Requirement'!BE24</f>
        <v/>
      </c>
      <c r="BH256">
        <f>'Grid_Requirement'!BF24</f>
        <v/>
      </c>
      <c r="BI256">
        <f>'Grid_Requirement'!BG24</f>
        <v/>
      </c>
      <c r="BJ256">
        <f>'Grid_Requirement'!BH24</f>
        <v/>
      </c>
      <c r="BK256">
        <f>'Grid_Requirement'!BI24</f>
        <v/>
      </c>
      <c r="BL256">
        <f>'Grid_Requirement'!BJ24</f>
        <v/>
      </c>
      <c r="BM256">
        <f>'Grid_Requirement'!BK24</f>
        <v/>
      </c>
      <c r="BN256">
        <f>'Grid_Requirement'!BL24</f>
        <v/>
      </c>
      <c r="BO256">
        <f>'Grid_Requirement'!BM24</f>
        <v/>
      </c>
      <c r="BP256">
        <f>'Grid_Requirement'!BN24</f>
        <v/>
      </c>
      <c r="BQ256">
        <f>'Grid_Requirement'!BO24</f>
        <v/>
      </c>
      <c r="BR256">
        <f>'Grid_Requirement'!BP24</f>
        <v/>
      </c>
      <c r="BS256">
        <f>'Grid_Requirement'!BQ24</f>
        <v/>
      </c>
      <c r="BT256">
        <f>'Grid_Requirement'!BR24</f>
        <v/>
      </c>
      <c r="BU256">
        <f>'Grid_Requirement'!BS24</f>
        <v/>
      </c>
      <c r="BV256">
        <f>'Grid_Requirement'!BT24</f>
        <v/>
      </c>
      <c r="BW256">
        <f>'Grid_Requirement'!BU24</f>
        <v/>
      </c>
      <c r="BX256">
        <f>'Grid_Requirement'!BV24</f>
        <v/>
      </c>
      <c r="BY256">
        <f>'Grid_Requirement'!BW24</f>
        <v/>
      </c>
      <c r="BZ256">
        <f>'Grid_Requirement'!BX24</f>
        <v/>
      </c>
      <c r="CA256">
        <f>'Grid_Requirement'!BY24</f>
        <v/>
      </c>
      <c r="CB256">
        <f>'Grid_Requirement'!BZ24</f>
        <v/>
      </c>
      <c r="CC256">
        <f>'Grid_Requirement'!CA24</f>
        <v/>
      </c>
      <c r="CD256">
        <f>'Grid_Requirement'!CB24</f>
        <v/>
      </c>
      <c r="CE256">
        <f>'Grid_Requirement'!CC24</f>
        <v/>
      </c>
      <c r="CF256">
        <f>'Grid_Requirement'!CD24</f>
        <v/>
      </c>
      <c r="CG256">
        <f>'Grid_Requirement'!CE24</f>
        <v/>
      </c>
      <c r="CH256">
        <f>'Grid_Requirement'!CF24</f>
        <v/>
      </c>
      <c r="CI256">
        <f>'Grid_Requirement'!CG24</f>
        <v/>
      </c>
      <c r="CJ256">
        <f>'Grid_Requirement'!CH24</f>
        <v/>
      </c>
      <c r="CK256">
        <f>'Grid_Requirement'!CI24</f>
        <v/>
      </c>
      <c r="CL256">
        <f>'Grid_Requirement'!CJ24</f>
        <v/>
      </c>
      <c r="CM256">
        <f>'Grid_Requirement'!CK24</f>
        <v/>
      </c>
      <c r="CN256">
        <f>'Grid_Requirement'!CL24</f>
        <v/>
      </c>
      <c r="CO256">
        <f>'Grid_Requirement'!CM24</f>
        <v/>
      </c>
      <c r="CP256">
        <f>'Grid_Requirement'!CN24</f>
        <v/>
      </c>
      <c r="CQ256">
        <f>'Grid_Requirement'!CO24</f>
        <v/>
      </c>
      <c r="CR256">
        <f>'Grid_Requirement'!CP24</f>
        <v/>
      </c>
      <c r="CS256">
        <f>'Grid_Requirement'!CQ24</f>
        <v/>
      </c>
      <c r="CT256">
        <f>'Grid_Requirement'!CR24</f>
        <v/>
      </c>
      <c r="CU256">
        <f>'Grid_Requirement'!CS24</f>
        <v/>
      </c>
      <c r="CV256">
        <f>'Grid_Requirement'!CT24</f>
        <v/>
      </c>
      <c r="CW256">
        <f>'Grid_Requirement'!CU24</f>
        <v/>
      </c>
      <c r="CX256">
        <f>'Grid_Requirement'!CV24</f>
        <v/>
      </c>
      <c r="CY256">
        <f>'Grid_Requirement'!CW24</f>
        <v/>
      </c>
      <c r="CZ256">
        <f>'Grid_Requirement'!CX24</f>
        <v/>
      </c>
      <c r="DA256">
        <f>'Grid_Requirement'!CY24</f>
        <v/>
      </c>
      <c r="DB256">
        <f>'Grid_Requirement'!CZ24</f>
        <v/>
      </c>
      <c r="DC256">
        <f>'Grid_Requirement'!DA24</f>
        <v/>
      </c>
    </row>
    <row r="257">
      <c r="B257" t="inlineStr">
        <is>
          <t>TTAF在庫(実績,kg)</t>
        </is>
      </c>
      <c r="D257">
        <f>'T_TTAFStock'!B28</f>
        <v/>
      </c>
      <c r="E257">
        <f>'T_TTAFStock'!C28</f>
        <v/>
      </c>
      <c r="F257">
        <f>'T_TTAFStock'!D28</f>
        <v/>
      </c>
      <c r="G257">
        <f>'T_TTAFStock'!E28</f>
        <v/>
      </c>
      <c r="H257">
        <f>'T_TTAFStock'!F28</f>
        <v/>
      </c>
      <c r="I257">
        <f>'T_TTAFStock'!G28</f>
        <v/>
      </c>
      <c r="J257">
        <f>'T_TTAFStock'!H28</f>
        <v/>
      </c>
      <c r="K257">
        <f>'T_TTAFStock'!I28</f>
        <v/>
      </c>
      <c r="L257">
        <f>'T_TTAFStock'!J28</f>
        <v/>
      </c>
      <c r="M257">
        <f>'T_TTAFStock'!K28</f>
        <v/>
      </c>
      <c r="N257">
        <f>'T_TTAFStock'!L28</f>
        <v/>
      </c>
      <c r="O257">
        <f>'T_TTAFStock'!M28</f>
        <v/>
      </c>
      <c r="P257">
        <f>'T_TTAFStock'!N28</f>
        <v/>
      </c>
      <c r="Q257">
        <f>'T_TTAFStock'!O28</f>
        <v/>
      </c>
      <c r="R257">
        <f>'T_TTAFStock'!P28</f>
        <v/>
      </c>
      <c r="S257">
        <f>'T_TTAFStock'!Q28</f>
        <v/>
      </c>
      <c r="T257">
        <f>'T_TTAFStock'!R28</f>
        <v/>
      </c>
      <c r="U257">
        <f>'T_TTAFStock'!S28</f>
        <v/>
      </c>
      <c r="V257">
        <f>'T_TTAFStock'!T28</f>
        <v/>
      </c>
      <c r="W257">
        <f>'T_TTAFStock'!U28</f>
        <v/>
      </c>
      <c r="X257">
        <f>'T_TTAFStock'!V28</f>
        <v/>
      </c>
      <c r="Y257">
        <f>'T_TTAFStock'!W28</f>
        <v/>
      </c>
      <c r="Z257">
        <f>'T_TTAFStock'!X28</f>
        <v/>
      </c>
      <c r="AA257">
        <f>'T_TTAFStock'!Y28</f>
        <v/>
      </c>
      <c r="AB257">
        <f>'T_TTAFStock'!Z28</f>
        <v/>
      </c>
      <c r="AC257">
        <f>'T_TTAFStock'!AA28</f>
        <v/>
      </c>
      <c r="AD257">
        <f>'T_TTAFStock'!AB28</f>
        <v/>
      </c>
      <c r="AE257">
        <f>'T_TTAFStock'!AC28</f>
        <v/>
      </c>
      <c r="AF257">
        <f>'T_TTAFStock'!AD28</f>
        <v/>
      </c>
      <c r="AG257">
        <f>'T_TTAFStock'!AE28</f>
        <v/>
      </c>
      <c r="AH257">
        <f>'T_TTAFStock'!AF28</f>
        <v/>
      </c>
      <c r="AI257">
        <f>'T_TTAFStock'!AG28</f>
        <v/>
      </c>
      <c r="AJ257">
        <f>'T_TTAFStock'!AH28</f>
        <v/>
      </c>
      <c r="AK257">
        <f>'T_TTAFStock'!AI28</f>
        <v/>
      </c>
      <c r="AL257">
        <f>'T_TTAFStock'!AJ28</f>
        <v/>
      </c>
      <c r="AM257">
        <f>'T_TTAFStock'!AK28</f>
        <v/>
      </c>
      <c r="AN257">
        <f>'T_TTAFStock'!AL28</f>
        <v/>
      </c>
      <c r="AO257">
        <f>'T_TTAFStock'!AM28</f>
        <v/>
      </c>
      <c r="AP257">
        <f>'T_TTAFStock'!AN28</f>
        <v/>
      </c>
      <c r="AQ257">
        <f>'T_TTAFStock'!AO28</f>
        <v/>
      </c>
      <c r="AR257">
        <f>'T_TTAFStock'!AP28</f>
        <v/>
      </c>
      <c r="AS257">
        <f>'T_TTAFStock'!AQ28</f>
        <v/>
      </c>
      <c r="AT257">
        <f>'T_TTAFStock'!AR28</f>
        <v/>
      </c>
      <c r="AU257">
        <f>'T_TTAFStock'!AS28</f>
        <v/>
      </c>
      <c r="AV257">
        <f>'T_TTAFStock'!AT28</f>
        <v/>
      </c>
      <c r="AW257">
        <f>'T_TTAFStock'!AU28</f>
        <v/>
      </c>
      <c r="AX257">
        <f>'T_TTAFStock'!AV28</f>
        <v/>
      </c>
      <c r="AY257">
        <f>'T_TTAFStock'!AW28</f>
        <v/>
      </c>
      <c r="AZ257">
        <f>'T_TTAFStock'!AX28</f>
        <v/>
      </c>
      <c r="BA257">
        <f>'T_TTAFStock'!AY28</f>
        <v/>
      </c>
      <c r="BB257">
        <f>'T_TTAFStock'!AZ28</f>
        <v/>
      </c>
      <c r="BC257">
        <f>'T_TTAFStock'!BA28</f>
        <v/>
      </c>
      <c r="BD257">
        <f>'T_TTAFStock'!BB28</f>
        <v/>
      </c>
      <c r="BE257">
        <f>'T_TTAFStock'!BC28</f>
        <v/>
      </c>
      <c r="BF257">
        <f>'T_TTAFStock'!BD28</f>
        <v/>
      </c>
      <c r="BG257">
        <f>'T_TTAFStock'!BE28</f>
        <v/>
      </c>
      <c r="BH257">
        <f>'T_TTAFStock'!BF28</f>
        <v/>
      </c>
      <c r="BI257">
        <f>'T_TTAFStock'!BG28</f>
        <v/>
      </c>
      <c r="BJ257">
        <f>'T_TTAFStock'!BH28</f>
        <v/>
      </c>
      <c r="BK257">
        <f>'T_TTAFStock'!BI28</f>
        <v/>
      </c>
      <c r="BL257">
        <f>'T_TTAFStock'!BJ28</f>
        <v/>
      </c>
      <c r="BM257">
        <f>'T_TTAFStock'!BK28</f>
        <v/>
      </c>
      <c r="BN257">
        <f>'T_TTAFStock'!BL28</f>
        <v/>
      </c>
      <c r="BO257">
        <f>'T_TTAFStock'!BM28</f>
        <v/>
      </c>
      <c r="BP257">
        <f>'T_TTAFStock'!BN28</f>
        <v/>
      </c>
      <c r="BQ257">
        <f>'T_TTAFStock'!BO28</f>
        <v/>
      </c>
      <c r="BR257">
        <f>'T_TTAFStock'!BP28</f>
        <v/>
      </c>
      <c r="BS257">
        <f>'T_TTAFStock'!BQ28</f>
        <v/>
      </c>
      <c r="BT257">
        <f>'T_TTAFStock'!BR28</f>
        <v/>
      </c>
      <c r="BU257">
        <f>'T_TTAFStock'!BS28</f>
        <v/>
      </c>
      <c r="BV257">
        <f>'T_TTAFStock'!BT28</f>
        <v/>
      </c>
      <c r="BW257">
        <f>'T_TTAFStock'!BU28</f>
        <v/>
      </c>
      <c r="BX257">
        <f>'T_TTAFStock'!BV28</f>
        <v/>
      </c>
      <c r="BY257">
        <f>'T_TTAFStock'!BW28</f>
        <v/>
      </c>
      <c r="BZ257">
        <f>'T_TTAFStock'!BX28</f>
        <v/>
      </c>
      <c r="CA257">
        <f>'T_TTAFStock'!BY28</f>
        <v/>
      </c>
      <c r="CB257">
        <f>'T_TTAFStock'!BZ28</f>
        <v/>
      </c>
      <c r="CC257">
        <f>'T_TTAFStock'!CA28</f>
        <v/>
      </c>
      <c r="CD257">
        <f>'T_TTAFStock'!CB28</f>
        <v/>
      </c>
      <c r="CE257">
        <f>'T_TTAFStock'!CC28</f>
        <v/>
      </c>
      <c r="CF257">
        <f>'T_TTAFStock'!CD28</f>
        <v/>
      </c>
      <c r="CG257">
        <f>'T_TTAFStock'!CE28</f>
        <v/>
      </c>
      <c r="CH257">
        <f>'T_TTAFStock'!CF28</f>
        <v/>
      </c>
      <c r="CI257">
        <f>'T_TTAFStock'!CG28</f>
        <v/>
      </c>
      <c r="CJ257">
        <f>'T_TTAFStock'!CH28</f>
        <v/>
      </c>
      <c r="CK257">
        <f>'T_TTAFStock'!CI28</f>
        <v/>
      </c>
      <c r="CL257">
        <f>'T_TTAFStock'!CJ28</f>
        <v/>
      </c>
      <c r="CM257">
        <f>'T_TTAFStock'!CK28</f>
        <v/>
      </c>
      <c r="CN257">
        <f>'T_TTAFStock'!CL28</f>
        <v/>
      </c>
      <c r="CO257">
        <f>'T_TTAFStock'!CM28</f>
        <v/>
      </c>
      <c r="CP257">
        <f>'T_TTAFStock'!CN28</f>
        <v/>
      </c>
      <c r="CQ257">
        <f>'T_TTAFStock'!CO28</f>
        <v/>
      </c>
      <c r="CR257">
        <f>'T_TTAFStock'!CP28</f>
        <v/>
      </c>
      <c r="CS257">
        <f>'T_TTAFStock'!CQ28</f>
        <v/>
      </c>
      <c r="CT257">
        <f>'T_TTAFStock'!CR28</f>
        <v/>
      </c>
      <c r="CU257">
        <f>'T_TTAFStock'!CS28</f>
        <v/>
      </c>
      <c r="CV257">
        <f>'T_TTAFStock'!CT28</f>
        <v/>
      </c>
      <c r="CW257">
        <f>'T_TTAFStock'!CU28</f>
        <v/>
      </c>
      <c r="CX257">
        <f>'T_TTAFStock'!CV28</f>
        <v/>
      </c>
      <c r="CY257">
        <f>'T_TTAFStock'!CW28</f>
        <v/>
      </c>
      <c r="CZ257">
        <f>'T_TTAFStock'!CX28</f>
        <v/>
      </c>
      <c r="DA257">
        <f>'T_TTAFStock'!CY28</f>
        <v/>
      </c>
      <c r="DB257">
        <f>'T_TTAFStock'!CZ28</f>
        <v/>
      </c>
      <c r="DC257">
        <f>'T_TTAFStock'!DA28</f>
        <v/>
      </c>
    </row>
    <row r="258">
      <c r="B258" t="inlineStr">
        <is>
          <t>自社在庫(実績,kg)</t>
        </is>
      </c>
      <c r="D258">
        <f>'T_SelfStock'!B28</f>
        <v/>
      </c>
      <c r="E258">
        <f>'T_SelfStock'!C28</f>
        <v/>
      </c>
      <c r="F258">
        <f>'T_SelfStock'!D28</f>
        <v/>
      </c>
      <c r="G258">
        <f>'T_SelfStock'!E28</f>
        <v/>
      </c>
      <c r="H258">
        <f>'T_SelfStock'!F28</f>
        <v/>
      </c>
      <c r="I258">
        <f>'T_SelfStock'!G28</f>
        <v/>
      </c>
      <c r="J258">
        <f>'T_SelfStock'!H28</f>
        <v/>
      </c>
      <c r="K258">
        <f>'T_SelfStock'!I28</f>
        <v/>
      </c>
      <c r="L258">
        <f>'T_SelfStock'!J28</f>
        <v/>
      </c>
      <c r="M258">
        <f>'T_SelfStock'!K28</f>
        <v/>
      </c>
      <c r="N258">
        <f>'T_SelfStock'!L28</f>
        <v/>
      </c>
      <c r="O258">
        <f>'T_SelfStock'!M28</f>
        <v/>
      </c>
      <c r="P258">
        <f>'T_SelfStock'!N28</f>
        <v/>
      </c>
      <c r="Q258">
        <f>'T_SelfStock'!O28</f>
        <v/>
      </c>
      <c r="R258">
        <f>'T_SelfStock'!P28</f>
        <v/>
      </c>
      <c r="S258">
        <f>'T_SelfStock'!Q28</f>
        <v/>
      </c>
      <c r="T258">
        <f>'T_SelfStock'!R28</f>
        <v/>
      </c>
      <c r="U258">
        <f>'T_SelfStock'!S28</f>
        <v/>
      </c>
      <c r="V258">
        <f>'T_SelfStock'!T28</f>
        <v/>
      </c>
      <c r="W258">
        <f>'T_SelfStock'!U28</f>
        <v/>
      </c>
      <c r="X258">
        <f>'T_SelfStock'!V28</f>
        <v/>
      </c>
      <c r="Y258">
        <f>'T_SelfStock'!W28</f>
        <v/>
      </c>
      <c r="Z258">
        <f>'T_SelfStock'!X28</f>
        <v/>
      </c>
      <c r="AA258">
        <f>'T_SelfStock'!Y28</f>
        <v/>
      </c>
      <c r="AB258">
        <f>'T_SelfStock'!Z28</f>
        <v/>
      </c>
      <c r="AC258">
        <f>'T_SelfStock'!AA28</f>
        <v/>
      </c>
      <c r="AD258">
        <f>'T_SelfStock'!AB28</f>
        <v/>
      </c>
      <c r="AE258">
        <f>'T_SelfStock'!AC28</f>
        <v/>
      </c>
      <c r="AF258">
        <f>'T_SelfStock'!AD28</f>
        <v/>
      </c>
      <c r="AG258">
        <f>'T_SelfStock'!AE28</f>
        <v/>
      </c>
      <c r="AH258">
        <f>'T_SelfStock'!AF28</f>
        <v/>
      </c>
      <c r="AI258">
        <f>'T_SelfStock'!AG28</f>
        <v/>
      </c>
      <c r="AJ258">
        <f>'T_SelfStock'!AH28</f>
        <v/>
      </c>
      <c r="AK258">
        <f>'T_SelfStock'!AI28</f>
        <v/>
      </c>
      <c r="AL258">
        <f>'T_SelfStock'!AJ28</f>
        <v/>
      </c>
      <c r="AM258">
        <f>'T_SelfStock'!AK28</f>
        <v/>
      </c>
      <c r="AN258">
        <f>'T_SelfStock'!AL28</f>
        <v/>
      </c>
      <c r="AO258">
        <f>'T_SelfStock'!AM28</f>
        <v/>
      </c>
      <c r="AP258">
        <f>'T_SelfStock'!AN28</f>
        <v/>
      </c>
      <c r="AQ258">
        <f>'T_SelfStock'!AO28</f>
        <v/>
      </c>
      <c r="AR258">
        <f>'T_SelfStock'!AP28</f>
        <v/>
      </c>
      <c r="AS258">
        <f>'T_SelfStock'!AQ28</f>
        <v/>
      </c>
      <c r="AT258">
        <f>'T_SelfStock'!AR28</f>
        <v/>
      </c>
      <c r="AU258">
        <f>'T_SelfStock'!AS28</f>
        <v/>
      </c>
      <c r="AV258">
        <f>'T_SelfStock'!AT28</f>
        <v/>
      </c>
      <c r="AW258">
        <f>'T_SelfStock'!AU28</f>
        <v/>
      </c>
      <c r="AX258">
        <f>'T_SelfStock'!AV28</f>
        <v/>
      </c>
      <c r="AY258">
        <f>'T_SelfStock'!AW28</f>
        <v/>
      </c>
      <c r="AZ258">
        <f>'T_SelfStock'!AX28</f>
        <v/>
      </c>
      <c r="BA258">
        <f>'T_SelfStock'!AY28</f>
        <v/>
      </c>
      <c r="BB258">
        <f>'T_SelfStock'!AZ28</f>
        <v/>
      </c>
      <c r="BC258">
        <f>'T_SelfStock'!BA28</f>
        <v/>
      </c>
      <c r="BD258">
        <f>'T_SelfStock'!BB28</f>
        <v/>
      </c>
      <c r="BE258">
        <f>'T_SelfStock'!BC28</f>
        <v/>
      </c>
      <c r="BF258">
        <f>'T_SelfStock'!BD28</f>
        <v/>
      </c>
      <c r="BG258">
        <f>'T_SelfStock'!BE28</f>
        <v/>
      </c>
      <c r="BH258">
        <f>'T_SelfStock'!BF28</f>
        <v/>
      </c>
      <c r="BI258">
        <f>'T_SelfStock'!BG28</f>
        <v/>
      </c>
      <c r="BJ258">
        <f>'T_SelfStock'!BH28</f>
        <v/>
      </c>
      <c r="BK258">
        <f>'T_SelfStock'!BI28</f>
        <v/>
      </c>
      <c r="BL258">
        <f>'T_SelfStock'!BJ28</f>
        <v/>
      </c>
      <c r="BM258">
        <f>'T_SelfStock'!BK28</f>
        <v/>
      </c>
      <c r="BN258">
        <f>'T_SelfStock'!BL28</f>
        <v/>
      </c>
      <c r="BO258">
        <f>'T_SelfStock'!BM28</f>
        <v/>
      </c>
      <c r="BP258">
        <f>'T_SelfStock'!BN28</f>
        <v/>
      </c>
      <c r="BQ258">
        <f>'T_SelfStock'!BO28</f>
        <v/>
      </c>
      <c r="BR258">
        <f>'T_SelfStock'!BP28</f>
        <v/>
      </c>
      <c r="BS258">
        <f>'T_SelfStock'!BQ28</f>
        <v/>
      </c>
      <c r="BT258">
        <f>'T_SelfStock'!BR28</f>
        <v/>
      </c>
      <c r="BU258">
        <f>'T_SelfStock'!BS28</f>
        <v/>
      </c>
      <c r="BV258">
        <f>'T_SelfStock'!BT28</f>
        <v/>
      </c>
      <c r="BW258">
        <f>'T_SelfStock'!BU28</f>
        <v/>
      </c>
      <c r="BX258">
        <f>'T_SelfStock'!BV28</f>
        <v/>
      </c>
      <c r="BY258">
        <f>'T_SelfStock'!BW28</f>
        <v/>
      </c>
      <c r="BZ258">
        <f>'T_SelfStock'!BX28</f>
        <v/>
      </c>
      <c r="CA258">
        <f>'T_SelfStock'!BY28</f>
        <v/>
      </c>
      <c r="CB258">
        <f>'T_SelfStock'!BZ28</f>
        <v/>
      </c>
      <c r="CC258">
        <f>'T_SelfStock'!CA28</f>
        <v/>
      </c>
      <c r="CD258">
        <f>'T_SelfStock'!CB28</f>
        <v/>
      </c>
      <c r="CE258">
        <f>'T_SelfStock'!CC28</f>
        <v/>
      </c>
      <c r="CF258">
        <f>'T_SelfStock'!CD28</f>
        <v/>
      </c>
      <c r="CG258">
        <f>'T_SelfStock'!CE28</f>
        <v/>
      </c>
      <c r="CH258">
        <f>'T_SelfStock'!CF28</f>
        <v/>
      </c>
      <c r="CI258">
        <f>'T_SelfStock'!CG28</f>
        <v/>
      </c>
      <c r="CJ258">
        <f>'T_SelfStock'!CH28</f>
        <v/>
      </c>
      <c r="CK258">
        <f>'T_SelfStock'!CI28</f>
        <v/>
      </c>
      <c r="CL258">
        <f>'T_SelfStock'!CJ28</f>
        <v/>
      </c>
      <c r="CM258">
        <f>'T_SelfStock'!CK28</f>
        <v/>
      </c>
      <c r="CN258">
        <f>'T_SelfStock'!CL28</f>
        <v/>
      </c>
      <c r="CO258">
        <f>'T_SelfStock'!CM28</f>
        <v/>
      </c>
      <c r="CP258">
        <f>'T_SelfStock'!CN28</f>
        <v/>
      </c>
      <c r="CQ258">
        <f>'T_SelfStock'!CO28</f>
        <v/>
      </c>
      <c r="CR258">
        <f>'T_SelfStock'!CP28</f>
        <v/>
      </c>
      <c r="CS258">
        <f>'T_SelfStock'!CQ28</f>
        <v/>
      </c>
      <c r="CT258">
        <f>'T_SelfStock'!CR28</f>
        <v/>
      </c>
      <c r="CU258">
        <f>'T_SelfStock'!CS28</f>
        <v/>
      </c>
      <c r="CV258">
        <f>'T_SelfStock'!CT28</f>
        <v/>
      </c>
      <c r="CW258">
        <f>'T_SelfStock'!CU28</f>
        <v/>
      </c>
      <c r="CX258">
        <f>'T_SelfStock'!CV28</f>
        <v/>
      </c>
      <c r="CY258">
        <f>'T_SelfStock'!CW28</f>
        <v/>
      </c>
      <c r="CZ258">
        <f>'T_SelfStock'!CX28</f>
        <v/>
      </c>
      <c r="DA258">
        <f>'T_SelfStock'!CY28</f>
        <v/>
      </c>
      <c r="DB258">
        <f>'T_SelfStock'!CZ28</f>
        <v/>
      </c>
      <c r="DC258">
        <f>'T_SelfStock'!DA28</f>
        <v/>
      </c>
    </row>
    <row r="259">
      <c r="B259" t="inlineStr">
        <is>
          <t>Order(発注予定,kg)</t>
        </is>
      </c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  <c r="AB259" s="23" t="n"/>
      <c r="AC259" s="23" t="n"/>
      <c r="AD259" s="23" t="n"/>
      <c r="AE259" s="23" t="n"/>
      <c r="AF259" s="23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  <c r="AT259" s="23" t="n"/>
      <c r="AU259" s="23" t="n"/>
      <c r="AV259" s="23" t="n"/>
      <c r="AW259" s="23" t="n"/>
      <c r="AX259" s="23" t="n"/>
      <c r="AY259" s="23" t="n"/>
      <c r="AZ259" s="23" t="n"/>
      <c r="BA259" s="23" t="n"/>
      <c r="BB259" s="23" t="n"/>
      <c r="BC259" s="23" t="n"/>
      <c r="BD259" s="23" t="n"/>
      <c r="BE259" s="23" t="n"/>
      <c r="BF259" s="23" t="n"/>
      <c r="BG259" s="23" t="n"/>
      <c r="BH259" s="23" t="n"/>
      <c r="BI259" s="23" t="n"/>
      <c r="BJ259" s="23" t="n"/>
      <c r="BK259" s="23" t="n"/>
      <c r="BL259" s="23" t="n"/>
      <c r="BM259" s="23" t="n"/>
      <c r="BN259" s="23" t="n"/>
      <c r="BO259" s="23" t="n"/>
      <c r="BP259" s="23" t="n"/>
      <c r="BQ259" s="23" t="n"/>
      <c r="BR259" s="23" t="n"/>
      <c r="BS259" s="23" t="n"/>
      <c r="BT259" s="23" t="n"/>
      <c r="BU259" s="23" t="n"/>
      <c r="BV259" s="23" t="n"/>
      <c r="BW259" s="23" t="n"/>
      <c r="BX259" s="23" t="n"/>
      <c r="BY259" s="23" t="n"/>
      <c r="BZ259" s="23" t="n"/>
      <c r="CA259" s="23" t="n"/>
      <c r="CB259" s="23" t="n"/>
      <c r="CC259" s="23" t="n"/>
      <c r="CD259" s="23" t="n"/>
      <c r="CE259" s="23" t="n"/>
      <c r="CF259" s="23" t="n"/>
      <c r="CG259" s="23" t="n"/>
      <c r="CH259" s="23" t="n"/>
      <c r="CI259" s="23" t="n"/>
      <c r="CJ259" s="23" t="n"/>
      <c r="CK259" s="23" t="n"/>
      <c r="CL259" s="23" t="n"/>
      <c r="CM259" s="23" t="n"/>
      <c r="CN259" s="23" t="n"/>
      <c r="CO259" s="23" t="n"/>
      <c r="CP259" s="23" t="n"/>
      <c r="CQ259" s="23" t="n"/>
      <c r="CR259" s="23" t="n"/>
      <c r="CS259" s="23" t="n"/>
      <c r="CT259" s="23" t="n"/>
      <c r="CU259" s="23" t="n"/>
      <c r="CV259" s="23" t="n"/>
      <c r="CW259" s="23" t="n"/>
      <c r="CX259" s="23" t="n"/>
      <c r="CY259" s="23" t="n"/>
      <c r="CZ259" s="23" t="n"/>
      <c r="DA259" s="23" t="n"/>
      <c r="DB259" s="23" t="n"/>
      <c r="DC259" s="23" t="n"/>
      <c r="DE259" s="12" t="inlineStr">
        <is>
          <t>CHEM-1240</t>
        </is>
      </c>
    </row>
    <row r="260">
      <c r="B260" s="24" t="inlineStr">
        <is>
          <t>PO_No</t>
        </is>
      </c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  <c r="AD260" s="25" t="n"/>
      <c r="AE260" s="25" t="n"/>
      <c r="AF260" s="25" t="n"/>
      <c r="AG260" s="25" t="n"/>
      <c r="AH260" s="25" t="n"/>
      <c r="AI260" s="25" t="n"/>
      <c r="AJ260" s="25" t="n"/>
      <c r="AK260" s="25" t="n"/>
      <c r="AL260" s="25" t="n"/>
      <c r="AM260" s="25" t="n"/>
      <c r="AN260" s="25" t="n"/>
      <c r="AO260" s="25" t="n"/>
      <c r="AP260" s="25" t="n"/>
      <c r="AQ260" s="25" t="n"/>
      <c r="AR260" s="25" t="n"/>
      <c r="AS260" s="25" t="n"/>
      <c r="AT260" s="25" t="n"/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25" t="n"/>
      <c r="BV260" s="25" t="n"/>
      <c r="BW260" s="25" t="n"/>
      <c r="BX260" s="25" t="n"/>
      <c r="BY260" s="25" t="n"/>
      <c r="BZ260" s="25" t="n"/>
      <c r="CA260" s="25" t="n"/>
      <c r="CB260" s="25" t="n"/>
      <c r="CC260" s="25" t="n"/>
      <c r="CD260" s="25" t="n"/>
      <c r="CE260" s="25" t="n"/>
      <c r="CF260" s="25" t="n"/>
      <c r="CG260" s="25" t="n"/>
      <c r="CH260" s="25" t="n"/>
      <c r="CI260" s="25" t="n"/>
      <c r="CJ260" s="25" t="n"/>
      <c r="CK260" s="25" t="n"/>
      <c r="CL260" s="25" t="n"/>
      <c r="CM260" s="25" t="n"/>
      <c r="CN260" s="25" t="n"/>
      <c r="CO260" s="25" t="n"/>
      <c r="CP260" s="25" t="n"/>
      <c r="CQ260" s="25" t="n"/>
      <c r="CR260" s="25" t="n"/>
      <c r="CS260" s="25" t="n"/>
      <c r="CT260" s="25" t="n"/>
      <c r="CU260" s="25" t="n"/>
      <c r="CV260" s="25" t="n"/>
      <c r="CW260" s="25" t="n"/>
      <c r="CX260" s="25" t="n"/>
      <c r="CY260" s="25" t="n"/>
      <c r="CZ260" s="25" t="n"/>
      <c r="DA260" s="25" t="n"/>
      <c r="DB260" s="25" t="n"/>
      <c r="DC260" s="25" t="n"/>
    </row>
    <row r="261">
      <c r="B261" s="5" t="inlineStr">
        <is>
          <t>合計在庫(週末時点,kg)</t>
        </is>
      </c>
      <c r="D261">
        <f>'Grid_Stock'!B24</f>
        <v/>
      </c>
      <c r="E261">
        <f>'Grid_Stock'!C24</f>
        <v/>
      </c>
      <c r="F261">
        <f>'Grid_Stock'!D24</f>
        <v/>
      </c>
      <c r="G261">
        <f>'Grid_Stock'!E24</f>
        <v/>
      </c>
      <c r="H261">
        <f>'Grid_Stock'!F24</f>
        <v/>
      </c>
      <c r="I261">
        <f>'Grid_Stock'!G24</f>
        <v/>
      </c>
      <c r="J261">
        <f>'Grid_Stock'!H24</f>
        <v/>
      </c>
      <c r="K261">
        <f>'Grid_Stock'!I24</f>
        <v/>
      </c>
      <c r="L261">
        <f>'Grid_Stock'!J24</f>
        <v/>
      </c>
      <c r="M261">
        <f>'Grid_Stock'!K24</f>
        <v/>
      </c>
      <c r="N261">
        <f>'Grid_Stock'!L24</f>
        <v/>
      </c>
      <c r="O261">
        <f>'Grid_Stock'!M24</f>
        <v/>
      </c>
      <c r="P261">
        <f>'Grid_Stock'!N24</f>
        <v/>
      </c>
      <c r="Q261">
        <f>'Grid_Stock'!O24</f>
        <v/>
      </c>
      <c r="R261">
        <f>'Grid_Stock'!P24</f>
        <v/>
      </c>
      <c r="S261">
        <f>'Grid_Stock'!Q24</f>
        <v/>
      </c>
      <c r="T261">
        <f>'Grid_Stock'!R24</f>
        <v/>
      </c>
      <c r="U261">
        <f>'Grid_Stock'!S24</f>
        <v/>
      </c>
      <c r="V261">
        <f>'Grid_Stock'!T24</f>
        <v/>
      </c>
      <c r="W261">
        <f>'Grid_Stock'!U24</f>
        <v/>
      </c>
      <c r="X261">
        <f>'Grid_Stock'!V24</f>
        <v/>
      </c>
      <c r="Y261">
        <f>'Grid_Stock'!W24</f>
        <v/>
      </c>
      <c r="Z261">
        <f>'Grid_Stock'!X24</f>
        <v/>
      </c>
      <c r="AA261">
        <f>'Grid_Stock'!Y24</f>
        <v/>
      </c>
      <c r="AB261">
        <f>'Grid_Stock'!Z24</f>
        <v/>
      </c>
      <c r="AC261">
        <f>'Grid_Stock'!AA24</f>
        <v/>
      </c>
      <c r="AD261">
        <f>'Grid_Stock'!AB24</f>
        <v/>
      </c>
      <c r="AE261">
        <f>'Grid_Stock'!AC24</f>
        <v/>
      </c>
      <c r="AF261">
        <f>'Grid_Stock'!AD24</f>
        <v/>
      </c>
      <c r="AG261">
        <f>'Grid_Stock'!AE24</f>
        <v/>
      </c>
      <c r="AH261">
        <f>'Grid_Stock'!AF24</f>
        <v/>
      </c>
      <c r="AI261">
        <f>'Grid_Stock'!AG24</f>
        <v/>
      </c>
      <c r="AJ261">
        <f>'Grid_Stock'!AH24</f>
        <v/>
      </c>
      <c r="AK261">
        <f>'Grid_Stock'!AI24</f>
        <v/>
      </c>
      <c r="AL261">
        <f>'Grid_Stock'!AJ24</f>
        <v/>
      </c>
      <c r="AM261">
        <f>'Grid_Stock'!AK24</f>
        <v/>
      </c>
      <c r="AN261">
        <f>'Grid_Stock'!AL24</f>
        <v/>
      </c>
      <c r="AO261">
        <f>'Grid_Stock'!AM24</f>
        <v/>
      </c>
      <c r="AP261">
        <f>'Grid_Stock'!AN24</f>
        <v/>
      </c>
      <c r="AQ261">
        <f>'Grid_Stock'!AO24</f>
        <v/>
      </c>
      <c r="AR261">
        <f>'Grid_Stock'!AP24</f>
        <v/>
      </c>
      <c r="AS261">
        <f>'Grid_Stock'!AQ24</f>
        <v/>
      </c>
      <c r="AT261">
        <f>'Grid_Stock'!AR24</f>
        <v/>
      </c>
      <c r="AU261">
        <f>'Grid_Stock'!AS24</f>
        <v/>
      </c>
      <c r="AV261">
        <f>'Grid_Stock'!AT24</f>
        <v/>
      </c>
      <c r="AW261">
        <f>'Grid_Stock'!AU24</f>
        <v/>
      </c>
      <c r="AX261">
        <f>'Grid_Stock'!AV24</f>
        <v/>
      </c>
      <c r="AY261">
        <f>'Grid_Stock'!AW24</f>
        <v/>
      </c>
      <c r="AZ261">
        <f>'Grid_Stock'!AX24</f>
        <v/>
      </c>
      <c r="BA261">
        <f>'Grid_Stock'!AY24</f>
        <v/>
      </c>
      <c r="BB261">
        <f>'Grid_Stock'!AZ24</f>
        <v/>
      </c>
      <c r="BC261">
        <f>'Grid_Stock'!BA24</f>
        <v/>
      </c>
      <c r="BD261">
        <f>'Grid_Stock'!BB24</f>
        <v/>
      </c>
      <c r="BE261">
        <f>'Grid_Stock'!BC24</f>
        <v/>
      </c>
      <c r="BF261">
        <f>'Grid_Stock'!BD24</f>
        <v/>
      </c>
      <c r="BG261">
        <f>'Grid_Stock'!BE24</f>
        <v/>
      </c>
      <c r="BH261">
        <f>'Grid_Stock'!BF24</f>
        <v/>
      </c>
      <c r="BI261">
        <f>'Grid_Stock'!BG24</f>
        <v/>
      </c>
      <c r="BJ261">
        <f>'Grid_Stock'!BH24</f>
        <v/>
      </c>
      <c r="BK261">
        <f>'Grid_Stock'!BI24</f>
        <v/>
      </c>
      <c r="BL261">
        <f>'Grid_Stock'!BJ24</f>
        <v/>
      </c>
      <c r="BM261">
        <f>'Grid_Stock'!BK24</f>
        <v/>
      </c>
      <c r="BN261">
        <f>'Grid_Stock'!BL24</f>
        <v/>
      </c>
      <c r="BO261">
        <f>'Grid_Stock'!BM24</f>
        <v/>
      </c>
      <c r="BP261">
        <f>'Grid_Stock'!BN24</f>
        <v/>
      </c>
      <c r="BQ261">
        <f>'Grid_Stock'!BO24</f>
        <v/>
      </c>
      <c r="BR261">
        <f>'Grid_Stock'!BP24</f>
        <v/>
      </c>
      <c r="BS261">
        <f>'Grid_Stock'!BQ24</f>
        <v/>
      </c>
      <c r="BT261">
        <f>'Grid_Stock'!BR24</f>
        <v/>
      </c>
      <c r="BU261">
        <f>'Grid_Stock'!BS24</f>
        <v/>
      </c>
      <c r="BV261">
        <f>'Grid_Stock'!BT24</f>
        <v/>
      </c>
      <c r="BW261">
        <f>'Grid_Stock'!BU24</f>
        <v/>
      </c>
      <c r="BX261">
        <f>'Grid_Stock'!BV24</f>
        <v/>
      </c>
      <c r="BY261">
        <f>'Grid_Stock'!BW24</f>
        <v/>
      </c>
      <c r="BZ261">
        <f>'Grid_Stock'!BX24</f>
        <v/>
      </c>
      <c r="CA261">
        <f>'Grid_Stock'!BY24</f>
        <v/>
      </c>
      <c r="CB261">
        <f>'Grid_Stock'!BZ24</f>
        <v/>
      </c>
      <c r="CC261">
        <f>'Grid_Stock'!CA24</f>
        <v/>
      </c>
      <c r="CD261">
        <f>'Grid_Stock'!CB24</f>
        <v/>
      </c>
      <c r="CE261">
        <f>'Grid_Stock'!CC24</f>
        <v/>
      </c>
      <c r="CF261">
        <f>'Grid_Stock'!CD24</f>
        <v/>
      </c>
      <c r="CG261">
        <f>'Grid_Stock'!CE24</f>
        <v/>
      </c>
      <c r="CH261">
        <f>'Grid_Stock'!CF24</f>
        <v/>
      </c>
      <c r="CI261">
        <f>'Grid_Stock'!CG24</f>
        <v/>
      </c>
      <c r="CJ261">
        <f>'Grid_Stock'!CH24</f>
        <v/>
      </c>
      <c r="CK261">
        <f>'Grid_Stock'!CI24</f>
        <v/>
      </c>
      <c r="CL261">
        <f>'Grid_Stock'!CJ24</f>
        <v/>
      </c>
      <c r="CM261">
        <f>'Grid_Stock'!CK24</f>
        <v/>
      </c>
      <c r="CN261">
        <f>'Grid_Stock'!CL24</f>
        <v/>
      </c>
      <c r="CO261">
        <f>'Grid_Stock'!CM24</f>
        <v/>
      </c>
      <c r="CP261">
        <f>'Grid_Stock'!CN24</f>
        <v/>
      </c>
      <c r="CQ261">
        <f>'Grid_Stock'!CO24</f>
        <v/>
      </c>
      <c r="CR261">
        <f>'Grid_Stock'!CP24</f>
        <v/>
      </c>
      <c r="CS261">
        <f>'Grid_Stock'!CQ24</f>
        <v/>
      </c>
      <c r="CT261">
        <f>'Grid_Stock'!CR24</f>
        <v/>
      </c>
      <c r="CU261">
        <f>'Grid_Stock'!CS24</f>
        <v/>
      </c>
      <c r="CV261">
        <f>'Grid_Stock'!CT24</f>
        <v/>
      </c>
      <c r="CW261">
        <f>'Grid_Stock'!CU24</f>
        <v/>
      </c>
      <c r="CX261">
        <f>'Grid_Stock'!CV24</f>
        <v/>
      </c>
      <c r="CY261">
        <f>'Grid_Stock'!CW24</f>
        <v/>
      </c>
      <c r="CZ261">
        <f>'Grid_Stock'!CX24</f>
        <v/>
      </c>
      <c r="DA261">
        <f>'Grid_Stock'!CY24</f>
        <v/>
      </c>
      <c r="DB261">
        <f>'Grid_Stock'!CZ24</f>
        <v/>
      </c>
      <c r="DC261">
        <f>'Grid_Stock'!DA24</f>
        <v/>
      </c>
    </row>
    <row r="262">
      <c r="B262" s="26" t="inlineStr">
        <is>
          <t>（発注の目安はDashboardの基準在庫[下限/上限]と色分けを参照）</t>
        </is>
      </c>
    </row>
    <row r="264">
      <c r="A264" s="21" t="inlineStr">
        <is>
          <t>CHEM-1510</t>
        </is>
      </c>
      <c r="B264" s="21" t="inlineStr">
        <is>
          <t>BA-070</t>
        </is>
      </c>
      <c r="C264" s="22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  <c r="AM264" s="21" t="n"/>
      <c r="AN264" s="21" t="n"/>
      <c r="AO264" s="21" t="n"/>
      <c r="AP264" s="21" t="n"/>
      <c r="AQ264" s="21" t="n"/>
      <c r="AR264" s="21" t="n"/>
      <c r="AS264" s="21" t="n"/>
      <c r="AT264" s="21" t="n"/>
      <c r="AU264" s="21" t="n"/>
      <c r="AV264" s="21" t="n"/>
      <c r="AW264" s="21" t="n"/>
      <c r="AX264" s="21" t="n"/>
      <c r="AY264" s="21" t="n"/>
      <c r="AZ264" s="21" t="n"/>
      <c r="BA264" s="21" t="n"/>
      <c r="BB264" s="21" t="n"/>
      <c r="BC264" s="21" t="n"/>
      <c r="BD264" s="21" t="n"/>
      <c r="BE264" s="21" t="n"/>
      <c r="BF264" s="21" t="n"/>
      <c r="BG264" s="21" t="n"/>
      <c r="BH264" s="21" t="n"/>
      <c r="BI264" s="21" t="n"/>
      <c r="BJ264" s="21" t="n"/>
      <c r="BK264" s="21" t="n"/>
      <c r="BL264" s="21" t="n"/>
      <c r="BM264" s="21" t="n"/>
      <c r="BN264" s="21" t="n"/>
      <c r="BO264" s="21" t="n"/>
      <c r="BP264" s="21" t="n"/>
      <c r="BQ264" s="21" t="n"/>
      <c r="BR264" s="21" t="n"/>
      <c r="BS264" s="21" t="n"/>
      <c r="BT264" s="21" t="n"/>
      <c r="BU264" s="21" t="n"/>
      <c r="BV264" s="21" t="n"/>
      <c r="BW264" s="21" t="n"/>
      <c r="BX264" s="21" t="n"/>
      <c r="BY264" s="21" t="n"/>
      <c r="BZ264" s="21" t="n"/>
      <c r="CA264" s="21" t="n"/>
      <c r="CB264" s="21" t="n"/>
      <c r="CC264" s="21" t="n"/>
      <c r="CD264" s="21" t="n"/>
      <c r="CE264" s="21" t="n"/>
      <c r="CF264" s="21" t="n"/>
      <c r="CG264" s="21" t="n"/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/>
      <c r="CS264" s="21" t="n"/>
      <c r="CT264" s="21" t="n"/>
      <c r="CU264" s="21" t="n"/>
      <c r="CV264" s="21" t="n"/>
      <c r="CW264" s="21" t="n"/>
      <c r="CX264" s="21" t="n"/>
      <c r="CY264" s="21" t="n"/>
      <c r="CZ264" s="21" t="n"/>
      <c r="DA264" s="21" t="n"/>
      <c r="DB264" s="21" t="n"/>
      <c r="DC264" s="21" t="n"/>
    </row>
    <row r="265">
      <c r="B265" t="inlineStr">
        <is>
          <t>TSP-1388</t>
        </is>
      </c>
      <c r="C265" t="inlineStr">
        <is>
          <t>No. of batches</t>
        </is>
      </c>
      <c r="D265">
        <f>IFERROR(INDEX(PP_Grid[#Data],$DD265,2),0)</f>
        <v/>
      </c>
      <c r="E265">
        <f>IFERROR(INDEX(PP_Grid[#Data],$DD265,3),0)</f>
        <v/>
      </c>
      <c r="F265">
        <f>IFERROR(INDEX(PP_Grid[#Data],$DD265,4),0)</f>
        <v/>
      </c>
      <c r="G265">
        <f>IFERROR(INDEX(PP_Grid[#Data],$DD265,5),0)</f>
        <v/>
      </c>
      <c r="H265">
        <f>IFERROR(INDEX(PP_Grid[#Data],$DD265,6),0)</f>
        <v/>
      </c>
      <c r="I265">
        <f>IFERROR(INDEX(PP_Grid[#Data],$DD265,7),0)</f>
        <v/>
      </c>
      <c r="J265">
        <f>IFERROR(INDEX(PP_Grid[#Data],$DD265,8),0)</f>
        <v/>
      </c>
      <c r="K265">
        <f>IFERROR(INDEX(PP_Grid[#Data],$DD265,9),0)</f>
        <v/>
      </c>
      <c r="L265">
        <f>IFERROR(INDEX(PP_Grid[#Data],$DD265,10),0)</f>
        <v/>
      </c>
      <c r="M265">
        <f>IFERROR(INDEX(PP_Grid[#Data],$DD265,11),0)</f>
        <v/>
      </c>
      <c r="N265">
        <f>IFERROR(INDEX(PP_Grid[#Data],$DD265,12),0)</f>
        <v/>
      </c>
      <c r="O265">
        <f>IFERROR(INDEX(PP_Grid[#Data],$DD265,13),0)</f>
        <v/>
      </c>
      <c r="P265">
        <f>IFERROR(INDEX(PP_Grid[#Data],$DD265,14),0)</f>
        <v/>
      </c>
      <c r="Q265">
        <f>IFERROR(INDEX(PP_Grid[#Data],$DD265,15),0)</f>
        <v/>
      </c>
      <c r="R265">
        <f>IFERROR(INDEX(PP_Grid[#Data],$DD265,16),0)</f>
        <v/>
      </c>
      <c r="S265">
        <f>IFERROR(INDEX(PP_Grid[#Data],$DD265,17),0)</f>
        <v/>
      </c>
      <c r="T265">
        <f>IFERROR(INDEX(PP_Grid[#Data],$DD265,18),0)</f>
        <v/>
      </c>
      <c r="U265">
        <f>IFERROR(INDEX(PP_Grid[#Data],$DD265,19),0)</f>
        <v/>
      </c>
      <c r="V265">
        <f>IFERROR(INDEX(PP_Grid[#Data],$DD265,20),0)</f>
        <v/>
      </c>
      <c r="W265">
        <f>IFERROR(INDEX(PP_Grid[#Data],$DD265,21),0)</f>
        <v/>
      </c>
      <c r="X265">
        <f>IFERROR(INDEX(PP_Grid[#Data],$DD265,22),0)</f>
        <v/>
      </c>
      <c r="Y265">
        <f>IFERROR(INDEX(PP_Grid[#Data],$DD265,23),0)</f>
        <v/>
      </c>
      <c r="Z265">
        <f>IFERROR(INDEX(PP_Grid[#Data],$DD265,24),0)</f>
        <v/>
      </c>
      <c r="AA265">
        <f>IFERROR(INDEX(PP_Grid[#Data],$DD265,25),0)</f>
        <v/>
      </c>
      <c r="AB265">
        <f>IFERROR(INDEX(PP_Grid[#Data],$DD265,26),0)</f>
        <v/>
      </c>
      <c r="AC265">
        <f>IFERROR(INDEX(PP_Grid[#Data],$DD265,27),0)</f>
        <v/>
      </c>
      <c r="AD265">
        <f>IFERROR(INDEX(PP_Grid[#Data],$DD265,28),0)</f>
        <v/>
      </c>
      <c r="AE265">
        <f>IFERROR(INDEX(PP_Grid[#Data],$DD265,29),0)</f>
        <v/>
      </c>
      <c r="AF265">
        <f>IFERROR(INDEX(PP_Grid[#Data],$DD265,30),0)</f>
        <v/>
      </c>
      <c r="AG265">
        <f>IFERROR(INDEX(PP_Grid[#Data],$DD265,31),0)</f>
        <v/>
      </c>
      <c r="AH265">
        <f>IFERROR(INDEX(PP_Grid[#Data],$DD265,32),0)</f>
        <v/>
      </c>
      <c r="AI265">
        <f>IFERROR(INDEX(PP_Grid[#Data],$DD265,33),0)</f>
        <v/>
      </c>
      <c r="AJ265">
        <f>IFERROR(INDEX(PP_Grid[#Data],$DD265,34),0)</f>
        <v/>
      </c>
      <c r="AK265">
        <f>IFERROR(INDEX(PP_Grid[#Data],$DD265,35),0)</f>
        <v/>
      </c>
      <c r="AL265">
        <f>IFERROR(INDEX(PP_Grid[#Data],$DD265,36),0)</f>
        <v/>
      </c>
      <c r="AM265">
        <f>IFERROR(INDEX(PP_Grid[#Data],$DD265,37),0)</f>
        <v/>
      </c>
      <c r="AN265">
        <f>IFERROR(INDEX(PP_Grid[#Data],$DD265,38),0)</f>
        <v/>
      </c>
      <c r="AO265">
        <f>IFERROR(INDEX(PP_Grid[#Data],$DD265,39),0)</f>
        <v/>
      </c>
      <c r="AP265">
        <f>IFERROR(INDEX(PP_Grid[#Data],$DD265,40),0)</f>
        <v/>
      </c>
      <c r="AQ265">
        <f>IFERROR(INDEX(PP_Grid[#Data],$DD265,41),0)</f>
        <v/>
      </c>
      <c r="AR265">
        <f>IFERROR(INDEX(PP_Grid[#Data],$DD265,42),0)</f>
        <v/>
      </c>
      <c r="AS265">
        <f>IFERROR(INDEX(PP_Grid[#Data],$DD265,43),0)</f>
        <v/>
      </c>
      <c r="AT265">
        <f>IFERROR(INDEX(PP_Grid[#Data],$DD265,44),0)</f>
        <v/>
      </c>
      <c r="AU265">
        <f>IFERROR(INDEX(PP_Grid[#Data],$DD265,45),0)</f>
        <v/>
      </c>
      <c r="AV265">
        <f>IFERROR(INDEX(PP_Grid[#Data],$DD265,46),0)</f>
        <v/>
      </c>
      <c r="AW265">
        <f>IFERROR(INDEX(PP_Grid[#Data],$DD265,47),0)</f>
        <v/>
      </c>
      <c r="AX265">
        <f>IFERROR(INDEX(PP_Grid[#Data],$DD265,48),0)</f>
        <v/>
      </c>
      <c r="AY265">
        <f>IFERROR(INDEX(PP_Grid[#Data],$DD265,49),0)</f>
        <v/>
      </c>
      <c r="AZ265">
        <f>IFERROR(INDEX(PP_Grid[#Data],$DD265,50),0)</f>
        <v/>
      </c>
      <c r="BA265">
        <f>IFERROR(INDEX(PP_Grid[#Data],$DD265,51),0)</f>
        <v/>
      </c>
      <c r="BB265">
        <f>IFERROR(INDEX(PP_Grid[#Data],$DD265,52),0)</f>
        <v/>
      </c>
      <c r="BC265">
        <f>IFERROR(INDEX(PP_Grid[#Data],$DD265,53),0)</f>
        <v/>
      </c>
      <c r="BD265">
        <f>IFERROR(INDEX(PP_Grid[#Data],$DD265,54),0)</f>
        <v/>
      </c>
      <c r="BE265">
        <f>IFERROR(INDEX(PP_Grid[#Data],$DD265,55),0)</f>
        <v/>
      </c>
      <c r="BF265">
        <f>IFERROR(INDEX(PP_Grid[#Data],$DD265,56),0)</f>
        <v/>
      </c>
      <c r="BG265">
        <f>IFERROR(INDEX(PP_Grid[#Data],$DD265,57),0)</f>
        <v/>
      </c>
      <c r="BH265">
        <f>IFERROR(INDEX(PP_Grid[#Data],$DD265,58),0)</f>
        <v/>
      </c>
      <c r="BI265">
        <f>IFERROR(INDEX(PP_Grid[#Data],$DD265,59),0)</f>
        <v/>
      </c>
      <c r="BJ265">
        <f>IFERROR(INDEX(PP_Grid[#Data],$DD265,60),0)</f>
        <v/>
      </c>
      <c r="BK265">
        <f>IFERROR(INDEX(PP_Grid[#Data],$DD265,61),0)</f>
        <v/>
      </c>
      <c r="BL265">
        <f>IFERROR(INDEX(PP_Grid[#Data],$DD265,62),0)</f>
        <v/>
      </c>
      <c r="BM265">
        <f>IFERROR(INDEX(PP_Grid[#Data],$DD265,63),0)</f>
        <v/>
      </c>
      <c r="BN265">
        <f>IFERROR(INDEX(PP_Grid[#Data],$DD265,64),0)</f>
        <v/>
      </c>
      <c r="BO265">
        <f>IFERROR(INDEX(PP_Grid[#Data],$DD265,65),0)</f>
        <v/>
      </c>
      <c r="BP265">
        <f>IFERROR(INDEX(PP_Grid[#Data],$DD265,66),0)</f>
        <v/>
      </c>
      <c r="BQ265">
        <f>IFERROR(INDEX(PP_Grid[#Data],$DD265,67),0)</f>
        <v/>
      </c>
      <c r="BR265">
        <f>IFERROR(INDEX(PP_Grid[#Data],$DD265,68),0)</f>
        <v/>
      </c>
      <c r="BS265">
        <f>IFERROR(INDEX(PP_Grid[#Data],$DD265,69),0)</f>
        <v/>
      </c>
      <c r="BT265">
        <f>IFERROR(INDEX(PP_Grid[#Data],$DD265,70),0)</f>
        <v/>
      </c>
      <c r="BU265">
        <f>IFERROR(INDEX(PP_Grid[#Data],$DD265,71),0)</f>
        <v/>
      </c>
      <c r="BV265">
        <f>IFERROR(INDEX(PP_Grid[#Data],$DD265,72),0)</f>
        <v/>
      </c>
      <c r="BW265">
        <f>IFERROR(INDEX(PP_Grid[#Data],$DD265,73),0)</f>
        <v/>
      </c>
      <c r="BX265">
        <f>IFERROR(INDEX(PP_Grid[#Data],$DD265,74),0)</f>
        <v/>
      </c>
      <c r="BY265">
        <f>IFERROR(INDEX(PP_Grid[#Data],$DD265,75),0)</f>
        <v/>
      </c>
      <c r="BZ265">
        <f>IFERROR(INDEX(PP_Grid[#Data],$DD265,76),0)</f>
        <v/>
      </c>
      <c r="CA265">
        <f>IFERROR(INDEX(PP_Grid[#Data],$DD265,77),0)</f>
        <v/>
      </c>
      <c r="CB265">
        <f>IFERROR(INDEX(PP_Grid[#Data],$DD265,78),0)</f>
        <v/>
      </c>
      <c r="CC265">
        <f>IFERROR(INDEX(PP_Grid[#Data],$DD265,79),0)</f>
        <v/>
      </c>
      <c r="CD265">
        <f>IFERROR(INDEX(PP_Grid[#Data],$DD265,80),0)</f>
        <v/>
      </c>
      <c r="CE265">
        <f>IFERROR(INDEX(PP_Grid[#Data],$DD265,81),0)</f>
        <v/>
      </c>
      <c r="CF265">
        <f>IFERROR(INDEX(PP_Grid[#Data],$DD265,82),0)</f>
        <v/>
      </c>
      <c r="CG265">
        <f>IFERROR(INDEX(PP_Grid[#Data],$DD265,83),0)</f>
        <v/>
      </c>
      <c r="CH265">
        <f>IFERROR(INDEX(PP_Grid[#Data],$DD265,84),0)</f>
        <v/>
      </c>
      <c r="CI265">
        <f>IFERROR(INDEX(PP_Grid[#Data],$DD265,85),0)</f>
        <v/>
      </c>
      <c r="CJ265">
        <f>IFERROR(INDEX(PP_Grid[#Data],$DD265,86),0)</f>
        <v/>
      </c>
      <c r="CK265">
        <f>IFERROR(INDEX(PP_Grid[#Data],$DD265,87),0)</f>
        <v/>
      </c>
      <c r="CL265">
        <f>IFERROR(INDEX(PP_Grid[#Data],$DD265,88),0)</f>
        <v/>
      </c>
      <c r="CM265">
        <f>IFERROR(INDEX(PP_Grid[#Data],$DD265,89),0)</f>
        <v/>
      </c>
      <c r="CN265">
        <f>IFERROR(INDEX(PP_Grid[#Data],$DD265,90),0)</f>
        <v/>
      </c>
      <c r="CO265">
        <f>IFERROR(INDEX(PP_Grid[#Data],$DD265,91),0)</f>
        <v/>
      </c>
      <c r="CP265">
        <f>IFERROR(INDEX(PP_Grid[#Data],$DD265,92),0)</f>
        <v/>
      </c>
      <c r="CQ265">
        <f>IFERROR(INDEX(PP_Grid[#Data],$DD265,93),0)</f>
        <v/>
      </c>
      <c r="CR265">
        <f>IFERROR(INDEX(PP_Grid[#Data],$DD265,94),0)</f>
        <v/>
      </c>
      <c r="CS265">
        <f>IFERROR(INDEX(PP_Grid[#Data],$DD265,95),0)</f>
        <v/>
      </c>
      <c r="CT265">
        <f>IFERROR(INDEX(PP_Grid[#Data],$DD265,96),0)</f>
        <v/>
      </c>
      <c r="CU265">
        <f>IFERROR(INDEX(PP_Grid[#Data],$DD265,97),0)</f>
        <v/>
      </c>
      <c r="CV265">
        <f>IFERROR(INDEX(PP_Grid[#Data],$DD265,98),0)</f>
        <v/>
      </c>
      <c r="CW265">
        <f>IFERROR(INDEX(PP_Grid[#Data],$DD265,99),0)</f>
        <v/>
      </c>
      <c r="CX265">
        <f>IFERROR(INDEX(PP_Grid[#Data],$DD265,100),0)</f>
        <v/>
      </c>
      <c r="CY265">
        <f>IFERROR(INDEX(PP_Grid[#Data],$DD265,101),0)</f>
        <v/>
      </c>
      <c r="CZ265">
        <f>IFERROR(INDEX(PP_Grid[#Data],$DD265,102),0)</f>
        <v/>
      </c>
      <c r="DA265">
        <f>IFERROR(INDEX(PP_Grid[#Data],$DD265,103),0)</f>
        <v/>
      </c>
      <c r="DB265">
        <f>IFERROR(INDEX(PP_Grid[#Data],$DD265,104),0)</f>
        <v/>
      </c>
      <c r="DC265">
        <f>IFERROR(INDEX(PP_Grid[#Data],$DD265,105),0)</f>
        <v/>
      </c>
      <c r="DD265" s="12">
        <f>IFERROR(MATCH($B265,PP_Grid[Intermediate],0),99999)</f>
        <v/>
      </c>
    </row>
    <row r="266">
      <c r="B266" t="inlineStr">
        <is>
          <t>使用量(kg)</t>
        </is>
      </c>
      <c r="C266">
        <f>SUMIFS(M_BOM[RM_Qty_Per_Batch],M_BOM[Intermediate],$B265,M_BOM[Part Name],$A264)</f>
        <v/>
      </c>
      <c r="D266">
        <f>$C266*D265</f>
        <v/>
      </c>
      <c r="E266">
        <f>$C266*E265</f>
        <v/>
      </c>
      <c r="F266">
        <f>$C266*F265</f>
        <v/>
      </c>
      <c r="G266">
        <f>$C266*G265</f>
        <v/>
      </c>
      <c r="H266">
        <f>$C266*H265</f>
        <v/>
      </c>
      <c r="I266">
        <f>$C266*I265</f>
        <v/>
      </c>
      <c r="J266">
        <f>$C266*J265</f>
        <v/>
      </c>
      <c r="K266">
        <f>$C266*K265</f>
        <v/>
      </c>
      <c r="L266">
        <f>$C266*L265</f>
        <v/>
      </c>
      <c r="M266">
        <f>$C266*M265</f>
        <v/>
      </c>
      <c r="N266">
        <f>$C266*N265</f>
        <v/>
      </c>
      <c r="O266">
        <f>$C266*O265</f>
        <v/>
      </c>
      <c r="P266">
        <f>$C266*P265</f>
        <v/>
      </c>
      <c r="Q266">
        <f>$C266*Q265</f>
        <v/>
      </c>
      <c r="R266">
        <f>$C266*R265</f>
        <v/>
      </c>
      <c r="S266">
        <f>$C266*S265</f>
        <v/>
      </c>
      <c r="T266">
        <f>$C266*T265</f>
        <v/>
      </c>
      <c r="U266">
        <f>$C266*U265</f>
        <v/>
      </c>
      <c r="V266">
        <f>$C266*V265</f>
        <v/>
      </c>
      <c r="W266">
        <f>$C266*W265</f>
        <v/>
      </c>
      <c r="X266">
        <f>$C266*X265</f>
        <v/>
      </c>
      <c r="Y266">
        <f>$C266*Y265</f>
        <v/>
      </c>
      <c r="Z266">
        <f>$C266*Z265</f>
        <v/>
      </c>
      <c r="AA266">
        <f>$C266*AA265</f>
        <v/>
      </c>
      <c r="AB266">
        <f>$C266*AB265</f>
        <v/>
      </c>
      <c r="AC266">
        <f>$C266*AC265</f>
        <v/>
      </c>
      <c r="AD266">
        <f>$C266*AD265</f>
        <v/>
      </c>
      <c r="AE266">
        <f>$C266*AE265</f>
        <v/>
      </c>
      <c r="AF266">
        <f>$C266*AF265</f>
        <v/>
      </c>
      <c r="AG266">
        <f>$C266*AG265</f>
        <v/>
      </c>
      <c r="AH266">
        <f>$C266*AH265</f>
        <v/>
      </c>
      <c r="AI266">
        <f>$C266*AI265</f>
        <v/>
      </c>
      <c r="AJ266">
        <f>$C266*AJ265</f>
        <v/>
      </c>
      <c r="AK266">
        <f>$C266*AK265</f>
        <v/>
      </c>
      <c r="AL266">
        <f>$C266*AL265</f>
        <v/>
      </c>
      <c r="AM266">
        <f>$C266*AM265</f>
        <v/>
      </c>
      <c r="AN266">
        <f>$C266*AN265</f>
        <v/>
      </c>
      <c r="AO266">
        <f>$C266*AO265</f>
        <v/>
      </c>
      <c r="AP266">
        <f>$C266*AP265</f>
        <v/>
      </c>
      <c r="AQ266">
        <f>$C266*AQ265</f>
        <v/>
      </c>
      <c r="AR266">
        <f>$C266*AR265</f>
        <v/>
      </c>
      <c r="AS266">
        <f>$C266*AS265</f>
        <v/>
      </c>
      <c r="AT266">
        <f>$C266*AT265</f>
        <v/>
      </c>
      <c r="AU266">
        <f>$C266*AU265</f>
        <v/>
      </c>
      <c r="AV266">
        <f>$C266*AV265</f>
        <v/>
      </c>
      <c r="AW266">
        <f>$C266*AW265</f>
        <v/>
      </c>
      <c r="AX266">
        <f>$C266*AX265</f>
        <v/>
      </c>
      <c r="AY266">
        <f>$C266*AY265</f>
        <v/>
      </c>
      <c r="AZ266">
        <f>$C266*AZ265</f>
        <v/>
      </c>
      <c r="BA266">
        <f>$C266*BA265</f>
        <v/>
      </c>
      <c r="BB266">
        <f>$C266*BB265</f>
        <v/>
      </c>
      <c r="BC266">
        <f>$C266*BC265</f>
        <v/>
      </c>
      <c r="BD266">
        <f>$C266*BD265</f>
        <v/>
      </c>
      <c r="BE266">
        <f>$C266*BE265</f>
        <v/>
      </c>
      <c r="BF266">
        <f>$C266*BF265</f>
        <v/>
      </c>
      <c r="BG266">
        <f>$C266*BG265</f>
        <v/>
      </c>
      <c r="BH266">
        <f>$C266*BH265</f>
        <v/>
      </c>
      <c r="BI266">
        <f>$C266*BI265</f>
        <v/>
      </c>
      <c r="BJ266">
        <f>$C266*BJ265</f>
        <v/>
      </c>
      <c r="BK266">
        <f>$C266*BK265</f>
        <v/>
      </c>
      <c r="BL266">
        <f>$C266*BL265</f>
        <v/>
      </c>
      <c r="BM266">
        <f>$C266*BM265</f>
        <v/>
      </c>
      <c r="BN266">
        <f>$C266*BN265</f>
        <v/>
      </c>
      <c r="BO266">
        <f>$C266*BO265</f>
        <v/>
      </c>
      <c r="BP266">
        <f>$C266*BP265</f>
        <v/>
      </c>
      <c r="BQ266">
        <f>$C266*BQ265</f>
        <v/>
      </c>
      <c r="BR266">
        <f>$C266*BR265</f>
        <v/>
      </c>
      <c r="BS266">
        <f>$C266*BS265</f>
        <v/>
      </c>
      <c r="BT266">
        <f>$C266*BT265</f>
        <v/>
      </c>
      <c r="BU266">
        <f>$C266*BU265</f>
        <v/>
      </c>
      <c r="BV266">
        <f>$C266*BV265</f>
        <v/>
      </c>
      <c r="BW266">
        <f>$C266*BW265</f>
        <v/>
      </c>
      <c r="BX266">
        <f>$C266*BX265</f>
        <v/>
      </c>
      <c r="BY266">
        <f>$C266*BY265</f>
        <v/>
      </c>
      <c r="BZ266">
        <f>$C266*BZ265</f>
        <v/>
      </c>
      <c r="CA266">
        <f>$C266*CA265</f>
        <v/>
      </c>
      <c r="CB266">
        <f>$C266*CB265</f>
        <v/>
      </c>
      <c r="CC266">
        <f>$C266*CC265</f>
        <v/>
      </c>
      <c r="CD266">
        <f>$C266*CD265</f>
        <v/>
      </c>
      <c r="CE266">
        <f>$C266*CE265</f>
        <v/>
      </c>
      <c r="CF266">
        <f>$C266*CF265</f>
        <v/>
      </c>
      <c r="CG266">
        <f>$C266*CG265</f>
        <v/>
      </c>
      <c r="CH266">
        <f>$C266*CH265</f>
        <v/>
      </c>
      <c r="CI266">
        <f>$C266*CI265</f>
        <v/>
      </c>
      <c r="CJ266">
        <f>$C266*CJ265</f>
        <v/>
      </c>
      <c r="CK266">
        <f>$C266*CK265</f>
        <v/>
      </c>
      <c r="CL266">
        <f>$C266*CL265</f>
        <v/>
      </c>
      <c r="CM266">
        <f>$C266*CM265</f>
        <v/>
      </c>
      <c r="CN266">
        <f>$C266*CN265</f>
        <v/>
      </c>
      <c r="CO266">
        <f>$C266*CO265</f>
        <v/>
      </c>
      <c r="CP266">
        <f>$C266*CP265</f>
        <v/>
      </c>
      <c r="CQ266">
        <f>$C266*CQ265</f>
        <v/>
      </c>
      <c r="CR266">
        <f>$C266*CR265</f>
        <v/>
      </c>
      <c r="CS266">
        <f>$C266*CS265</f>
        <v/>
      </c>
      <c r="CT266">
        <f>$C266*CT265</f>
        <v/>
      </c>
      <c r="CU266">
        <f>$C266*CU265</f>
        <v/>
      </c>
      <c r="CV266">
        <f>$C266*CV265</f>
        <v/>
      </c>
      <c r="CW266">
        <f>$C266*CW265</f>
        <v/>
      </c>
      <c r="CX266">
        <f>$C266*CX265</f>
        <v/>
      </c>
      <c r="CY266">
        <f>$C266*CY265</f>
        <v/>
      </c>
      <c r="CZ266">
        <f>$C266*CZ265</f>
        <v/>
      </c>
      <c r="DA266">
        <f>$C266*DA265</f>
        <v/>
      </c>
      <c r="DB266">
        <f>$C266*DB265</f>
        <v/>
      </c>
      <c r="DC266">
        <f>$C266*DC265</f>
        <v/>
      </c>
    </row>
    <row r="267">
      <c r="B267" t="inlineStr">
        <is>
          <t>TSP-360</t>
        </is>
      </c>
      <c r="C267" t="inlineStr">
        <is>
          <t>No. of batches</t>
        </is>
      </c>
      <c r="D267">
        <f>IFERROR(INDEX(PP_Grid[#Data],$DD267,2),0)</f>
        <v/>
      </c>
      <c r="E267">
        <f>IFERROR(INDEX(PP_Grid[#Data],$DD267,3),0)</f>
        <v/>
      </c>
      <c r="F267">
        <f>IFERROR(INDEX(PP_Grid[#Data],$DD267,4),0)</f>
        <v/>
      </c>
      <c r="G267">
        <f>IFERROR(INDEX(PP_Grid[#Data],$DD267,5),0)</f>
        <v/>
      </c>
      <c r="H267">
        <f>IFERROR(INDEX(PP_Grid[#Data],$DD267,6),0)</f>
        <v/>
      </c>
      <c r="I267">
        <f>IFERROR(INDEX(PP_Grid[#Data],$DD267,7),0)</f>
        <v/>
      </c>
      <c r="J267">
        <f>IFERROR(INDEX(PP_Grid[#Data],$DD267,8),0)</f>
        <v/>
      </c>
      <c r="K267">
        <f>IFERROR(INDEX(PP_Grid[#Data],$DD267,9),0)</f>
        <v/>
      </c>
      <c r="L267">
        <f>IFERROR(INDEX(PP_Grid[#Data],$DD267,10),0)</f>
        <v/>
      </c>
      <c r="M267">
        <f>IFERROR(INDEX(PP_Grid[#Data],$DD267,11),0)</f>
        <v/>
      </c>
      <c r="N267">
        <f>IFERROR(INDEX(PP_Grid[#Data],$DD267,12),0)</f>
        <v/>
      </c>
      <c r="O267">
        <f>IFERROR(INDEX(PP_Grid[#Data],$DD267,13),0)</f>
        <v/>
      </c>
      <c r="P267">
        <f>IFERROR(INDEX(PP_Grid[#Data],$DD267,14),0)</f>
        <v/>
      </c>
      <c r="Q267">
        <f>IFERROR(INDEX(PP_Grid[#Data],$DD267,15),0)</f>
        <v/>
      </c>
      <c r="R267">
        <f>IFERROR(INDEX(PP_Grid[#Data],$DD267,16),0)</f>
        <v/>
      </c>
      <c r="S267">
        <f>IFERROR(INDEX(PP_Grid[#Data],$DD267,17),0)</f>
        <v/>
      </c>
      <c r="T267">
        <f>IFERROR(INDEX(PP_Grid[#Data],$DD267,18),0)</f>
        <v/>
      </c>
      <c r="U267">
        <f>IFERROR(INDEX(PP_Grid[#Data],$DD267,19),0)</f>
        <v/>
      </c>
      <c r="V267">
        <f>IFERROR(INDEX(PP_Grid[#Data],$DD267,20),0)</f>
        <v/>
      </c>
      <c r="W267">
        <f>IFERROR(INDEX(PP_Grid[#Data],$DD267,21),0)</f>
        <v/>
      </c>
      <c r="X267">
        <f>IFERROR(INDEX(PP_Grid[#Data],$DD267,22),0)</f>
        <v/>
      </c>
      <c r="Y267">
        <f>IFERROR(INDEX(PP_Grid[#Data],$DD267,23),0)</f>
        <v/>
      </c>
      <c r="Z267">
        <f>IFERROR(INDEX(PP_Grid[#Data],$DD267,24),0)</f>
        <v/>
      </c>
      <c r="AA267">
        <f>IFERROR(INDEX(PP_Grid[#Data],$DD267,25),0)</f>
        <v/>
      </c>
      <c r="AB267">
        <f>IFERROR(INDEX(PP_Grid[#Data],$DD267,26),0)</f>
        <v/>
      </c>
      <c r="AC267">
        <f>IFERROR(INDEX(PP_Grid[#Data],$DD267,27),0)</f>
        <v/>
      </c>
      <c r="AD267">
        <f>IFERROR(INDEX(PP_Grid[#Data],$DD267,28),0)</f>
        <v/>
      </c>
      <c r="AE267">
        <f>IFERROR(INDEX(PP_Grid[#Data],$DD267,29),0)</f>
        <v/>
      </c>
      <c r="AF267">
        <f>IFERROR(INDEX(PP_Grid[#Data],$DD267,30),0)</f>
        <v/>
      </c>
      <c r="AG267">
        <f>IFERROR(INDEX(PP_Grid[#Data],$DD267,31),0)</f>
        <v/>
      </c>
      <c r="AH267">
        <f>IFERROR(INDEX(PP_Grid[#Data],$DD267,32),0)</f>
        <v/>
      </c>
      <c r="AI267">
        <f>IFERROR(INDEX(PP_Grid[#Data],$DD267,33),0)</f>
        <v/>
      </c>
      <c r="AJ267">
        <f>IFERROR(INDEX(PP_Grid[#Data],$DD267,34),0)</f>
        <v/>
      </c>
      <c r="AK267">
        <f>IFERROR(INDEX(PP_Grid[#Data],$DD267,35),0)</f>
        <v/>
      </c>
      <c r="AL267">
        <f>IFERROR(INDEX(PP_Grid[#Data],$DD267,36),0)</f>
        <v/>
      </c>
      <c r="AM267">
        <f>IFERROR(INDEX(PP_Grid[#Data],$DD267,37),0)</f>
        <v/>
      </c>
      <c r="AN267">
        <f>IFERROR(INDEX(PP_Grid[#Data],$DD267,38),0)</f>
        <v/>
      </c>
      <c r="AO267">
        <f>IFERROR(INDEX(PP_Grid[#Data],$DD267,39),0)</f>
        <v/>
      </c>
      <c r="AP267">
        <f>IFERROR(INDEX(PP_Grid[#Data],$DD267,40),0)</f>
        <v/>
      </c>
      <c r="AQ267">
        <f>IFERROR(INDEX(PP_Grid[#Data],$DD267,41),0)</f>
        <v/>
      </c>
      <c r="AR267">
        <f>IFERROR(INDEX(PP_Grid[#Data],$DD267,42),0)</f>
        <v/>
      </c>
      <c r="AS267">
        <f>IFERROR(INDEX(PP_Grid[#Data],$DD267,43),0)</f>
        <v/>
      </c>
      <c r="AT267">
        <f>IFERROR(INDEX(PP_Grid[#Data],$DD267,44),0)</f>
        <v/>
      </c>
      <c r="AU267">
        <f>IFERROR(INDEX(PP_Grid[#Data],$DD267,45),0)</f>
        <v/>
      </c>
      <c r="AV267">
        <f>IFERROR(INDEX(PP_Grid[#Data],$DD267,46),0)</f>
        <v/>
      </c>
      <c r="AW267">
        <f>IFERROR(INDEX(PP_Grid[#Data],$DD267,47),0)</f>
        <v/>
      </c>
      <c r="AX267">
        <f>IFERROR(INDEX(PP_Grid[#Data],$DD267,48),0)</f>
        <v/>
      </c>
      <c r="AY267">
        <f>IFERROR(INDEX(PP_Grid[#Data],$DD267,49),0)</f>
        <v/>
      </c>
      <c r="AZ267">
        <f>IFERROR(INDEX(PP_Grid[#Data],$DD267,50),0)</f>
        <v/>
      </c>
      <c r="BA267">
        <f>IFERROR(INDEX(PP_Grid[#Data],$DD267,51),0)</f>
        <v/>
      </c>
      <c r="BB267">
        <f>IFERROR(INDEX(PP_Grid[#Data],$DD267,52),0)</f>
        <v/>
      </c>
      <c r="BC267">
        <f>IFERROR(INDEX(PP_Grid[#Data],$DD267,53),0)</f>
        <v/>
      </c>
      <c r="BD267">
        <f>IFERROR(INDEX(PP_Grid[#Data],$DD267,54),0)</f>
        <v/>
      </c>
      <c r="BE267">
        <f>IFERROR(INDEX(PP_Grid[#Data],$DD267,55),0)</f>
        <v/>
      </c>
      <c r="BF267">
        <f>IFERROR(INDEX(PP_Grid[#Data],$DD267,56),0)</f>
        <v/>
      </c>
      <c r="BG267">
        <f>IFERROR(INDEX(PP_Grid[#Data],$DD267,57),0)</f>
        <v/>
      </c>
      <c r="BH267">
        <f>IFERROR(INDEX(PP_Grid[#Data],$DD267,58),0)</f>
        <v/>
      </c>
      <c r="BI267">
        <f>IFERROR(INDEX(PP_Grid[#Data],$DD267,59),0)</f>
        <v/>
      </c>
      <c r="BJ267">
        <f>IFERROR(INDEX(PP_Grid[#Data],$DD267,60),0)</f>
        <v/>
      </c>
      <c r="BK267">
        <f>IFERROR(INDEX(PP_Grid[#Data],$DD267,61),0)</f>
        <v/>
      </c>
      <c r="BL267">
        <f>IFERROR(INDEX(PP_Grid[#Data],$DD267,62),0)</f>
        <v/>
      </c>
      <c r="BM267">
        <f>IFERROR(INDEX(PP_Grid[#Data],$DD267,63),0)</f>
        <v/>
      </c>
      <c r="BN267">
        <f>IFERROR(INDEX(PP_Grid[#Data],$DD267,64),0)</f>
        <v/>
      </c>
      <c r="BO267">
        <f>IFERROR(INDEX(PP_Grid[#Data],$DD267,65),0)</f>
        <v/>
      </c>
      <c r="BP267">
        <f>IFERROR(INDEX(PP_Grid[#Data],$DD267,66),0)</f>
        <v/>
      </c>
      <c r="BQ267">
        <f>IFERROR(INDEX(PP_Grid[#Data],$DD267,67),0)</f>
        <v/>
      </c>
      <c r="BR267">
        <f>IFERROR(INDEX(PP_Grid[#Data],$DD267,68),0)</f>
        <v/>
      </c>
      <c r="BS267">
        <f>IFERROR(INDEX(PP_Grid[#Data],$DD267,69),0)</f>
        <v/>
      </c>
      <c r="BT267">
        <f>IFERROR(INDEX(PP_Grid[#Data],$DD267,70),0)</f>
        <v/>
      </c>
      <c r="BU267">
        <f>IFERROR(INDEX(PP_Grid[#Data],$DD267,71),0)</f>
        <v/>
      </c>
      <c r="BV267">
        <f>IFERROR(INDEX(PP_Grid[#Data],$DD267,72),0)</f>
        <v/>
      </c>
      <c r="BW267">
        <f>IFERROR(INDEX(PP_Grid[#Data],$DD267,73),0)</f>
        <v/>
      </c>
      <c r="BX267">
        <f>IFERROR(INDEX(PP_Grid[#Data],$DD267,74),0)</f>
        <v/>
      </c>
      <c r="BY267">
        <f>IFERROR(INDEX(PP_Grid[#Data],$DD267,75),0)</f>
        <v/>
      </c>
      <c r="BZ267">
        <f>IFERROR(INDEX(PP_Grid[#Data],$DD267,76),0)</f>
        <v/>
      </c>
      <c r="CA267">
        <f>IFERROR(INDEX(PP_Grid[#Data],$DD267,77),0)</f>
        <v/>
      </c>
      <c r="CB267">
        <f>IFERROR(INDEX(PP_Grid[#Data],$DD267,78),0)</f>
        <v/>
      </c>
      <c r="CC267">
        <f>IFERROR(INDEX(PP_Grid[#Data],$DD267,79),0)</f>
        <v/>
      </c>
      <c r="CD267">
        <f>IFERROR(INDEX(PP_Grid[#Data],$DD267,80),0)</f>
        <v/>
      </c>
      <c r="CE267">
        <f>IFERROR(INDEX(PP_Grid[#Data],$DD267,81),0)</f>
        <v/>
      </c>
      <c r="CF267">
        <f>IFERROR(INDEX(PP_Grid[#Data],$DD267,82),0)</f>
        <v/>
      </c>
      <c r="CG267">
        <f>IFERROR(INDEX(PP_Grid[#Data],$DD267,83),0)</f>
        <v/>
      </c>
      <c r="CH267">
        <f>IFERROR(INDEX(PP_Grid[#Data],$DD267,84),0)</f>
        <v/>
      </c>
      <c r="CI267">
        <f>IFERROR(INDEX(PP_Grid[#Data],$DD267,85),0)</f>
        <v/>
      </c>
      <c r="CJ267">
        <f>IFERROR(INDEX(PP_Grid[#Data],$DD267,86),0)</f>
        <v/>
      </c>
      <c r="CK267">
        <f>IFERROR(INDEX(PP_Grid[#Data],$DD267,87),0)</f>
        <v/>
      </c>
      <c r="CL267">
        <f>IFERROR(INDEX(PP_Grid[#Data],$DD267,88),0)</f>
        <v/>
      </c>
      <c r="CM267">
        <f>IFERROR(INDEX(PP_Grid[#Data],$DD267,89),0)</f>
        <v/>
      </c>
      <c r="CN267">
        <f>IFERROR(INDEX(PP_Grid[#Data],$DD267,90),0)</f>
        <v/>
      </c>
      <c r="CO267">
        <f>IFERROR(INDEX(PP_Grid[#Data],$DD267,91),0)</f>
        <v/>
      </c>
      <c r="CP267">
        <f>IFERROR(INDEX(PP_Grid[#Data],$DD267,92),0)</f>
        <v/>
      </c>
      <c r="CQ267">
        <f>IFERROR(INDEX(PP_Grid[#Data],$DD267,93),0)</f>
        <v/>
      </c>
      <c r="CR267">
        <f>IFERROR(INDEX(PP_Grid[#Data],$DD267,94),0)</f>
        <v/>
      </c>
      <c r="CS267">
        <f>IFERROR(INDEX(PP_Grid[#Data],$DD267,95),0)</f>
        <v/>
      </c>
      <c r="CT267">
        <f>IFERROR(INDEX(PP_Grid[#Data],$DD267,96),0)</f>
        <v/>
      </c>
      <c r="CU267">
        <f>IFERROR(INDEX(PP_Grid[#Data],$DD267,97),0)</f>
        <v/>
      </c>
      <c r="CV267">
        <f>IFERROR(INDEX(PP_Grid[#Data],$DD267,98),0)</f>
        <v/>
      </c>
      <c r="CW267">
        <f>IFERROR(INDEX(PP_Grid[#Data],$DD267,99),0)</f>
        <v/>
      </c>
      <c r="CX267">
        <f>IFERROR(INDEX(PP_Grid[#Data],$DD267,100),0)</f>
        <v/>
      </c>
      <c r="CY267">
        <f>IFERROR(INDEX(PP_Grid[#Data],$DD267,101),0)</f>
        <v/>
      </c>
      <c r="CZ267">
        <f>IFERROR(INDEX(PP_Grid[#Data],$DD267,102),0)</f>
        <v/>
      </c>
      <c r="DA267">
        <f>IFERROR(INDEX(PP_Grid[#Data],$DD267,103),0)</f>
        <v/>
      </c>
      <c r="DB267">
        <f>IFERROR(INDEX(PP_Grid[#Data],$DD267,104),0)</f>
        <v/>
      </c>
      <c r="DC267">
        <f>IFERROR(INDEX(PP_Grid[#Data],$DD267,105),0)</f>
        <v/>
      </c>
      <c r="DD267" s="12">
        <f>IFERROR(MATCH($B267,PP_Grid[Intermediate],0),99999)</f>
        <v/>
      </c>
    </row>
    <row r="268">
      <c r="B268" t="inlineStr">
        <is>
          <t>使用量(kg)</t>
        </is>
      </c>
      <c r="C268">
        <f>SUMIFS(M_BOM[RM_Qty_Per_Batch],M_BOM[Intermediate],$B267,M_BOM[Part Name],$A264)</f>
        <v/>
      </c>
      <c r="D268">
        <f>$C268*D267</f>
        <v/>
      </c>
      <c r="E268">
        <f>$C268*E267</f>
        <v/>
      </c>
      <c r="F268">
        <f>$C268*F267</f>
        <v/>
      </c>
      <c r="G268">
        <f>$C268*G267</f>
        <v/>
      </c>
      <c r="H268">
        <f>$C268*H267</f>
        <v/>
      </c>
      <c r="I268">
        <f>$C268*I267</f>
        <v/>
      </c>
      <c r="J268">
        <f>$C268*J267</f>
        <v/>
      </c>
      <c r="K268">
        <f>$C268*K267</f>
        <v/>
      </c>
      <c r="L268">
        <f>$C268*L267</f>
        <v/>
      </c>
      <c r="M268">
        <f>$C268*M267</f>
        <v/>
      </c>
      <c r="N268">
        <f>$C268*N267</f>
        <v/>
      </c>
      <c r="O268">
        <f>$C268*O267</f>
        <v/>
      </c>
      <c r="P268">
        <f>$C268*P267</f>
        <v/>
      </c>
      <c r="Q268">
        <f>$C268*Q267</f>
        <v/>
      </c>
      <c r="R268">
        <f>$C268*R267</f>
        <v/>
      </c>
      <c r="S268">
        <f>$C268*S267</f>
        <v/>
      </c>
      <c r="T268">
        <f>$C268*T267</f>
        <v/>
      </c>
      <c r="U268">
        <f>$C268*U267</f>
        <v/>
      </c>
      <c r="V268">
        <f>$C268*V267</f>
        <v/>
      </c>
      <c r="W268">
        <f>$C268*W267</f>
        <v/>
      </c>
      <c r="X268">
        <f>$C268*X267</f>
        <v/>
      </c>
      <c r="Y268">
        <f>$C268*Y267</f>
        <v/>
      </c>
      <c r="Z268">
        <f>$C268*Z267</f>
        <v/>
      </c>
      <c r="AA268">
        <f>$C268*AA267</f>
        <v/>
      </c>
      <c r="AB268">
        <f>$C268*AB267</f>
        <v/>
      </c>
      <c r="AC268">
        <f>$C268*AC267</f>
        <v/>
      </c>
      <c r="AD268">
        <f>$C268*AD267</f>
        <v/>
      </c>
      <c r="AE268">
        <f>$C268*AE267</f>
        <v/>
      </c>
      <c r="AF268">
        <f>$C268*AF267</f>
        <v/>
      </c>
      <c r="AG268">
        <f>$C268*AG267</f>
        <v/>
      </c>
      <c r="AH268">
        <f>$C268*AH267</f>
        <v/>
      </c>
      <c r="AI268">
        <f>$C268*AI267</f>
        <v/>
      </c>
      <c r="AJ268">
        <f>$C268*AJ267</f>
        <v/>
      </c>
      <c r="AK268">
        <f>$C268*AK267</f>
        <v/>
      </c>
      <c r="AL268">
        <f>$C268*AL267</f>
        <v/>
      </c>
      <c r="AM268">
        <f>$C268*AM267</f>
        <v/>
      </c>
      <c r="AN268">
        <f>$C268*AN267</f>
        <v/>
      </c>
      <c r="AO268">
        <f>$C268*AO267</f>
        <v/>
      </c>
      <c r="AP268">
        <f>$C268*AP267</f>
        <v/>
      </c>
      <c r="AQ268">
        <f>$C268*AQ267</f>
        <v/>
      </c>
      <c r="AR268">
        <f>$C268*AR267</f>
        <v/>
      </c>
      <c r="AS268">
        <f>$C268*AS267</f>
        <v/>
      </c>
      <c r="AT268">
        <f>$C268*AT267</f>
        <v/>
      </c>
      <c r="AU268">
        <f>$C268*AU267</f>
        <v/>
      </c>
      <c r="AV268">
        <f>$C268*AV267</f>
        <v/>
      </c>
      <c r="AW268">
        <f>$C268*AW267</f>
        <v/>
      </c>
      <c r="AX268">
        <f>$C268*AX267</f>
        <v/>
      </c>
      <c r="AY268">
        <f>$C268*AY267</f>
        <v/>
      </c>
      <c r="AZ268">
        <f>$C268*AZ267</f>
        <v/>
      </c>
      <c r="BA268">
        <f>$C268*BA267</f>
        <v/>
      </c>
      <c r="BB268">
        <f>$C268*BB267</f>
        <v/>
      </c>
      <c r="BC268">
        <f>$C268*BC267</f>
        <v/>
      </c>
      <c r="BD268">
        <f>$C268*BD267</f>
        <v/>
      </c>
      <c r="BE268">
        <f>$C268*BE267</f>
        <v/>
      </c>
      <c r="BF268">
        <f>$C268*BF267</f>
        <v/>
      </c>
      <c r="BG268">
        <f>$C268*BG267</f>
        <v/>
      </c>
      <c r="BH268">
        <f>$C268*BH267</f>
        <v/>
      </c>
      <c r="BI268">
        <f>$C268*BI267</f>
        <v/>
      </c>
      <c r="BJ268">
        <f>$C268*BJ267</f>
        <v/>
      </c>
      <c r="BK268">
        <f>$C268*BK267</f>
        <v/>
      </c>
      <c r="BL268">
        <f>$C268*BL267</f>
        <v/>
      </c>
      <c r="BM268">
        <f>$C268*BM267</f>
        <v/>
      </c>
      <c r="BN268">
        <f>$C268*BN267</f>
        <v/>
      </c>
      <c r="BO268">
        <f>$C268*BO267</f>
        <v/>
      </c>
      <c r="BP268">
        <f>$C268*BP267</f>
        <v/>
      </c>
      <c r="BQ268">
        <f>$C268*BQ267</f>
        <v/>
      </c>
      <c r="BR268">
        <f>$C268*BR267</f>
        <v/>
      </c>
      <c r="BS268">
        <f>$C268*BS267</f>
        <v/>
      </c>
      <c r="BT268">
        <f>$C268*BT267</f>
        <v/>
      </c>
      <c r="BU268">
        <f>$C268*BU267</f>
        <v/>
      </c>
      <c r="BV268">
        <f>$C268*BV267</f>
        <v/>
      </c>
      <c r="BW268">
        <f>$C268*BW267</f>
        <v/>
      </c>
      <c r="BX268">
        <f>$C268*BX267</f>
        <v/>
      </c>
      <c r="BY268">
        <f>$C268*BY267</f>
        <v/>
      </c>
      <c r="BZ268">
        <f>$C268*BZ267</f>
        <v/>
      </c>
      <c r="CA268">
        <f>$C268*CA267</f>
        <v/>
      </c>
      <c r="CB268">
        <f>$C268*CB267</f>
        <v/>
      </c>
      <c r="CC268">
        <f>$C268*CC267</f>
        <v/>
      </c>
      <c r="CD268">
        <f>$C268*CD267</f>
        <v/>
      </c>
      <c r="CE268">
        <f>$C268*CE267</f>
        <v/>
      </c>
      <c r="CF268">
        <f>$C268*CF267</f>
        <v/>
      </c>
      <c r="CG268">
        <f>$C268*CG267</f>
        <v/>
      </c>
      <c r="CH268">
        <f>$C268*CH267</f>
        <v/>
      </c>
      <c r="CI268">
        <f>$C268*CI267</f>
        <v/>
      </c>
      <c r="CJ268">
        <f>$C268*CJ267</f>
        <v/>
      </c>
      <c r="CK268">
        <f>$C268*CK267</f>
        <v/>
      </c>
      <c r="CL268">
        <f>$C268*CL267</f>
        <v/>
      </c>
      <c r="CM268">
        <f>$C268*CM267</f>
        <v/>
      </c>
      <c r="CN268">
        <f>$C268*CN267</f>
        <v/>
      </c>
      <c r="CO268">
        <f>$C268*CO267</f>
        <v/>
      </c>
      <c r="CP268">
        <f>$C268*CP267</f>
        <v/>
      </c>
      <c r="CQ268">
        <f>$C268*CQ267</f>
        <v/>
      </c>
      <c r="CR268">
        <f>$C268*CR267</f>
        <v/>
      </c>
      <c r="CS268">
        <f>$C268*CS267</f>
        <v/>
      </c>
      <c r="CT268">
        <f>$C268*CT267</f>
        <v/>
      </c>
      <c r="CU268">
        <f>$C268*CU267</f>
        <v/>
      </c>
      <c r="CV268">
        <f>$C268*CV267</f>
        <v/>
      </c>
      <c r="CW268">
        <f>$C268*CW267</f>
        <v/>
      </c>
      <c r="CX268">
        <f>$C268*CX267</f>
        <v/>
      </c>
      <c r="CY268">
        <f>$C268*CY267</f>
        <v/>
      </c>
      <c r="CZ268">
        <f>$C268*CZ267</f>
        <v/>
      </c>
      <c r="DA268">
        <f>$C268*DA267</f>
        <v/>
      </c>
      <c r="DB268">
        <f>$C268*DB267</f>
        <v/>
      </c>
      <c r="DC268">
        <f>$C268*DC267</f>
        <v/>
      </c>
    </row>
    <row r="269">
      <c r="B269" t="inlineStr">
        <is>
          <t>TSP-367</t>
        </is>
      </c>
      <c r="C269" t="inlineStr">
        <is>
          <t>No. of batches</t>
        </is>
      </c>
      <c r="D269">
        <f>IFERROR(INDEX(PP_Grid[#Data],$DD269,2),0)</f>
        <v/>
      </c>
      <c r="E269">
        <f>IFERROR(INDEX(PP_Grid[#Data],$DD269,3),0)</f>
        <v/>
      </c>
      <c r="F269">
        <f>IFERROR(INDEX(PP_Grid[#Data],$DD269,4),0)</f>
        <v/>
      </c>
      <c r="G269">
        <f>IFERROR(INDEX(PP_Grid[#Data],$DD269,5),0)</f>
        <v/>
      </c>
      <c r="H269">
        <f>IFERROR(INDEX(PP_Grid[#Data],$DD269,6),0)</f>
        <v/>
      </c>
      <c r="I269">
        <f>IFERROR(INDEX(PP_Grid[#Data],$DD269,7),0)</f>
        <v/>
      </c>
      <c r="J269">
        <f>IFERROR(INDEX(PP_Grid[#Data],$DD269,8),0)</f>
        <v/>
      </c>
      <c r="K269">
        <f>IFERROR(INDEX(PP_Grid[#Data],$DD269,9),0)</f>
        <v/>
      </c>
      <c r="L269">
        <f>IFERROR(INDEX(PP_Grid[#Data],$DD269,10),0)</f>
        <v/>
      </c>
      <c r="M269">
        <f>IFERROR(INDEX(PP_Grid[#Data],$DD269,11),0)</f>
        <v/>
      </c>
      <c r="N269">
        <f>IFERROR(INDEX(PP_Grid[#Data],$DD269,12),0)</f>
        <v/>
      </c>
      <c r="O269">
        <f>IFERROR(INDEX(PP_Grid[#Data],$DD269,13),0)</f>
        <v/>
      </c>
      <c r="P269">
        <f>IFERROR(INDEX(PP_Grid[#Data],$DD269,14),0)</f>
        <v/>
      </c>
      <c r="Q269">
        <f>IFERROR(INDEX(PP_Grid[#Data],$DD269,15),0)</f>
        <v/>
      </c>
      <c r="R269">
        <f>IFERROR(INDEX(PP_Grid[#Data],$DD269,16),0)</f>
        <v/>
      </c>
      <c r="S269">
        <f>IFERROR(INDEX(PP_Grid[#Data],$DD269,17),0)</f>
        <v/>
      </c>
      <c r="T269">
        <f>IFERROR(INDEX(PP_Grid[#Data],$DD269,18),0)</f>
        <v/>
      </c>
      <c r="U269">
        <f>IFERROR(INDEX(PP_Grid[#Data],$DD269,19),0)</f>
        <v/>
      </c>
      <c r="V269">
        <f>IFERROR(INDEX(PP_Grid[#Data],$DD269,20),0)</f>
        <v/>
      </c>
      <c r="W269">
        <f>IFERROR(INDEX(PP_Grid[#Data],$DD269,21),0)</f>
        <v/>
      </c>
      <c r="X269">
        <f>IFERROR(INDEX(PP_Grid[#Data],$DD269,22),0)</f>
        <v/>
      </c>
      <c r="Y269">
        <f>IFERROR(INDEX(PP_Grid[#Data],$DD269,23),0)</f>
        <v/>
      </c>
      <c r="Z269">
        <f>IFERROR(INDEX(PP_Grid[#Data],$DD269,24),0)</f>
        <v/>
      </c>
      <c r="AA269">
        <f>IFERROR(INDEX(PP_Grid[#Data],$DD269,25),0)</f>
        <v/>
      </c>
      <c r="AB269">
        <f>IFERROR(INDEX(PP_Grid[#Data],$DD269,26),0)</f>
        <v/>
      </c>
      <c r="AC269">
        <f>IFERROR(INDEX(PP_Grid[#Data],$DD269,27),0)</f>
        <v/>
      </c>
      <c r="AD269">
        <f>IFERROR(INDEX(PP_Grid[#Data],$DD269,28),0)</f>
        <v/>
      </c>
      <c r="AE269">
        <f>IFERROR(INDEX(PP_Grid[#Data],$DD269,29),0)</f>
        <v/>
      </c>
      <c r="AF269">
        <f>IFERROR(INDEX(PP_Grid[#Data],$DD269,30),0)</f>
        <v/>
      </c>
      <c r="AG269">
        <f>IFERROR(INDEX(PP_Grid[#Data],$DD269,31),0)</f>
        <v/>
      </c>
      <c r="AH269">
        <f>IFERROR(INDEX(PP_Grid[#Data],$DD269,32),0)</f>
        <v/>
      </c>
      <c r="AI269">
        <f>IFERROR(INDEX(PP_Grid[#Data],$DD269,33),0)</f>
        <v/>
      </c>
      <c r="AJ269">
        <f>IFERROR(INDEX(PP_Grid[#Data],$DD269,34),0)</f>
        <v/>
      </c>
      <c r="AK269">
        <f>IFERROR(INDEX(PP_Grid[#Data],$DD269,35),0)</f>
        <v/>
      </c>
      <c r="AL269">
        <f>IFERROR(INDEX(PP_Grid[#Data],$DD269,36),0)</f>
        <v/>
      </c>
      <c r="AM269">
        <f>IFERROR(INDEX(PP_Grid[#Data],$DD269,37),0)</f>
        <v/>
      </c>
      <c r="AN269">
        <f>IFERROR(INDEX(PP_Grid[#Data],$DD269,38),0)</f>
        <v/>
      </c>
      <c r="AO269">
        <f>IFERROR(INDEX(PP_Grid[#Data],$DD269,39),0)</f>
        <v/>
      </c>
      <c r="AP269">
        <f>IFERROR(INDEX(PP_Grid[#Data],$DD269,40),0)</f>
        <v/>
      </c>
      <c r="AQ269">
        <f>IFERROR(INDEX(PP_Grid[#Data],$DD269,41),0)</f>
        <v/>
      </c>
      <c r="AR269">
        <f>IFERROR(INDEX(PP_Grid[#Data],$DD269,42),0)</f>
        <v/>
      </c>
      <c r="AS269">
        <f>IFERROR(INDEX(PP_Grid[#Data],$DD269,43),0)</f>
        <v/>
      </c>
      <c r="AT269">
        <f>IFERROR(INDEX(PP_Grid[#Data],$DD269,44),0)</f>
        <v/>
      </c>
      <c r="AU269">
        <f>IFERROR(INDEX(PP_Grid[#Data],$DD269,45),0)</f>
        <v/>
      </c>
      <c r="AV269">
        <f>IFERROR(INDEX(PP_Grid[#Data],$DD269,46),0)</f>
        <v/>
      </c>
      <c r="AW269">
        <f>IFERROR(INDEX(PP_Grid[#Data],$DD269,47),0)</f>
        <v/>
      </c>
      <c r="AX269">
        <f>IFERROR(INDEX(PP_Grid[#Data],$DD269,48),0)</f>
        <v/>
      </c>
      <c r="AY269">
        <f>IFERROR(INDEX(PP_Grid[#Data],$DD269,49),0)</f>
        <v/>
      </c>
      <c r="AZ269">
        <f>IFERROR(INDEX(PP_Grid[#Data],$DD269,50),0)</f>
        <v/>
      </c>
      <c r="BA269">
        <f>IFERROR(INDEX(PP_Grid[#Data],$DD269,51),0)</f>
        <v/>
      </c>
      <c r="BB269">
        <f>IFERROR(INDEX(PP_Grid[#Data],$DD269,52),0)</f>
        <v/>
      </c>
      <c r="BC269">
        <f>IFERROR(INDEX(PP_Grid[#Data],$DD269,53),0)</f>
        <v/>
      </c>
      <c r="BD269">
        <f>IFERROR(INDEX(PP_Grid[#Data],$DD269,54),0)</f>
        <v/>
      </c>
      <c r="BE269">
        <f>IFERROR(INDEX(PP_Grid[#Data],$DD269,55),0)</f>
        <v/>
      </c>
      <c r="BF269">
        <f>IFERROR(INDEX(PP_Grid[#Data],$DD269,56),0)</f>
        <v/>
      </c>
      <c r="BG269">
        <f>IFERROR(INDEX(PP_Grid[#Data],$DD269,57),0)</f>
        <v/>
      </c>
      <c r="BH269">
        <f>IFERROR(INDEX(PP_Grid[#Data],$DD269,58),0)</f>
        <v/>
      </c>
      <c r="BI269">
        <f>IFERROR(INDEX(PP_Grid[#Data],$DD269,59),0)</f>
        <v/>
      </c>
      <c r="BJ269">
        <f>IFERROR(INDEX(PP_Grid[#Data],$DD269,60),0)</f>
        <v/>
      </c>
      <c r="BK269">
        <f>IFERROR(INDEX(PP_Grid[#Data],$DD269,61),0)</f>
        <v/>
      </c>
      <c r="BL269">
        <f>IFERROR(INDEX(PP_Grid[#Data],$DD269,62),0)</f>
        <v/>
      </c>
      <c r="BM269">
        <f>IFERROR(INDEX(PP_Grid[#Data],$DD269,63),0)</f>
        <v/>
      </c>
      <c r="BN269">
        <f>IFERROR(INDEX(PP_Grid[#Data],$DD269,64),0)</f>
        <v/>
      </c>
      <c r="BO269">
        <f>IFERROR(INDEX(PP_Grid[#Data],$DD269,65),0)</f>
        <v/>
      </c>
      <c r="BP269">
        <f>IFERROR(INDEX(PP_Grid[#Data],$DD269,66),0)</f>
        <v/>
      </c>
      <c r="BQ269">
        <f>IFERROR(INDEX(PP_Grid[#Data],$DD269,67),0)</f>
        <v/>
      </c>
      <c r="BR269">
        <f>IFERROR(INDEX(PP_Grid[#Data],$DD269,68),0)</f>
        <v/>
      </c>
      <c r="BS269">
        <f>IFERROR(INDEX(PP_Grid[#Data],$DD269,69),0)</f>
        <v/>
      </c>
      <c r="BT269">
        <f>IFERROR(INDEX(PP_Grid[#Data],$DD269,70),0)</f>
        <v/>
      </c>
      <c r="BU269">
        <f>IFERROR(INDEX(PP_Grid[#Data],$DD269,71),0)</f>
        <v/>
      </c>
      <c r="BV269">
        <f>IFERROR(INDEX(PP_Grid[#Data],$DD269,72),0)</f>
        <v/>
      </c>
      <c r="BW269">
        <f>IFERROR(INDEX(PP_Grid[#Data],$DD269,73),0)</f>
        <v/>
      </c>
      <c r="BX269">
        <f>IFERROR(INDEX(PP_Grid[#Data],$DD269,74),0)</f>
        <v/>
      </c>
      <c r="BY269">
        <f>IFERROR(INDEX(PP_Grid[#Data],$DD269,75),0)</f>
        <v/>
      </c>
      <c r="BZ269">
        <f>IFERROR(INDEX(PP_Grid[#Data],$DD269,76),0)</f>
        <v/>
      </c>
      <c r="CA269">
        <f>IFERROR(INDEX(PP_Grid[#Data],$DD269,77),0)</f>
        <v/>
      </c>
      <c r="CB269">
        <f>IFERROR(INDEX(PP_Grid[#Data],$DD269,78),0)</f>
        <v/>
      </c>
      <c r="CC269">
        <f>IFERROR(INDEX(PP_Grid[#Data],$DD269,79),0)</f>
        <v/>
      </c>
      <c r="CD269">
        <f>IFERROR(INDEX(PP_Grid[#Data],$DD269,80),0)</f>
        <v/>
      </c>
      <c r="CE269">
        <f>IFERROR(INDEX(PP_Grid[#Data],$DD269,81),0)</f>
        <v/>
      </c>
      <c r="CF269">
        <f>IFERROR(INDEX(PP_Grid[#Data],$DD269,82),0)</f>
        <v/>
      </c>
      <c r="CG269">
        <f>IFERROR(INDEX(PP_Grid[#Data],$DD269,83),0)</f>
        <v/>
      </c>
      <c r="CH269">
        <f>IFERROR(INDEX(PP_Grid[#Data],$DD269,84),0)</f>
        <v/>
      </c>
      <c r="CI269">
        <f>IFERROR(INDEX(PP_Grid[#Data],$DD269,85),0)</f>
        <v/>
      </c>
      <c r="CJ269">
        <f>IFERROR(INDEX(PP_Grid[#Data],$DD269,86),0)</f>
        <v/>
      </c>
      <c r="CK269">
        <f>IFERROR(INDEX(PP_Grid[#Data],$DD269,87),0)</f>
        <v/>
      </c>
      <c r="CL269">
        <f>IFERROR(INDEX(PP_Grid[#Data],$DD269,88),0)</f>
        <v/>
      </c>
      <c r="CM269">
        <f>IFERROR(INDEX(PP_Grid[#Data],$DD269,89),0)</f>
        <v/>
      </c>
      <c r="CN269">
        <f>IFERROR(INDEX(PP_Grid[#Data],$DD269,90),0)</f>
        <v/>
      </c>
      <c r="CO269">
        <f>IFERROR(INDEX(PP_Grid[#Data],$DD269,91),0)</f>
        <v/>
      </c>
      <c r="CP269">
        <f>IFERROR(INDEX(PP_Grid[#Data],$DD269,92),0)</f>
        <v/>
      </c>
      <c r="CQ269">
        <f>IFERROR(INDEX(PP_Grid[#Data],$DD269,93),0)</f>
        <v/>
      </c>
      <c r="CR269">
        <f>IFERROR(INDEX(PP_Grid[#Data],$DD269,94),0)</f>
        <v/>
      </c>
      <c r="CS269">
        <f>IFERROR(INDEX(PP_Grid[#Data],$DD269,95),0)</f>
        <v/>
      </c>
      <c r="CT269">
        <f>IFERROR(INDEX(PP_Grid[#Data],$DD269,96),0)</f>
        <v/>
      </c>
      <c r="CU269">
        <f>IFERROR(INDEX(PP_Grid[#Data],$DD269,97),0)</f>
        <v/>
      </c>
      <c r="CV269">
        <f>IFERROR(INDEX(PP_Grid[#Data],$DD269,98),0)</f>
        <v/>
      </c>
      <c r="CW269">
        <f>IFERROR(INDEX(PP_Grid[#Data],$DD269,99),0)</f>
        <v/>
      </c>
      <c r="CX269">
        <f>IFERROR(INDEX(PP_Grid[#Data],$DD269,100),0)</f>
        <v/>
      </c>
      <c r="CY269">
        <f>IFERROR(INDEX(PP_Grid[#Data],$DD269,101),0)</f>
        <v/>
      </c>
      <c r="CZ269">
        <f>IFERROR(INDEX(PP_Grid[#Data],$DD269,102),0)</f>
        <v/>
      </c>
      <c r="DA269">
        <f>IFERROR(INDEX(PP_Grid[#Data],$DD269,103),0)</f>
        <v/>
      </c>
      <c r="DB269">
        <f>IFERROR(INDEX(PP_Grid[#Data],$DD269,104),0)</f>
        <v/>
      </c>
      <c r="DC269">
        <f>IFERROR(INDEX(PP_Grid[#Data],$DD269,105),0)</f>
        <v/>
      </c>
      <c r="DD269" s="12">
        <f>IFERROR(MATCH($B269,PP_Grid[Intermediate],0),99999)</f>
        <v/>
      </c>
    </row>
    <row r="270">
      <c r="B270" t="inlineStr">
        <is>
          <t>使用量(kg)</t>
        </is>
      </c>
      <c r="C270">
        <f>SUMIFS(M_BOM[RM_Qty_Per_Batch],M_BOM[Intermediate],$B269,M_BOM[Part Name],$A264)</f>
        <v/>
      </c>
      <c r="D270">
        <f>$C270*D269</f>
        <v/>
      </c>
      <c r="E270">
        <f>$C270*E269</f>
        <v/>
      </c>
      <c r="F270">
        <f>$C270*F269</f>
        <v/>
      </c>
      <c r="G270">
        <f>$C270*G269</f>
        <v/>
      </c>
      <c r="H270">
        <f>$C270*H269</f>
        <v/>
      </c>
      <c r="I270">
        <f>$C270*I269</f>
        <v/>
      </c>
      <c r="J270">
        <f>$C270*J269</f>
        <v/>
      </c>
      <c r="K270">
        <f>$C270*K269</f>
        <v/>
      </c>
      <c r="L270">
        <f>$C270*L269</f>
        <v/>
      </c>
      <c r="M270">
        <f>$C270*M269</f>
        <v/>
      </c>
      <c r="N270">
        <f>$C270*N269</f>
        <v/>
      </c>
      <c r="O270">
        <f>$C270*O269</f>
        <v/>
      </c>
      <c r="P270">
        <f>$C270*P269</f>
        <v/>
      </c>
      <c r="Q270">
        <f>$C270*Q269</f>
        <v/>
      </c>
      <c r="R270">
        <f>$C270*R269</f>
        <v/>
      </c>
      <c r="S270">
        <f>$C270*S269</f>
        <v/>
      </c>
      <c r="T270">
        <f>$C270*T269</f>
        <v/>
      </c>
      <c r="U270">
        <f>$C270*U269</f>
        <v/>
      </c>
      <c r="V270">
        <f>$C270*V269</f>
        <v/>
      </c>
      <c r="W270">
        <f>$C270*W269</f>
        <v/>
      </c>
      <c r="X270">
        <f>$C270*X269</f>
        <v/>
      </c>
      <c r="Y270">
        <f>$C270*Y269</f>
        <v/>
      </c>
      <c r="Z270">
        <f>$C270*Z269</f>
        <v/>
      </c>
      <c r="AA270">
        <f>$C270*AA269</f>
        <v/>
      </c>
      <c r="AB270">
        <f>$C270*AB269</f>
        <v/>
      </c>
      <c r="AC270">
        <f>$C270*AC269</f>
        <v/>
      </c>
      <c r="AD270">
        <f>$C270*AD269</f>
        <v/>
      </c>
      <c r="AE270">
        <f>$C270*AE269</f>
        <v/>
      </c>
      <c r="AF270">
        <f>$C270*AF269</f>
        <v/>
      </c>
      <c r="AG270">
        <f>$C270*AG269</f>
        <v/>
      </c>
      <c r="AH270">
        <f>$C270*AH269</f>
        <v/>
      </c>
      <c r="AI270">
        <f>$C270*AI269</f>
        <v/>
      </c>
      <c r="AJ270">
        <f>$C270*AJ269</f>
        <v/>
      </c>
      <c r="AK270">
        <f>$C270*AK269</f>
        <v/>
      </c>
      <c r="AL270">
        <f>$C270*AL269</f>
        <v/>
      </c>
      <c r="AM270">
        <f>$C270*AM269</f>
        <v/>
      </c>
      <c r="AN270">
        <f>$C270*AN269</f>
        <v/>
      </c>
      <c r="AO270">
        <f>$C270*AO269</f>
        <v/>
      </c>
      <c r="AP270">
        <f>$C270*AP269</f>
        <v/>
      </c>
      <c r="AQ270">
        <f>$C270*AQ269</f>
        <v/>
      </c>
      <c r="AR270">
        <f>$C270*AR269</f>
        <v/>
      </c>
      <c r="AS270">
        <f>$C270*AS269</f>
        <v/>
      </c>
      <c r="AT270">
        <f>$C270*AT269</f>
        <v/>
      </c>
      <c r="AU270">
        <f>$C270*AU269</f>
        <v/>
      </c>
      <c r="AV270">
        <f>$C270*AV269</f>
        <v/>
      </c>
      <c r="AW270">
        <f>$C270*AW269</f>
        <v/>
      </c>
      <c r="AX270">
        <f>$C270*AX269</f>
        <v/>
      </c>
      <c r="AY270">
        <f>$C270*AY269</f>
        <v/>
      </c>
      <c r="AZ270">
        <f>$C270*AZ269</f>
        <v/>
      </c>
      <c r="BA270">
        <f>$C270*BA269</f>
        <v/>
      </c>
      <c r="BB270">
        <f>$C270*BB269</f>
        <v/>
      </c>
      <c r="BC270">
        <f>$C270*BC269</f>
        <v/>
      </c>
      <c r="BD270">
        <f>$C270*BD269</f>
        <v/>
      </c>
      <c r="BE270">
        <f>$C270*BE269</f>
        <v/>
      </c>
      <c r="BF270">
        <f>$C270*BF269</f>
        <v/>
      </c>
      <c r="BG270">
        <f>$C270*BG269</f>
        <v/>
      </c>
      <c r="BH270">
        <f>$C270*BH269</f>
        <v/>
      </c>
      <c r="BI270">
        <f>$C270*BI269</f>
        <v/>
      </c>
      <c r="BJ270">
        <f>$C270*BJ269</f>
        <v/>
      </c>
      <c r="BK270">
        <f>$C270*BK269</f>
        <v/>
      </c>
      <c r="BL270">
        <f>$C270*BL269</f>
        <v/>
      </c>
      <c r="BM270">
        <f>$C270*BM269</f>
        <v/>
      </c>
      <c r="BN270">
        <f>$C270*BN269</f>
        <v/>
      </c>
      <c r="BO270">
        <f>$C270*BO269</f>
        <v/>
      </c>
      <c r="BP270">
        <f>$C270*BP269</f>
        <v/>
      </c>
      <c r="BQ270">
        <f>$C270*BQ269</f>
        <v/>
      </c>
      <c r="BR270">
        <f>$C270*BR269</f>
        <v/>
      </c>
      <c r="BS270">
        <f>$C270*BS269</f>
        <v/>
      </c>
      <c r="BT270">
        <f>$C270*BT269</f>
        <v/>
      </c>
      <c r="BU270">
        <f>$C270*BU269</f>
        <v/>
      </c>
      <c r="BV270">
        <f>$C270*BV269</f>
        <v/>
      </c>
      <c r="BW270">
        <f>$C270*BW269</f>
        <v/>
      </c>
      <c r="BX270">
        <f>$C270*BX269</f>
        <v/>
      </c>
      <c r="BY270">
        <f>$C270*BY269</f>
        <v/>
      </c>
      <c r="BZ270">
        <f>$C270*BZ269</f>
        <v/>
      </c>
      <c r="CA270">
        <f>$C270*CA269</f>
        <v/>
      </c>
      <c r="CB270">
        <f>$C270*CB269</f>
        <v/>
      </c>
      <c r="CC270">
        <f>$C270*CC269</f>
        <v/>
      </c>
      <c r="CD270">
        <f>$C270*CD269</f>
        <v/>
      </c>
      <c r="CE270">
        <f>$C270*CE269</f>
        <v/>
      </c>
      <c r="CF270">
        <f>$C270*CF269</f>
        <v/>
      </c>
      <c r="CG270">
        <f>$C270*CG269</f>
        <v/>
      </c>
      <c r="CH270">
        <f>$C270*CH269</f>
        <v/>
      </c>
      <c r="CI270">
        <f>$C270*CI269</f>
        <v/>
      </c>
      <c r="CJ270">
        <f>$C270*CJ269</f>
        <v/>
      </c>
      <c r="CK270">
        <f>$C270*CK269</f>
        <v/>
      </c>
      <c r="CL270">
        <f>$C270*CL269</f>
        <v/>
      </c>
      <c r="CM270">
        <f>$C270*CM269</f>
        <v/>
      </c>
      <c r="CN270">
        <f>$C270*CN269</f>
        <v/>
      </c>
      <c r="CO270">
        <f>$C270*CO269</f>
        <v/>
      </c>
      <c r="CP270">
        <f>$C270*CP269</f>
        <v/>
      </c>
      <c r="CQ270">
        <f>$C270*CQ269</f>
        <v/>
      </c>
      <c r="CR270">
        <f>$C270*CR269</f>
        <v/>
      </c>
      <c r="CS270">
        <f>$C270*CS269</f>
        <v/>
      </c>
      <c r="CT270">
        <f>$C270*CT269</f>
        <v/>
      </c>
      <c r="CU270">
        <f>$C270*CU269</f>
        <v/>
      </c>
      <c r="CV270">
        <f>$C270*CV269</f>
        <v/>
      </c>
      <c r="CW270">
        <f>$C270*CW269</f>
        <v/>
      </c>
      <c r="CX270">
        <f>$C270*CX269</f>
        <v/>
      </c>
      <c r="CY270">
        <f>$C270*CY269</f>
        <v/>
      </c>
      <c r="CZ270">
        <f>$C270*CZ269</f>
        <v/>
      </c>
      <c r="DA270">
        <f>$C270*DA269</f>
        <v/>
      </c>
      <c r="DB270">
        <f>$C270*DB269</f>
        <v/>
      </c>
      <c r="DC270">
        <f>$C270*DC269</f>
        <v/>
      </c>
    </row>
    <row r="271">
      <c r="B271" t="inlineStr">
        <is>
          <t>TSP-544</t>
        </is>
      </c>
      <c r="C271" t="inlineStr">
        <is>
          <t>No. of batches</t>
        </is>
      </c>
      <c r="D271">
        <f>IFERROR(INDEX(PP_Grid[#Data],$DD271,2),0)</f>
        <v/>
      </c>
      <c r="E271">
        <f>IFERROR(INDEX(PP_Grid[#Data],$DD271,3),0)</f>
        <v/>
      </c>
      <c r="F271">
        <f>IFERROR(INDEX(PP_Grid[#Data],$DD271,4),0)</f>
        <v/>
      </c>
      <c r="G271">
        <f>IFERROR(INDEX(PP_Grid[#Data],$DD271,5),0)</f>
        <v/>
      </c>
      <c r="H271">
        <f>IFERROR(INDEX(PP_Grid[#Data],$DD271,6),0)</f>
        <v/>
      </c>
      <c r="I271">
        <f>IFERROR(INDEX(PP_Grid[#Data],$DD271,7),0)</f>
        <v/>
      </c>
      <c r="J271">
        <f>IFERROR(INDEX(PP_Grid[#Data],$DD271,8),0)</f>
        <v/>
      </c>
      <c r="K271">
        <f>IFERROR(INDEX(PP_Grid[#Data],$DD271,9),0)</f>
        <v/>
      </c>
      <c r="L271">
        <f>IFERROR(INDEX(PP_Grid[#Data],$DD271,10),0)</f>
        <v/>
      </c>
      <c r="M271">
        <f>IFERROR(INDEX(PP_Grid[#Data],$DD271,11),0)</f>
        <v/>
      </c>
      <c r="N271">
        <f>IFERROR(INDEX(PP_Grid[#Data],$DD271,12),0)</f>
        <v/>
      </c>
      <c r="O271">
        <f>IFERROR(INDEX(PP_Grid[#Data],$DD271,13),0)</f>
        <v/>
      </c>
      <c r="P271">
        <f>IFERROR(INDEX(PP_Grid[#Data],$DD271,14),0)</f>
        <v/>
      </c>
      <c r="Q271">
        <f>IFERROR(INDEX(PP_Grid[#Data],$DD271,15),0)</f>
        <v/>
      </c>
      <c r="R271">
        <f>IFERROR(INDEX(PP_Grid[#Data],$DD271,16),0)</f>
        <v/>
      </c>
      <c r="S271">
        <f>IFERROR(INDEX(PP_Grid[#Data],$DD271,17),0)</f>
        <v/>
      </c>
      <c r="T271">
        <f>IFERROR(INDEX(PP_Grid[#Data],$DD271,18),0)</f>
        <v/>
      </c>
      <c r="U271">
        <f>IFERROR(INDEX(PP_Grid[#Data],$DD271,19),0)</f>
        <v/>
      </c>
      <c r="V271">
        <f>IFERROR(INDEX(PP_Grid[#Data],$DD271,20),0)</f>
        <v/>
      </c>
      <c r="W271">
        <f>IFERROR(INDEX(PP_Grid[#Data],$DD271,21),0)</f>
        <v/>
      </c>
      <c r="X271">
        <f>IFERROR(INDEX(PP_Grid[#Data],$DD271,22),0)</f>
        <v/>
      </c>
      <c r="Y271">
        <f>IFERROR(INDEX(PP_Grid[#Data],$DD271,23),0)</f>
        <v/>
      </c>
      <c r="Z271">
        <f>IFERROR(INDEX(PP_Grid[#Data],$DD271,24),0)</f>
        <v/>
      </c>
      <c r="AA271">
        <f>IFERROR(INDEX(PP_Grid[#Data],$DD271,25),0)</f>
        <v/>
      </c>
      <c r="AB271">
        <f>IFERROR(INDEX(PP_Grid[#Data],$DD271,26),0)</f>
        <v/>
      </c>
      <c r="AC271">
        <f>IFERROR(INDEX(PP_Grid[#Data],$DD271,27),0)</f>
        <v/>
      </c>
      <c r="AD271">
        <f>IFERROR(INDEX(PP_Grid[#Data],$DD271,28),0)</f>
        <v/>
      </c>
      <c r="AE271">
        <f>IFERROR(INDEX(PP_Grid[#Data],$DD271,29),0)</f>
        <v/>
      </c>
      <c r="AF271">
        <f>IFERROR(INDEX(PP_Grid[#Data],$DD271,30),0)</f>
        <v/>
      </c>
      <c r="AG271">
        <f>IFERROR(INDEX(PP_Grid[#Data],$DD271,31),0)</f>
        <v/>
      </c>
      <c r="AH271">
        <f>IFERROR(INDEX(PP_Grid[#Data],$DD271,32),0)</f>
        <v/>
      </c>
      <c r="AI271">
        <f>IFERROR(INDEX(PP_Grid[#Data],$DD271,33),0)</f>
        <v/>
      </c>
      <c r="AJ271">
        <f>IFERROR(INDEX(PP_Grid[#Data],$DD271,34),0)</f>
        <v/>
      </c>
      <c r="AK271">
        <f>IFERROR(INDEX(PP_Grid[#Data],$DD271,35),0)</f>
        <v/>
      </c>
      <c r="AL271">
        <f>IFERROR(INDEX(PP_Grid[#Data],$DD271,36),0)</f>
        <v/>
      </c>
      <c r="AM271">
        <f>IFERROR(INDEX(PP_Grid[#Data],$DD271,37),0)</f>
        <v/>
      </c>
      <c r="AN271">
        <f>IFERROR(INDEX(PP_Grid[#Data],$DD271,38),0)</f>
        <v/>
      </c>
      <c r="AO271">
        <f>IFERROR(INDEX(PP_Grid[#Data],$DD271,39),0)</f>
        <v/>
      </c>
      <c r="AP271">
        <f>IFERROR(INDEX(PP_Grid[#Data],$DD271,40),0)</f>
        <v/>
      </c>
      <c r="AQ271">
        <f>IFERROR(INDEX(PP_Grid[#Data],$DD271,41),0)</f>
        <v/>
      </c>
      <c r="AR271">
        <f>IFERROR(INDEX(PP_Grid[#Data],$DD271,42),0)</f>
        <v/>
      </c>
      <c r="AS271">
        <f>IFERROR(INDEX(PP_Grid[#Data],$DD271,43),0)</f>
        <v/>
      </c>
      <c r="AT271">
        <f>IFERROR(INDEX(PP_Grid[#Data],$DD271,44),0)</f>
        <v/>
      </c>
      <c r="AU271">
        <f>IFERROR(INDEX(PP_Grid[#Data],$DD271,45),0)</f>
        <v/>
      </c>
      <c r="AV271">
        <f>IFERROR(INDEX(PP_Grid[#Data],$DD271,46),0)</f>
        <v/>
      </c>
      <c r="AW271">
        <f>IFERROR(INDEX(PP_Grid[#Data],$DD271,47),0)</f>
        <v/>
      </c>
      <c r="AX271">
        <f>IFERROR(INDEX(PP_Grid[#Data],$DD271,48),0)</f>
        <v/>
      </c>
      <c r="AY271">
        <f>IFERROR(INDEX(PP_Grid[#Data],$DD271,49),0)</f>
        <v/>
      </c>
      <c r="AZ271">
        <f>IFERROR(INDEX(PP_Grid[#Data],$DD271,50),0)</f>
        <v/>
      </c>
      <c r="BA271">
        <f>IFERROR(INDEX(PP_Grid[#Data],$DD271,51),0)</f>
        <v/>
      </c>
      <c r="BB271">
        <f>IFERROR(INDEX(PP_Grid[#Data],$DD271,52),0)</f>
        <v/>
      </c>
      <c r="BC271">
        <f>IFERROR(INDEX(PP_Grid[#Data],$DD271,53),0)</f>
        <v/>
      </c>
      <c r="BD271">
        <f>IFERROR(INDEX(PP_Grid[#Data],$DD271,54),0)</f>
        <v/>
      </c>
      <c r="BE271">
        <f>IFERROR(INDEX(PP_Grid[#Data],$DD271,55),0)</f>
        <v/>
      </c>
      <c r="BF271">
        <f>IFERROR(INDEX(PP_Grid[#Data],$DD271,56),0)</f>
        <v/>
      </c>
      <c r="BG271">
        <f>IFERROR(INDEX(PP_Grid[#Data],$DD271,57),0)</f>
        <v/>
      </c>
      <c r="BH271">
        <f>IFERROR(INDEX(PP_Grid[#Data],$DD271,58),0)</f>
        <v/>
      </c>
      <c r="BI271">
        <f>IFERROR(INDEX(PP_Grid[#Data],$DD271,59),0)</f>
        <v/>
      </c>
      <c r="BJ271">
        <f>IFERROR(INDEX(PP_Grid[#Data],$DD271,60),0)</f>
        <v/>
      </c>
      <c r="BK271">
        <f>IFERROR(INDEX(PP_Grid[#Data],$DD271,61),0)</f>
        <v/>
      </c>
      <c r="BL271">
        <f>IFERROR(INDEX(PP_Grid[#Data],$DD271,62),0)</f>
        <v/>
      </c>
      <c r="BM271">
        <f>IFERROR(INDEX(PP_Grid[#Data],$DD271,63),0)</f>
        <v/>
      </c>
      <c r="BN271">
        <f>IFERROR(INDEX(PP_Grid[#Data],$DD271,64),0)</f>
        <v/>
      </c>
      <c r="BO271">
        <f>IFERROR(INDEX(PP_Grid[#Data],$DD271,65),0)</f>
        <v/>
      </c>
      <c r="BP271">
        <f>IFERROR(INDEX(PP_Grid[#Data],$DD271,66),0)</f>
        <v/>
      </c>
      <c r="BQ271">
        <f>IFERROR(INDEX(PP_Grid[#Data],$DD271,67),0)</f>
        <v/>
      </c>
      <c r="BR271">
        <f>IFERROR(INDEX(PP_Grid[#Data],$DD271,68),0)</f>
        <v/>
      </c>
      <c r="BS271">
        <f>IFERROR(INDEX(PP_Grid[#Data],$DD271,69),0)</f>
        <v/>
      </c>
      <c r="BT271">
        <f>IFERROR(INDEX(PP_Grid[#Data],$DD271,70),0)</f>
        <v/>
      </c>
      <c r="BU271">
        <f>IFERROR(INDEX(PP_Grid[#Data],$DD271,71),0)</f>
        <v/>
      </c>
      <c r="BV271">
        <f>IFERROR(INDEX(PP_Grid[#Data],$DD271,72),0)</f>
        <v/>
      </c>
      <c r="BW271">
        <f>IFERROR(INDEX(PP_Grid[#Data],$DD271,73),0)</f>
        <v/>
      </c>
      <c r="BX271">
        <f>IFERROR(INDEX(PP_Grid[#Data],$DD271,74),0)</f>
        <v/>
      </c>
      <c r="BY271">
        <f>IFERROR(INDEX(PP_Grid[#Data],$DD271,75),0)</f>
        <v/>
      </c>
      <c r="BZ271">
        <f>IFERROR(INDEX(PP_Grid[#Data],$DD271,76),0)</f>
        <v/>
      </c>
      <c r="CA271">
        <f>IFERROR(INDEX(PP_Grid[#Data],$DD271,77),0)</f>
        <v/>
      </c>
      <c r="CB271">
        <f>IFERROR(INDEX(PP_Grid[#Data],$DD271,78),0)</f>
        <v/>
      </c>
      <c r="CC271">
        <f>IFERROR(INDEX(PP_Grid[#Data],$DD271,79),0)</f>
        <v/>
      </c>
      <c r="CD271">
        <f>IFERROR(INDEX(PP_Grid[#Data],$DD271,80),0)</f>
        <v/>
      </c>
      <c r="CE271">
        <f>IFERROR(INDEX(PP_Grid[#Data],$DD271,81),0)</f>
        <v/>
      </c>
      <c r="CF271">
        <f>IFERROR(INDEX(PP_Grid[#Data],$DD271,82),0)</f>
        <v/>
      </c>
      <c r="CG271">
        <f>IFERROR(INDEX(PP_Grid[#Data],$DD271,83),0)</f>
        <v/>
      </c>
      <c r="CH271">
        <f>IFERROR(INDEX(PP_Grid[#Data],$DD271,84),0)</f>
        <v/>
      </c>
      <c r="CI271">
        <f>IFERROR(INDEX(PP_Grid[#Data],$DD271,85),0)</f>
        <v/>
      </c>
      <c r="CJ271">
        <f>IFERROR(INDEX(PP_Grid[#Data],$DD271,86),0)</f>
        <v/>
      </c>
      <c r="CK271">
        <f>IFERROR(INDEX(PP_Grid[#Data],$DD271,87),0)</f>
        <v/>
      </c>
      <c r="CL271">
        <f>IFERROR(INDEX(PP_Grid[#Data],$DD271,88),0)</f>
        <v/>
      </c>
      <c r="CM271">
        <f>IFERROR(INDEX(PP_Grid[#Data],$DD271,89),0)</f>
        <v/>
      </c>
      <c r="CN271">
        <f>IFERROR(INDEX(PP_Grid[#Data],$DD271,90),0)</f>
        <v/>
      </c>
      <c r="CO271">
        <f>IFERROR(INDEX(PP_Grid[#Data],$DD271,91),0)</f>
        <v/>
      </c>
      <c r="CP271">
        <f>IFERROR(INDEX(PP_Grid[#Data],$DD271,92),0)</f>
        <v/>
      </c>
      <c r="CQ271">
        <f>IFERROR(INDEX(PP_Grid[#Data],$DD271,93),0)</f>
        <v/>
      </c>
      <c r="CR271">
        <f>IFERROR(INDEX(PP_Grid[#Data],$DD271,94),0)</f>
        <v/>
      </c>
      <c r="CS271">
        <f>IFERROR(INDEX(PP_Grid[#Data],$DD271,95),0)</f>
        <v/>
      </c>
      <c r="CT271">
        <f>IFERROR(INDEX(PP_Grid[#Data],$DD271,96),0)</f>
        <v/>
      </c>
      <c r="CU271">
        <f>IFERROR(INDEX(PP_Grid[#Data],$DD271,97),0)</f>
        <v/>
      </c>
      <c r="CV271">
        <f>IFERROR(INDEX(PP_Grid[#Data],$DD271,98),0)</f>
        <v/>
      </c>
      <c r="CW271">
        <f>IFERROR(INDEX(PP_Grid[#Data],$DD271,99),0)</f>
        <v/>
      </c>
      <c r="CX271">
        <f>IFERROR(INDEX(PP_Grid[#Data],$DD271,100),0)</f>
        <v/>
      </c>
      <c r="CY271">
        <f>IFERROR(INDEX(PP_Grid[#Data],$DD271,101),0)</f>
        <v/>
      </c>
      <c r="CZ271">
        <f>IFERROR(INDEX(PP_Grid[#Data],$DD271,102),0)</f>
        <v/>
      </c>
      <c r="DA271">
        <f>IFERROR(INDEX(PP_Grid[#Data],$DD271,103),0)</f>
        <v/>
      </c>
      <c r="DB271">
        <f>IFERROR(INDEX(PP_Grid[#Data],$DD271,104),0)</f>
        <v/>
      </c>
      <c r="DC271">
        <f>IFERROR(INDEX(PP_Grid[#Data],$DD271,105),0)</f>
        <v/>
      </c>
      <c r="DD271" s="12">
        <f>IFERROR(MATCH($B271,PP_Grid[Intermediate],0),99999)</f>
        <v/>
      </c>
    </row>
    <row r="272">
      <c r="B272" t="inlineStr">
        <is>
          <t>使用量(kg)</t>
        </is>
      </c>
      <c r="C272">
        <f>SUMIFS(M_BOM[RM_Qty_Per_Batch],M_BOM[Intermediate],$B271,M_BOM[Part Name],$A264)</f>
        <v/>
      </c>
      <c r="D272">
        <f>$C272*D271</f>
        <v/>
      </c>
      <c r="E272">
        <f>$C272*E271</f>
        <v/>
      </c>
      <c r="F272">
        <f>$C272*F271</f>
        <v/>
      </c>
      <c r="G272">
        <f>$C272*G271</f>
        <v/>
      </c>
      <c r="H272">
        <f>$C272*H271</f>
        <v/>
      </c>
      <c r="I272">
        <f>$C272*I271</f>
        <v/>
      </c>
      <c r="J272">
        <f>$C272*J271</f>
        <v/>
      </c>
      <c r="K272">
        <f>$C272*K271</f>
        <v/>
      </c>
      <c r="L272">
        <f>$C272*L271</f>
        <v/>
      </c>
      <c r="M272">
        <f>$C272*M271</f>
        <v/>
      </c>
      <c r="N272">
        <f>$C272*N271</f>
        <v/>
      </c>
      <c r="O272">
        <f>$C272*O271</f>
        <v/>
      </c>
      <c r="P272">
        <f>$C272*P271</f>
        <v/>
      </c>
      <c r="Q272">
        <f>$C272*Q271</f>
        <v/>
      </c>
      <c r="R272">
        <f>$C272*R271</f>
        <v/>
      </c>
      <c r="S272">
        <f>$C272*S271</f>
        <v/>
      </c>
      <c r="T272">
        <f>$C272*T271</f>
        <v/>
      </c>
      <c r="U272">
        <f>$C272*U271</f>
        <v/>
      </c>
      <c r="V272">
        <f>$C272*V271</f>
        <v/>
      </c>
      <c r="W272">
        <f>$C272*W271</f>
        <v/>
      </c>
      <c r="X272">
        <f>$C272*X271</f>
        <v/>
      </c>
      <c r="Y272">
        <f>$C272*Y271</f>
        <v/>
      </c>
      <c r="Z272">
        <f>$C272*Z271</f>
        <v/>
      </c>
      <c r="AA272">
        <f>$C272*AA271</f>
        <v/>
      </c>
      <c r="AB272">
        <f>$C272*AB271</f>
        <v/>
      </c>
      <c r="AC272">
        <f>$C272*AC271</f>
        <v/>
      </c>
      <c r="AD272">
        <f>$C272*AD271</f>
        <v/>
      </c>
      <c r="AE272">
        <f>$C272*AE271</f>
        <v/>
      </c>
      <c r="AF272">
        <f>$C272*AF271</f>
        <v/>
      </c>
      <c r="AG272">
        <f>$C272*AG271</f>
        <v/>
      </c>
      <c r="AH272">
        <f>$C272*AH271</f>
        <v/>
      </c>
      <c r="AI272">
        <f>$C272*AI271</f>
        <v/>
      </c>
      <c r="AJ272">
        <f>$C272*AJ271</f>
        <v/>
      </c>
      <c r="AK272">
        <f>$C272*AK271</f>
        <v/>
      </c>
      <c r="AL272">
        <f>$C272*AL271</f>
        <v/>
      </c>
      <c r="AM272">
        <f>$C272*AM271</f>
        <v/>
      </c>
      <c r="AN272">
        <f>$C272*AN271</f>
        <v/>
      </c>
      <c r="AO272">
        <f>$C272*AO271</f>
        <v/>
      </c>
      <c r="AP272">
        <f>$C272*AP271</f>
        <v/>
      </c>
      <c r="AQ272">
        <f>$C272*AQ271</f>
        <v/>
      </c>
      <c r="AR272">
        <f>$C272*AR271</f>
        <v/>
      </c>
      <c r="AS272">
        <f>$C272*AS271</f>
        <v/>
      </c>
      <c r="AT272">
        <f>$C272*AT271</f>
        <v/>
      </c>
      <c r="AU272">
        <f>$C272*AU271</f>
        <v/>
      </c>
      <c r="AV272">
        <f>$C272*AV271</f>
        <v/>
      </c>
      <c r="AW272">
        <f>$C272*AW271</f>
        <v/>
      </c>
      <c r="AX272">
        <f>$C272*AX271</f>
        <v/>
      </c>
      <c r="AY272">
        <f>$C272*AY271</f>
        <v/>
      </c>
      <c r="AZ272">
        <f>$C272*AZ271</f>
        <v/>
      </c>
      <c r="BA272">
        <f>$C272*BA271</f>
        <v/>
      </c>
      <c r="BB272">
        <f>$C272*BB271</f>
        <v/>
      </c>
      <c r="BC272">
        <f>$C272*BC271</f>
        <v/>
      </c>
      <c r="BD272">
        <f>$C272*BD271</f>
        <v/>
      </c>
      <c r="BE272">
        <f>$C272*BE271</f>
        <v/>
      </c>
      <c r="BF272">
        <f>$C272*BF271</f>
        <v/>
      </c>
      <c r="BG272">
        <f>$C272*BG271</f>
        <v/>
      </c>
      <c r="BH272">
        <f>$C272*BH271</f>
        <v/>
      </c>
      <c r="BI272">
        <f>$C272*BI271</f>
        <v/>
      </c>
      <c r="BJ272">
        <f>$C272*BJ271</f>
        <v/>
      </c>
      <c r="BK272">
        <f>$C272*BK271</f>
        <v/>
      </c>
      <c r="BL272">
        <f>$C272*BL271</f>
        <v/>
      </c>
      <c r="BM272">
        <f>$C272*BM271</f>
        <v/>
      </c>
      <c r="BN272">
        <f>$C272*BN271</f>
        <v/>
      </c>
      <c r="BO272">
        <f>$C272*BO271</f>
        <v/>
      </c>
      <c r="BP272">
        <f>$C272*BP271</f>
        <v/>
      </c>
      <c r="BQ272">
        <f>$C272*BQ271</f>
        <v/>
      </c>
      <c r="BR272">
        <f>$C272*BR271</f>
        <v/>
      </c>
      <c r="BS272">
        <f>$C272*BS271</f>
        <v/>
      </c>
      <c r="BT272">
        <f>$C272*BT271</f>
        <v/>
      </c>
      <c r="BU272">
        <f>$C272*BU271</f>
        <v/>
      </c>
      <c r="BV272">
        <f>$C272*BV271</f>
        <v/>
      </c>
      <c r="BW272">
        <f>$C272*BW271</f>
        <v/>
      </c>
      <c r="BX272">
        <f>$C272*BX271</f>
        <v/>
      </c>
      <c r="BY272">
        <f>$C272*BY271</f>
        <v/>
      </c>
      <c r="BZ272">
        <f>$C272*BZ271</f>
        <v/>
      </c>
      <c r="CA272">
        <f>$C272*CA271</f>
        <v/>
      </c>
      <c r="CB272">
        <f>$C272*CB271</f>
        <v/>
      </c>
      <c r="CC272">
        <f>$C272*CC271</f>
        <v/>
      </c>
      <c r="CD272">
        <f>$C272*CD271</f>
        <v/>
      </c>
      <c r="CE272">
        <f>$C272*CE271</f>
        <v/>
      </c>
      <c r="CF272">
        <f>$C272*CF271</f>
        <v/>
      </c>
      <c r="CG272">
        <f>$C272*CG271</f>
        <v/>
      </c>
      <c r="CH272">
        <f>$C272*CH271</f>
        <v/>
      </c>
      <c r="CI272">
        <f>$C272*CI271</f>
        <v/>
      </c>
      <c r="CJ272">
        <f>$C272*CJ271</f>
        <v/>
      </c>
      <c r="CK272">
        <f>$C272*CK271</f>
        <v/>
      </c>
      <c r="CL272">
        <f>$C272*CL271</f>
        <v/>
      </c>
      <c r="CM272">
        <f>$C272*CM271</f>
        <v/>
      </c>
      <c r="CN272">
        <f>$C272*CN271</f>
        <v/>
      </c>
      <c r="CO272">
        <f>$C272*CO271</f>
        <v/>
      </c>
      <c r="CP272">
        <f>$C272*CP271</f>
        <v/>
      </c>
      <c r="CQ272">
        <f>$C272*CQ271</f>
        <v/>
      </c>
      <c r="CR272">
        <f>$C272*CR271</f>
        <v/>
      </c>
      <c r="CS272">
        <f>$C272*CS271</f>
        <v/>
      </c>
      <c r="CT272">
        <f>$C272*CT271</f>
        <v/>
      </c>
      <c r="CU272">
        <f>$C272*CU271</f>
        <v/>
      </c>
      <c r="CV272">
        <f>$C272*CV271</f>
        <v/>
      </c>
      <c r="CW272">
        <f>$C272*CW271</f>
        <v/>
      </c>
      <c r="CX272">
        <f>$C272*CX271</f>
        <v/>
      </c>
      <c r="CY272">
        <f>$C272*CY271</f>
        <v/>
      </c>
      <c r="CZ272">
        <f>$C272*CZ271</f>
        <v/>
      </c>
      <c r="DA272">
        <f>$C272*DA271</f>
        <v/>
      </c>
      <c r="DB272">
        <f>$C272*DB271</f>
        <v/>
      </c>
      <c r="DC272">
        <f>$C272*DC271</f>
        <v/>
      </c>
    </row>
    <row r="273">
      <c r="B273" t="inlineStr">
        <is>
          <t>TSP-618</t>
        </is>
      </c>
      <c r="C273" t="inlineStr">
        <is>
          <t>No. of batches</t>
        </is>
      </c>
      <c r="D273">
        <f>IFERROR(INDEX(PP_Grid[#Data],$DD273,2),0)</f>
        <v/>
      </c>
      <c r="E273">
        <f>IFERROR(INDEX(PP_Grid[#Data],$DD273,3),0)</f>
        <v/>
      </c>
      <c r="F273">
        <f>IFERROR(INDEX(PP_Grid[#Data],$DD273,4),0)</f>
        <v/>
      </c>
      <c r="G273">
        <f>IFERROR(INDEX(PP_Grid[#Data],$DD273,5),0)</f>
        <v/>
      </c>
      <c r="H273">
        <f>IFERROR(INDEX(PP_Grid[#Data],$DD273,6),0)</f>
        <v/>
      </c>
      <c r="I273">
        <f>IFERROR(INDEX(PP_Grid[#Data],$DD273,7),0)</f>
        <v/>
      </c>
      <c r="J273">
        <f>IFERROR(INDEX(PP_Grid[#Data],$DD273,8),0)</f>
        <v/>
      </c>
      <c r="K273">
        <f>IFERROR(INDEX(PP_Grid[#Data],$DD273,9),0)</f>
        <v/>
      </c>
      <c r="L273">
        <f>IFERROR(INDEX(PP_Grid[#Data],$DD273,10),0)</f>
        <v/>
      </c>
      <c r="M273">
        <f>IFERROR(INDEX(PP_Grid[#Data],$DD273,11),0)</f>
        <v/>
      </c>
      <c r="N273">
        <f>IFERROR(INDEX(PP_Grid[#Data],$DD273,12),0)</f>
        <v/>
      </c>
      <c r="O273">
        <f>IFERROR(INDEX(PP_Grid[#Data],$DD273,13),0)</f>
        <v/>
      </c>
      <c r="P273">
        <f>IFERROR(INDEX(PP_Grid[#Data],$DD273,14),0)</f>
        <v/>
      </c>
      <c r="Q273">
        <f>IFERROR(INDEX(PP_Grid[#Data],$DD273,15),0)</f>
        <v/>
      </c>
      <c r="R273">
        <f>IFERROR(INDEX(PP_Grid[#Data],$DD273,16),0)</f>
        <v/>
      </c>
      <c r="S273">
        <f>IFERROR(INDEX(PP_Grid[#Data],$DD273,17),0)</f>
        <v/>
      </c>
      <c r="T273">
        <f>IFERROR(INDEX(PP_Grid[#Data],$DD273,18),0)</f>
        <v/>
      </c>
      <c r="U273">
        <f>IFERROR(INDEX(PP_Grid[#Data],$DD273,19),0)</f>
        <v/>
      </c>
      <c r="V273">
        <f>IFERROR(INDEX(PP_Grid[#Data],$DD273,20),0)</f>
        <v/>
      </c>
      <c r="W273">
        <f>IFERROR(INDEX(PP_Grid[#Data],$DD273,21),0)</f>
        <v/>
      </c>
      <c r="X273">
        <f>IFERROR(INDEX(PP_Grid[#Data],$DD273,22),0)</f>
        <v/>
      </c>
      <c r="Y273">
        <f>IFERROR(INDEX(PP_Grid[#Data],$DD273,23),0)</f>
        <v/>
      </c>
      <c r="Z273">
        <f>IFERROR(INDEX(PP_Grid[#Data],$DD273,24),0)</f>
        <v/>
      </c>
      <c r="AA273">
        <f>IFERROR(INDEX(PP_Grid[#Data],$DD273,25),0)</f>
        <v/>
      </c>
      <c r="AB273">
        <f>IFERROR(INDEX(PP_Grid[#Data],$DD273,26),0)</f>
        <v/>
      </c>
      <c r="AC273">
        <f>IFERROR(INDEX(PP_Grid[#Data],$DD273,27),0)</f>
        <v/>
      </c>
      <c r="AD273">
        <f>IFERROR(INDEX(PP_Grid[#Data],$DD273,28),0)</f>
        <v/>
      </c>
      <c r="AE273">
        <f>IFERROR(INDEX(PP_Grid[#Data],$DD273,29),0)</f>
        <v/>
      </c>
      <c r="AF273">
        <f>IFERROR(INDEX(PP_Grid[#Data],$DD273,30),0)</f>
        <v/>
      </c>
      <c r="AG273">
        <f>IFERROR(INDEX(PP_Grid[#Data],$DD273,31),0)</f>
        <v/>
      </c>
      <c r="AH273">
        <f>IFERROR(INDEX(PP_Grid[#Data],$DD273,32),0)</f>
        <v/>
      </c>
      <c r="AI273">
        <f>IFERROR(INDEX(PP_Grid[#Data],$DD273,33),0)</f>
        <v/>
      </c>
      <c r="AJ273">
        <f>IFERROR(INDEX(PP_Grid[#Data],$DD273,34),0)</f>
        <v/>
      </c>
      <c r="AK273">
        <f>IFERROR(INDEX(PP_Grid[#Data],$DD273,35),0)</f>
        <v/>
      </c>
      <c r="AL273">
        <f>IFERROR(INDEX(PP_Grid[#Data],$DD273,36),0)</f>
        <v/>
      </c>
      <c r="AM273">
        <f>IFERROR(INDEX(PP_Grid[#Data],$DD273,37),0)</f>
        <v/>
      </c>
      <c r="AN273">
        <f>IFERROR(INDEX(PP_Grid[#Data],$DD273,38),0)</f>
        <v/>
      </c>
      <c r="AO273">
        <f>IFERROR(INDEX(PP_Grid[#Data],$DD273,39),0)</f>
        <v/>
      </c>
      <c r="AP273">
        <f>IFERROR(INDEX(PP_Grid[#Data],$DD273,40),0)</f>
        <v/>
      </c>
      <c r="AQ273">
        <f>IFERROR(INDEX(PP_Grid[#Data],$DD273,41),0)</f>
        <v/>
      </c>
      <c r="AR273">
        <f>IFERROR(INDEX(PP_Grid[#Data],$DD273,42),0)</f>
        <v/>
      </c>
      <c r="AS273">
        <f>IFERROR(INDEX(PP_Grid[#Data],$DD273,43),0)</f>
        <v/>
      </c>
      <c r="AT273">
        <f>IFERROR(INDEX(PP_Grid[#Data],$DD273,44),0)</f>
        <v/>
      </c>
      <c r="AU273">
        <f>IFERROR(INDEX(PP_Grid[#Data],$DD273,45),0)</f>
        <v/>
      </c>
      <c r="AV273">
        <f>IFERROR(INDEX(PP_Grid[#Data],$DD273,46),0)</f>
        <v/>
      </c>
      <c r="AW273">
        <f>IFERROR(INDEX(PP_Grid[#Data],$DD273,47),0)</f>
        <v/>
      </c>
      <c r="AX273">
        <f>IFERROR(INDEX(PP_Grid[#Data],$DD273,48),0)</f>
        <v/>
      </c>
      <c r="AY273">
        <f>IFERROR(INDEX(PP_Grid[#Data],$DD273,49),0)</f>
        <v/>
      </c>
      <c r="AZ273">
        <f>IFERROR(INDEX(PP_Grid[#Data],$DD273,50),0)</f>
        <v/>
      </c>
      <c r="BA273">
        <f>IFERROR(INDEX(PP_Grid[#Data],$DD273,51),0)</f>
        <v/>
      </c>
      <c r="BB273">
        <f>IFERROR(INDEX(PP_Grid[#Data],$DD273,52),0)</f>
        <v/>
      </c>
      <c r="BC273">
        <f>IFERROR(INDEX(PP_Grid[#Data],$DD273,53),0)</f>
        <v/>
      </c>
      <c r="BD273">
        <f>IFERROR(INDEX(PP_Grid[#Data],$DD273,54),0)</f>
        <v/>
      </c>
      <c r="BE273">
        <f>IFERROR(INDEX(PP_Grid[#Data],$DD273,55),0)</f>
        <v/>
      </c>
      <c r="BF273">
        <f>IFERROR(INDEX(PP_Grid[#Data],$DD273,56),0)</f>
        <v/>
      </c>
      <c r="BG273">
        <f>IFERROR(INDEX(PP_Grid[#Data],$DD273,57),0)</f>
        <v/>
      </c>
      <c r="BH273">
        <f>IFERROR(INDEX(PP_Grid[#Data],$DD273,58),0)</f>
        <v/>
      </c>
      <c r="BI273">
        <f>IFERROR(INDEX(PP_Grid[#Data],$DD273,59),0)</f>
        <v/>
      </c>
      <c r="BJ273">
        <f>IFERROR(INDEX(PP_Grid[#Data],$DD273,60),0)</f>
        <v/>
      </c>
      <c r="BK273">
        <f>IFERROR(INDEX(PP_Grid[#Data],$DD273,61),0)</f>
        <v/>
      </c>
      <c r="BL273">
        <f>IFERROR(INDEX(PP_Grid[#Data],$DD273,62),0)</f>
        <v/>
      </c>
      <c r="BM273">
        <f>IFERROR(INDEX(PP_Grid[#Data],$DD273,63),0)</f>
        <v/>
      </c>
      <c r="BN273">
        <f>IFERROR(INDEX(PP_Grid[#Data],$DD273,64),0)</f>
        <v/>
      </c>
      <c r="BO273">
        <f>IFERROR(INDEX(PP_Grid[#Data],$DD273,65),0)</f>
        <v/>
      </c>
      <c r="BP273">
        <f>IFERROR(INDEX(PP_Grid[#Data],$DD273,66),0)</f>
        <v/>
      </c>
      <c r="BQ273">
        <f>IFERROR(INDEX(PP_Grid[#Data],$DD273,67),0)</f>
        <v/>
      </c>
      <c r="BR273">
        <f>IFERROR(INDEX(PP_Grid[#Data],$DD273,68),0)</f>
        <v/>
      </c>
      <c r="BS273">
        <f>IFERROR(INDEX(PP_Grid[#Data],$DD273,69),0)</f>
        <v/>
      </c>
      <c r="BT273">
        <f>IFERROR(INDEX(PP_Grid[#Data],$DD273,70),0)</f>
        <v/>
      </c>
      <c r="BU273">
        <f>IFERROR(INDEX(PP_Grid[#Data],$DD273,71),0)</f>
        <v/>
      </c>
      <c r="BV273">
        <f>IFERROR(INDEX(PP_Grid[#Data],$DD273,72),0)</f>
        <v/>
      </c>
      <c r="BW273">
        <f>IFERROR(INDEX(PP_Grid[#Data],$DD273,73),0)</f>
        <v/>
      </c>
      <c r="BX273">
        <f>IFERROR(INDEX(PP_Grid[#Data],$DD273,74),0)</f>
        <v/>
      </c>
      <c r="BY273">
        <f>IFERROR(INDEX(PP_Grid[#Data],$DD273,75),0)</f>
        <v/>
      </c>
      <c r="BZ273">
        <f>IFERROR(INDEX(PP_Grid[#Data],$DD273,76),0)</f>
        <v/>
      </c>
      <c r="CA273">
        <f>IFERROR(INDEX(PP_Grid[#Data],$DD273,77),0)</f>
        <v/>
      </c>
      <c r="CB273">
        <f>IFERROR(INDEX(PP_Grid[#Data],$DD273,78),0)</f>
        <v/>
      </c>
      <c r="CC273">
        <f>IFERROR(INDEX(PP_Grid[#Data],$DD273,79),0)</f>
        <v/>
      </c>
      <c r="CD273">
        <f>IFERROR(INDEX(PP_Grid[#Data],$DD273,80),0)</f>
        <v/>
      </c>
      <c r="CE273">
        <f>IFERROR(INDEX(PP_Grid[#Data],$DD273,81),0)</f>
        <v/>
      </c>
      <c r="CF273">
        <f>IFERROR(INDEX(PP_Grid[#Data],$DD273,82),0)</f>
        <v/>
      </c>
      <c r="CG273">
        <f>IFERROR(INDEX(PP_Grid[#Data],$DD273,83),0)</f>
        <v/>
      </c>
      <c r="CH273">
        <f>IFERROR(INDEX(PP_Grid[#Data],$DD273,84),0)</f>
        <v/>
      </c>
      <c r="CI273">
        <f>IFERROR(INDEX(PP_Grid[#Data],$DD273,85),0)</f>
        <v/>
      </c>
      <c r="CJ273">
        <f>IFERROR(INDEX(PP_Grid[#Data],$DD273,86),0)</f>
        <v/>
      </c>
      <c r="CK273">
        <f>IFERROR(INDEX(PP_Grid[#Data],$DD273,87),0)</f>
        <v/>
      </c>
      <c r="CL273">
        <f>IFERROR(INDEX(PP_Grid[#Data],$DD273,88),0)</f>
        <v/>
      </c>
      <c r="CM273">
        <f>IFERROR(INDEX(PP_Grid[#Data],$DD273,89),0)</f>
        <v/>
      </c>
      <c r="CN273">
        <f>IFERROR(INDEX(PP_Grid[#Data],$DD273,90),0)</f>
        <v/>
      </c>
      <c r="CO273">
        <f>IFERROR(INDEX(PP_Grid[#Data],$DD273,91),0)</f>
        <v/>
      </c>
      <c r="CP273">
        <f>IFERROR(INDEX(PP_Grid[#Data],$DD273,92),0)</f>
        <v/>
      </c>
      <c r="CQ273">
        <f>IFERROR(INDEX(PP_Grid[#Data],$DD273,93),0)</f>
        <v/>
      </c>
      <c r="CR273">
        <f>IFERROR(INDEX(PP_Grid[#Data],$DD273,94),0)</f>
        <v/>
      </c>
      <c r="CS273">
        <f>IFERROR(INDEX(PP_Grid[#Data],$DD273,95),0)</f>
        <v/>
      </c>
      <c r="CT273">
        <f>IFERROR(INDEX(PP_Grid[#Data],$DD273,96),0)</f>
        <v/>
      </c>
      <c r="CU273">
        <f>IFERROR(INDEX(PP_Grid[#Data],$DD273,97),0)</f>
        <v/>
      </c>
      <c r="CV273">
        <f>IFERROR(INDEX(PP_Grid[#Data],$DD273,98),0)</f>
        <v/>
      </c>
      <c r="CW273">
        <f>IFERROR(INDEX(PP_Grid[#Data],$DD273,99),0)</f>
        <v/>
      </c>
      <c r="CX273">
        <f>IFERROR(INDEX(PP_Grid[#Data],$DD273,100),0)</f>
        <v/>
      </c>
      <c r="CY273">
        <f>IFERROR(INDEX(PP_Grid[#Data],$DD273,101),0)</f>
        <v/>
      </c>
      <c r="CZ273">
        <f>IFERROR(INDEX(PP_Grid[#Data],$DD273,102),0)</f>
        <v/>
      </c>
      <c r="DA273">
        <f>IFERROR(INDEX(PP_Grid[#Data],$DD273,103),0)</f>
        <v/>
      </c>
      <c r="DB273">
        <f>IFERROR(INDEX(PP_Grid[#Data],$DD273,104),0)</f>
        <v/>
      </c>
      <c r="DC273">
        <f>IFERROR(INDEX(PP_Grid[#Data],$DD273,105),0)</f>
        <v/>
      </c>
      <c r="DD273" s="12">
        <f>IFERROR(MATCH($B273,PP_Grid[Intermediate],0),99999)</f>
        <v/>
      </c>
    </row>
    <row r="274">
      <c r="B274" t="inlineStr">
        <is>
          <t>使用量(kg)</t>
        </is>
      </c>
      <c r="C274">
        <f>SUMIFS(M_BOM[RM_Qty_Per_Batch],M_BOM[Intermediate],$B273,M_BOM[Part Name],$A264)</f>
        <v/>
      </c>
      <c r="D274">
        <f>$C274*D273</f>
        <v/>
      </c>
      <c r="E274">
        <f>$C274*E273</f>
        <v/>
      </c>
      <c r="F274">
        <f>$C274*F273</f>
        <v/>
      </c>
      <c r="G274">
        <f>$C274*G273</f>
        <v/>
      </c>
      <c r="H274">
        <f>$C274*H273</f>
        <v/>
      </c>
      <c r="I274">
        <f>$C274*I273</f>
        <v/>
      </c>
      <c r="J274">
        <f>$C274*J273</f>
        <v/>
      </c>
      <c r="K274">
        <f>$C274*K273</f>
        <v/>
      </c>
      <c r="L274">
        <f>$C274*L273</f>
        <v/>
      </c>
      <c r="M274">
        <f>$C274*M273</f>
        <v/>
      </c>
      <c r="N274">
        <f>$C274*N273</f>
        <v/>
      </c>
      <c r="O274">
        <f>$C274*O273</f>
        <v/>
      </c>
      <c r="P274">
        <f>$C274*P273</f>
        <v/>
      </c>
      <c r="Q274">
        <f>$C274*Q273</f>
        <v/>
      </c>
      <c r="R274">
        <f>$C274*R273</f>
        <v/>
      </c>
      <c r="S274">
        <f>$C274*S273</f>
        <v/>
      </c>
      <c r="T274">
        <f>$C274*T273</f>
        <v/>
      </c>
      <c r="U274">
        <f>$C274*U273</f>
        <v/>
      </c>
      <c r="V274">
        <f>$C274*V273</f>
        <v/>
      </c>
      <c r="W274">
        <f>$C274*W273</f>
        <v/>
      </c>
      <c r="X274">
        <f>$C274*X273</f>
        <v/>
      </c>
      <c r="Y274">
        <f>$C274*Y273</f>
        <v/>
      </c>
      <c r="Z274">
        <f>$C274*Z273</f>
        <v/>
      </c>
      <c r="AA274">
        <f>$C274*AA273</f>
        <v/>
      </c>
      <c r="AB274">
        <f>$C274*AB273</f>
        <v/>
      </c>
      <c r="AC274">
        <f>$C274*AC273</f>
        <v/>
      </c>
      <c r="AD274">
        <f>$C274*AD273</f>
        <v/>
      </c>
      <c r="AE274">
        <f>$C274*AE273</f>
        <v/>
      </c>
      <c r="AF274">
        <f>$C274*AF273</f>
        <v/>
      </c>
      <c r="AG274">
        <f>$C274*AG273</f>
        <v/>
      </c>
      <c r="AH274">
        <f>$C274*AH273</f>
        <v/>
      </c>
      <c r="AI274">
        <f>$C274*AI273</f>
        <v/>
      </c>
      <c r="AJ274">
        <f>$C274*AJ273</f>
        <v/>
      </c>
      <c r="AK274">
        <f>$C274*AK273</f>
        <v/>
      </c>
      <c r="AL274">
        <f>$C274*AL273</f>
        <v/>
      </c>
      <c r="AM274">
        <f>$C274*AM273</f>
        <v/>
      </c>
      <c r="AN274">
        <f>$C274*AN273</f>
        <v/>
      </c>
      <c r="AO274">
        <f>$C274*AO273</f>
        <v/>
      </c>
      <c r="AP274">
        <f>$C274*AP273</f>
        <v/>
      </c>
      <c r="AQ274">
        <f>$C274*AQ273</f>
        <v/>
      </c>
      <c r="AR274">
        <f>$C274*AR273</f>
        <v/>
      </c>
      <c r="AS274">
        <f>$C274*AS273</f>
        <v/>
      </c>
      <c r="AT274">
        <f>$C274*AT273</f>
        <v/>
      </c>
      <c r="AU274">
        <f>$C274*AU273</f>
        <v/>
      </c>
      <c r="AV274">
        <f>$C274*AV273</f>
        <v/>
      </c>
      <c r="AW274">
        <f>$C274*AW273</f>
        <v/>
      </c>
      <c r="AX274">
        <f>$C274*AX273</f>
        <v/>
      </c>
      <c r="AY274">
        <f>$C274*AY273</f>
        <v/>
      </c>
      <c r="AZ274">
        <f>$C274*AZ273</f>
        <v/>
      </c>
      <c r="BA274">
        <f>$C274*BA273</f>
        <v/>
      </c>
      <c r="BB274">
        <f>$C274*BB273</f>
        <v/>
      </c>
      <c r="BC274">
        <f>$C274*BC273</f>
        <v/>
      </c>
      <c r="BD274">
        <f>$C274*BD273</f>
        <v/>
      </c>
      <c r="BE274">
        <f>$C274*BE273</f>
        <v/>
      </c>
      <c r="BF274">
        <f>$C274*BF273</f>
        <v/>
      </c>
      <c r="BG274">
        <f>$C274*BG273</f>
        <v/>
      </c>
      <c r="BH274">
        <f>$C274*BH273</f>
        <v/>
      </c>
      <c r="BI274">
        <f>$C274*BI273</f>
        <v/>
      </c>
      <c r="BJ274">
        <f>$C274*BJ273</f>
        <v/>
      </c>
      <c r="BK274">
        <f>$C274*BK273</f>
        <v/>
      </c>
      <c r="BL274">
        <f>$C274*BL273</f>
        <v/>
      </c>
      <c r="BM274">
        <f>$C274*BM273</f>
        <v/>
      </c>
      <c r="BN274">
        <f>$C274*BN273</f>
        <v/>
      </c>
      <c r="BO274">
        <f>$C274*BO273</f>
        <v/>
      </c>
      <c r="BP274">
        <f>$C274*BP273</f>
        <v/>
      </c>
      <c r="BQ274">
        <f>$C274*BQ273</f>
        <v/>
      </c>
      <c r="BR274">
        <f>$C274*BR273</f>
        <v/>
      </c>
      <c r="BS274">
        <f>$C274*BS273</f>
        <v/>
      </c>
      <c r="BT274">
        <f>$C274*BT273</f>
        <v/>
      </c>
      <c r="BU274">
        <f>$C274*BU273</f>
        <v/>
      </c>
      <c r="BV274">
        <f>$C274*BV273</f>
        <v/>
      </c>
      <c r="BW274">
        <f>$C274*BW273</f>
        <v/>
      </c>
      <c r="BX274">
        <f>$C274*BX273</f>
        <v/>
      </c>
      <c r="BY274">
        <f>$C274*BY273</f>
        <v/>
      </c>
      <c r="BZ274">
        <f>$C274*BZ273</f>
        <v/>
      </c>
      <c r="CA274">
        <f>$C274*CA273</f>
        <v/>
      </c>
      <c r="CB274">
        <f>$C274*CB273</f>
        <v/>
      </c>
      <c r="CC274">
        <f>$C274*CC273</f>
        <v/>
      </c>
      <c r="CD274">
        <f>$C274*CD273</f>
        <v/>
      </c>
      <c r="CE274">
        <f>$C274*CE273</f>
        <v/>
      </c>
      <c r="CF274">
        <f>$C274*CF273</f>
        <v/>
      </c>
      <c r="CG274">
        <f>$C274*CG273</f>
        <v/>
      </c>
      <c r="CH274">
        <f>$C274*CH273</f>
        <v/>
      </c>
      <c r="CI274">
        <f>$C274*CI273</f>
        <v/>
      </c>
      <c r="CJ274">
        <f>$C274*CJ273</f>
        <v/>
      </c>
      <c r="CK274">
        <f>$C274*CK273</f>
        <v/>
      </c>
      <c r="CL274">
        <f>$C274*CL273</f>
        <v/>
      </c>
      <c r="CM274">
        <f>$C274*CM273</f>
        <v/>
      </c>
      <c r="CN274">
        <f>$C274*CN273</f>
        <v/>
      </c>
      <c r="CO274">
        <f>$C274*CO273</f>
        <v/>
      </c>
      <c r="CP274">
        <f>$C274*CP273</f>
        <v/>
      </c>
      <c r="CQ274">
        <f>$C274*CQ273</f>
        <v/>
      </c>
      <c r="CR274">
        <f>$C274*CR273</f>
        <v/>
      </c>
      <c r="CS274">
        <f>$C274*CS273</f>
        <v/>
      </c>
      <c r="CT274">
        <f>$C274*CT273</f>
        <v/>
      </c>
      <c r="CU274">
        <f>$C274*CU273</f>
        <v/>
      </c>
      <c r="CV274">
        <f>$C274*CV273</f>
        <v/>
      </c>
      <c r="CW274">
        <f>$C274*CW273</f>
        <v/>
      </c>
      <c r="CX274">
        <f>$C274*CX273</f>
        <v/>
      </c>
      <c r="CY274">
        <f>$C274*CY273</f>
        <v/>
      </c>
      <c r="CZ274">
        <f>$C274*CZ273</f>
        <v/>
      </c>
      <c r="DA274">
        <f>$C274*DA273</f>
        <v/>
      </c>
      <c r="DB274">
        <f>$C274*DB273</f>
        <v/>
      </c>
      <c r="DC274">
        <f>$C274*DC273</f>
        <v/>
      </c>
    </row>
    <row r="275">
      <c r="B275" t="inlineStr">
        <is>
          <t>TSP-710</t>
        </is>
      </c>
      <c r="C275" t="inlineStr">
        <is>
          <t>No. of batches</t>
        </is>
      </c>
      <c r="D275">
        <f>IFERROR(INDEX(PP_Grid[#Data],$DD275,2),0)</f>
        <v/>
      </c>
      <c r="E275">
        <f>IFERROR(INDEX(PP_Grid[#Data],$DD275,3),0)</f>
        <v/>
      </c>
      <c r="F275">
        <f>IFERROR(INDEX(PP_Grid[#Data],$DD275,4),0)</f>
        <v/>
      </c>
      <c r="G275">
        <f>IFERROR(INDEX(PP_Grid[#Data],$DD275,5),0)</f>
        <v/>
      </c>
      <c r="H275">
        <f>IFERROR(INDEX(PP_Grid[#Data],$DD275,6),0)</f>
        <v/>
      </c>
      <c r="I275">
        <f>IFERROR(INDEX(PP_Grid[#Data],$DD275,7),0)</f>
        <v/>
      </c>
      <c r="J275">
        <f>IFERROR(INDEX(PP_Grid[#Data],$DD275,8),0)</f>
        <v/>
      </c>
      <c r="K275">
        <f>IFERROR(INDEX(PP_Grid[#Data],$DD275,9),0)</f>
        <v/>
      </c>
      <c r="L275">
        <f>IFERROR(INDEX(PP_Grid[#Data],$DD275,10),0)</f>
        <v/>
      </c>
      <c r="M275">
        <f>IFERROR(INDEX(PP_Grid[#Data],$DD275,11),0)</f>
        <v/>
      </c>
      <c r="N275">
        <f>IFERROR(INDEX(PP_Grid[#Data],$DD275,12),0)</f>
        <v/>
      </c>
      <c r="O275">
        <f>IFERROR(INDEX(PP_Grid[#Data],$DD275,13),0)</f>
        <v/>
      </c>
      <c r="P275">
        <f>IFERROR(INDEX(PP_Grid[#Data],$DD275,14),0)</f>
        <v/>
      </c>
      <c r="Q275">
        <f>IFERROR(INDEX(PP_Grid[#Data],$DD275,15),0)</f>
        <v/>
      </c>
      <c r="R275">
        <f>IFERROR(INDEX(PP_Grid[#Data],$DD275,16),0)</f>
        <v/>
      </c>
      <c r="S275">
        <f>IFERROR(INDEX(PP_Grid[#Data],$DD275,17),0)</f>
        <v/>
      </c>
      <c r="T275">
        <f>IFERROR(INDEX(PP_Grid[#Data],$DD275,18),0)</f>
        <v/>
      </c>
      <c r="U275">
        <f>IFERROR(INDEX(PP_Grid[#Data],$DD275,19),0)</f>
        <v/>
      </c>
      <c r="V275">
        <f>IFERROR(INDEX(PP_Grid[#Data],$DD275,20),0)</f>
        <v/>
      </c>
      <c r="W275">
        <f>IFERROR(INDEX(PP_Grid[#Data],$DD275,21),0)</f>
        <v/>
      </c>
      <c r="X275">
        <f>IFERROR(INDEX(PP_Grid[#Data],$DD275,22),0)</f>
        <v/>
      </c>
      <c r="Y275">
        <f>IFERROR(INDEX(PP_Grid[#Data],$DD275,23),0)</f>
        <v/>
      </c>
      <c r="Z275">
        <f>IFERROR(INDEX(PP_Grid[#Data],$DD275,24),0)</f>
        <v/>
      </c>
      <c r="AA275">
        <f>IFERROR(INDEX(PP_Grid[#Data],$DD275,25),0)</f>
        <v/>
      </c>
      <c r="AB275">
        <f>IFERROR(INDEX(PP_Grid[#Data],$DD275,26),0)</f>
        <v/>
      </c>
      <c r="AC275">
        <f>IFERROR(INDEX(PP_Grid[#Data],$DD275,27),0)</f>
        <v/>
      </c>
      <c r="AD275">
        <f>IFERROR(INDEX(PP_Grid[#Data],$DD275,28),0)</f>
        <v/>
      </c>
      <c r="AE275">
        <f>IFERROR(INDEX(PP_Grid[#Data],$DD275,29),0)</f>
        <v/>
      </c>
      <c r="AF275">
        <f>IFERROR(INDEX(PP_Grid[#Data],$DD275,30),0)</f>
        <v/>
      </c>
      <c r="AG275">
        <f>IFERROR(INDEX(PP_Grid[#Data],$DD275,31),0)</f>
        <v/>
      </c>
      <c r="AH275">
        <f>IFERROR(INDEX(PP_Grid[#Data],$DD275,32),0)</f>
        <v/>
      </c>
      <c r="AI275">
        <f>IFERROR(INDEX(PP_Grid[#Data],$DD275,33),0)</f>
        <v/>
      </c>
      <c r="AJ275">
        <f>IFERROR(INDEX(PP_Grid[#Data],$DD275,34),0)</f>
        <v/>
      </c>
      <c r="AK275">
        <f>IFERROR(INDEX(PP_Grid[#Data],$DD275,35),0)</f>
        <v/>
      </c>
      <c r="AL275">
        <f>IFERROR(INDEX(PP_Grid[#Data],$DD275,36),0)</f>
        <v/>
      </c>
      <c r="AM275">
        <f>IFERROR(INDEX(PP_Grid[#Data],$DD275,37),0)</f>
        <v/>
      </c>
      <c r="AN275">
        <f>IFERROR(INDEX(PP_Grid[#Data],$DD275,38),0)</f>
        <v/>
      </c>
      <c r="AO275">
        <f>IFERROR(INDEX(PP_Grid[#Data],$DD275,39),0)</f>
        <v/>
      </c>
      <c r="AP275">
        <f>IFERROR(INDEX(PP_Grid[#Data],$DD275,40),0)</f>
        <v/>
      </c>
      <c r="AQ275">
        <f>IFERROR(INDEX(PP_Grid[#Data],$DD275,41),0)</f>
        <v/>
      </c>
      <c r="AR275">
        <f>IFERROR(INDEX(PP_Grid[#Data],$DD275,42),0)</f>
        <v/>
      </c>
      <c r="AS275">
        <f>IFERROR(INDEX(PP_Grid[#Data],$DD275,43),0)</f>
        <v/>
      </c>
      <c r="AT275">
        <f>IFERROR(INDEX(PP_Grid[#Data],$DD275,44),0)</f>
        <v/>
      </c>
      <c r="AU275">
        <f>IFERROR(INDEX(PP_Grid[#Data],$DD275,45),0)</f>
        <v/>
      </c>
      <c r="AV275">
        <f>IFERROR(INDEX(PP_Grid[#Data],$DD275,46),0)</f>
        <v/>
      </c>
      <c r="AW275">
        <f>IFERROR(INDEX(PP_Grid[#Data],$DD275,47),0)</f>
        <v/>
      </c>
      <c r="AX275">
        <f>IFERROR(INDEX(PP_Grid[#Data],$DD275,48),0)</f>
        <v/>
      </c>
      <c r="AY275">
        <f>IFERROR(INDEX(PP_Grid[#Data],$DD275,49),0)</f>
        <v/>
      </c>
      <c r="AZ275">
        <f>IFERROR(INDEX(PP_Grid[#Data],$DD275,50),0)</f>
        <v/>
      </c>
      <c r="BA275">
        <f>IFERROR(INDEX(PP_Grid[#Data],$DD275,51),0)</f>
        <v/>
      </c>
      <c r="BB275">
        <f>IFERROR(INDEX(PP_Grid[#Data],$DD275,52),0)</f>
        <v/>
      </c>
      <c r="BC275">
        <f>IFERROR(INDEX(PP_Grid[#Data],$DD275,53),0)</f>
        <v/>
      </c>
      <c r="BD275">
        <f>IFERROR(INDEX(PP_Grid[#Data],$DD275,54),0)</f>
        <v/>
      </c>
      <c r="BE275">
        <f>IFERROR(INDEX(PP_Grid[#Data],$DD275,55),0)</f>
        <v/>
      </c>
      <c r="BF275">
        <f>IFERROR(INDEX(PP_Grid[#Data],$DD275,56),0)</f>
        <v/>
      </c>
      <c r="BG275">
        <f>IFERROR(INDEX(PP_Grid[#Data],$DD275,57),0)</f>
        <v/>
      </c>
      <c r="BH275">
        <f>IFERROR(INDEX(PP_Grid[#Data],$DD275,58),0)</f>
        <v/>
      </c>
      <c r="BI275">
        <f>IFERROR(INDEX(PP_Grid[#Data],$DD275,59),0)</f>
        <v/>
      </c>
      <c r="BJ275">
        <f>IFERROR(INDEX(PP_Grid[#Data],$DD275,60),0)</f>
        <v/>
      </c>
      <c r="BK275">
        <f>IFERROR(INDEX(PP_Grid[#Data],$DD275,61),0)</f>
        <v/>
      </c>
      <c r="BL275">
        <f>IFERROR(INDEX(PP_Grid[#Data],$DD275,62),0)</f>
        <v/>
      </c>
      <c r="BM275">
        <f>IFERROR(INDEX(PP_Grid[#Data],$DD275,63),0)</f>
        <v/>
      </c>
      <c r="BN275">
        <f>IFERROR(INDEX(PP_Grid[#Data],$DD275,64),0)</f>
        <v/>
      </c>
      <c r="BO275">
        <f>IFERROR(INDEX(PP_Grid[#Data],$DD275,65),0)</f>
        <v/>
      </c>
      <c r="BP275">
        <f>IFERROR(INDEX(PP_Grid[#Data],$DD275,66),0)</f>
        <v/>
      </c>
      <c r="BQ275">
        <f>IFERROR(INDEX(PP_Grid[#Data],$DD275,67),0)</f>
        <v/>
      </c>
      <c r="BR275">
        <f>IFERROR(INDEX(PP_Grid[#Data],$DD275,68),0)</f>
        <v/>
      </c>
      <c r="BS275">
        <f>IFERROR(INDEX(PP_Grid[#Data],$DD275,69),0)</f>
        <v/>
      </c>
      <c r="BT275">
        <f>IFERROR(INDEX(PP_Grid[#Data],$DD275,70),0)</f>
        <v/>
      </c>
      <c r="BU275">
        <f>IFERROR(INDEX(PP_Grid[#Data],$DD275,71),0)</f>
        <v/>
      </c>
      <c r="BV275">
        <f>IFERROR(INDEX(PP_Grid[#Data],$DD275,72),0)</f>
        <v/>
      </c>
      <c r="BW275">
        <f>IFERROR(INDEX(PP_Grid[#Data],$DD275,73),0)</f>
        <v/>
      </c>
      <c r="BX275">
        <f>IFERROR(INDEX(PP_Grid[#Data],$DD275,74),0)</f>
        <v/>
      </c>
      <c r="BY275">
        <f>IFERROR(INDEX(PP_Grid[#Data],$DD275,75),0)</f>
        <v/>
      </c>
      <c r="BZ275">
        <f>IFERROR(INDEX(PP_Grid[#Data],$DD275,76),0)</f>
        <v/>
      </c>
      <c r="CA275">
        <f>IFERROR(INDEX(PP_Grid[#Data],$DD275,77),0)</f>
        <v/>
      </c>
      <c r="CB275">
        <f>IFERROR(INDEX(PP_Grid[#Data],$DD275,78),0)</f>
        <v/>
      </c>
      <c r="CC275">
        <f>IFERROR(INDEX(PP_Grid[#Data],$DD275,79),0)</f>
        <v/>
      </c>
      <c r="CD275">
        <f>IFERROR(INDEX(PP_Grid[#Data],$DD275,80),0)</f>
        <v/>
      </c>
      <c r="CE275">
        <f>IFERROR(INDEX(PP_Grid[#Data],$DD275,81),0)</f>
        <v/>
      </c>
      <c r="CF275">
        <f>IFERROR(INDEX(PP_Grid[#Data],$DD275,82),0)</f>
        <v/>
      </c>
      <c r="CG275">
        <f>IFERROR(INDEX(PP_Grid[#Data],$DD275,83),0)</f>
        <v/>
      </c>
      <c r="CH275">
        <f>IFERROR(INDEX(PP_Grid[#Data],$DD275,84),0)</f>
        <v/>
      </c>
      <c r="CI275">
        <f>IFERROR(INDEX(PP_Grid[#Data],$DD275,85),0)</f>
        <v/>
      </c>
      <c r="CJ275">
        <f>IFERROR(INDEX(PP_Grid[#Data],$DD275,86),0)</f>
        <v/>
      </c>
      <c r="CK275">
        <f>IFERROR(INDEX(PP_Grid[#Data],$DD275,87),0)</f>
        <v/>
      </c>
      <c r="CL275">
        <f>IFERROR(INDEX(PP_Grid[#Data],$DD275,88),0)</f>
        <v/>
      </c>
      <c r="CM275">
        <f>IFERROR(INDEX(PP_Grid[#Data],$DD275,89),0)</f>
        <v/>
      </c>
      <c r="CN275">
        <f>IFERROR(INDEX(PP_Grid[#Data],$DD275,90),0)</f>
        <v/>
      </c>
      <c r="CO275">
        <f>IFERROR(INDEX(PP_Grid[#Data],$DD275,91),0)</f>
        <v/>
      </c>
      <c r="CP275">
        <f>IFERROR(INDEX(PP_Grid[#Data],$DD275,92),0)</f>
        <v/>
      </c>
      <c r="CQ275">
        <f>IFERROR(INDEX(PP_Grid[#Data],$DD275,93),0)</f>
        <v/>
      </c>
      <c r="CR275">
        <f>IFERROR(INDEX(PP_Grid[#Data],$DD275,94),0)</f>
        <v/>
      </c>
      <c r="CS275">
        <f>IFERROR(INDEX(PP_Grid[#Data],$DD275,95),0)</f>
        <v/>
      </c>
      <c r="CT275">
        <f>IFERROR(INDEX(PP_Grid[#Data],$DD275,96),0)</f>
        <v/>
      </c>
      <c r="CU275">
        <f>IFERROR(INDEX(PP_Grid[#Data],$DD275,97),0)</f>
        <v/>
      </c>
      <c r="CV275">
        <f>IFERROR(INDEX(PP_Grid[#Data],$DD275,98),0)</f>
        <v/>
      </c>
      <c r="CW275">
        <f>IFERROR(INDEX(PP_Grid[#Data],$DD275,99),0)</f>
        <v/>
      </c>
      <c r="CX275">
        <f>IFERROR(INDEX(PP_Grid[#Data],$DD275,100),0)</f>
        <v/>
      </c>
      <c r="CY275">
        <f>IFERROR(INDEX(PP_Grid[#Data],$DD275,101),0)</f>
        <v/>
      </c>
      <c r="CZ275">
        <f>IFERROR(INDEX(PP_Grid[#Data],$DD275,102),0)</f>
        <v/>
      </c>
      <c r="DA275">
        <f>IFERROR(INDEX(PP_Grid[#Data],$DD275,103),0)</f>
        <v/>
      </c>
      <c r="DB275">
        <f>IFERROR(INDEX(PP_Grid[#Data],$DD275,104),0)</f>
        <v/>
      </c>
      <c r="DC275">
        <f>IFERROR(INDEX(PP_Grid[#Data],$DD275,105),0)</f>
        <v/>
      </c>
      <c r="DD275" s="12">
        <f>IFERROR(MATCH($B275,PP_Grid[Intermediate],0),99999)</f>
        <v/>
      </c>
    </row>
    <row r="276">
      <c r="B276" t="inlineStr">
        <is>
          <t>使用量(kg)</t>
        </is>
      </c>
      <c r="C276">
        <f>SUMIFS(M_BOM[RM_Qty_Per_Batch],M_BOM[Intermediate],$B275,M_BOM[Part Name],$A264)</f>
        <v/>
      </c>
      <c r="D276">
        <f>$C276*D275</f>
        <v/>
      </c>
      <c r="E276">
        <f>$C276*E275</f>
        <v/>
      </c>
      <c r="F276">
        <f>$C276*F275</f>
        <v/>
      </c>
      <c r="G276">
        <f>$C276*G275</f>
        <v/>
      </c>
      <c r="H276">
        <f>$C276*H275</f>
        <v/>
      </c>
      <c r="I276">
        <f>$C276*I275</f>
        <v/>
      </c>
      <c r="J276">
        <f>$C276*J275</f>
        <v/>
      </c>
      <c r="K276">
        <f>$C276*K275</f>
        <v/>
      </c>
      <c r="L276">
        <f>$C276*L275</f>
        <v/>
      </c>
      <c r="M276">
        <f>$C276*M275</f>
        <v/>
      </c>
      <c r="N276">
        <f>$C276*N275</f>
        <v/>
      </c>
      <c r="O276">
        <f>$C276*O275</f>
        <v/>
      </c>
      <c r="P276">
        <f>$C276*P275</f>
        <v/>
      </c>
      <c r="Q276">
        <f>$C276*Q275</f>
        <v/>
      </c>
      <c r="R276">
        <f>$C276*R275</f>
        <v/>
      </c>
      <c r="S276">
        <f>$C276*S275</f>
        <v/>
      </c>
      <c r="T276">
        <f>$C276*T275</f>
        <v/>
      </c>
      <c r="U276">
        <f>$C276*U275</f>
        <v/>
      </c>
      <c r="V276">
        <f>$C276*V275</f>
        <v/>
      </c>
      <c r="W276">
        <f>$C276*W275</f>
        <v/>
      </c>
      <c r="X276">
        <f>$C276*X275</f>
        <v/>
      </c>
      <c r="Y276">
        <f>$C276*Y275</f>
        <v/>
      </c>
      <c r="Z276">
        <f>$C276*Z275</f>
        <v/>
      </c>
      <c r="AA276">
        <f>$C276*AA275</f>
        <v/>
      </c>
      <c r="AB276">
        <f>$C276*AB275</f>
        <v/>
      </c>
      <c r="AC276">
        <f>$C276*AC275</f>
        <v/>
      </c>
      <c r="AD276">
        <f>$C276*AD275</f>
        <v/>
      </c>
      <c r="AE276">
        <f>$C276*AE275</f>
        <v/>
      </c>
      <c r="AF276">
        <f>$C276*AF275</f>
        <v/>
      </c>
      <c r="AG276">
        <f>$C276*AG275</f>
        <v/>
      </c>
      <c r="AH276">
        <f>$C276*AH275</f>
        <v/>
      </c>
      <c r="AI276">
        <f>$C276*AI275</f>
        <v/>
      </c>
      <c r="AJ276">
        <f>$C276*AJ275</f>
        <v/>
      </c>
      <c r="AK276">
        <f>$C276*AK275</f>
        <v/>
      </c>
      <c r="AL276">
        <f>$C276*AL275</f>
        <v/>
      </c>
      <c r="AM276">
        <f>$C276*AM275</f>
        <v/>
      </c>
      <c r="AN276">
        <f>$C276*AN275</f>
        <v/>
      </c>
      <c r="AO276">
        <f>$C276*AO275</f>
        <v/>
      </c>
      <c r="AP276">
        <f>$C276*AP275</f>
        <v/>
      </c>
      <c r="AQ276">
        <f>$C276*AQ275</f>
        <v/>
      </c>
      <c r="AR276">
        <f>$C276*AR275</f>
        <v/>
      </c>
      <c r="AS276">
        <f>$C276*AS275</f>
        <v/>
      </c>
      <c r="AT276">
        <f>$C276*AT275</f>
        <v/>
      </c>
      <c r="AU276">
        <f>$C276*AU275</f>
        <v/>
      </c>
      <c r="AV276">
        <f>$C276*AV275</f>
        <v/>
      </c>
      <c r="AW276">
        <f>$C276*AW275</f>
        <v/>
      </c>
      <c r="AX276">
        <f>$C276*AX275</f>
        <v/>
      </c>
      <c r="AY276">
        <f>$C276*AY275</f>
        <v/>
      </c>
      <c r="AZ276">
        <f>$C276*AZ275</f>
        <v/>
      </c>
      <c r="BA276">
        <f>$C276*BA275</f>
        <v/>
      </c>
      <c r="BB276">
        <f>$C276*BB275</f>
        <v/>
      </c>
      <c r="BC276">
        <f>$C276*BC275</f>
        <v/>
      </c>
      <c r="BD276">
        <f>$C276*BD275</f>
        <v/>
      </c>
      <c r="BE276">
        <f>$C276*BE275</f>
        <v/>
      </c>
      <c r="BF276">
        <f>$C276*BF275</f>
        <v/>
      </c>
      <c r="BG276">
        <f>$C276*BG275</f>
        <v/>
      </c>
      <c r="BH276">
        <f>$C276*BH275</f>
        <v/>
      </c>
      <c r="BI276">
        <f>$C276*BI275</f>
        <v/>
      </c>
      <c r="BJ276">
        <f>$C276*BJ275</f>
        <v/>
      </c>
      <c r="BK276">
        <f>$C276*BK275</f>
        <v/>
      </c>
      <c r="BL276">
        <f>$C276*BL275</f>
        <v/>
      </c>
      <c r="BM276">
        <f>$C276*BM275</f>
        <v/>
      </c>
      <c r="BN276">
        <f>$C276*BN275</f>
        <v/>
      </c>
      <c r="BO276">
        <f>$C276*BO275</f>
        <v/>
      </c>
      <c r="BP276">
        <f>$C276*BP275</f>
        <v/>
      </c>
      <c r="BQ276">
        <f>$C276*BQ275</f>
        <v/>
      </c>
      <c r="BR276">
        <f>$C276*BR275</f>
        <v/>
      </c>
      <c r="BS276">
        <f>$C276*BS275</f>
        <v/>
      </c>
      <c r="BT276">
        <f>$C276*BT275</f>
        <v/>
      </c>
      <c r="BU276">
        <f>$C276*BU275</f>
        <v/>
      </c>
      <c r="BV276">
        <f>$C276*BV275</f>
        <v/>
      </c>
      <c r="BW276">
        <f>$C276*BW275</f>
        <v/>
      </c>
      <c r="BX276">
        <f>$C276*BX275</f>
        <v/>
      </c>
      <c r="BY276">
        <f>$C276*BY275</f>
        <v/>
      </c>
      <c r="BZ276">
        <f>$C276*BZ275</f>
        <v/>
      </c>
      <c r="CA276">
        <f>$C276*CA275</f>
        <v/>
      </c>
      <c r="CB276">
        <f>$C276*CB275</f>
        <v/>
      </c>
      <c r="CC276">
        <f>$C276*CC275</f>
        <v/>
      </c>
      <c r="CD276">
        <f>$C276*CD275</f>
        <v/>
      </c>
      <c r="CE276">
        <f>$C276*CE275</f>
        <v/>
      </c>
      <c r="CF276">
        <f>$C276*CF275</f>
        <v/>
      </c>
      <c r="CG276">
        <f>$C276*CG275</f>
        <v/>
      </c>
      <c r="CH276">
        <f>$C276*CH275</f>
        <v/>
      </c>
      <c r="CI276">
        <f>$C276*CI275</f>
        <v/>
      </c>
      <c r="CJ276">
        <f>$C276*CJ275</f>
        <v/>
      </c>
      <c r="CK276">
        <f>$C276*CK275</f>
        <v/>
      </c>
      <c r="CL276">
        <f>$C276*CL275</f>
        <v/>
      </c>
      <c r="CM276">
        <f>$C276*CM275</f>
        <v/>
      </c>
      <c r="CN276">
        <f>$C276*CN275</f>
        <v/>
      </c>
      <c r="CO276">
        <f>$C276*CO275</f>
        <v/>
      </c>
      <c r="CP276">
        <f>$C276*CP275</f>
        <v/>
      </c>
      <c r="CQ276">
        <f>$C276*CQ275</f>
        <v/>
      </c>
      <c r="CR276">
        <f>$C276*CR275</f>
        <v/>
      </c>
      <c r="CS276">
        <f>$C276*CS275</f>
        <v/>
      </c>
      <c r="CT276">
        <f>$C276*CT275</f>
        <v/>
      </c>
      <c r="CU276">
        <f>$C276*CU275</f>
        <v/>
      </c>
      <c r="CV276">
        <f>$C276*CV275</f>
        <v/>
      </c>
      <c r="CW276">
        <f>$C276*CW275</f>
        <v/>
      </c>
      <c r="CX276">
        <f>$C276*CX275</f>
        <v/>
      </c>
      <c r="CY276">
        <f>$C276*CY275</f>
        <v/>
      </c>
      <c r="CZ276">
        <f>$C276*CZ275</f>
        <v/>
      </c>
      <c r="DA276">
        <f>$C276*DA275</f>
        <v/>
      </c>
      <c r="DB276">
        <f>$C276*DB275</f>
        <v/>
      </c>
      <c r="DC276">
        <f>$C276*DC275</f>
        <v/>
      </c>
    </row>
    <row r="277">
      <c r="B277" t="inlineStr">
        <is>
          <t>TSP-924</t>
        </is>
      </c>
      <c r="C277" t="inlineStr">
        <is>
          <t>No. of batches</t>
        </is>
      </c>
      <c r="D277">
        <f>IFERROR(INDEX(PP_Grid[#Data],$DD277,2),0)</f>
        <v/>
      </c>
      <c r="E277">
        <f>IFERROR(INDEX(PP_Grid[#Data],$DD277,3),0)</f>
        <v/>
      </c>
      <c r="F277">
        <f>IFERROR(INDEX(PP_Grid[#Data],$DD277,4),0)</f>
        <v/>
      </c>
      <c r="G277">
        <f>IFERROR(INDEX(PP_Grid[#Data],$DD277,5),0)</f>
        <v/>
      </c>
      <c r="H277">
        <f>IFERROR(INDEX(PP_Grid[#Data],$DD277,6),0)</f>
        <v/>
      </c>
      <c r="I277">
        <f>IFERROR(INDEX(PP_Grid[#Data],$DD277,7),0)</f>
        <v/>
      </c>
      <c r="J277">
        <f>IFERROR(INDEX(PP_Grid[#Data],$DD277,8),0)</f>
        <v/>
      </c>
      <c r="K277">
        <f>IFERROR(INDEX(PP_Grid[#Data],$DD277,9),0)</f>
        <v/>
      </c>
      <c r="L277">
        <f>IFERROR(INDEX(PP_Grid[#Data],$DD277,10),0)</f>
        <v/>
      </c>
      <c r="M277">
        <f>IFERROR(INDEX(PP_Grid[#Data],$DD277,11),0)</f>
        <v/>
      </c>
      <c r="N277">
        <f>IFERROR(INDEX(PP_Grid[#Data],$DD277,12),0)</f>
        <v/>
      </c>
      <c r="O277">
        <f>IFERROR(INDEX(PP_Grid[#Data],$DD277,13),0)</f>
        <v/>
      </c>
      <c r="P277">
        <f>IFERROR(INDEX(PP_Grid[#Data],$DD277,14),0)</f>
        <v/>
      </c>
      <c r="Q277">
        <f>IFERROR(INDEX(PP_Grid[#Data],$DD277,15),0)</f>
        <v/>
      </c>
      <c r="R277">
        <f>IFERROR(INDEX(PP_Grid[#Data],$DD277,16),0)</f>
        <v/>
      </c>
      <c r="S277">
        <f>IFERROR(INDEX(PP_Grid[#Data],$DD277,17),0)</f>
        <v/>
      </c>
      <c r="T277">
        <f>IFERROR(INDEX(PP_Grid[#Data],$DD277,18),0)</f>
        <v/>
      </c>
      <c r="U277">
        <f>IFERROR(INDEX(PP_Grid[#Data],$DD277,19),0)</f>
        <v/>
      </c>
      <c r="V277">
        <f>IFERROR(INDEX(PP_Grid[#Data],$DD277,20),0)</f>
        <v/>
      </c>
      <c r="W277">
        <f>IFERROR(INDEX(PP_Grid[#Data],$DD277,21),0)</f>
        <v/>
      </c>
      <c r="X277">
        <f>IFERROR(INDEX(PP_Grid[#Data],$DD277,22),0)</f>
        <v/>
      </c>
      <c r="Y277">
        <f>IFERROR(INDEX(PP_Grid[#Data],$DD277,23),0)</f>
        <v/>
      </c>
      <c r="Z277">
        <f>IFERROR(INDEX(PP_Grid[#Data],$DD277,24),0)</f>
        <v/>
      </c>
      <c r="AA277">
        <f>IFERROR(INDEX(PP_Grid[#Data],$DD277,25),0)</f>
        <v/>
      </c>
      <c r="AB277">
        <f>IFERROR(INDEX(PP_Grid[#Data],$DD277,26),0)</f>
        <v/>
      </c>
      <c r="AC277">
        <f>IFERROR(INDEX(PP_Grid[#Data],$DD277,27),0)</f>
        <v/>
      </c>
      <c r="AD277">
        <f>IFERROR(INDEX(PP_Grid[#Data],$DD277,28),0)</f>
        <v/>
      </c>
      <c r="AE277">
        <f>IFERROR(INDEX(PP_Grid[#Data],$DD277,29),0)</f>
        <v/>
      </c>
      <c r="AF277">
        <f>IFERROR(INDEX(PP_Grid[#Data],$DD277,30),0)</f>
        <v/>
      </c>
      <c r="AG277">
        <f>IFERROR(INDEX(PP_Grid[#Data],$DD277,31),0)</f>
        <v/>
      </c>
      <c r="AH277">
        <f>IFERROR(INDEX(PP_Grid[#Data],$DD277,32),0)</f>
        <v/>
      </c>
      <c r="AI277">
        <f>IFERROR(INDEX(PP_Grid[#Data],$DD277,33),0)</f>
        <v/>
      </c>
      <c r="AJ277">
        <f>IFERROR(INDEX(PP_Grid[#Data],$DD277,34),0)</f>
        <v/>
      </c>
      <c r="AK277">
        <f>IFERROR(INDEX(PP_Grid[#Data],$DD277,35),0)</f>
        <v/>
      </c>
      <c r="AL277">
        <f>IFERROR(INDEX(PP_Grid[#Data],$DD277,36),0)</f>
        <v/>
      </c>
      <c r="AM277">
        <f>IFERROR(INDEX(PP_Grid[#Data],$DD277,37),0)</f>
        <v/>
      </c>
      <c r="AN277">
        <f>IFERROR(INDEX(PP_Grid[#Data],$DD277,38),0)</f>
        <v/>
      </c>
      <c r="AO277">
        <f>IFERROR(INDEX(PP_Grid[#Data],$DD277,39),0)</f>
        <v/>
      </c>
      <c r="AP277">
        <f>IFERROR(INDEX(PP_Grid[#Data],$DD277,40),0)</f>
        <v/>
      </c>
      <c r="AQ277">
        <f>IFERROR(INDEX(PP_Grid[#Data],$DD277,41),0)</f>
        <v/>
      </c>
      <c r="AR277">
        <f>IFERROR(INDEX(PP_Grid[#Data],$DD277,42),0)</f>
        <v/>
      </c>
      <c r="AS277">
        <f>IFERROR(INDEX(PP_Grid[#Data],$DD277,43),0)</f>
        <v/>
      </c>
      <c r="AT277">
        <f>IFERROR(INDEX(PP_Grid[#Data],$DD277,44),0)</f>
        <v/>
      </c>
      <c r="AU277">
        <f>IFERROR(INDEX(PP_Grid[#Data],$DD277,45),0)</f>
        <v/>
      </c>
      <c r="AV277">
        <f>IFERROR(INDEX(PP_Grid[#Data],$DD277,46),0)</f>
        <v/>
      </c>
      <c r="AW277">
        <f>IFERROR(INDEX(PP_Grid[#Data],$DD277,47),0)</f>
        <v/>
      </c>
      <c r="AX277">
        <f>IFERROR(INDEX(PP_Grid[#Data],$DD277,48),0)</f>
        <v/>
      </c>
      <c r="AY277">
        <f>IFERROR(INDEX(PP_Grid[#Data],$DD277,49),0)</f>
        <v/>
      </c>
      <c r="AZ277">
        <f>IFERROR(INDEX(PP_Grid[#Data],$DD277,50),0)</f>
        <v/>
      </c>
      <c r="BA277">
        <f>IFERROR(INDEX(PP_Grid[#Data],$DD277,51),0)</f>
        <v/>
      </c>
      <c r="BB277">
        <f>IFERROR(INDEX(PP_Grid[#Data],$DD277,52),0)</f>
        <v/>
      </c>
      <c r="BC277">
        <f>IFERROR(INDEX(PP_Grid[#Data],$DD277,53),0)</f>
        <v/>
      </c>
      <c r="BD277">
        <f>IFERROR(INDEX(PP_Grid[#Data],$DD277,54),0)</f>
        <v/>
      </c>
      <c r="BE277">
        <f>IFERROR(INDEX(PP_Grid[#Data],$DD277,55),0)</f>
        <v/>
      </c>
      <c r="BF277">
        <f>IFERROR(INDEX(PP_Grid[#Data],$DD277,56),0)</f>
        <v/>
      </c>
      <c r="BG277">
        <f>IFERROR(INDEX(PP_Grid[#Data],$DD277,57),0)</f>
        <v/>
      </c>
      <c r="BH277">
        <f>IFERROR(INDEX(PP_Grid[#Data],$DD277,58),0)</f>
        <v/>
      </c>
      <c r="BI277">
        <f>IFERROR(INDEX(PP_Grid[#Data],$DD277,59),0)</f>
        <v/>
      </c>
      <c r="BJ277">
        <f>IFERROR(INDEX(PP_Grid[#Data],$DD277,60),0)</f>
        <v/>
      </c>
      <c r="BK277">
        <f>IFERROR(INDEX(PP_Grid[#Data],$DD277,61),0)</f>
        <v/>
      </c>
      <c r="BL277">
        <f>IFERROR(INDEX(PP_Grid[#Data],$DD277,62),0)</f>
        <v/>
      </c>
      <c r="BM277">
        <f>IFERROR(INDEX(PP_Grid[#Data],$DD277,63),0)</f>
        <v/>
      </c>
      <c r="BN277">
        <f>IFERROR(INDEX(PP_Grid[#Data],$DD277,64),0)</f>
        <v/>
      </c>
      <c r="BO277">
        <f>IFERROR(INDEX(PP_Grid[#Data],$DD277,65),0)</f>
        <v/>
      </c>
      <c r="BP277">
        <f>IFERROR(INDEX(PP_Grid[#Data],$DD277,66),0)</f>
        <v/>
      </c>
      <c r="BQ277">
        <f>IFERROR(INDEX(PP_Grid[#Data],$DD277,67),0)</f>
        <v/>
      </c>
      <c r="BR277">
        <f>IFERROR(INDEX(PP_Grid[#Data],$DD277,68),0)</f>
        <v/>
      </c>
      <c r="BS277">
        <f>IFERROR(INDEX(PP_Grid[#Data],$DD277,69),0)</f>
        <v/>
      </c>
      <c r="BT277">
        <f>IFERROR(INDEX(PP_Grid[#Data],$DD277,70),0)</f>
        <v/>
      </c>
      <c r="BU277">
        <f>IFERROR(INDEX(PP_Grid[#Data],$DD277,71),0)</f>
        <v/>
      </c>
      <c r="BV277">
        <f>IFERROR(INDEX(PP_Grid[#Data],$DD277,72),0)</f>
        <v/>
      </c>
      <c r="BW277">
        <f>IFERROR(INDEX(PP_Grid[#Data],$DD277,73),0)</f>
        <v/>
      </c>
      <c r="BX277">
        <f>IFERROR(INDEX(PP_Grid[#Data],$DD277,74),0)</f>
        <v/>
      </c>
      <c r="BY277">
        <f>IFERROR(INDEX(PP_Grid[#Data],$DD277,75),0)</f>
        <v/>
      </c>
      <c r="BZ277">
        <f>IFERROR(INDEX(PP_Grid[#Data],$DD277,76),0)</f>
        <v/>
      </c>
      <c r="CA277">
        <f>IFERROR(INDEX(PP_Grid[#Data],$DD277,77),0)</f>
        <v/>
      </c>
      <c r="CB277">
        <f>IFERROR(INDEX(PP_Grid[#Data],$DD277,78),0)</f>
        <v/>
      </c>
      <c r="CC277">
        <f>IFERROR(INDEX(PP_Grid[#Data],$DD277,79),0)</f>
        <v/>
      </c>
      <c r="CD277">
        <f>IFERROR(INDEX(PP_Grid[#Data],$DD277,80),0)</f>
        <v/>
      </c>
      <c r="CE277">
        <f>IFERROR(INDEX(PP_Grid[#Data],$DD277,81),0)</f>
        <v/>
      </c>
      <c r="CF277">
        <f>IFERROR(INDEX(PP_Grid[#Data],$DD277,82),0)</f>
        <v/>
      </c>
      <c r="CG277">
        <f>IFERROR(INDEX(PP_Grid[#Data],$DD277,83),0)</f>
        <v/>
      </c>
      <c r="CH277">
        <f>IFERROR(INDEX(PP_Grid[#Data],$DD277,84),0)</f>
        <v/>
      </c>
      <c r="CI277">
        <f>IFERROR(INDEX(PP_Grid[#Data],$DD277,85),0)</f>
        <v/>
      </c>
      <c r="CJ277">
        <f>IFERROR(INDEX(PP_Grid[#Data],$DD277,86),0)</f>
        <v/>
      </c>
      <c r="CK277">
        <f>IFERROR(INDEX(PP_Grid[#Data],$DD277,87),0)</f>
        <v/>
      </c>
      <c r="CL277">
        <f>IFERROR(INDEX(PP_Grid[#Data],$DD277,88),0)</f>
        <v/>
      </c>
      <c r="CM277">
        <f>IFERROR(INDEX(PP_Grid[#Data],$DD277,89),0)</f>
        <v/>
      </c>
      <c r="CN277">
        <f>IFERROR(INDEX(PP_Grid[#Data],$DD277,90),0)</f>
        <v/>
      </c>
      <c r="CO277">
        <f>IFERROR(INDEX(PP_Grid[#Data],$DD277,91),0)</f>
        <v/>
      </c>
      <c r="CP277">
        <f>IFERROR(INDEX(PP_Grid[#Data],$DD277,92),0)</f>
        <v/>
      </c>
      <c r="CQ277">
        <f>IFERROR(INDEX(PP_Grid[#Data],$DD277,93),0)</f>
        <v/>
      </c>
      <c r="CR277">
        <f>IFERROR(INDEX(PP_Grid[#Data],$DD277,94),0)</f>
        <v/>
      </c>
      <c r="CS277">
        <f>IFERROR(INDEX(PP_Grid[#Data],$DD277,95),0)</f>
        <v/>
      </c>
      <c r="CT277">
        <f>IFERROR(INDEX(PP_Grid[#Data],$DD277,96),0)</f>
        <v/>
      </c>
      <c r="CU277">
        <f>IFERROR(INDEX(PP_Grid[#Data],$DD277,97),0)</f>
        <v/>
      </c>
      <c r="CV277">
        <f>IFERROR(INDEX(PP_Grid[#Data],$DD277,98),0)</f>
        <v/>
      </c>
      <c r="CW277">
        <f>IFERROR(INDEX(PP_Grid[#Data],$DD277,99),0)</f>
        <v/>
      </c>
      <c r="CX277">
        <f>IFERROR(INDEX(PP_Grid[#Data],$DD277,100),0)</f>
        <v/>
      </c>
      <c r="CY277">
        <f>IFERROR(INDEX(PP_Grid[#Data],$DD277,101),0)</f>
        <v/>
      </c>
      <c r="CZ277">
        <f>IFERROR(INDEX(PP_Grid[#Data],$DD277,102),0)</f>
        <v/>
      </c>
      <c r="DA277">
        <f>IFERROR(INDEX(PP_Grid[#Data],$DD277,103),0)</f>
        <v/>
      </c>
      <c r="DB277">
        <f>IFERROR(INDEX(PP_Grid[#Data],$DD277,104),0)</f>
        <v/>
      </c>
      <c r="DC277">
        <f>IFERROR(INDEX(PP_Grid[#Data],$DD277,105),0)</f>
        <v/>
      </c>
      <c r="DD277" s="12">
        <f>IFERROR(MATCH($B277,PP_Grid[Intermediate],0),99999)</f>
        <v/>
      </c>
    </row>
    <row r="278">
      <c r="B278" t="inlineStr">
        <is>
          <t>使用量(kg)</t>
        </is>
      </c>
      <c r="C278">
        <f>SUMIFS(M_BOM[RM_Qty_Per_Batch],M_BOM[Intermediate],$B277,M_BOM[Part Name],$A264)</f>
        <v/>
      </c>
      <c r="D278">
        <f>$C278*D277</f>
        <v/>
      </c>
      <c r="E278">
        <f>$C278*E277</f>
        <v/>
      </c>
      <c r="F278">
        <f>$C278*F277</f>
        <v/>
      </c>
      <c r="G278">
        <f>$C278*G277</f>
        <v/>
      </c>
      <c r="H278">
        <f>$C278*H277</f>
        <v/>
      </c>
      <c r="I278">
        <f>$C278*I277</f>
        <v/>
      </c>
      <c r="J278">
        <f>$C278*J277</f>
        <v/>
      </c>
      <c r="K278">
        <f>$C278*K277</f>
        <v/>
      </c>
      <c r="L278">
        <f>$C278*L277</f>
        <v/>
      </c>
      <c r="M278">
        <f>$C278*M277</f>
        <v/>
      </c>
      <c r="N278">
        <f>$C278*N277</f>
        <v/>
      </c>
      <c r="O278">
        <f>$C278*O277</f>
        <v/>
      </c>
      <c r="P278">
        <f>$C278*P277</f>
        <v/>
      </c>
      <c r="Q278">
        <f>$C278*Q277</f>
        <v/>
      </c>
      <c r="R278">
        <f>$C278*R277</f>
        <v/>
      </c>
      <c r="S278">
        <f>$C278*S277</f>
        <v/>
      </c>
      <c r="T278">
        <f>$C278*T277</f>
        <v/>
      </c>
      <c r="U278">
        <f>$C278*U277</f>
        <v/>
      </c>
      <c r="V278">
        <f>$C278*V277</f>
        <v/>
      </c>
      <c r="W278">
        <f>$C278*W277</f>
        <v/>
      </c>
      <c r="X278">
        <f>$C278*X277</f>
        <v/>
      </c>
      <c r="Y278">
        <f>$C278*Y277</f>
        <v/>
      </c>
      <c r="Z278">
        <f>$C278*Z277</f>
        <v/>
      </c>
      <c r="AA278">
        <f>$C278*AA277</f>
        <v/>
      </c>
      <c r="AB278">
        <f>$C278*AB277</f>
        <v/>
      </c>
      <c r="AC278">
        <f>$C278*AC277</f>
        <v/>
      </c>
      <c r="AD278">
        <f>$C278*AD277</f>
        <v/>
      </c>
      <c r="AE278">
        <f>$C278*AE277</f>
        <v/>
      </c>
      <c r="AF278">
        <f>$C278*AF277</f>
        <v/>
      </c>
      <c r="AG278">
        <f>$C278*AG277</f>
        <v/>
      </c>
      <c r="AH278">
        <f>$C278*AH277</f>
        <v/>
      </c>
      <c r="AI278">
        <f>$C278*AI277</f>
        <v/>
      </c>
      <c r="AJ278">
        <f>$C278*AJ277</f>
        <v/>
      </c>
      <c r="AK278">
        <f>$C278*AK277</f>
        <v/>
      </c>
      <c r="AL278">
        <f>$C278*AL277</f>
        <v/>
      </c>
      <c r="AM278">
        <f>$C278*AM277</f>
        <v/>
      </c>
      <c r="AN278">
        <f>$C278*AN277</f>
        <v/>
      </c>
      <c r="AO278">
        <f>$C278*AO277</f>
        <v/>
      </c>
      <c r="AP278">
        <f>$C278*AP277</f>
        <v/>
      </c>
      <c r="AQ278">
        <f>$C278*AQ277</f>
        <v/>
      </c>
      <c r="AR278">
        <f>$C278*AR277</f>
        <v/>
      </c>
      <c r="AS278">
        <f>$C278*AS277</f>
        <v/>
      </c>
      <c r="AT278">
        <f>$C278*AT277</f>
        <v/>
      </c>
      <c r="AU278">
        <f>$C278*AU277</f>
        <v/>
      </c>
      <c r="AV278">
        <f>$C278*AV277</f>
        <v/>
      </c>
      <c r="AW278">
        <f>$C278*AW277</f>
        <v/>
      </c>
      <c r="AX278">
        <f>$C278*AX277</f>
        <v/>
      </c>
      <c r="AY278">
        <f>$C278*AY277</f>
        <v/>
      </c>
      <c r="AZ278">
        <f>$C278*AZ277</f>
        <v/>
      </c>
      <c r="BA278">
        <f>$C278*BA277</f>
        <v/>
      </c>
      <c r="BB278">
        <f>$C278*BB277</f>
        <v/>
      </c>
      <c r="BC278">
        <f>$C278*BC277</f>
        <v/>
      </c>
      <c r="BD278">
        <f>$C278*BD277</f>
        <v/>
      </c>
      <c r="BE278">
        <f>$C278*BE277</f>
        <v/>
      </c>
      <c r="BF278">
        <f>$C278*BF277</f>
        <v/>
      </c>
      <c r="BG278">
        <f>$C278*BG277</f>
        <v/>
      </c>
      <c r="BH278">
        <f>$C278*BH277</f>
        <v/>
      </c>
      <c r="BI278">
        <f>$C278*BI277</f>
        <v/>
      </c>
      <c r="BJ278">
        <f>$C278*BJ277</f>
        <v/>
      </c>
      <c r="BK278">
        <f>$C278*BK277</f>
        <v/>
      </c>
      <c r="BL278">
        <f>$C278*BL277</f>
        <v/>
      </c>
      <c r="BM278">
        <f>$C278*BM277</f>
        <v/>
      </c>
      <c r="BN278">
        <f>$C278*BN277</f>
        <v/>
      </c>
      <c r="BO278">
        <f>$C278*BO277</f>
        <v/>
      </c>
      <c r="BP278">
        <f>$C278*BP277</f>
        <v/>
      </c>
      <c r="BQ278">
        <f>$C278*BQ277</f>
        <v/>
      </c>
      <c r="BR278">
        <f>$C278*BR277</f>
        <v/>
      </c>
      <c r="BS278">
        <f>$C278*BS277</f>
        <v/>
      </c>
      <c r="BT278">
        <f>$C278*BT277</f>
        <v/>
      </c>
      <c r="BU278">
        <f>$C278*BU277</f>
        <v/>
      </c>
      <c r="BV278">
        <f>$C278*BV277</f>
        <v/>
      </c>
      <c r="BW278">
        <f>$C278*BW277</f>
        <v/>
      </c>
      <c r="BX278">
        <f>$C278*BX277</f>
        <v/>
      </c>
      <c r="BY278">
        <f>$C278*BY277</f>
        <v/>
      </c>
      <c r="BZ278">
        <f>$C278*BZ277</f>
        <v/>
      </c>
      <c r="CA278">
        <f>$C278*CA277</f>
        <v/>
      </c>
      <c r="CB278">
        <f>$C278*CB277</f>
        <v/>
      </c>
      <c r="CC278">
        <f>$C278*CC277</f>
        <v/>
      </c>
      <c r="CD278">
        <f>$C278*CD277</f>
        <v/>
      </c>
      <c r="CE278">
        <f>$C278*CE277</f>
        <v/>
      </c>
      <c r="CF278">
        <f>$C278*CF277</f>
        <v/>
      </c>
      <c r="CG278">
        <f>$C278*CG277</f>
        <v/>
      </c>
      <c r="CH278">
        <f>$C278*CH277</f>
        <v/>
      </c>
      <c r="CI278">
        <f>$C278*CI277</f>
        <v/>
      </c>
      <c r="CJ278">
        <f>$C278*CJ277</f>
        <v/>
      </c>
      <c r="CK278">
        <f>$C278*CK277</f>
        <v/>
      </c>
      <c r="CL278">
        <f>$C278*CL277</f>
        <v/>
      </c>
      <c r="CM278">
        <f>$C278*CM277</f>
        <v/>
      </c>
      <c r="CN278">
        <f>$C278*CN277</f>
        <v/>
      </c>
      <c r="CO278">
        <f>$C278*CO277</f>
        <v/>
      </c>
      <c r="CP278">
        <f>$C278*CP277</f>
        <v/>
      </c>
      <c r="CQ278">
        <f>$C278*CQ277</f>
        <v/>
      </c>
      <c r="CR278">
        <f>$C278*CR277</f>
        <v/>
      </c>
      <c r="CS278">
        <f>$C278*CS277</f>
        <v/>
      </c>
      <c r="CT278">
        <f>$C278*CT277</f>
        <v/>
      </c>
      <c r="CU278">
        <f>$C278*CU277</f>
        <v/>
      </c>
      <c r="CV278">
        <f>$C278*CV277</f>
        <v/>
      </c>
      <c r="CW278">
        <f>$C278*CW277</f>
        <v/>
      </c>
      <c r="CX278">
        <f>$C278*CX277</f>
        <v/>
      </c>
      <c r="CY278">
        <f>$C278*CY277</f>
        <v/>
      </c>
      <c r="CZ278">
        <f>$C278*CZ277</f>
        <v/>
      </c>
      <c r="DA278">
        <f>$C278*DA277</f>
        <v/>
      </c>
      <c r="DB278">
        <f>$C278*DB277</f>
        <v/>
      </c>
      <c r="DC278">
        <f>$C278*DC277</f>
        <v/>
      </c>
    </row>
    <row r="279">
      <c r="B279" t="inlineStr">
        <is>
          <t>TSP-925</t>
        </is>
      </c>
      <c r="C279" t="inlineStr">
        <is>
          <t>No. of batches</t>
        </is>
      </c>
      <c r="D279">
        <f>IFERROR(INDEX(PP_Grid[#Data],$DD279,2),0)</f>
        <v/>
      </c>
      <c r="E279">
        <f>IFERROR(INDEX(PP_Grid[#Data],$DD279,3),0)</f>
        <v/>
      </c>
      <c r="F279">
        <f>IFERROR(INDEX(PP_Grid[#Data],$DD279,4),0)</f>
        <v/>
      </c>
      <c r="G279">
        <f>IFERROR(INDEX(PP_Grid[#Data],$DD279,5),0)</f>
        <v/>
      </c>
      <c r="H279">
        <f>IFERROR(INDEX(PP_Grid[#Data],$DD279,6),0)</f>
        <v/>
      </c>
      <c r="I279">
        <f>IFERROR(INDEX(PP_Grid[#Data],$DD279,7),0)</f>
        <v/>
      </c>
      <c r="J279">
        <f>IFERROR(INDEX(PP_Grid[#Data],$DD279,8),0)</f>
        <v/>
      </c>
      <c r="K279">
        <f>IFERROR(INDEX(PP_Grid[#Data],$DD279,9),0)</f>
        <v/>
      </c>
      <c r="L279">
        <f>IFERROR(INDEX(PP_Grid[#Data],$DD279,10),0)</f>
        <v/>
      </c>
      <c r="M279">
        <f>IFERROR(INDEX(PP_Grid[#Data],$DD279,11),0)</f>
        <v/>
      </c>
      <c r="N279">
        <f>IFERROR(INDEX(PP_Grid[#Data],$DD279,12),0)</f>
        <v/>
      </c>
      <c r="O279">
        <f>IFERROR(INDEX(PP_Grid[#Data],$DD279,13),0)</f>
        <v/>
      </c>
      <c r="P279">
        <f>IFERROR(INDEX(PP_Grid[#Data],$DD279,14),0)</f>
        <v/>
      </c>
      <c r="Q279">
        <f>IFERROR(INDEX(PP_Grid[#Data],$DD279,15),0)</f>
        <v/>
      </c>
      <c r="R279">
        <f>IFERROR(INDEX(PP_Grid[#Data],$DD279,16),0)</f>
        <v/>
      </c>
      <c r="S279">
        <f>IFERROR(INDEX(PP_Grid[#Data],$DD279,17),0)</f>
        <v/>
      </c>
      <c r="T279">
        <f>IFERROR(INDEX(PP_Grid[#Data],$DD279,18),0)</f>
        <v/>
      </c>
      <c r="U279">
        <f>IFERROR(INDEX(PP_Grid[#Data],$DD279,19),0)</f>
        <v/>
      </c>
      <c r="V279">
        <f>IFERROR(INDEX(PP_Grid[#Data],$DD279,20),0)</f>
        <v/>
      </c>
      <c r="W279">
        <f>IFERROR(INDEX(PP_Grid[#Data],$DD279,21),0)</f>
        <v/>
      </c>
      <c r="X279">
        <f>IFERROR(INDEX(PP_Grid[#Data],$DD279,22),0)</f>
        <v/>
      </c>
      <c r="Y279">
        <f>IFERROR(INDEX(PP_Grid[#Data],$DD279,23),0)</f>
        <v/>
      </c>
      <c r="Z279">
        <f>IFERROR(INDEX(PP_Grid[#Data],$DD279,24),0)</f>
        <v/>
      </c>
      <c r="AA279">
        <f>IFERROR(INDEX(PP_Grid[#Data],$DD279,25),0)</f>
        <v/>
      </c>
      <c r="AB279">
        <f>IFERROR(INDEX(PP_Grid[#Data],$DD279,26),0)</f>
        <v/>
      </c>
      <c r="AC279">
        <f>IFERROR(INDEX(PP_Grid[#Data],$DD279,27),0)</f>
        <v/>
      </c>
      <c r="AD279">
        <f>IFERROR(INDEX(PP_Grid[#Data],$DD279,28),0)</f>
        <v/>
      </c>
      <c r="AE279">
        <f>IFERROR(INDEX(PP_Grid[#Data],$DD279,29),0)</f>
        <v/>
      </c>
      <c r="AF279">
        <f>IFERROR(INDEX(PP_Grid[#Data],$DD279,30),0)</f>
        <v/>
      </c>
      <c r="AG279">
        <f>IFERROR(INDEX(PP_Grid[#Data],$DD279,31),0)</f>
        <v/>
      </c>
      <c r="AH279">
        <f>IFERROR(INDEX(PP_Grid[#Data],$DD279,32),0)</f>
        <v/>
      </c>
      <c r="AI279">
        <f>IFERROR(INDEX(PP_Grid[#Data],$DD279,33),0)</f>
        <v/>
      </c>
      <c r="AJ279">
        <f>IFERROR(INDEX(PP_Grid[#Data],$DD279,34),0)</f>
        <v/>
      </c>
      <c r="AK279">
        <f>IFERROR(INDEX(PP_Grid[#Data],$DD279,35),0)</f>
        <v/>
      </c>
      <c r="AL279">
        <f>IFERROR(INDEX(PP_Grid[#Data],$DD279,36),0)</f>
        <v/>
      </c>
      <c r="AM279">
        <f>IFERROR(INDEX(PP_Grid[#Data],$DD279,37),0)</f>
        <v/>
      </c>
      <c r="AN279">
        <f>IFERROR(INDEX(PP_Grid[#Data],$DD279,38),0)</f>
        <v/>
      </c>
      <c r="AO279">
        <f>IFERROR(INDEX(PP_Grid[#Data],$DD279,39),0)</f>
        <v/>
      </c>
      <c r="AP279">
        <f>IFERROR(INDEX(PP_Grid[#Data],$DD279,40),0)</f>
        <v/>
      </c>
      <c r="AQ279">
        <f>IFERROR(INDEX(PP_Grid[#Data],$DD279,41),0)</f>
        <v/>
      </c>
      <c r="AR279">
        <f>IFERROR(INDEX(PP_Grid[#Data],$DD279,42),0)</f>
        <v/>
      </c>
      <c r="AS279">
        <f>IFERROR(INDEX(PP_Grid[#Data],$DD279,43),0)</f>
        <v/>
      </c>
      <c r="AT279">
        <f>IFERROR(INDEX(PP_Grid[#Data],$DD279,44),0)</f>
        <v/>
      </c>
      <c r="AU279">
        <f>IFERROR(INDEX(PP_Grid[#Data],$DD279,45),0)</f>
        <v/>
      </c>
      <c r="AV279">
        <f>IFERROR(INDEX(PP_Grid[#Data],$DD279,46),0)</f>
        <v/>
      </c>
      <c r="AW279">
        <f>IFERROR(INDEX(PP_Grid[#Data],$DD279,47),0)</f>
        <v/>
      </c>
      <c r="AX279">
        <f>IFERROR(INDEX(PP_Grid[#Data],$DD279,48),0)</f>
        <v/>
      </c>
      <c r="AY279">
        <f>IFERROR(INDEX(PP_Grid[#Data],$DD279,49),0)</f>
        <v/>
      </c>
      <c r="AZ279">
        <f>IFERROR(INDEX(PP_Grid[#Data],$DD279,50),0)</f>
        <v/>
      </c>
      <c r="BA279">
        <f>IFERROR(INDEX(PP_Grid[#Data],$DD279,51),0)</f>
        <v/>
      </c>
      <c r="BB279">
        <f>IFERROR(INDEX(PP_Grid[#Data],$DD279,52),0)</f>
        <v/>
      </c>
      <c r="BC279">
        <f>IFERROR(INDEX(PP_Grid[#Data],$DD279,53),0)</f>
        <v/>
      </c>
      <c r="BD279">
        <f>IFERROR(INDEX(PP_Grid[#Data],$DD279,54),0)</f>
        <v/>
      </c>
      <c r="BE279">
        <f>IFERROR(INDEX(PP_Grid[#Data],$DD279,55),0)</f>
        <v/>
      </c>
      <c r="BF279">
        <f>IFERROR(INDEX(PP_Grid[#Data],$DD279,56),0)</f>
        <v/>
      </c>
      <c r="BG279">
        <f>IFERROR(INDEX(PP_Grid[#Data],$DD279,57),0)</f>
        <v/>
      </c>
      <c r="BH279">
        <f>IFERROR(INDEX(PP_Grid[#Data],$DD279,58),0)</f>
        <v/>
      </c>
      <c r="BI279">
        <f>IFERROR(INDEX(PP_Grid[#Data],$DD279,59),0)</f>
        <v/>
      </c>
      <c r="BJ279">
        <f>IFERROR(INDEX(PP_Grid[#Data],$DD279,60),0)</f>
        <v/>
      </c>
      <c r="BK279">
        <f>IFERROR(INDEX(PP_Grid[#Data],$DD279,61),0)</f>
        <v/>
      </c>
      <c r="BL279">
        <f>IFERROR(INDEX(PP_Grid[#Data],$DD279,62),0)</f>
        <v/>
      </c>
      <c r="BM279">
        <f>IFERROR(INDEX(PP_Grid[#Data],$DD279,63),0)</f>
        <v/>
      </c>
      <c r="BN279">
        <f>IFERROR(INDEX(PP_Grid[#Data],$DD279,64),0)</f>
        <v/>
      </c>
      <c r="BO279">
        <f>IFERROR(INDEX(PP_Grid[#Data],$DD279,65),0)</f>
        <v/>
      </c>
      <c r="BP279">
        <f>IFERROR(INDEX(PP_Grid[#Data],$DD279,66),0)</f>
        <v/>
      </c>
      <c r="BQ279">
        <f>IFERROR(INDEX(PP_Grid[#Data],$DD279,67),0)</f>
        <v/>
      </c>
      <c r="BR279">
        <f>IFERROR(INDEX(PP_Grid[#Data],$DD279,68),0)</f>
        <v/>
      </c>
      <c r="BS279">
        <f>IFERROR(INDEX(PP_Grid[#Data],$DD279,69),0)</f>
        <v/>
      </c>
      <c r="BT279">
        <f>IFERROR(INDEX(PP_Grid[#Data],$DD279,70),0)</f>
        <v/>
      </c>
      <c r="BU279">
        <f>IFERROR(INDEX(PP_Grid[#Data],$DD279,71),0)</f>
        <v/>
      </c>
      <c r="BV279">
        <f>IFERROR(INDEX(PP_Grid[#Data],$DD279,72),0)</f>
        <v/>
      </c>
      <c r="BW279">
        <f>IFERROR(INDEX(PP_Grid[#Data],$DD279,73),0)</f>
        <v/>
      </c>
      <c r="BX279">
        <f>IFERROR(INDEX(PP_Grid[#Data],$DD279,74),0)</f>
        <v/>
      </c>
      <c r="BY279">
        <f>IFERROR(INDEX(PP_Grid[#Data],$DD279,75),0)</f>
        <v/>
      </c>
      <c r="BZ279">
        <f>IFERROR(INDEX(PP_Grid[#Data],$DD279,76),0)</f>
        <v/>
      </c>
      <c r="CA279">
        <f>IFERROR(INDEX(PP_Grid[#Data],$DD279,77),0)</f>
        <v/>
      </c>
      <c r="CB279">
        <f>IFERROR(INDEX(PP_Grid[#Data],$DD279,78),0)</f>
        <v/>
      </c>
      <c r="CC279">
        <f>IFERROR(INDEX(PP_Grid[#Data],$DD279,79),0)</f>
        <v/>
      </c>
      <c r="CD279">
        <f>IFERROR(INDEX(PP_Grid[#Data],$DD279,80),0)</f>
        <v/>
      </c>
      <c r="CE279">
        <f>IFERROR(INDEX(PP_Grid[#Data],$DD279,81),0)</f>
        <v/>
      </c>
      <c r="CF279">
        <f>IFERROR(INDEX(PP_Grid[#Data],$DD279,82),0)</f>
        <v/>
      </c>
      <c r="CG279">
        <f>IFERROR(INDEX(PP_Grid[#Data],$DD279,83),0)</f>
        <v/>
      </c>
      <c r="CH279">
        <f>IFERROR(INDEX(PP_Grid[#Data],$DD279,84),0)</f>
        <v/>
      </c>
      <c r="CI279">
        <f>IFERROR(INDEX(PP_Grid[#Data],$DD279,85),0)</f>
        <v/>
      </c>
      <c r="CJ279">
        <f>IFERROR(INDEX(PP_Grid[#Data],$DD279,86),0)</f>
        <v/>
      </c>
      <c r="CK279">
        <f>IFERROR(INDEX(PP_Grid[#Data],$DD279,87),0)</f>
        <v/>
      </c>
      <c r="CL279">
        <f>IFERROR(INDEX(PP_Grid[#Data],$DD279,88),0)</f>
        <v/>
      </c>
      <c r="CM279">
        <f>IFERROR(INDEX(PP_Grid[#Data],$DD279,89),0)</f>
        <v/>
      </c>
      <c r="CN279">
        <f>IFERROR(INDEX(PP_Grid[#Data],$DD279,90),0)</f>
        <v/>
      </c>
      <c r="CO279">
        <f>IFERROR(INDEX(PP_Grid[#Data],$DD279,91),0)</f>
        <v/>
      </c>
      <c r="CP279">
        <f>IFERROR(INDEX(PP_Grid[#Data],$DD279,92),0)</f>
        <v/>
      </c>
      <c r="CQ279">
        <f>IFERROR(INDEX(PP_Grid[#Data],$DD279,93),0)</f>
        <v/>
      </c>
      <c r="CR279">
        <f>IFERROR(INDEX(PP_Grid[#Data],$DD279,94),0)</f>
        <v/>
      </c>
      <c r="CS279">
        <f>IFERROR(INDEX(PP_Grid[#Data],$DD279,95),0)</f>
        <v/>
      </c>
      <c r="CT279">
        <f>IFERROR(INDEX(PP_Grid[#Data],$DD279,96),0)</f>
        <v/>
      </c>
      <c r="CU279">
        <f>IFERROR(INDEX(PP_Grid[#Data],$DD279,97),0)</f>
        <v/>
      </c>
      <c r="CV279">
        <f>IFERROR(INDEX(PP_Grid[#Data],$DD279,98),0)</f>
        <v/>
      </c>
      <c r="CW279">
        <f>IFERROR(INDEX(PP_Grid[#Data],$DD279,99),0)</f>
        <v/>
      </c>
      <c r="CX279">
        <f>IFERROR(INDEX(PP_Grid[#Data],$DD279,100),0)</f>
        <v/>
      </c>
      <c r="CY279">
        <f>IFERROR(INDEX(PP_Grid[#Data],$DD279,101),0)</f>
        <v/>
      </c>
      <c r="CZ279">
        <f>IFERROR(INDEX(PP_Grid[#Data],$DD279,102),0)</f>
        <v/>
      </c>
      <c r="DA279">
        <f>IFERROR(INDEX(PP_Grid[#Data],$DD279,103),0)</f>
        <v/>
      </c>
      <c r="DB279">
        <f>IFERROR(INDEX(PP_Grid[#Data],$DD279,104),0)</f>
        <v/>
      </c>
      <c r="DC279">
        <f>IFERROR(INDEX(PP_Grid[#Data],$DD279,105),0)</f>
        <v/>
      </c>
      <c r="DD279" s="12">
        <f>IFERROR(MATCH($B279,PP_Grid[Intermediate],0),99999)</f>
        <v/>
      </c>
    </row>
    <row r="280">
      <c r="B280" t="inlineStr">
        <is>
          <t>使用量(kg)</t>
        </is>
      </c>
      <c r="C280">
        <f>SUMIFS(M_BOM[RM_Qty_Per_Batch],M_BOM[Intermediate],$B279,M_BOM[Part Name],$A264)</f>
        <v/>
      </c>
      <c r="D280">
        <f>$C280*D279</f>
        <v/>
      </c>
      <c r="E280">
        <f>$C280*E279</f>
        <v/>
      </c>
      <c r="F280">
        <f>$C280*F279</f>
        <v/>
      </c>
      <c r="G280">
        <f>$C280*G279</f>
        <v/>
      </c>
      <c r="H280">
        <f>$C280*H279</f>
        <v/>
      </c>
      <c r="I280">
        <f>$C280*I279</f>
        <v/>
      </c>
      <c r="J280">
        <f>$C280*J279</f>
        <v/>
      </c>
      <c r="K280">
        <f>$C280*K279</f>
        <v/>
      </c>
      <c r="L280">
        <f>$C280*L279</f>
        <v/>
      </c>
      <c r="M280">
        <f>$C280*M279</f>
        <v/>
      </c>
      <c r="N280">
        <f>$C280*N279</f>
        <v/>
      </c>
      <c r="O280">
        <f>$C280*O279</f>
        <v/>
      </c>
      <c r="P280">
        <f>$C280*P279</f>
        <v/>
      </c>
      <c r="Q280">
        <f>$C280*Q279</f>
        <v/>
      </c>
      <c r="R280">
        <f>$C280*R279</f>
        <v/>
      </c>
      <c r="S280">
        <f>$C280*S279</f>
        <v/>
      </c>
      <c r="T280">
        <f>$C280*T279</f>
        <v/>
      </c>
      <c r="U280">
        <f>$C280*U279</f>
        <v/>
      </c>
      <c r="V280">
        <f>$C280*V279</f>
        <v/>
      </c>
      <c r="W280">
        <f>$C280*W279</f>
        <v/>
      </c>
      <c r="X280">
        <f>$C280*X279</f>
        <v/>
      </c>
      <c r="Y280">
        <f>$C280*Y279</f>
        <v/>
      </c>
      <c r="Z280">
        <f>$C280*Z279</f>
        <v/>
      </c>
      <c r="AA280">
        <f>$C280*AA279</f>
        <v/>
      </c>
      <c r="AB280">
        <f>$C280*AB279</f>
        <v/>
      </c>
      <c r="AC280">
        <f>$C280*AC279</f>
        <v/>
      </c>
      <c r="AD280">
        <f>$C280*AD279</f>
        <v/>
      </c>
      <c r="AE280">
        <f>$C280*AE279</f>
        <v/>
      </c>
      <c r="AF280">
        <f>$C280*AF279</f>
        <v/>
      </c>
      <c r="AG280">
        <f>$C280*AG279</f>
        <v/>
      </c>
      <c r="AH280">
        <f>$C280*AH279</f>
        <v/>
      </c>
      <c r="AI280">
        <f>$C280*AI279</f>
        <v/>
      </c>
      <c r="AJ280">
        <f>$C280*AJ279</f>
        <v/>
      </c>
      <c r="AK280">
        <f>$C280*AK279</f>
        <v/>
      </c>
      <c r="AL280">
        <f>$C280*AL279</f>
        <v/>
      </c>
      <c r="AM280">
        <f>$C280*AM279</f>
        <v/>
      </c>
      <c r="AN280">
        <f>$C280*AN279</f>
        <v/>
      </c>
      <c r="AO280">
        <f>$C280*AO279</f>
        <v/>
      </c>
      <c r="AP280">
        <f>$C280*AP279</f>
        <v/>
      </c>
      <c r="AQ280">
        <f>$C280*AQ279</f>
        <v/>
      </c>
      <c r="AR280">
        <f>$C280*AR279</f>
        <v/>
      </c>
      <c r="AS280">
        <f>$C280*AS279</f>
        <v/>
      </c>
      <c r="AT280">
        <f>$C280*AT279</f>
        <v/>
      </c>
      <c r="AU280">
        <f>$C280*AU279</f>
        <v/>
      </c>
      <c r="AV280">
        <f>$C280*AV279</f>
        <v/>
      </c>
      <c r="AW280">
        <f>$C280*AW279</f>
        <v/>
      </c>
      <c r="AX280">
        <f>$C280*AX279</f>
        <v/>
      </c>
      <c r="AY280">
        <f>$C280*AY279</f>
        <v/>
      </c>
      <c r="AZ280">
        <f>$C280*AZ279</f>
        <v/>
      </c>
      <c r="BA280">
        <f>$C280*BA279</f>
        <v/>
      </c>
      <c r="BB280">
        <f>$C280*BB279</f>
        <v/>
      </c>
      <c r="BC280">
        <f>$C280*BC279</f>
        <v/>
      </c>
      <c r="BD280">
        <f>$C280*BD279</f>
        <v/>
      </c>
      <c r="BE280">
        <f>$C280*BE279</f>
        <v/>
      </c>
      <c r="BF280">
        <f>$C280*BF279</f>
        <v/>
      </c>
      <c r="BG280">
        <f>$C280*BG279</f>
        <v/>
      </c>
      <c r="BH280">
        <f>$C280*BH279</f>
        <v/>
      </c>
      <c r="BI280">
        <f>$C280*BI279</f>
        <v/>
      </c>
      <c r="BJ280">
        <f>$C280*BJ279</f>
        <v/>
      </c>
      <c r="BK280">
        <f>$C280*BK279</f>
        <v/>
      </c>
      <c r="BL280">
        <f>$C280*BL279</f>
        <v/>
      </c>
      <c r="BM280">
        <f>$C280*BM279</f>
        <v/>
      </c>
      <c r="BN280">
        <f>$C280*BN279</f>
        <v/>
      </c>
      <c r="BO280">
        <f>$C280*BO279</f>
        <v/>
      </c>
      <c r="BP280">
        <f>$C280*BP279</f>
        <v/>
      </c>
      <c r="BQ280">
        <f>$C280*BQ279</f>
        <v/>
      </c>
      <c r="BR280">
        <f>$C280*BR279</f>
        <v/>
      </c>
      <c r="BS280">
        <f>$C280*BS279</f>
        <v/>
      </c>
      <c r="BT280">
        <f>$C280*BT279</f>
        <v/>
      </c>
      <c r="BU280">
        <f>$C280*BU279</f>
        <v/>
      </c>
      <c r="BV280">
        <f>$C280*BV279</f>
        <v/>
      </c>
      <c r="BW280">
        <f>$C280*BW279</f>
        <v/>
      </c>
      <c r="BX280">
        <f>$C280*BX279</f>
        <v/>
      </c>
      <c r="BY280">
        <f>$C280*BY279</f>
        <v/>
      </c>
      <c r="BZ280">
        <f>$C280*BZ279</f>
        <v/>
      </c>
      <c r="CA280">
        <f>$C280*CA279</f>
        <v/>
      </c>
      <c r="CB280">
        <f>$C280*CB279</f>
        <v/>
      </c>
      <c r="CC280">
        <f>$C280*CC279</f>
        <v/>
      </c>
      <c r="CD280">
        <f>$C280*CD279</f>
        <v/>
      </c>
      <c r="CE280">
        <f>$C280*CE279</f>
        <v/>
      </c>
      <c r="CF280">
        <f>$C280*CF279</f>
        <v/>
      </c>
      <c r="CG280">
        <f>$C280*CG279</f>
        <v/>
      </c>
      <c r="CH280">
        <f>$C280*CH279</f>
        <v/>
      </c>
      <c r="CI280">
        <f>$C280*CI279</f>
        <v/>
      </c>
      <c r="CJ280">
        <f>$C280*CJ279</f>
        <v/>
      </c>
      <c r="CK280">
        <f>$C280*CK279</f>
        <v/>
      </c>
      <c r="CL280">
        <f>$C280*CL279</f>
        <v/>
      </c>
      <c r="CM280">
        <f>$C280*CM279</f>
        <v/>
      </c>
      <c r="CN280">
        <f>$C280*CN279</f>
        <v/>
      </c>
      <c r="CO280">
        <f>$C280*CO279</f>
        <v/>
      </c>
      <c r="CP280">
        <f>$C280*CP279</f>
        <v/>
      </c>
      <c r="CQ280">
        <f>$C280*CQ279</f>
        <v/>
      </c>
      <c r="CR280">
        <f>$C280*CR279</f>
        <v/>
      </c>
      <c r="CS280">
        <f>$C280*CS279</f>
        <v/>
      </c>
      <c r="CT280">
        <f>$C280*CT279</f>
        <v/>
      </c>
      <c r="CU280">
        <f>$C280*CU279</f>
        <v/>
      </c>
      <c r="CV280">
        <f>$C280*CV279</f>
        <v/>
      </c>
      <c r="CW280">
        <f>$C280*CW279</f>
        <v/>
      </c>
      <c r="CX280">
        <f>$C280*CX279</f>
        <v/>
      </c>
      <c r="CY280">
        <f>$C280*CY279</f>
        <v/>
      </c>
      <c r="CZ280">
        <f>$C280*CZ279</f>
        <v/>
      </c>
      <c r="DA280">
        <f>$C280*DA279</f>
        <v/>
      </c>
      <c r="DB280">
        <f>$C280*DB279</f>
        <v/>
      </c>
      <c r="DC280">
        <f>$C280*DC279</f>
        <v/>
      </c>
    </row>
    <row r="281">
      <c r="B281" t="inlineStr">
        <is>
          <t>TSZ-616</t>
        </is>
      </c>
      <c r="C281" t="inlineStr">
        <is>
          <t>No. of batches</t>
        </is>
      </c>
      <c r="D281">
        <f>IFERROR(INDEX(PP_Grid[#Data],$DD281,2),0)</f>
        <v/>
      </c>
      <c r="E281">
        <f>IFERROR(INDEX(PP_Grid[#Data],$DD281,3),0)</f>
        <v/>
      </c>
      <c r="F281">
        <f>IFERROR(INDEX(PP_Grid[#Data],$DD281,4),0)</f>
        <v/>
      </c>
      <c r="G281">
        <f>IFERROR(INDEX(PP_Grid[#Data],$DD281,5),0)</f>
        <v/>
      </c>
      <c r="H281">
        <f>IFERROR(INDEX(PP_Grid[#Data],$DD281,6),0)</f>
        <v/>
      </c>
      <c r="I281">
        <f>IFERROR(INDEX(PP_Grid[#Data],$DD281,7),0)</f>
        <v/>
      </c>
      <c r="J281">
        <f>IFERROR(INDEX(PP_Grid[#Data],$DD281,8),0)</f>
        <v/>
      </c>
      <c r="K281">
        <f>IFERROR(INDEX(PP_Grid[#Data],$DD281,9),0)</f>
        <v/>
      </c>
      <c r="L281">
        <f>IFERROR(INDEX(PP_Grid[#Data],$DD281,10),0)</f>
        <v/>
      </c>
      <c r="M281">
        <f>IFERROR(INDEX(PP_Grid[#Data],$DD281,11),0)</f>
        <v/>
      </c>
      <c r="N281">
        <f>IFERROR(INDEX(PP_Grid[#Data],$DD281,12),0)</f>
        <v/>
      </c>
      <c r="O281">
        <f>IFERROR(INDEX(PP_Grid[#Data],$DD281,13),0)</f>
        <v/>
      </c>
      <c r="P281">
        <f>IFERROR(INDEX(PP_Grid[#Data],$DD281,14),0)</f>
        <v/>
      </c>
      <c r="Q281">
        <f>IFERROR(INDEX(PP_Grid[#Data],$DD281,15),0)</f>
        <v/>
      </c>
      <c r="R281">
        <f>IFERROR(INDEX(PP_Grid[#Data],$DD281,16),0)</f>
        <v/>
      </c>
      <c r="S281">
        <f>IFERROR(INDEX(PP_Grid[#Data],$DD281,17),0)</f>
        <v/>
      </c>
      <c r="T281">
        <f>IFERROR(INDEX(PP_Grid[#Data],$DD281,18),0)</f>
        <v/>
      </c>
      <c r="U281">
        <f>IFERROR(INDEX(PP_Grid[#Data],$DD281,19),0)</f>
        <v/>
      </c>
      <c r="V281">
        <f>IFERROR(INDEX(PP_Grid[#Data],$DD281,20),0)</f>
        <v/>
      </c>
      <c r="W281">
        <f>IFERROR(INDEX(PP_Grid[#Data],$DD281,21),0)</f>
        <v/>
      </c>
      <c r="X281">
        <f>IFERROR(INDEX(PP_Grid[#Data],$DD281,22),0)</f>
        <v/>
      </c>
      <c r="Y281">
        <f>IFERROR(INDEX(PP_Grid[#Data],$DD281,23),0)</f>
        <v/>
      </c>
      <c r="Z281">
        <f>IFERROR(INDEX(PP_Grid[#Data],$DD281,24),0)</f>
        <v/>
      </c>
      <c r="AA281">
        <f>IFERROR(INDEX(PP_Grid[#Data],$DD281,25),0)</f>
        <v/>
      </c>
      <c r="AB281">
        <f>IFERROR(INDEX(PP_Grid[#Data],$DD281,26),0)</f>
        <v/>
      </c>
      <c r="AC281">
        <f>IFERROR(INDEX(PP_Grid[#Data],$DD281,27),0)</f>
        <v/>
      </c>
      <c r="AD281">
        <f>IFERROR(INDEX(PP_Grid[#Data],$DD281,28),0)</f>
        <v/>
      </c>
      <c r="AE281">
        <f>IFERROR(INDEX(PP_Grid[#Data],$DD281,29),0)</f>
        <v/>
      </c>
      <c r="AF281">
        <f>IFERROR(INDEX(PP_Grid[#Data],$DD281,30),0)</f>
        <v/>
      </c>
      <c r="AG281">
        <f>IFERROR(INDEX(PP_Grid[#Data],$DD281,31),0)</f>
        <v/>
      </c>
      <c r="AH281">
        <f>IFERROR(INDEX(PP_Grid[#Data],$DD281,32),0)</f>
        <v/>
      </c>
      <c r="AI281">
        <f>IFERROR(INDEX(PP_Grid[#Data],$DD281,33),0)</f>
        <v/>
      </c>
      <c r="AJ281">
        <f>IFERROR(INDEX(PP_Grid[#Data],$DD281,34),0)</f>
        <v/>
      </c>
      <c r="AK281">
        <f>IFERROR(INDEX(PP_Grid[#Data],$DD281,35),0)</f>
        <v/>
      </c>
      <c r="AL281">
        <f>IFERROR(INDEX(PP_Grid[#Data],$DD281,36),0)</f>
        <v/>
      </c>
      <c r="AM281">
        <f>IFERROR(INDEX(PP_Grid[#Data],$DD281,37),0)</f>
        <v/>
      </c>
      <c r="AN281">
        <f>IFERROR(INDEX(PP_Grid[#Data],$DD281,38),0)</f>
        <v/>
      </c>
      <c r="AO281">
        <f>IFERROR(INDEX(PP_Grid[#Data],$DD281,39),0)</f>
        <v/>
      </c>
      <c r="AP281">
        <f>IFERROR(INDEX(PP_Grid[#Data],$DD281,40),0)</f>
        <v/>
      </c>
      <c r="AQ281">
        <f>IFERROR(INDEX(PP_Grid[#Data],$DD281,41),0)</f>
        <v/>
      </c>
      <c r="AR281">
        <f>IFERROR(INDEX(PP_Grid[#Data],$DD281,42),0)</f>
        <v/>
      </c>
      <c r="AS281">
        <f>IFERROR(INDEX(PP_Grid[#Data],$DD281,43),0)</f>
        <v/>
      </c>
      <c r="AT281">
        <f>IFERROR(INDEX(PP_Grid[#Data],$DD281,44),0)</f>
        <v/>
      </c>
      <c r="AU281">
        <f>IFERROR(INDEX(PP_Grid[#Data],$DD281,45),0)</f>
        <v/>
      </c>
      <c r="AV281">
        <f>IFERROR(INDEX(PP_Grid[#Data],$DD281,46),0)</f>
        <v/>
      </c>
      <c r="AW281">
        <f>IFERROR(INDEX(PP_Grid[#Data],$DD281,47),0)</f>
        <v/>
      </c>
      <c r="AX281">
        <f>IFERROR(INDEX(PP_Grid[#Data],$DD281,48),0)</f>
        <v/>
      </c>
      <c r="AY281">
        <f>IFERROR(INDEX(PP_Grid[#Data],$DD281,49),0)</f>
        <v/>
      </c>
      <c r="AZ281">
        <f>IFERROR(INDEX(PP_Grid[#Data],$DD281,50),0)</f>
        <v/>
      </c>
      <c r="BA281">
        <f>IFERROR(INDEX(PP_Grid[#Data],$DD281,51),0)</f>
        <v/>
      </c>
      <c r="BB281">
        <f>IFERROR(INDEX(PP_Grid[#Data],$DD281,52),0)</f>
        <v/>
      </c>
      <c r="BC281">
        <f>IFERROR(INDEX(PP_Grid[#Data],$DD281,53),0)</f>
        <v/>
      </c>
      <c r="BD281">
        <f>IFERROR(INDEX(PP_Grid[#Data],$DD281,54),0)</f>
        <v/>
      </c>
      <c r="BE281">
        <f>IFERROR(INDEX(PP_Grid[#Data],$DD281,55),0)</f>
        <v/>
      </c>
      <c r="BF281">
        <f>IFERROR(INDEX(PP_Grid[#Data],$DD281,56),0)</f>
        <v/>
      </c>
      <c r="BG281">
        <f>IFERROR(INDEX(PP_Grid[#Data],$DD281,57),0)</f>
        <v/>
      </c>
      <c r="BH281">
        <f>IFERROR(INDEX(PP_Grid[#Data],$DD281,58),0)</f>
        <v/>
      </c>
      <c r="BI281">
        <f>IFERROR(INDEX(PP_Grid[#Data],$DD281,59),0)</f>
        <v/>
      </c>
      <c r="BJ281">
        <f>IFERROR(INDEX(PP_Grid[#Data],$DD281,60),0)</f>
        <v/>
      </c>
      <c r="BK281">
        <f>IFERROR(INDEX(PP_Grid[#Data],$DD281,61),0)</f>
        <v/>
      </c>
      <c r="BL281">
        <f>IFERROR(INDEX(PP_Grid[#Data],$DD281,62),0)</f>
        <v/>
      </c>
      <c r="BM281">
        <f>IFERROR(INDEX(PP_Grid[#Data],$DD281,63),0)</f>
        <v/>
      </c>
      <c r="BN281">
        <f>IFERROR(INDEX(PP_Grid[#Data],$DD281,64),0)</f>
        <v/>
      </c>
      <c r="BO281">
        <f>IFERROR(INDEX(PP_Grid[#Data],$DD281,65),0)</f>
        <v/>
      </c>
      <c r="BP281">
        <f>IFERROR(INDEX(PP_Grid[#Data],$DD281,66),0)</f>
        <v/>
      </c>
      <c r="BQ281">
        <f>IFERROR(INDEX(PP_Grid[#Data],$DD281,67),0)</f>
        <v/>
      </c>
      <c r="BR281">
        <f>IFERROR(INDEX(PP_Grid[#Data],$DD281,68),0)</f>
        <v/>
      </c>
      <c r="BS281">
        <f>IFERROR(INDEX(PP_Grid[#Data],$DD281,69),0)</f>
        <v/>
      </c>
      <c r="BT281">
        <f>IFERROR(INDEX(PP_Grid[#Data],$DD281,70),0)</f>
        <v/>
      </c>
      <c r="BU281">
        <f>IFERROR(INDEX(PP_Grid[#Data],$DD281,71),0)</f>
        <v/>
      </c>
      <c r="BV281">
        <f>IFERROR(INDEX(PP_Grid[#Data],$DD281,72),0)</f>
        <v/>
      </c>
      <c r="BW281">
        <f>IFERROR(INDEX(PP_Grid[#Data],$DD281,73),0)</f>
        <v/>
      </c>
      <c r="BX281">
        <f>IFERROR(INDEX(PP_Grid[#Data],$DD281,74),0)</f>
        <v/>
      </c>
      <c r="BY281">
        <f>IFERROR(INDEX(PP_Grid[#Data],$DD281,75),0)</f>
        <v/>
      </c>
      <c r="BZ281">
        <f>IFERROR(INDEX(PP_Grid[#Data],$DD281,76),0)</f>
        <v/>
      </c>
      <c r="CA281">
        <f>IFERROR(INDEX(PP_Grid[#Data],$DD281,77),0)</f>
        <v/>
      </c>
      <c r="CB281">
        <f>IFERROR(INDEX(PP_Grid[#Data],$DD281,78),0)</f>
        <v/>
      </c>
      <c r="CC281">
        <f>IFERROR(INDEX(PP_Grid[#Data],$DD281,79),0)</f>
        <v/>
      </c>
      <c r="CD281">
        <f>IFERROR(INDEX(PP_Grid[#Data],$DD281,80),0)</f>
        <v/>
      </c>
      <c r="CE281">
        <f>IFERROR(INDEX(PP_Grid[#Data],$DD281,81),0)</f>
        <v/>
      </c>
      <c r="CF281">
        <f>IFERROR(INDEX(PP_Grid[#Data],$DD281,82),0)</f>
        <v/>
      </c>
      <c r="CG281">
        <f>IFERROR(INDEX(PP_Grid[#Data],$DD281,83),0)</f>
        <v/>
      </c>
      <c r="CH281">
        <f>IFERROR(INDEX(PP_Grid[#Data],$DD281,84),0)</f>
        <v/>
      </c>
      <c r="CI281">
        <f>IFERROR(INDEX(PP_Grid[#Data],$DD281,85),0)</f>
        <v/>
      </c>
      <c r="CJ281">
        <f>IFERROR(INDEX(PP_Grid[#Data],$DD281,86),0)</f>
        <v/>
      </c>
      <c r="CK281">
        <f>IFERROR(INDEX(PP_Grid[#Data],$DD281,87),0)</f>
        <v/>
      </c>
      <c r="CL281">
        <f>IFERROR(INDEX(PP_Grid[#Data],$DD281,88),0)</f>
        <v/>
      </c>
      <c r="CM281">
        <f>IFERROR(INDEX(PP_Grid[#Data],$DD281,89),0)</f>
        <v/>
      </c>
      <c r="CN281">
        <f>IFERROR(INDEX(PP_Grid[#Data],$DD281,90),0)</f>
        <v/>
      </c>
      <c r="CO281">
        <f>IFERROR(INDEX(PP_Grid[#Data],$DD281,91),0)</f>
        <v/>
      </c>
      <c r="CP281">
        <f>IFERROR(INDEX(PP_Grid[#Data],$DD281,92),0)</f>
        <v/>
      </c>
      <c r="CQ281">
        <f>IFERROR(INDEX(PP_Grid[#Data],$DD281,93),0)</f>
        <v/>
      </c>
      <c r="CR281">
        <f>IFERROR(INDEX(PP_Grid[#Data],$DD281,94),0)</f>
        <v/>
      </c>
      <c r="CS281">
        <f>IFERROR(INDEX(PP_Grid[#Data],$DD281,95),0)</f>
        <v/>
      </c>
      <c r="CT281">
        <f>IFERROR(INDEX(PP_Grid[#Data],$DD281,96),0)</f>
        <v/>
      </c>
      <c r="CU281">
        <f>IFERROR(INDEX(PP_Grid[#Data],$DD281,97),0)</f>
        <v/>
      </c>
      <c r="CV281">
        <f>IFERROR(INDEX(PP_Grid[#Data],$DD281,98),0)</f>
        <v/>
      </c>
      <c r="CW281">
        <f>IFERROR(INDEX(PP_Grid[#Data],$DD281,99),0)</f>
        <v/>
      </c>
      <c r="CX281">
        <f>IFERROR(INDEX(PP_Grid[#Data],$DD281,100),0)</f>
        <v/>
      </c>
      <c r="CY281">
        <f>IFERROR(INDEX(PP_Grid[#Data],$DD281,101),0)</f>
        <v/>
      </c>
      <c r="CZ281">
        <f>IFERROR(INDEX(PP_Grid[#Data],$DD281,102),0)</f>
        <v/>
      </c>
      <c r="DA281">
        <f>IFERROR(INDEX(PP_Grid[#Data],$DD281,103),0)</f>
        <v/>
      </c>
      <c r="DB281">
        <f>IFERROR(INDEX(PP_Grid[#Data],$DD281,104),0)</f>
        <v/>
      </c>
      <c r="DC281">
        <f>IFERROR(INDEX(PP_Grid[#Data],$DD281,105),0)</f>
        <v/>
      </c>
      <c r="DD281" s="12">
        <f>IFERROR(MATCH($B281,PP_Grid[Intermediate],0),99999)</f>
        <v/>
      </c>
    </row>
    <row r="282">
      <c r="B282" t="inlineStr">
        <is>
          <t>使用量(kg)</t>
        </is>
      </c>
      <c r="C282">
        <f>SUMIFS(M_BOM[RM_Qty_Per_Batch],M_BOM[Intermediate],$B281,M_BOM[Part Name],$A264)</f>
        <v/>
      </c>
      <c r="D282">
        <f>$C282*D281</f>
        <v/>
      </c>
      <c r="E282">
        <f>$C282*E281</f>
        <v/>
      </c>
      <c r="F282">
        <f>$C282*F281</f>
        <v/>
      </c>
      <c r="G282">
        <f>$C282*G281</f>
        <v/>
      </c>
      <c r="H282">
        <f>$C282*H281</f>
        <v/>
      </c>
      <c r="I282">
        <f>$C282*I281</f>
        <v/>
      </c>
      <c r="J282">
        <f>$C282*J281</f>
        <v/>
      </c>
      <c r="K282">
        <f>$C282*K281</f>
        <v/>
      </c>
      <c r="L282">
        <f>$C282*L281</f>
        <v/>
      </c>
      <c r="M282">
        <f>$C282*M281</f>
        <v/>
      </c>
      <c r="N282">
        <f>$C282*N281</f>
        <v/>
      </c>
      <c r="O282">
        <f>$C282*O281</f>
        <v/>
      </c>
      <c r="P282">
        <f>$C282*P281</f>
        <v/>
      </c>
      <c r="Q282">
        <f>$C282*Q281</f>
        <v/>
      </c>
      <c r="R282">
        <f>$C282*R281</f>
        <v/>
      </c>
      <c r="S282">
        <f>$C282*S281</f>
        <v/>
      </c>
      <c r="T282">
        <f>$C282*T281</f>
        <v/>
      </c>
      <c r="U282">
        <f>$C282*U281</f>
        <v/>
      </c>
      <c r="V282">
        <f>$C282*V281</f>
        <v/>
      </c>
      <c r="W282">
        <f>$C282*W281</f>
        <v/>
      </c>
      <c r="X282">
        <f>$C282*X281</f>
        <v/>
      </c>
      <c r="Y282">
        <f>$C282*Y281</f>
        <v/>
      </c>
      <c r="Z282">
        <f>$C282*Z281</f>
        <v/>
      </c>
      <c r="AA282">
        <f>$C282*AA281</f>
        <v/>
      </c>
      <c r="AB282">
        <f>$C282*AB281</f>
        <v/>
      </c>
      <c r="AC282">
        <f>$C282*AC281</f>
        <v/>
      </c>
      <c r="AD282">
        <f>$C282*AD281</f>
        <v/>
      </c>
      <c r="AE282">
        <f>$C282*AE281</f>
        <v/>
      </c>
      <c r="AF282">
        <f>$C282*AF281</f>
        <v/>
      </c>
      <c r="AG282">
        <f>$C282*AG281</f>
        <v/>
      </c>
      <c r="AH282">
        <f>$C282*AH281</f>
        <v/>
      </c>
      <c r="AI282">
        <f>$C282*AI281</f>
        <v/>
      </c>
      <c r="AJ282">
        <f>$C282*AJ281</f>
        <v/>
      </c>
      <c r="AK282">
        <f>$C282*AK281</f>
        <v/>
      </c>
      <c r="AL282">
        <f>$C282*AL281</f>
        <v/>
      </c>
      <c r="AM282">
        <f>$C282*AM281</f>
        <v/>
      </c>
      <c r="AN282">
        <f>$C282*AN281</f>
        <v/>
      </c>
      <c r="AO282">
        <f>$C282*AO281</f>
        <v/>
      </c>
      <c r="AP282">
        <f>$C282*AP281</f>
        <v/>
      </c>
      <c r="AQ282">
        <f>$C282*AQ281</f>
        <v/>
      </c>
      <c r="AR282">
        <f>$C282*AR281</f>
        <v/>
      </c>
      <c r="AS282">
        <f>$C282*AS281</f>
        <v/>
      </c>
      <c r="AT282">
        <f>$C282*AT281</f>
        <v/>
      </c>
      <c r="AU282">
        <f>$C282*AU281</f>
        <v/>
      </c>
      <c r="AV282">
        <f>$C282*AV281</f>
        <v/>
      </c>
      <c r="AW282">
        <f>$C282*AW281</f>
        <v/>
      </c>
      <c r="AX282">
        <f>$C282*AX281</f>
        <v/>
      </c>
      <c r="AY282">
        <f>$C282*AY281</f>
        <v/>
      </c>
      <c r="AZ282">
        <f>$C282*AZ281</f>
        <v/>
      </c>
      <c r="BA282">
        <f>$C282*BA281</f>
        <v/>
      </c>
      <c r="BB282">
        <f>$C282*BB281</f>
        <v/>
      </c>
      <c r="BC282">
        <f>$C282*BC281</f>
        <v/>
      </c>
      <c r="BD282">
        <f>$C282*BD281</f>
        <v/>
      </c>
      <c r="BE282">
        <f>$C282*BE281</f>
        <v/>
      </c>
      <c r="BF282">
        <f>$C282*BF281</f>
        <v/>
      </c>
      <c r="BG282">
        <f>$C282*BG281</f>
        <v/>
      </c>
      <c r="BH282">
        <f>$C282*BH281</f>
        <v/>
      </c>
      <c r="BI282">
        <f>$C282*BI281</f>
        <v/>
      </c>
      <c r="BJ282">
        <f>$C282*BJ281</f>
        <v/>
      </c>
      <c r="BK282">
        <f>$C282*BK281</f>
        <v/>
      </c>
      <c r="BL282">
        <f>$C282*BL281</f>
        <v/>
      </c>
      <c r="BM282">
        <f>$C282*BM281</f>
        <v/>
      </c>
      <c r="BN282">
        <f>$C282*BN281</f>
        <v/>
      </c>
      <c r="BO282">
        <f>$C282*BO281</f>
        <v/>
      </c>
      <c r="BP282">
        <f>$C282*BP281</f>
        <v/>
      </c>
      <c r="BQ282">
        <f>$C282*BQ281</f>
        <v/>
      </c>
      <c r="BR282">
        <f>$C282*BR281</f>
        <v/>
      </c>
      <c r="BS282">
        <f>$C282*BS281</f>
        <v/>
      </c>
      <c r="BT282">
        <f>$C282*BT281</f>
        <v/>
      </c>
      <c r="BU282">
        <f>$C282*BU281</f>
        <v/>
      </c>
      <c r="BV282">
        <f>$C282*BV281</f>
        <v/>
      </c>
      <c r="BW282">
        <f>$C282*BW281</f>
        <v/>
      </c>
      <c r="BX282">
        <f>$C282*BX281</f>
        <v/>
      </c>
      <c r="BY282">
        <f>$C282*BY281</f>
        <v/>
      </c>
      <c r="BZ282">
        <f>$C282*BZ281</f>
        <v/>
      </c>
      <c r="CA282">
        <f>$C282*CA281</f>
        <v/>
      </c>
      <c r="CB282">
        <f>$C282*CB281</f>
        <v/>
      </c>
      <c r="CC282">
        <f>$C282*CC281</f>
        <v/>
      </c>
      <c r="CD282">
        <f>$C282*CD281</f>
        <v/>
      </c>
      <c r="CE282">
        <f>$C282*CE281</f>
        <v/>
      </c>
      <c r="CF282">
        <f>$C282*CF281</f>
        <v/>
      </c>
      <c r="CG282">
        <f>$C282*CG281</f>
        <v/>
      </c>
      <c r="CH282">
        <f>$C282*CH281</f>
        <v/>
      </c>
      <c r="CI282">
        <f>$C282*CI281</f>
        <v/>
      </c>
      <c r="CJ282">
        <f>$C282*CJ281</f>
        <v/>
      </c>
      <c r="CK282">
        <f>$C282*CK281</f>
        <v/>
      </c>
      <c r="CL282">
        <f>$C282*CL281</f>
        <v/>
      </c>
      <c r="CM282">
        <f>$C282*CM281</f>
        <v/>
      </c>
      <c r="CN282">
        <f>$C282*CN281</f>
        <v/>
      </c>
      <c r="CO282">
        <f>$C282*CO281</f>
        <v/>
      </c>
      <c r="CP282">
        <f>$C282*CP281</f>
        <v/>
      </c>
      <c r="CQ282">
        <f>$C282*CQ281</f>
        <v/>
      </c>
      <c r="CR282">
        <f>$C282*CR281</f>
        <v/>
      </c>
      <c r="CS282">
        <f>$C282*CS281</f>
        <v/>
      </c>
      <c r="CT282">
        <f>$C282*CT281</f>
        <v/>
      </c>
      <c r="CU282">
        <f>$C282*CU281</f>
        <v/>
      </c>
      <c r="CV282">
        <f>$C282*CV281</f>
        <v/>
      </c>
      <c r="CW282">
        <f>$C282*CW281</f>
        <v/>
      </c>
      <c r="CX282">
        <f>$C282*CX281</f>
        <v/>
      </c>
      <c r="CY282">
        <f>$C282*CY281</f>
        <v/>
      </c>
      <c r="CZ282">
        <f>$C282*CZ281</f>
        <v/>
      </c>
      <c r="DA282">
        <f>$C282*DA281</f>
        <v/>
      </c>
      <c r="DB282">
        <f>$C282*DB281</f>
        <v/>
      </c>
      <c r="DC282">
        <f>$C282*DC281</f>
        <v/>
      </c>
    </row>
    <row r="283">
      <c r="B283" t="inlineStr">
        <is>
          <t>VSP-820</t>
        </is>
      </c>
      <c r="C283" t="inlineStr">
        <is>
          <t>No. of batches</t>
        </is>
      </c>
      <c r="D283">
        <f>IFERROR(INDEX(PP_Grid[#Data],$DD283,2),0)</f>
        <v/>
      </c>
      <c r="E283">
        <f>IFERROR(INDEX(PP_Grid[#Data],$DD283,3),0)</f>
        <v/>
      </c>
      <c r="F283">
        <f>IFERROR(INDEX(PP_Grid[#Data],$DD283,4),0)</f>
        <v/>
      </c>
      <c r="G283">
        <f>IFERROR(INDEX(PP_Grid[#Data],$DD283,5),0)</f>
        <v/>
      </c>
      <c r="H283">
        <f>IFERROR(INDEX(PP_Grid[#Data],$DD283,6),0)</f>
        <v/>
      </c>
      <c r="I283">
        <f>IFERROR(INDEX(PP_Grid[#Data],$DD283,7),0)</f>
        <v/>
      </c>
      <c r="J283">
        <f>IFERROR(INDEX(PP_Grid[#Data],$DD283,8),0)</f>
        <v/>
      </c>
      <c r="K283">
        <f>IFERROR(INDEX(PP_Grid[#Data],$DD283,9),0)</f>
        <v/>
      </c>
      <c r="L283">
        <f>IFERROR(INDEX(PP_Grid[#Data],$DD283,10),0)</f>
        <v/>
      </c>
      <c r="M283">
        <f>IFERROR(INDEX(PP_Grid[#Data],$DD283,11),0)</f>
        <v/>
      </c>
      <c r="N283">
        <f>IFERROR(INDEX(PP_Grid[#Data],$DD283,12),0)</f>
        <v/>
      </c>
      <c r="O283">
        <f>IFERROR(INDEX(PP_Grid[#Data],$DD283,13),0)</f>
        <v/>
      </c>
      <c r="P283">
        <f>IFERROR(INDEX(PP_Grid[#Data],$DD283,14),0)</f>
        <v/>
      </c>
      <c r="Q283">
        <f>IFERROR(INDEX(PP_Grid[#Data],$DD283,15),0)</f>
        <v/>
      </c>
      <c r="R283">
        <f>IFERROR(INDEX(PP_Grid[#Data],$DD283,16),0)</f>
        <v/>
      </c>
      <c r="S283">
        <f>IFERROR(INDEX(PP_Grid[#Data],$DD283,17),0)</f>
        <v/>
      </c>
      <c r="T283">
        <f>IFERROR(INDEX(PP_Grid[#Data],$DD283,18),0)</f>
        <v/>
      </c>
      <c r="U283">
        <f>IFERROR(INDEX(PP_Grid[#Data],$DD283,19),0)</f>
        <v/>
      </c>
      <c r="V283">
        <f>IFERROR(INDEX(PP_Grid[#Data],$DD283,20),0)</f>
        <v/>
      </c>
      <c r="W283">
        <f>IFERROR(INDEX(PP_Grid[#Data],$DD283,21),0)</f>
        <v/>
      </c>
      <c r="X283">
        <f>IFERROR(INDEX(PP_Grid[#Data],$DD283,22),0)</f>
        <v/>
      </c>
      <c r="Y283">
        <f>IFERROR(INDEX(PP_Grid[#Data],$DD283,23),0)</f>
        <v/>
      </c>
      <c r="Z283">
        <f>IFERROR(INDEX(PP_Grid[#Data],$DD283,24),0)</f>
        <v/>
      </c>
      <c r="AA283">
        <f>IFERROR(INDEX(PP_Grid[#Data],$DD283,25),0)</f>
        <v/>
      </c>
      <c r="AB283">
        <f>IFERROR(INDEX(PP_Grid[#Data],$DD283,26),0)</f>
        <v/>
      </c>
      <c r="AC283">
        <f>IFERROR(INDEX(PP_Grid[#Data],$DD283,27),0)</f>
        <v/>
      </c>
      <c r="AD283">
        <f>IFERROR(INDEX(PP_Grid[#Data],$DD283,28),0)</f>
        <v/>
      </c>
      <c r="AE283">
        <f>IFERROR(INDEX(PP_Grid[#Data],$DD283,29),0)</f>
        <v/>
      </c>
      <c r="AF283">
        <f>IFERROR(INDEX(PP_Grid[#Data],$DD283,30),0)</f>
        <v/>
      </c>
      <c r="AG283">
        <f>IFERROR(INDEX(PP_Grid[#Data],$DD283,31),0)</f>
        <v/>
      </c>
      <c r="AH283">
        <f>IFERROR(INDEX(PP_Grid[#Data],$DD283,32),0)</f>
        <v/>
      </c>
      <c r="AI283">
        <f>IFERROR(INDEX(PP_Grid[#Data],$DD283,33),0)</f>
        <v/>
      </c>
      <c r="AJ283">
        <f>IFERROR(INDEX(PP_Grid[#Data],$DD283,34),0)</f>
        <v/>
      </c>
      <c r="AK283">
        <f>IFERROR(INDEX(PP_Grid[#Data],$DD283,35),0)</f>
        <v/>
      </c>
      <c r="AL283">
        <f>IFERROR(INDEX(PP_Grid[#Data],$DD283,36),0)</f>
        <v/>
      </c>
      <c r="AM283">
        <f>IFERROR(INDEX(PP_Grid[#Data],$DD283,37),0)</f>
        <v/>
      </c>
      <c r="AN283">
        <f>IFERROR(INDEX(PP_Grid[#Data],$DD283,38),0)</f>
        <v/>
      </c>
      <c r="AO283">
        <f>IFERROR(INDEX(PP_Grid[#Data],$DD283,39),0)</f>
        <v/>
      </c>
      <c r="AP283">
        <f>IFERROR(INDEX(PP_Grid[#Data],$DD283,40),0)</f>
        <v/>
      </c>
      <c r="AQ283">
        <f>IFERROR(INDEX(PP_Grid[#Data],$DD283,41),0)</f>
        <v/>
      </c>
      <c r="AR283">
        <f>IFERROR(INDEX(PP_Grid[#Data],$DD283,42),0)</f>
        <v/>
      </c>
      <c r="AS283">
        <f>IFERROR(INDEX(PP_Grid[#Data],$DD283,43),0)</f>
        <v/>
      </c>
      <c r="AT283">
        <f>IFERROR(INDEX(PP_Grid[#Data],$DD283,44),0)</f>
        <v/>
      </c>
      <c r="AU283">
        <f>IFERROR(INDEX(PP_Grid[#Data],$DD283,45),0)</f>
        <v/>
      </c>
      <c r="AV283">
        <f>IFERROR(INDEX(PP_Grid[#Data],$DD283,46),0)</f>
        <v/>
      </c>
      <c r="AW283">
        <f>IFERROR(INDEX(PP_Grid[#Data],$DD283,47),0)</f>
        <v/>
      </c>
      <c r="AX283">
        <f>IFERROR(INDEX(PP_Grid[#Data],$DD283,48),0)</f>
        <v/>
      </c>
      <c r="AY283">
        <f>IFERROR(INDEX(PP_Grid[#Data],$DD283,49),0)</f>
        <v/>
      </c>
      <c r="AZ283">
        <f>IFERROR(INDEX(PP_Grid[#Data],$DD283,50),0)</f>
        <v/>
      </c>
      <c r="BA283">
        <f>IFERROR(INDEX(PP_Grid[#Data],$DD283,51),0)</f>
        <v/>
      </c>
      <c r="BB283">
        <f>IFERROR(INDEX(PP_Grid[#Data],$DD283,52),0)</f>
        <v/>
      </c>
      <c r="BC283">
        <f>IFERROR(INDEX(PP_Grid[#Data],$DD283,53),0)</f>
        <v/>
      </c>
      <c r="BD283">
        <f>IFERROR(INDEX(PP_Grid[#Data],$DD283,54),0)</f>
        <v/>
      </c>
      <c r="BE283">
        <f>IFERROR(INDEX(PP_Grid[#Data],$DD283,55),0)</f>
        <v/>
      </c>
      <c r="BF283">
        <f>IFERROR(INDEX(PP_Grid[#Data],$DD283,56),0)</f>
        <v/>
      </c>
      <c r="BG283">
        <f>IFERROR(INDEX(PP_Grid[#Data],$DD283,57),0)</f>
        <v/>
      </c>
      <c r="BH283">
        <f>IFERROR(INDEX(PP_Grid[#Data],$DD283,58),0)</f>
        <v/>
      </c>
      <c r="BI283">
        <f>IFERROR(INDEX(PP_Grid[#Data],$DD283,59),0)</f>
        <v/>
      </c>
      <c r="BJ283">
        <f>IFERROR(INDEX(PP_Grid[#Data],$DD283,60),0)</f>
        <v/>
      </c>
      <c r="BK283">
        <f>IFERROR(INDEX(PP_Grid[#Data],$DD283,61),0)</f>
        <v/>
      </c>
      <c r="BL283">
        <f>IFERROR(INDEX(PP_Grid[#Data],$DD283,62),0)</f>
        <v/>
      </c>
      <c r="BM283">
        <f>IFERROR(INDEX(PP_Grid[#Data],$DD283,63),0)</f>
        <v/>
      </c>
      <c r="BN283">
        <f>IFERROR(INDEX(PP_Grid[#Data],$DD283,64),0)</f>
        <v/>
      </c>
      <c r="BO283">
        <f>IFERROR(INDEX(PP_Grid[#Data],$DD283,65),0)</f>
        <v/>
      </c>
      <c r="BP283">
        <f>IFERROR(INDEX(PP_Grid[#Data],$DD283,66),0)</f>
        <v/>
      </c>
      <c r="BQ283">
        <f>IFERROR(INDEX(PP_Grid[#Data],$DD283,67),0)</f>
        <v/>
      </c>
      <c r="BR283">
        <f>IFERROR(INDEX(PP_Grid[#Data],$DD283,68),0)</f>
        <v/>
      </c>
      <c r="BS283">
        <f>IFERROR(INDEX(PP_Grid[#Data],$DD283,69),0)</f>
        <v/>
      </c>
      <c r="BT283">
        <f>IFERROR(INDEX(PP_Grid[#Data],$DD283,70),0)</f>
        <v/>
      </c>
      <c r="BU283">
        <f>IFERROR(INDEX(PP_Grid[#Data],$DD283,71),0)</f>
        <v/>
      </c>
      <c r="BV283">
        <f>IFERROR(INDEX(PP_Grid[#Data],$DD283,72),0)</f>
        <v/>
      </c>
      <c r="BW283">
        <f>IFERROR(INDEX(PP_Grid[#Data],$DD283,73),0)</f>
        <v/>
      </c>
      <c r="BX283">
        <f>IFERROR(INDEX(PP_Grid[#Data],$DD283,74),0)</f>
        <v/>
      </c>
      <c r="BY283">
        <f>IFERROR(INDEX(PP_Grid[#Data],$DD283,75),0)</f>
        <v/>
      </c>
      <c r="BZ283">
        <f>IFERROR(INDEX(PP_Grid[#Data],$DD283,76),0)</f>
        <v/>
      </c>
      <c r="CA283">
        <f>IFERROR(INDEX(PP_Grid[#Data],$DD283,77),0)</f>
        <v/>
      </c>
      <c r="CB283">
        <f>IFERROR(INDEX(PP_Grid[#Data],$DD283,78),0)</f>
        <v/>
      </c>
      <c r="CC283">
        <f>IFERROR(INDEX(PP_Grid[#Data],$DD283,79),0)</f>
        <v/>
      </c>
      <c r="CD283">
        <f>IFERROR(INDEX(PP_Grid[#Data],$DD283,80),0)</f>
        <v/>
      </c>
      <c r="CE283">
        <f>IFERROR(INDEX(PP_Grid[#Data],$DD283,81),0)</f>
        <v/>
      </c>
      <c r="CF283">
        <f>IFERROR(INDEX(PP_Grid[#Data],$DD283,82),0)</f>
        <v/>
      </c>
      <c r="CG283">
        <f>IFERROR(INDEX(PP_Grid[#Data],$DD283,83),0)</f>
        <v/>
      </c>
      <c r="CH283">
        <f>IFERROR(INDEX(PP_Grid[#Data],$DD283,84),0)</f>
        <v/>
      </c>
      <c r="CI283">
        <f>IFERROR(INDEX(PP_Grid[#Data],$DD283,85),0)</f>
        <v/>
      </c>
      <c r="CJ283">
        <f>IFERROR(INDEX(PP_Grid[#Data],$DD283,86),0)</f>
        <v/>
      </c>
      <c r="CK283">
        <f>IFERROR(INDEX(PP_Grid[#Data],$DD283,87),0)</f>
        <v/>
      </c>
      <c r="CL283">
        <f>IFERROR(INDEX(PP_Grid[#Data],$DD283,88),0)</f>
        <v/>
      </c>
      <c r="CM283">
        <f>IFERROR(INDEX(PP_Grid[#Data],$DD283,89),0)</f>
        <v/>
      </c>
      <c r="CN283">
        <f>IFERROR(INDEX(PP_Grid[#Data],$DD283,90),0)</f>
        <v/>
      </c>
      <c r="CO283">
        <f>IFERROR(INDEX(PP_Grid[#Data],$DD283,91),0)</f>
        <v/>
      </c>
      <c r="CP283">
        <f>IFERROR(INDEX(PP_Grid[#Data],$DD283,92),0)</f>
        <v/>
      </c>
      <c r="CQ283">
        <f>IFERROR(INDEX(PP_Grid[#Data],$DD283,93),0)</f>
        <v/>
      </c>
      <c r="CR283">
        <f>IFERROR(INDEX(PP_Grid[#Data],$DD283,94),0)</f>
        <v/>
      </c>
      <c r="CS283">
        <f>IFERROR(INDEX(PP_Grid[#Data],$DD283,95),0)</f>
        <v/>
      </c>
      <c r="CT283">
        <f>IFERROR(INDEX(PP_Grid[#Data],$DD283,96),0)</f>
        <v/>
      </c>
      <c r="CU283">
        <f>IFERROR(INDEX(PP_Grid[#Data],$DD283,97),0)</f>
        <v/>
      </c>
      <c r="CV283">
        <f>IFERROR(INDEX(PP_Grid[#Data],$DD283,98),0)</f>
        <v/>
      </c>
      <c r="CW283">
        <f>IFERROR(INDEX(PP_Grid[#Data],$DD283,99),0)</f>
        <v/>
      </c>
      <c r="CX283">
        <f>IFERROR(INDEX(PP_Grid[#Data],$DD283,100),0)</f>
        <v/>
      </c>
      <c r="CY283">
        <f>IFERROR(INDEX(PP_Grid[#Data],$DD283,101),0)</f>
        <v/>
      </c>
      <c r="CZ283">
        <f>IFERROR(INDEX(PP_Grid[#Data],$DD283,102),0)</f>
        <v/>
      </c>
      <c r="DA283">
        <f>IFERROR(INDEX(PP_Grid[#Data],$DD283,103),0)</f>
        <v/>
      </c>
      <c r="DB283">
        <f>IFERROR(INDEX(PP_Grid[#Data],$DD283,104),0)</f>
        <v/>
      </c>
      <c r="DC283">
        <f>IFERROR(INDEX(PP_Grid[#Data],$DD283,105),0)</f>
        <v/>
      </c>
      <c r="DD283" s="12">
        <f>IFERROR(MATCH($B283,PP_Grid[Intermediate],0),99999)</f>
        <v/>
      </c>
    </row>
    <row r="284">
      <c r="B284" t="inlineStr">
        <is>
          <t>使用量(kg)</t>
        </is>
      </c>
      <c r="C284">
        <f>SUMIFS(M_BOM[RM_Qty_Per_Batch],M_BOM[Intermediate],$B283,M_BOM[Part Name],$A264)</f>
        <v/>
      </c>
      <c r="D284">
        <f>$C284*D283</f>
        <v/>
      </c>
      <c r="E284">
        <f>$C284*E283</f>
        <v/>
      </c>
      <c r="F284">
        <f>$C284*F283</f>
        <v/>
      </c>
      <c r="G284">
        <f>$C284*G283</f>
        <v/>
      </c>
      <c r="H284">
        <f>$C284*H283</f>
        <v/>
      </c>
      <c r="I284">
        <f>$C284*I283</f>
        <v/>
      </c>
      <c r="J284">
        <f>$C284*J283</f>
        <v/>
      </c>
      <c r="K284">
        <f>$C284*K283</f>
        <v/>
      </c>
      <c r="L284">
        <f>$C284*L283</f>
        <v/>
      </c>
      <c r="M284">
        <f>$C284*M283</f>
        <v/>
      </c>
      <c r="N284">
        <f>$C284*N283</f>
        <v/>
      </c>
      <c r="O284">
        <f>$C284*O283</f>
        <v/>
      </c>
      <c r="P284">
        <f>$C284*P283</f>
        <v/>
      </c>
      <c r="Q284">
        <f>$C284*Q283</f>
        <v/>
      </c>
      <c r="R284">
        <f>$C284*R283</f>
        <v/>
      </c>
      <c r="S284">
        <f>$C284*S283</f>
        <v/>
      </c>
      <c r="T284">
        <f>$C284*T283</f>
        <v/>
      </c>
      <c r="U284">
        <f>$C284*U283</f>
        <v/>
      </c>
      <c r="V284">
        <f>$C284*V283</f>
        <v/>
      </c>
      <c r="W284">
        <f>$C284*W283</f>
        <v/>
      </c>
      <c r="X284">
        <f>$C284*X283</f>
        <v/>
      </c>
      <c r="Y284">
        <f>$C284*Y283</f>
        <v/>
      </c>
      <c r="Z284">
        <f>$C284*Z283</f>
        <v/>
      </c>
      <c r="AA284">
        <f>$C284*AA283</f>
        <v/>
      </c>
      <c r="AB284">
        <f>$C284*AB283</f>
        <v/>
      </c>
      <c r="AC284">
        <f>$C284*AC283</f>
        <v/>
      </c>
      <c r="AD284">
        <f>$C284*AD283</f>
        <v/>
      </c>
      <c r="AE284">
        <f>$C284*AE283</f>
        <v/>
      </c>
      <c r="AF284">
        <f>$C284*AF283</f>
        <v/>
      </c>
      <c r="AG284">
        <f>$C284*AG283</f>
        <v/>
      </c>
      <c r="AH284">
        <f>$C284*AH283</f>
        <v/>
      </c>
      <c r="AI284">
        <f>$C284*AI283</f>
        <v/>
      </c>
      <c r="AJ284">
        <f>$C284*AJ283</f>
        <v/>
      </c>
      <c r="AK284">
        <f>$C284*AK283</f>
        <v/>
      </c>
      <c r="AL284">
        <f>$C284*AL283</f>
        <v/>
      </c>
      <c r="AM284">
        <f>$C284*AM283</f>
        <v/>
      </c>
      <c r="AN284">
        <f>$C284*AN283</f>
        <v/>
      </c>
      <c r="AO284">
        <f>$C284*AO283</f>
        <v/>
      </c>
      <c r="AP284">
        <f>$C284*AP283</f>
        <v/>
      </c>
      <c r="AQ284">
        <f>$C284*AQ283</f>
        <v/>
      </c>
      <c r="AR284">
        <f>$C284*AR283</f>
        <v/>
      </c>
      <c r="AS284">
        <f>$C284*AS283</f>
        <v/>
      </c>
      <c r="AT284">
        <f>$C284*AT283</f>
        <v/>
      </c>
      <c r="AU284">
        <f>$C284*AU283</f>
        <v/>
      </c>
      <c r="AV284">
        <f>$C284*AV283</f>
        <v/>
      </c>
      <c r="AW284">
        <f>$C284*AW283</f>
        <v/>
      </c>
      <c r="AX284">
        <f>$C284*AX283</f>
        <v/>
      </c>
      <c r="AY284">
        <f>$C284*AY283</f>
        <v/>
      </c>
      <c r="AZ284">
        <f>$C284*AZ283</f>
        <v/>
      </c>
      <c r="BA284">
        <f>$C284*BA283</f>
        <v/>
      </c>
      <c r="BB284">
        <f>$C284*BB283</f>
        <v/>
      </c>
      <c r="BC284">
        <f>$C284*BC283</f>
        <v/>
      </c>
      <c r="BD284">
        <f>$C284*BD283</f>
        <v/>
      </c>
      <c r="BE284">
        <f>$C284*BE283</f>
        <v/>
      </c>
      <c r="BF284">
        <f>$C284*BF283</f>
        <v/>
      </c>
      <c r="BG284">
        <f>$C284*BG283</f>
        <v/>
      </c>
      <c r="BH284">
        <f>$C284*BH283</f>
        <v/>
      </c>
      <c r="BI284">
        <f>$C284*BI283</f>
        <v/>
      </c>
      <c r="BJ284">
        <f>$C284*BJ283</f>
        <v/>
      </c>
      <c r="BK284">
        <f>$C284*BK283</f>
        <v/>
      </c>
      <c r="BL284">
        <f>$C284*BL283</f>
        <v/>
      </c>
      <c r="BM284">
        <f>$C284*BM283</f>
        <v/>
      </c>
      <c r="BN284">
        <f>$C284*BN283</f>
        <v/>
      </c>
      <c r="BO284">
        <f>$C284*BO283</f>
        <v/>
      </c>
      <c r="BP284">
        <f>$C284*BP283</f>
        <v/>
      </c>
      <c r="BQ284">
        <f>$C284*BQ283</f>
        <v/>
      </c>
      <c r="BR284">
        <f>$C284*BR283</f>
        <v/>
      </c>
      <c r="BS284">
        <f>$C284*BS283</f>
        <v/>
      </c>
      <c r="BT284">
        <f>$C284*BT283</f>
        <v/>
      </c>
      <c r="BU284">
        <f>$C284*BU283</f>
        <v/>
      </c>
      <c r="BV284">
        <f>$C284*BV283</f>
        <v/>
      </c>
      <c r="BW284">
        <f>$C284*BW283</f>
        <v/>
      </c>
      <c r="BX284">
        <f>$C284*BX283</f>
        <v/>
      </c>
      <c r="BY284">
        <f>$C284*BY283</f>
        <v/>
      </c>
      <c r="BZ284">
        <f>$C284*BZ283</f>
        <v/>
      </c>
      <c r="CA284">
        <f>$C284*CA283</f>
        <v/>
      </c>
      <c r="CB284">
        <f>$C284*CB283</f>
        <v/>
      </c>
      <c r="CC284">
        <f>$C284*CC283</f>
        <v/>
      </c>
      <c r="CD284">
        <f>$C284*CD283</f>
        <v/>
      </c>
      <c r="CE284">
        <f>$C284*CE283</f>
        <v/>
      </c>
      <c r="CF284">
        <f>$C284*CF283</f>
        <v/>
      </c>
      <c r="CG284">
        <f>$C284*CG283</f>
        <v/>
      </c>
      <c r="CH284">
        <f>$C284*CH283</f>
        <v/>
      </c>
      <c r="CI284">
        <f>$C284*CI283</f>
        <v/>
      </c>
      <c r="CJ284">
        <f>$C284*CJ283</f>
        <v/>
      </c>
      <c r="CK284">
        <f>$C284*CK283</f>
        <v/>
      </c>
      <c r="CL284">
        <f>$C284*CL283</f>
        <v/>
      </c>
      <c r="CM284">
        <f>$C284*CM283</f>
        <v/>
      </c>
      <c r="CN284">
        <f>$C284*CN283</f>
        <v/>
      </c>
      <c r="CO284">
        <f>$C284*CO283</f>
        <v/>
      </c>
      <c r="CP284">
        <f>$C284*CP283</f>
        <v/>
      </c>
      <c r="CQ284">
        <f>$C284*CQ283</f>
        <v/>
      </c>
      <c r="CR284">
        <f>$C284*CR283</f>
        <v/>
      </c>
      <c r="CS284">
        <f>$C284*CS283</f>
        <v/>
      </c>
      <c r="CT284">
        <f>$C284*CT283</f>
        <v/>
      </c>
      <c r="CU284">
        <f>$C284*CU283</f>
        <v/>
      </c>
      <c r="CV284">
        <f>$C284*CV283</f>
        <v/>
      </c>
      <c r="CW284">
        <f>$C284*CW283</f>
        <v/>
      </c>
      <c r="CX284">
        <f>$C284*CX283</f>
        <v/>
      </c>
      <c r="CY284">
        <f>$C284*CY283</f>
        <v/>
      </c>
      <c r="CZ284">
        <f>$C284*CZ283</f>
        <v/>
      </c>
      <c r="DA284">
        <f>$C284*DA283</f>
        <v/>
      </c>
      <c r="DB284">
        <f>$C284*DB283</f>
        <v/>
      </c>
      <c r="DC284">
        <f>$C284*DC283</f>
        <v/>
      </c>
    </row>
    <row r="285">
      <c r="B285" t="inlineStr">
        <is>
          <t>VSP-989</t>
        </is>
      </c>
      <c r="C285" t="inlineStr">
        <is>
          <t>No. of batches</t>
        </is>
      </c>
      <c r="D285">
        <f>IFERROR(INDEX(PP_Grid[#Data],$DD285,2),0)</f>
        <v/>
      </c>
      <c r="E285">
        <f>IFERROR(INDEX(PP_Grid[#Data],$DD285,3),0)</f>
        <v/>
      </c>
      <c r="F285">
        <f>IFERROR(INDEX(PP_Grid[#Data],$DD285,4),0)</f>
        <v/>
      </c>
      <c r="G285">
        <f>IFERROR(INDEX(PP_Grid[#Data],$DD285,5),0)</f>
        <v/>
      </c>
      <c r="H285">
        <f>IFERROR(INDEX(PP_Grid[#Data],$DD285,6),0)</f>
        <v/>
      </c>
      <c r="I285">
        <f>IFERROR(INDEX(PP_Grid[#Data],$DD285,7),0)</f>
        <v/>
      </c>
      <c r="J285">
        <f>IFERROR(INDEX(PP_Grid[#Data],$DD285,8),0)</f>
        <v/>
      </c>
      <c r="K285">
        <f>IFERROR(INDEX(PP_Grid[#Data],$DD285,9),0)</f>
        <v/>
      </c>
      <c r="L285">
        <f>IFERROR(INDEX(PP_Grid[#Data],$DD285,10),0)</f>
        <v/>
      </c>
      <c r="M285">
        <f>IFERROR(INDEX(PP_Grid[#Data],$DD285,11),0)</f>
        <v/>
      </c>
      <c r="N285">
        <f>IFERROR(INDEX(PP_Grid[#Data],$DD285,12),0)</f>
        <v/>
      </c>
      <c r="O285">
        <f>IFERROR(INDEX(PP_Grid[#Data],$DD285,13),0)</f>
        <v/>
      </c>
      <c r="P285">
        <f>IFERROR(INDEX(PP_Grid[#Data],$DD285,14),0)</f>
        <v/>
      </c>
      <c r="Q285">
        <f>IFERROR(INDEX(PP_Grid[#Data],$DD285,15),0)</f>
        <v/>
      </c>
      <c r="R285">
        <f>IFERROR(INDEX(PP_Grid[#Data],$DD285,16),0)</f>
        <v/>
      </c>
      <c r="S285">
        <f>IFERROR(INDEX(PP_Grid[#Data],$DD285,17),0)</f>
        <v/>
      </c>
      <c r="T285">
        <f>IFERROR(INDEX(PP_Grid[#Data],$DD285,18),0)</f>
        <v/>
      </c>
      <c r="U285">
        <f>IFERROR(INDEX(PP_Grid[#Data],$DD285,19),0)</f>
        <v/>
      </c>
      <c r="V285">
        <f>IFERROR(INDEX(PP_Grid[#Data],$DD285,20),0)</f>
        <v/>
      </c>
      <c r="W285">
        <f>IFERROR(INDEX(PP_Grid[#Data],$DD285,21),0)</f>
        <v/>
      </c>
      <c r="X285">
        <f>IFERROR(INDEX(PP_Grid[#Data],$DD285,22),0)</f>
        <v/>
      </c>
      <c r="Y285">
        <f>IFERROR(INDEX(PP_Grid[#Data],$DD285,23),0)</f>
        <v/>
      </c>
      <c r="Z285">
        <f>IFERROR(INDEX(PP_Grid[#Data],$DD285,24),0)</f>
        <v/>
      </c>
      <c r="AA285">
        <f>IFERROR(INDEX(PP_Grid[#Data],$DD285,25),0)</f>
        <v/>
      </c>
      <c r="AB285">
        <f>IFERROR(INDEX(PP_Grid[#Data],$DD285,26),0)</f>
        <v/>
      </c>
      <c r="AC285">
        <f>IFERROR(INDEX(PP_Grid[#Data],$DD285,27),0)</f>
        <v/>
      </c>
      <c r="AD285">
        <f>IFERROR(INDEX(PP_Grid[#Data],$DD285,28),0)</f>
        <v/>
      </c>
      <c r="AE285">
        <f>IFERROR(INDEX(PP_Grid[#Data],$DD285,29),0)</f>
        <v/>
      </c>
      <c r="AF285">
        <f>IFERROR(INDEX(PP_Grid[#Data],$DD285,30),0)</f>
        <v/>
      </c>
      <c r="AG285">
        <f>IFERROR(INDEX(PP_Grid[#Data],$DD285,31),0)</f>
        <v/>
      </c>
      <c r="AH285">
        <f>IFERROR(INDEX(PP_Grid[#Data],$DD285,32),0)</f>
        <v/>
      </c>
      <c r="AI285">
        <f>IFERROR(INDEX(PP_Grid[#Data],$DD285,33),0)</f>
        <v/>
      </c>
      <c r="AJ285">
        <f>IFERROR(INDEX(PP_Grid[#Data],$DD285,34),0)</f>
        <v/>
      </c>
      <c r="AK285">
        <f>IFERROR(INDEX(PP_Grid[#Data],$DD285,35),0)</f>
        <v/>
      </c>
      <c r="AL285">
        <f>IFERROR(INDEX(PP_Grid[#Data],$DD285,36),0)</f>
        <v/>
      </c>
      <c r="AM285">
        <f>IFERROR(INDEX(PP_Grid[#Data],$DD285,37),0)</f>
        <v/>
      </c>
      <c r="AN285">
        <f>IFERROR(INDEX(PP_Grid[#Data],$DD285,38),0)</f>
        <v/>
      </c>
      <c r="AO285">
        <f>IFERROR(INDEX(PP_Grid[#Data],$DD285,39),0)</f>
        <v/>
      </c>
      <c r="AP285">
        <f>IFERROR(INDEX(PP_Grid[#Data],$DD285,40),0)</f>
        <v/>
      </c>
      <c r="AQ285">
        <f>IFERROR(INDEX(PP_Grid[#Data],$DD285,41),0)</f>
        <v/>
      </c>
      <c r="AR285">
        <f>IFERROR(INDEX(PP_Grid[#Data],$DD285,42),0)</f>
        <v/>
      </c>
      <c r="AS285">
        <f>IFERROR(INDEX(PP_Grid[#Data],$DD285,43),0)</f>
        <v/>
      </c>
      <c r="AT285">
        <f>IFERROR(INDEX(PP_Grid[#Data],$DD285,44),0)</f>
        <v/>
      </c>
      <c r="AU285">
        <f>IFERROR(INDEX(PP_Grid[#Data],$DD285,45),0)</f>
        <v/>
      </c>
      <c r="AV285">
        <f>IFERROR(INDEX(PP_Grid[#Data],$DD285,46),0)</f>
        <v/>
      </c>
      <c r="AW285">
        <f>IFERROR(INDEX(PP_Grid[#Data],$DD285,47),0)</f>
        <v/>
      </c>
      <c r="AX285">
        <f>IFERROR(INDEX(PP_Grid[#Data],$DD285,48),0)</f>
        <v/>
      </c>
      <c r="AY285">
        <f>IFERROR(INDEX(PP_Grid[#Data],$DD285,49),0)</f>
        <v/>
      </c>
      <c r="AZ285">
        <f>IFERROR(INDEX(PP_Grid[#Data],$DD285,50),0)</f>
        <v/>
      </c>
      <c r="BA285">
        <f>IFERROR(INDEX(PP_Grid[#Data],$DD285,51),0)</f>
        <v/>
      </c>
      <c r="BB285">
        <f>IFERROR(INDEX(PP_Grid[#Data],$DD285,52),0)</f>
        <v/>
      </c>
      <c r="BC285">
        <f>IFERROR(INDEX(PP_Grid[#Data],$DD285,53),0)</f>
        <v/>
      </c>
      <c r="BD285">
        <f>IFERROR(INDEX(PP_Grid[#Data],$DD285,54),0)</f>
        <v/>
      </c>
      <c r="BE285">
        <f>IFERROR(INDEX(PP_Grid[#Data],$DD285,55),0)</f>
        <v/>
      </c>
      <c r="BF285">
        <f>IFERROR(INDEX(PP_Grid[#Data],$DD285,56),0)</f>
        <v/>
      </c>
      <c r="BG285">
        <f>IFERROR(INDEX(PP_Grid[#Data],$DD285,57),0)</f>
        <v/>
      </c>
      <c r="BH285">
        <f>IFERROR(INDEX(PP_Grid[#Data],$DD285,58),0)</f>
        <v/>
      </c>
      <c r="BI285">
        <f>IFERROR(INDEX(PP_Grid[#Data],$DD285,59),0)</f>
        <v/>
      </c>
      <c r="BJ285">
        <f>IFERROR(INDEX(PP_Grid[#Data],$DD285,60),0)</f>
        <v/>
      </c>
      <c r="BK285">
        <f>IFERROR(INDEX(PP_Grid[#Data],$DD285,61),0)</f>
        <v/>
      </c>
      <c r="BL285">
        <f>IFERROR(INDEX(PP_Grid[#Data],$DD285,62),0)</f>
        <v/>
      </c>
      <c r="BM285">
        <f>IFERROR(INDEX(PP_Grid[#Data],$DD285,63),0)</f>
        <v/>
      </c>
      <c r="BN285">
        <f>IFERROR(INDEX(PP_Grid[#Data],$DD285,64),0)</f>
        <v/>
      </c>
      <c r="BO285">
        <f>IFERROR(INDEX(PP_Grid[#Data],$DD285,65),0)</f>
        <v/>
      </c>
      <c r="BP285">
        <f>IFERROR(INDEX(PP_Grid[#Data],$DD285,66),0)</f>
        <v/>
      </c>
      <c r="BQ285">
        <f>IFERROR(INDEX(PP_Grid[#Data],$DD285,67),0)</f>
        <v/>
      </c>
      <c r="BR285">
        <f>IFERROR(INDEX(PP_Grid[#Data],$DD285,68),0)</f>
        <v/>
      </c>
      <c r="BS285">
        <f>IFERROR(INDEX(PP_Grid[#Data],$DD285,69),0)</f>
        <v/>
      </c>
      <c r="BT285">
        <f>IFERROR(INDEX(PP_Grid[#Data],$DD285,70),0)</f>
        <v/>
      </c>
      <c r="BU285">
        <f>IFERROR(INDEX(PP_Grid[#Data],$DD285,71),0)</f>
        <v/>
      </c>
      <c r="BV285">
        <f>IFERROR(INDEX(PP_Grid[#Data],$DD285,72),0)</f>
        <v/>
      </c>
      <c r="BW285">
        <f>IFERROR(INDEX(PP_Grid[#Data],$DD285,73),0)</f>
        <v/>
      </c>
      <c r="BX285">
        <f>IFERROR(INDEX(PP_Grid[#Data],$DD285,74),0)</f>
        <v/>
      </c>
      <c r="BY285">
        <f>IFERROR(INDEX(PP_Grid[#Data],$DD285,75),0)</f>
        <v/>
      </c>
      <c r="BZ285">
        <f>IFERROR(INDEX(PP_Grid[#Data],$DD285,76),0)</f>
        <v/>
      </c>
      <c r="CA285">
        <f>IFERROR(INDEX(PP_Grid[#Data],$DD285,77),0)</f>
        <v/>
      </c>
      <c r="CB285">
        <f>IFERROR(INDEX(PP_Grid[#Data],$DD285,78),0)</f>
        <v/>
      </c>
      <c r="CC285">
        <f>IFERROR(INDEX(PP_Grid[#Data],$DD285,79),0)</f>
        <v/>
      </c>
      <c r="CD285">
        <f>IFERROR(INDEX(PP_Grid[#Data],$DD285,80),0)</f>
        <v/>
      </c>
      <c r="CE285">
        <f>IFERROR(INDEX(PP_Grid[#Data],$DD285,81),0)</f>
        <v/>
      </c>
      <c r="CF285">
        <f>IFERROR(INDEX(PP_Grid[#Data],$DD285,82),0)</f>
        <v/>
      </c>
      <c r="CG285">
        <f>IFERROR(INDEX(PP_Grid[#Data],$DD285,83),0)</f>
        <v/>
      </c>
      <c r="CH285">
        <f>IFERROR(INDEX(PP_Grid[#Data],$DD285,84),0)</f>
        <v/>
      </c>
      <c r="CI285">
        <f>IFERROR(INDEX(PP_Grid[#Data],$DD285,85),0)</f>
        <v/>
      </c>
      <c r="CJ285">
        <f>IFERROR(INDEX(PP_Grid[#Data],$DD285,86),0)</f>
        <v/>
      </c>
      <c r="CK285">
        <f>IFERROR(INDEX(PP_Grid[#Data],$DD285,87),0)</f>
        <v/>
      </c>
      <c r="CL285">
        <f>IFERROR(INDEX(PP_Grid[#Data],$DD285,88),0)</f>
        <v/>
      </c>
      <c r="CM285">
        <f>IFERROR(INDEX(PP_Grid[#Data],$DD285,89),0)</f>
        <v/>
      </c>
      <c r="CN285">
        <f>IFERROR(INDEX(PP_Grid[#Data],$DD285,90),0)</f>
        <v/>
      </c>
      <c r="CO285">
        <f>IFERROR(INDEX(PP_Grid[#Data],$DD285,91),0)</f>
        <v/>
      </c>
      <c r="CP285">
        <f>IFERROR(INDEX(PP_Grid[#Data],$DD285,92),0)</f>
        <v/>
      </c>
      <c r="CQ285">
        <f>IFERROR(INDEX(PP_Grid[#Data],$DD285,93),0)</f>
        <v/>
      </c>
      <c r="CR285">
        <f>IFERROR(INDEX(PP_Grid[#Data],$DD285,94),0)</f>
        <v/>
      </c>
      <c r="CS285">
        <f>IFERROR(INDEX(PP_Grid[#Data],$DD285,95),0)</f>
        <v/>
      </c>
      <c r="CT285">
        <f>IFERROR(INDEX(PP_Grid[#Data],$DD285,96),0)</f>
        <v/>
      </c>
      <c r="CU285">
        <f>IFERROR(INDEX(PP_Grid[#Data],$DD285,97),0)</f>
        <v/>
      </c>
      <c r="CV285">
        <f>IFERROR(INDEX(PP_Grid[#Data],$DD285,98),0)</f>
        <v/>
      </c>
      <c r="CW285">
        <f>IFERROR(INDEX(PP_Grid[#Data],$DD285,99),0)</f>
        <v/>
      </c>
      <c r="CX285">
        <f>IFERROR(INDEX(PP_Grid[#Data],$DD285,100),0)</f>
        <v/>
      </c>
      <c r="CY285">
        <f>IFERROR(INDEX(PP_Grid[#Data],$DD285,101),0)</f>
        <v/>
      </c>
      <c r="CZ285">
        <f>IFERROR(INDEX(PP_Grid[#Data],$DD285,102),0)</f>
        <v/>
      </c>
      <c r="DA285">
        <f>IFERROR(INDEX(PP_Grid[#Data],$DD285,103),0)</f>
        <v/>
      </c>
      <c r="DB285">
        <f>IFERROR(INDEX(PP_Grid[#Data],$DD285,104),0)</f>
        <v/>
      </c>
      <c r="DC285">
        <f>IFERROR(INDEX(PP_Grid[#Data],$DD285,105),0)</f>
        <v/>
      </c>
      <c r="DD285" s="12">
        <f>IFERROR(MATCH($B285,PP_Grid[Intermediate],0),99999)</f>
        <v/>
      </c>
    </row>
    <row r="286">
      <c r="B286" t="inlineStr">
        <is>
          <t>使用量(kg)</t>
        </is>
      </c>
      <c r="C286">
        <f>SUMIFS(M_BOM[RM_Qty_Per_Batch],M_BOM[Intermediate],$B285,M_BOM[Part Name],$A264)</f>
        <v/>
      </c>
      <c r="D286">
        <f>$C286*D285</f>
        <v/>
      </c>
      <c r="E286">
        <f>$C286*E285</f>
        <v/>
      </c>
      <c r="F286">
        <f>$C286*F285</f>
        <v/>
      </c>
      <c r="G286">
        <f>$C286*G285</f>
        <v/>
      </c>
      <c r="H286">
        <f>$C286*H285</f>
        <v/>
      </c>
      <c r="I286">
        <f>$C286*I285</f>
        <v/>
      </c>
      <c r="J286">
        <f>$C286*J285</f>
        <v/>
      </c>
      <c r="K286">
        <f>$C286*K285</f>
        <v/>
      </c>
      <c r="L286">
        <f>$C286*L285</f>
        <v/>
      </c>
      <c r="M286">
        <f>$C286*M285</f>
        <v/>
      </c>
      <c r="N286">
        <f>$C286*N285</f>
        <v/>
      </c>
      <c r="O286">
        <f>$C286*O285</f>
        <v/>
      </c>
      <c r="P286">
        <f>$C286*P285</f>
        <v/>
      </c>
      <c r="Q286">
        <f>$C286*Q285</f>
        <v/>
      </c>
      <c r="R286">
        <f>$C286*R285</f>
        <v/>
      </c>
      <c r="S286">
        <f>$C286*S285</f>
        <v/>
      </c>
      <c r="T286">
        <f>$C286*T285</f>
        <v/>
      </c>
      <c r="U286">
        <f>$C286*U285</f>
        <v/>
      </c>
      <c r="V286">
        <f>$C286*V285</f>
        <v/>
      </c>
      <c r="W286">
        <f>$C286*W285</f>
        <v/>
      </c>
      <c r="X286">
        <f>$C286*X285</f>
        <v/>
      </c>
      <c r="Y286">
        <f>$C286*Y285</f>
        <v/>
      </c>
      <c r="Z286">
        <f>$C286*Z285</f>
        <v/>
      </c>
      <c r="AA286">
        <f>$C286*AA285</f>
        <v/>
      </c>
      <c r="AB286">
        <f>$C286*AB285</f>
        <v/>
      </c>
      <c r="AC286">
        <f>$C286*AC285</f>
        <v/>
      </c>
      <c r="AD286">
        <f>$C286*AD285</f>
        <v/>
      </c>
      <c r="AE286">
        <f>$C286*AE285</f>
        <v/>
      </c>
      <c r="AF286">
        <f>$C286*AF285</f>
        <v/>
      </c>
      <c r="AG286">
        <f>$C286*AG285</f>
        <v/>
      </c>
      <c r="AH286">
        <f>$C286*AH285</f>
        <v/>
      </c>
      <c r="AI286">
        <f>$C286*AI285</f>
        <v/>
      </c>
      <c r="AJ286">
        <f>$C286*AJ285</f>
        <v/>
      </c>
      <c r="AK286">
        <f>$C286*AK285</f>
        <v/>
      </c>
      <c r="AL286">
        <f>$C286*AL285</f>
        <v/>
      </c>
      <c r="AM286">
        <f>$C286*AM285</f>
        <v/>
      </c>
      <c r="AN286">
        <f>$C286*AN285</f>
        <v/>
      </c>
      <c r="AO286">
        <f>$C286*AO285</f>
        <v/>
      </c>
      <c r="AP286">
        <f>$C286*AP285</f>
        <v/>
      </c>
      <c r="AQ286">
        <f>$C286*AQ285</f>
        <v/>
      </c>
      <c r="AR286">
        <f>$C286*AR285</f>
        <v/>
      </c>
      <c r="AS286">
        <f>$C286*AS285</f>
        <v/>
      </c>
      <c r="AT286">
        <f>$C286*AT285</f>
        <v/>
      </c>
      <c r="AU286">
        <f>$C286*AU285</f>
        <v/>
      </c>
      <c r="AV286">
        <f>$C286*AV285</f>
        <v/>
      </c>
      <c r="AW286">
        <f>$C286*AW285</f>
        <v/>
      </c>
      <c r="AX286">
        <f>$C286*AX285</f>
        <v/>
      </c>
      <c r="AY286">
        <f>$C286*AY285</f>
        <v/>
      </c>
      <c r="AZ286">
        <f>$C286*AZ285</f>
        <v/>
      </c>
      <c r="BA286">
        <f>$C286*BA285</f>
        <v/>
      </c>
      <c r="BB286">
        <f>$C286*BB285</f>
        <v/>
      </c>
      <c r="BC286">
        <f>$C286*BC285</f>
        <v/>
      </c>
      <c r="BD286">
        <f>$C286*BD285</f>
        <v/>
      </c>
      <c r="BE286">
        <f>$C286*BE285</f>
        <v/>
      </c>
      <c r="BF286">
        <f>$C286*BF285</f>
        <v/>
      </c>
      <c r="BG286">
        <f>$C286*BG285</f>
        <v/>
      </c>
      <c r="BH286">
        <f>$C286*BH285</f>
        <v/>
      </c>
      <c r="BI286">
        <f>$C286*BI285</f>
        <v/>
      </c>
      <c r="BJ286">
        <f>$C286*BJ285</f>
        <v/>
      </c>
      <c r="BK286">
        <f>$C286*BK285</f>
        <v/>
      </c>
      <c r="BL286">
        <f>$C286*BL285</f>
        <v/>
      </c>
      <c r="BM286">
        <f>$C286*BM285</f>
        <v/>
      </c>
      <c r="BN286">
        <f>$C286*BN285</f>
        <v/>
      </c>
      <c r="BO286">
        <f>$C286*BO285</f>
        <v/>
      </c>
      <c r="BP286">
        <f>$C286*BP285</f>
        <v/>
      </c>
      <c r="BQ286">
        <f>$C286*BQ285</f>
        <v/>
      </c>
      <c r="BR286">
        <f>$C286*BR285</f>
        <v/>
      </c>
      <c r="BS286">
        <f>$C286*BS285</f>
        <v/>
      </c>
      <c r="BT286">
        <f>$C286*BT285</f>
        <v/>
      </c>
      <c r="BU286">
        <f>$C286*BU285</f>
        <v/>
      </c>
      <c r="BV286">
        <f>$C286*BV285</f>
        <v/>
      </c>
      <c r="BW286">
        <f>$C286*BW285</f>
        <v/>
      </c>
      <c r="BX286">
        <f>$C286*BX285</f>
        <v/>
      </c>
      <c r="BY286">
        <f>$C286*BY285</f>
        <v/>
      </c>
      <c r="BZ286">
        <f>$C286*BZ285</f>
        <v/>
      </c>
      <c r="CA286">
        <f>$C286*CA285</f>
        <v/>
      </c>
      <c r="CB286">
        <f>$C286*CB285</f>
        <v/>
      </c>
      <c r="CC286">
        <f>$C286*CC285</f>
        <v/>
      </c>
      <c r="CD286">
        <f>$C286*CD285</f>
        <v/>
      </c>
      <c r="CE286">
        <f>$C286*CE285</f>
        <v/>
      </c>
      <c r="CF286">
        <f>$C286*CF285</f>
        <v/>
      </c>
      <c r="CG286">
        <f>$C286*CG285</f>
        <v/>
      </c>
      <c r="CH286">
        <f>$C286*CH285</f>
        <v/>
      </c>
      <c r="CI286">
        <f>$C286*CI285</f>
        <v/>
      </c>
      <c r="CJ286">
        <f>$C286*CJ285</f>
        <v/>
      </c>
      <c r="CK286">
        <f>$C286*CK285</f>
        <v/>
      </c>
      <c r="CL286">
        <f>$C286*CL285</f>
        <v/>
      </c>
      <c r="CM286">
        <f>$C286*CM285</f>
        <v/>
      </c>
      <c r="CN286">
        <f>$C286*CN285</f>
        <v/>
      </c>
      <c r="CO286">
        <f>$C286*CO285</f>
        <v/>
      </c>
      <c r="CP286">
        <f>$C286*CP285</f>
        <v/>
      </c>
      <c r="CQ286">
        <f>$C286*CQ285</f>
        <v/>
      </c>
      <c r="CR286">
        <f>$C286*CR285</f>
        <v/>
      </c>
      <c r="CS286">
        <f>$C286*CS285</f>
        <v/>
      </c>
      <c r="CT286">
        <f>$C286*CT285</f>
        <v/>
      </c>
      <c r="CU286">
        <f>$C286*CU285</f>
        <v/>
      </c>
      <c r="CV286">
        <f>$C286*CV285</f>
        <v/>
      </c>
      <c r="CW286">
        <f>$C286*CW285</f>
        <v/>
      </c>
      <c r="CX286">
        <f>$C286*CX285</f>
        <v/>
      </c>
      <c r="CY286">
        <f>$C286*CY285</f>
        <v/>
      </c>
      <c r="CZ286">
        <f>$C286*CZ285</f>
        <v/>
      </c>
      <c r="DA286">
        <f>$C286*DA285</f>
        <v/>
      </c>
      <c r="DB286">
        <f>$C286*DB285</f>
        <v/>
      </c>
      <c r="DC286">
        <f>$C286*DC285</f>
        <v/>
      </c>
    </row>
    <row r="287">
      <c r="B287" s="5" t="inlineStr">
        <is>
          <t>合計使用量(kg)/週</t>
        </is>
      </c>
      <c r="D287">
        <f>'Grid_Requirement'!B25</f>
        <v/>
      </c>
      <c r="E287">
        <f>'Grid_Requirement'!C25</f>
        <v/>
      </c>
      <c r="F287">
        <f>'Grid_Requirement'!D25</f>
        <v/>
      </c>
      <c r="G287">
        <f>'Grid_Requirement'!E25</f>
        <v/>
      </c>
      <c r="H287">
        <f>'Grid_Requirement'!F25</f>
        <v/>
      </c>
      <c r="I287">
        <f>'Grid_Requirement'!G25</f>
        <v/>
      </c>
      <c r="J287">
        <f>'Grid_Requirement'!H25</f>
        <v/>
      </c>
      <c r="K287">
        <f>'Grid_Requirement'!I25</f>
        <v/>
      </c>
      <c r="L287">
        <f>'Grid_Requirement'!J25</f>
        <v/>
      </c>
      <c r="M287">
        <f>'Grid_Requirement'!K25</f>
        <v/>
      </c>
      <c r="N287">
        <f>'Grid_Requirement'!L25</f>
        <v/>
      </c>
      <c r="O287">
        <f>'Grid_Requirement'!M25</f>
        <v/>
      </c>
      <c r="P287">
        <f>'Grid_Requirement'!N25</f>
        <v/>
      </c>
      <c r="Q287">
        <f>'Grid_Requirement'!O25</f>
        <v/>
      </c>
      <c r="R287">
        <f>'Grid_Requirement'!P25</f>
        <v/>
      </c>
      <c r="S287">
        <f>'Grid_Requirement'!Q25</f>
        <v/>
      </c>
      <c r="T287">
        <f>'Grid_Requirement'!R25</f>
        <v/>
      </c>
      <c r="U287">
        <f>'Grid_Requirement'!S25</f>
        <v/>
      </c>
      <c r="V287">
        <f>'Grid_Requirement'!T25</f>
        <v/>
      </c>
      <c r="W287">
        <f>'Grid_Requirement'!U25</f>
        <v/>
      </c>
      <c r="X287">
        <f>'Grid_Requirement'!V25</f>
        <v/>
      </c>
      <c r="Y287">
        <f>'Grid_Requirement'!W25</f>
        <v/>
      </c>
      <c r="Z287">
        <f>'Grid_Requirement'!X25</f>
        <v/>
      </c>
      <c r="AA287">
        <f>'Grid_Requirement'!Y25</f>
        <v/>
      </c>
      <c r="AB287">
        <f>'Grid_Requirement'!Z25</f>
        <v/>
      </c>
      <c r="AC287">
        <f>'Grid_Requirement'!AA25</f>
        <v/>
      </c>
      <c r="AD287">
        <f>'Grid_Requirement'!AB25</f>
        <v/>
      </c>
      <c r="AE287">
        <f>'Grid_Requirement'!AC25</f>
        <v/>
      </c>
      <c r="AF287">
        <f>'Grid_Requirement'!AD25</f>
        <v/>
      </c>
      <c r="AG287">
        <f>'Grid_Requirement'!AE25</f>
        <v/>
      </c>
      <c r="AH287">
        <f>'Grid_Requirement'!AF25</f>
        <v/>
      </c>
      <c r="AI287">
        <f>'Grid_Requirement'!AG25</f>
        <v/>
      </c>
      <c r="AJ287">
        <f>'Grid_Requirement'!AH25</f>
        <v/>
      </c>
      <c r="AK287">
        <f>'Grid_Requirement'!AI25</f>
        <v/>
      </c>
      <c r="AL287">
        <f>'Grid_Requirement'!AJ25</f>
        <v/>
      </c>
      <c r="AM287">
        <f>'Grid_Requirement'!AK25</f>
        <v/>
      </c>
      <c r="AN287">
        <f>'Grid_Requirement'!AL25</f>
        <v/>
      </c>
      <c r="AO287">
        <f>'Grid_Requirement'!AM25</f>
        <v/>
      </c>
      <c r="AP287">
        <f>'Grid_Requirement'!AN25</f>
        <v/>
      </c>
      <c r="AQ287">
        <f>'Grid_Requirement'!AO25</f>
        <v/>
      </c>
      <c r="AR287">
        <f>'Grid_Requirement'!AP25</f>
        <v/>
      </c>
      <c r="AS287">
        <f>'Grid_Requirement'!AQ25</f>
        <v/>
      </c>
      <c r="AT287">
        <f>'Grid_Requirement'!AR25</f>
        <v/>
      </c>
      <c r="AU287">
        <f>'Grid_Requirement'!AS25</f>
        <v/>
      </c>
      <c r="AV287">
        <f>'Grid_Requirement'!AT25</f>
        <v/>
      </c>
      <c r="AW287">
        <f>'Grid_Requirement'!AU25</f>
        <v/>
      </c>
      <c r="AX287">
        <f>'Grid_Requirement'!AV25</f>
        <v/>
      </c>
      <c r="AY287">
        <f>'Grid_Requirement'!AW25</f>
        <v/>
      </c>
      <c r="AZ287">
        <f>'Grid_Requirement'!AX25</f>
        <v/>
      </c>
      <c r="BA287">
        <f>'Grid_Requirement'!AY25</f>
        <v/>
      </c>
      <c r="BB287">
        <f>'Grid_Requirement'!AZ25</f>
        <v/>
      </c>
      <c r="BC287">
        <f>'Grid_Requirement'!BA25</f>
        <v/>
      </c>
      <c r="BD287">
        <f>'Grid_Requirement'!BB25</f>
        <v/>
      </c>
      <c r="BE287">
        <f>'Grid_Requirement'!BC25</f>
        <v/>
      </c>
      <c r="BF287">
        <f>'Grid_Requirement'!BD25</f>
        <v/>
      </c>
      <c r="BG287">
        <f>'Grid_Requirement'!BE25</f>
        <v/>
      </c>
      <c r="BH287">
        <f>'Grid_Requirement'!BF25</f>
        <v/>
      </c>
      <c r="BI287">
        <f>'Grid_Requirement'!BG25</f>
        <v/>
      </c>
      <c r="BJ287">
        <f>'Grid_Requirement'!BH25</f>
        <v/>
      </c>
      <c r="BK287">
        <f>'Grid_Requirement'!BI25</f>
        <v/>
      </c>
      <c r="BL287">
        <f>'Grid_Requirement'!BJ25</f>
        <v/>
      </c>
      <c r="BM287">
        <f>'Grid_Requirement'!BK25</f>
        <v/>
      </c>
      <c r="BN287">
        <f>'Grid_Requirement'!BL25</f>
        <v/>
      </c>
      <c r="BO287">
        <f>'Grid_Requirement'!BM25</f>
        <v/>
      </c>
      <c r="BP287">
        <f>'Grid_Requirement'!BN25</f>
        <v/>
      </c>
      <c r="BQ287">
        <f>'Grid_Requirement'!BO25</f>
        <v/>
      </c>
      <c r="BR287">
        <f>'Grid_Requirement'!BP25</f>
        <v/>
      </c>
      <c r="BS287">
        <f>'Grid_Requirement'!BQ25</f>
        <v/>
      </c>
      <c r="BT287">
        <f>'Grid_Requirement'!BR25</f>
        <v/>
      </c>
      <c r="BU287">
        <f>'Grid_Requirement'!BS25</f>
        <v/>
      </c>
      <c r="BV287">
        <f>'Grid_Requirement'!BT25</f>
        <v/>
      </c>
      <c r="BW287">
        <f>'Grid_Requirement'!BU25</f>
        <v/>
      </c>
      <c r="BX287">
        <f>'Grid_Requirement'!BV25</f>
        <v/>
      </c>
      <c r="BY287">
        <f>'Grid_Requirement'!BW25</f>
        <v/>
      </c>
      <c r="BZ287">
        <f>'Grid_Requirement'!BX25</f>
        <v/>
      </c>
      <c r="CA287">
        <f>'Grid_Requirement'!BY25</f>
        <v/>
      </c>
      <c r="CB287">
        <f>'Grid_Requirement'!BZ25</f>
        <v/>
      </c>
      <c r="CC287">
        <f>'Grid_Requirement'!CA25</f>
        <v/>
      </c>
      <c r="CD287">
        <f>'Grid_Requirement'!CB25</f>
        <v/>
      </c>
      <c r="CE287">
        <f>'Grid_Requirement'!CC25</f>
        <v/>
      </c>
      <c r="CF287">
        <f>'Grid_Requirement'!CD25</f>
        <v/>
      </c>
      <c r="CG287">
        <f>'Grid_Requirement'!CE25</f>
        <v/>
      </c>
      <c r="CH287">
        <f>'Grid_Requirement'!CF25</f>
        <v/>
      </c>
      <c r="CI287">
        <f>'Grid_Requirement'!CG25</f>
        <v/>
      </c>
      <c r="CJ287">
        <f>'Grid_Requirement'!CH25</f>
        <v/>
      </c>
      <c r="CK287">
        <f>'Grid_Requirement'!CI25</f>
        <v/>
      </c>
      <c r="CL287">
        <f>'Grid_Requirement'!CJ25</f>
        <v/>
      </c>
      <c r="CM287">
        <f>'Grid_Requirement'!CK25</f>
        <v/>
      </c>
      <c r="CN287">
        <f>'Grid_Requirement'!CL25</f>
        <v/>
      </c>
      <c r="CO287">
        <f>'Grid_Requirement'!CM25</f>
        <v/>
      </c>
      <c r="CP287">
        <f>'Grid_Requirement'!CN25</f>
        <v/>
      </c>
      <c r="CQ287">
        <f>'Grid_Requirement'!CO25</f>
        <v/>
      </c>
      <c r="CR287">
        <f>'Grid_Requirement'!CP25</f>
        <v/>
      </c>
      <c r="CS287">
        <f>'Grid_Requirement'!CQ25</f>
        <v/>
      </c>
      <c r="CT287">
        <f>'Grid_Requirement'!CR25</f>
        <v/>
      </c>
      <c r="CU287">
        <f>'Grid_Requirement'!CS25</f>
        <v/>
      </c>
      <c r="CV287">
        <f>'Grid_Requirement'!CT25</f>
        <v/>
      </c>
      <c r="CW287">
        <f>'Grid_Requirement'!CU25</f>
        <v/>
      </c>
      <c r="CX287">
        <f>'Grid_Requirement'!CV25</f>
        <v/>
      </c>
      <c r="CY287">
        <f>'Grid_Requirement'!CW25</f>
        <v/>
      </c>
      <c r="CZ287">
        <f>'Grid_Requirement'!CX25</f>
        <v/>
      </c>
      <c r="DA287">
        <f>'Grid_Requirement'!CY25</f>
        <v/>
      </c>
      <c r="DB287">
        <f>'Grid_Requirement'!CZ25</f>
        <v/>
      </c>
      <c r="DC287">
        <f>'Grid_Requirement'!DA25</f>
        <v/>
      </c>
    </row>
    <row r="288">
      <c r="B288" t="inlineStr">
        <is>
          <t>TTAF在庫(実績,kg)</t>
        </is>
      </c>
      <c r="D288">
        <f>'T_TTAFStock'!B29</f>
        <v/>
      </c>
      <c r="E288">
        <f>'T_TTAFStock'!C29</f>
        <v/>
      </c>
      <c r="F288">
        <f>'T_TTAFStock'!D29</f>
        <v/>
      </c>
      <c r="G288">
        <f>'T_TTAFStock'!E29</f>
        <v/>
      </c>
      <c r="H288">
        <f>'T_TTAFStock'!F29</f>
        <v/>
      </c>
      <c r="I288">
        <f>'T_TTAFStock'!G29</f>
        <v/>
      </c>
      <c r="J288">
        <f>'T_TTAFStock'!H29</f>
        <v/>
      </c>
      <c r="K288">
        <f>'T_TTAFStock'!I29</f>
        <v/>
      </c>
      <c r="L288">
        <f>'T_TTAFStock'!J29</f>
        <v/>
      </c>
      <c r="M288">
        <f>'T_TTAFStock'!K29</f>
        <v/>
      </c>
      <c r="N288">
        <f>'T_TTAFStock'!L29</f>
        <v/>
      </c>
      <c r="O288">
        <f>'T_TTAFStock'!M29</f>
        <v/>
      </c>
      <c r="P288">
        <f>'T_TTAFStock'!N29</f>
        <v/>
      </c>
      <c r="Q288">
        <f>'T_TTAFStock'!O29</f>
        <v/>
      </c>
      <c r="R288">
        <f>'T_TTAFStock'!P29</f>
        <v/>
      </c>
      <c r="S288">
        <f>'T_TTAFStock'!Q29</f>
        <v/>
      </c>
      <c r="T288">
        <f>'T_TTAFStock'!R29</f>
        <v/>
      </c>
      <c r="U288">
        <f>'T_TTAFStock'!S29</f>
        <v/>
      </c>
      <c r="V288">
        <f>'T_TTAFStock'!T29</f>
        <v/>
      </c>
      <c r="W288">
        <f>'T_TTAFStock'!U29</f>
        <v/>
      </c>
      <c r="X288">
        <f>'T_TTAFStock'!V29</f>
        <v/>
      </c>
      <c r="Y288">
        <f>'T_TTAFStock'!W29</f>
        <v/>
      </c>
      <c r="Z288">
        <f>'T_TTAFStock'!X29</f>
        <v/>
      </c>
      <c r="AA288">
        <f>'T_TTAFStock'!Y29</f>
        <v/>
      </c>
      <c r="AB288">
        <f>'T_TTAFStock'!Z29</f>
        <v/>
      </c>
      <c r="AC288">
        <f>'T_TTAFStock'!AA29</f>
        <v/>
      </c>
      <c r="AD288">
        <f>'T_TTAFStock'!AB29</f>
        <v/>
      </c>
      <c r="AE288">
        <f>'T_TTAFStock'!AC29</f>
        <v/>
      </c>
      <c r="AF288">
        <f>'T_TTAFStock'!AD29</f>
        <v/>
      </c>
      <c r="AG288">
        <f>'T_TTAFStock'!AE29</f>
        <v/>
      </c>
      <c r="AH288">
        <f>'T_TTAFStock'!AF29</f>
        <v/>
      </c>
      <c r="AI288">
        <f>'T_TTAFStock'!AG29</f>
        <v/>
      </c>
      <c r="AJ288">
        <f>'T_TTAFStock'!AH29</f>
        <v/>
      </c>
      <c r="AK288">
        <f>'T_TTAFStock'!AI29</f>
        <v/>
      </c>
      <c r="AL288">
        <f>'T_TTAFStock'!AJ29</f>
        <v/>
      </c>
      <c r="AM288">
        <f>'T_TTAFStock'!AK29</f>
        <v/>
      </c>
      <c r="AN288">
        <f>'T_TTAFStock'!AL29</f>
        <v/>
      </c>
      <c r="AO288">
        <f>'T_TTAFStock'!AM29</f>
        <v/>
      </c>
      <c r="AP288">
        <f>'T_TTAFStock'!AN29</f>
        <v/>
      </c>
      <c r="AQ288">
        <f>'T_TTAFStock'!AO29</f>
        <v/>
      </c>
      <c r="AR288">
        <f>'T_TTAFStock'!AP29</f>
        <v/>
      </c>
      <c r="AS288">
        <f>'T_TTAFStock'!AQ29</f>
        <v/>
      </c>
      <c r="AT288">
        <f>'T_TTAFStock'!AR29</f>
        <v/>
      </c>
      <c r="AU288">
        <f>'T_TTAFStock'!AS29</f>
        <v/>
      </c>
      <c r="AV288">
        <f>'T_TTAFStock'!AT29</f>
        <v/>
      </c>
      <c r="AW288">
        <f>'T_TTAFStock'!AU29</f>
        <v/>
      </c>
      <c r="AX288">
        <f>'T_TTAFStock'!AV29</f>
        <v/>
      </c>
      <c r="AY288">
        <f>'T_TTAFStock'!AW29</f>
        <v/>
      </c>
      <c r="AZ288">
        <f>'T_TTAFStock'!AX29</f>
        <v/>
      </c>
      <c r="BA288">
        <f>'T_TTAFStock'!AY29</f>
        <v/>
      </c>
      <c r="BB288">
        <f>'T_TTAFStock'!AZ29</f>
        <v/>
      </c>
      <c r="BC288">
        <f>'T_TTAFStock'!BA29</f>
        <v/>
      </c>
      <c r="BD288">
        <f>'T_TTAFStock'!BB29</f>
        <v/>
      </c>
      <c r="BE288">
        <f>'T_TTAFStock'!BC29</f>
        <v/>
      </c>
      <c r="BF288">
        <f>'T_TTAFStock'!BD29</f>
        <v/>
      </c>
      <c r="BG288">
        <f>'T_TTAFStock'!BE29</f>
        <v/>
      </c>
      <c r="BH288">
        <f>'T_TTAFStock'!BF29</f>
        <v/>
      </c>
      <c r="BI288">
        <f>'T_TTAFStock'!BG29</f>
        <v/>
      </c>
      <c r="BJ288">
        <f>'T_TTAFStock'!BH29</f>
        <v/>
      </c>
      <c r="BK288">
        <f>'T_TTAFStock'!BI29</f>
        <v/>
      </c>
      <c r="BL288">
        <f>'T_TTAFStock'!BJ29</f>
        <v/>
      </c>
      <c r="BM288">
        <f>'T_TTAFStock'!BK29</f>
        <v/>
      </c>
      <c r="BN288">
        <f>'T_TTAFStock'!BL29</f>
        <v/>
      </c>
      <c r="BO288">
        <f>'T_TTAFStock'!BM29</f>
        <v/>
      </c>
      <c r="BP288">
        <f>'T_TTAFStock'!BN29</f>
        <v/>
      </c>
      <c r="BQ288">
        <f>'T_TTAFStock'!BO29</f>
        <v/>
      </c>
      <c r="BR288">
        <f>'T_TTAFStock'!BP29</f>
        <v/>
      </c>
      <c r="BS288">
        <f>'T_TTAFStock'!BQ29</f>
        <v/>
      </c>
      <c r="BT288">
        <f>'T_TTAFStock'!BR29</f>
        <v/>
      </c>
      <c r="BU288">
        <f>'T_TTAFStock'!BS29</f>
        <v/>
      </c>
      <c r="BV288">
        <f>'T_TTAFStock'!BT29</f>
        <v/>
      </c>
      <c r="BW288">
        <f>'T_TTAFStock'!BU29</f>
        <v/>
      </c>
      <c r="BX288">
        <f>'T_TTAFStock'!BV29</f>
        <v/>
      </c>
      <c r="BY288">
        <f>'T_TTAFStock'!BW29</f>
        <v/>
      </c>
      <c r="BZ288">
        <f>'T_TTAFStock'!BX29</f>
        <v/>
      </c>
      <c r="CA288">
        <f>'T_TTAFStock'!BY29</f>
        <v/>
      </c>
      <c r="CB288">
        <f>'T_TTAFStock'!BZ29</f>
        <v/>
      </c>
      <c r="CC288">
        <f>'T_TTAFStock'!CA29</f>
        <v/>
      </c>
      <c r="CD288">
        <f>'T_TTAFStock'!CB29</f>
        <v/>
      </c>
      <c r="CE288">
        <f>'T_TTAFStock'!CC29</f>
        <v/>
      </c>
      <c r="CF288">
        <f>'T_TTAFStock'!CD29</f>
        <v/>
      </c>
      <c r="CG288">
        <f>'T_TTAFStock'!CE29</f>
        <v/>
      </c>
      <c r="CH288">
        <f>'T_TTAFStock'!CF29</f>
        <v/>
      </c>
      <c r="CI288">
        <f>'T_TTAFStock'!CG29</f>
        <v/>
      </c>
      <c r="CJ288">
        <f>'T_TTAFStock'!CH29</f>
        <v/>
      </c>
      <c r="CK288">
        <f>'T_TTAFStock'!CI29</f>
        <v/>
      </c>
      <c r="CL288">
        <f>'T_TTAFStock'!CJ29</f>
        <v/>
      </c>
      <c r="CM288">
        <f>'T_TTAFStock'!CK29</f>
        <v/>
      </c>
      <c r="CN288">
        <f>'T_TTAFStock'!CL29</f>
        <v/>
      </c>
      <c r="CO288">
        <f>'T_TTAFStock'!CM29</f>
        <v/>
      </c>
      <c r="CP288">
        <f>'T_TTAFStock'!CN29</f>
        <v/>
      </c>
      <c r="CQ288">
        <f>'T_TTAFStock'!CO29</f>
        <v/>
      </c>
      <c r="CR288">
        <f>'T_TTAFStock'!CP29</f>
        <v/>
      </c>
      <c r="CS288">
        <f>'T_TTAFStock'!CQ29</f>
        <v/>
      </c>
      <c r="CT288">
        <f>'T_TTAFStock'!CR29</f>
        <v/>
      </c>
      <c r="CU288">
        <f>'T_TTAFStock'!CS29</f>
        <v/>
      </c>
      <c r="CV288">
        <f>'T_TTAFStock'!CT29</f>
        <v/>
      </c>
      <c r="CW288">
        <f>'T_TTAFStock'!CU29</f>
        <v/>
      </c>
      <c r="CX288">
        <f>'T_TTAFStock'!CV29</f>
        <v/>
      </c>
      <c r="CY288">
        <f>'T_TTAFStock'!CW29</f>
        <v/>
      </c>
      <c r="CZ288">
        <f>'T_TTAFStock'!CX29</f>
        <v/>
      </c>
      <c r="DA288">
        <f>'T_TTAFStock'!CY29</f>
        <v/>
      </c>
      <c r="DB288">
        <f>'T_TTAFStock'!CZ29</f>
        <v/>
      </c>
      <c r="DC288">
        <f>'T_TTAFStock'!DA29</f>
        <v/>
      </c>
    </row>
    <row r="289">
      <c r="B289" t="inlineStr">
        <is>
          <t>自社在庫(実績,kg)</t>
        </is>
      </c>
      <c r="D289">
        <f>'T_SelfStock'!B29</f>
        <v/>
      </c>
      <c r="E289">
        <f>'T_SelfStock'!C29</f>
        <v/>
      </c>
      <c r="F289">
        <f>'T_SelfStock'!D29</f>
        <v/>
      </c>
      <c r="G289">
        <f>'T_SelfStock'!E29</f>
        <v/>
      </c>
      <c r="H289">
        <f>'T_SelfStock'!F29</f>
        <v/>
      </c>
      <c r="I289">
        <f>'T_SelfStock'!G29</f>
        <v/>
      </c>
      <c r="J289">
        <f>'T_SelfStock'!H29</f>
        <v/>
      </c>
      <c r="K289">
        <f>'T_SelfStock'!I29</f>
        <v/>
      </c>
      <c r="L289">
        <f>'T_SelfStock'!J29</f>
        <v/>
      </c>
      <c r="M289">
        <f>'T_SelfStock'!K29</f>
        <v/>
      </c>
      <c r="N289">
        <f>'T_SelfStock'!L29</f>
        <v/>
      </c>
      <c r="O289">
        <f>'T_SelfStock'!M29</f>
        <v/>
      </c>
      <c r="P289">
        <f>'T_SelfStock'!N29</f>
        <v/>
      </c>
      <c r="Q289">
        <f>'T_SelfStock'!O29</f>
        <v/>
      </c>
      <c r="R289">
        <f>'T_SelfStock'!P29</f>
        <v/>
      </c>
      <c r="S289">
        <f>'T_SelfStock'!Q29</f>
        <v/>
      </c>
      <c r="T289">
        <f>'T_SelfStock'!R29</f>
        <v/>
      </c>
      <c r="U289">
        <f>'T_SelfStock'!S29</f>
        <v/>
      </c>
      <c r="V289">
        <f>'T_SelfStock'!T29</f>
        <v/>
      </c>
      <c r="W289">
        <f>'T_SelfStock'!U29</f>
        <v/>
      </c>
      <c r="X289">
        <f>'T_SelfStock'!V29</f>
        <v/>
      </c>
      <c r="Y289">
        <f>'T_SelfStock'!W29</f>
        <v/>
      </c>
      <c r="Z289">
        <f>'T_SelfStock'!X29</f>
        <v/>
      </c>
      <c r="AA289">
        <f>'T_SelfStock'!Y29</f>
        <v/>
      </c>
      <c r="AB289">
        <f>'T_SelfStock'!Z29</f>
        <v/>
      </c>
      <c r="AC289">
        <f>'T_SelfStock'!AA29</f>
        <v/>
      </c>
      <c r="AD289">
        <f>'T_SelfStock'!AB29</f>
        <v/>
      </c>
      <c r="AE289">
        <f>'T_SelfStock'!AC29</f>
        <v/>
      </c>
      <c r="AF289">
        <f>'T_SelfStock'!AD29</f>
        <v/>
      </c>
      <c r="AG289">
        <f>'T_SelfStock'!AE29</f>
        <v/>
      </c>
      <c r="AH289">
        <f>'T_SelfStock'!AF29</f>
        <v/>
      </c>
      <c r="AI289">
        <f>'T_SelfStock'!AG29</f>
        <v/>
      </c>
      <c r="AJ289">
        <f>'T_SelfStock'!AH29</f>
        <v/>
      </c>
      <c r="AK289">
        <f>'T_SelfStock'!AI29</f>
        <v/>
      </c>
      <c r="AL289">
        <f>'T_SelfStock'!AJ29</f>
        <v/>
      </c>
      <c r="AM289">
        <f>'T_SelfStock'!AK29</f>
        <v/>
      </c>
      <c r="AN289">
        <f>'T_SelfStock'!AL29</f>
        <v/>
      </c>
      <c r="AO289">
        <f>'T_SelfStock'!AM29</f>
        <v/>
      </c>
      <c r="AP289">
        <f>'T_SelfStock'!AN29</f>
        <v/>
      </c>
      <c r="AQ289">
        <f>'T_SelfStock'!AO29</f>
        <v/>
      </c>
      <c r="AR289">
        <f>'T_SelfStock'!AP29</f>
        <v/>
      </c>
      <c r="AS289">
        <f>'T_SelfStock'!AQ29</f>
        <v/>
      </c>
      <c r="AT289">
        <f>'T_SelfStock'!AR29</f>
        <v/>
      </c>
      <c r="AU289">
        <f>'T_SelfStock'!AS29</f>
        <v/>
      </c>
      <c r="AV289">
        <f>'T_SelfStock'!AT29</f>
        <v/>
      </c>
      <c r="AW289">
        <f>'T_SelfStock'!AU29</f>
        <v/>
      </c>
      <c r="AX289">
        <f>'T_SelfStock'!AV29</f>
        <v/>
      </c>
      <c r="AY289">
        <f>'T_SelfStock'!AW29</f>
        <v/>
      </c>
      <c r="AZ289">
        <f>'T_SelfStock'!AX29</f>
        <v/>
      </c>
      <c r="BA289">
        <f>'T_SelfStock'!AY29</f>
        <v/>
      </c>
      <c r="BB289">
        <f>'T_SelfStock'!AZ29</f>
        <v/>
      </c>
      <c r="BC289">
        <f>'T_SelfStock'!BA29</f>
        <v/>
      </c>
      <c r="BD289">
        <f>'T_SelfStock'!BB29</f>
        <v/>
      </c>
      <c r="BE289">
        <f>'T_SelfStock'!BC29</f>
        <v/>
      </c>
      <c r="BF289">
        <f>'T_SelfStock'!BD29</f>
        <v/>
      </c>
      <c r="BG289">
        <f>'T_SelfStock'!BE29</f>
        <v/>
      </c>
      <c r="BH289">
        <f>'T_SelfStock'!BF29</f>
        <v/>
      </c>
      <c r="BI289">
        <f>'T_SelfStock'!BG29</f>
        <v/>
      </c>
      <c r="BJ289">
        <f>'T_SelfStock'!BH29</f>
        <v/>
      </c>
      <c r="BK289">
        <f>'T_SelfStock'!BI29</f>
        <v/>
      </c>
      <c r="BL289">
        <f>'T_SelfStock'!BJ29</f>
        <v/>
      </c>
      <c r="BM289">
        <f>'T_SelfStock'!BK29</f>
        <v/>
      </c>
      <c r="BN289">
        <f>'T_SelfStock'!BL29</f>
        <v/>
      </c>
      <c r="BO289">
        <f>'T_SelfStock'!BM29</f>
        <v/>
      </c>
      <c r="BP289">
        <f>'T_SelfStock'!BN29</f>
        <v/>
      </c>
      <c r="BQ289">
        <f>'T_SelfStock'!BO29</f>
        <v/>
      </c>
      <c r="BR289">
        <f>'T_SelfStock'!BP29</f>
        <v/>
      </c>
      <c r="BS289">
        <f>'T_SelfStock'!BQ29</f>
        <v/>
      </c>
      <c r="BT289">
        <f>'T_SelfStock'!BR29</f>
        <v/>
      </c>
      <c r="BU289">
        <f>'T_SelfStock'!BS29</f>
        <v/>
      </c>
      <c r="BV289">
        <f>'T_SelfStock'!BT29</f>
        <v/>
      </c>
      <c r="BW289">
        <f>'T_SelfStock'!BU29</f>
        <v/>
      </c>
      <c r="BX289">
        <f>'T_SelfStock'!BV29</f>
        <v/>
      </c>
      <c r="BY289">
        <f>'T_SelfStock'!BW29</f>
        <v/>
      </c>
      <c r="BZ289">
        <f>'T_SelfStock'!BX29</f>
        <v/>
      </c>
      <c r="CA289">
        <f>'T_SelfStock'!BY29</f>
        <v/>
      </c>
      <c r="CB289">
        <f>'T_SelfStock'!BZ29</f>
        <v/>
      </c>
      <c r="CC289">
        <f>'T_SelfStock'!CA29</f>
        <v/>
      </c>
      <c r="CD289">
        <f>'T_SelfStock'!CB29</f>
        <v/>
      </c>
      <c r="CE289">
        <f>'T_SelfStock'!CC29</f>
        <v/>
      </c>
      <c r="CF289">
        <f>'T_SelfStock'!CD29</f>
        <v/>
      </c>
      <c r="CG289">
        <f>'T_SelfStock'!CE29</f>
        <v/>
      </c>
      <c r="CH289">
        <f>'T_SelfStock'!CF29</f>
        <v/>
      </c>
      <c r="CI289">
        <f>'T_SelfStock'!CG29</f>
        <v/>
      </c>
      <c r="CJ289">
        <f>'T_SelfStock'!CH29</f>
        <v/>
      </c>
      <c r="CK289">
        <f>'T_SelfStock'!CI29</f>
        <v/>
      </c>
      <c r="CL289">
        <f>'T_SelfStock'!CJ29</f>
        <v/>
      </c>
      <c r="CM289">
        <f>'T_SelfStock'!CK29</f>
        <v/>
      </c>
      <c r="CN289">
        <f>'T_SelfStock'!CL29</f>
        <v/>
      </c>
      <c r="CO289">
        <f>'T_SelfStock'!CM29</f>
        <v/>
      </c>
      <c r="CP289">
        <f>'T_SelfStock'!CN29</f>
        <v/>
      </c>
      <c r="CQ289">
        <f>'T_SelfStock'!CO29</f>
        <v/>
      </c>
      <c r="CR289">
        <f>'T_SelfStock'!CP29</f>
        <v/>
      </c>
      <c r="CS289">
        <f>'T_SelfStock'!CQ29</f>
        <v/>
      </c>
      <c r="CT289">
        <f>'T_SelfStock'!CR29</f>
        <v/>
      </c>
      <c r="CU289">
        <f>'T_SelfStock'!CS29</f>
        <v/>
      </c>
      <c r="CV289">
        <f>'T_SelfStock'!CT29</f>
        <v/>
      </c>
      <c r="CW289">
        <f>'T_SelfStock'!CU29</f>
        <v/>
      </c>
      <c r="CX289">
        <f>'T_SelfStock'!CV29</f>
        <v/>
      </c>
      <c r="CY289">
        <f>'T_SelfStock'!CW29</f>
        <v/>
      </c>
      <c r="CZ289">
        <f>'T_SelfStock'!CX29</f>
        <v/>
      </c>
      <c r="DA289">
        <f>'T_SelfStock'!CY29</f>
        <v/>
      </c>
      <c r="DB289">
        <f>'T_SelfStock'!CZ29</f>
        <v/>
      </c>
      <c r="DC289">
        <f>'T_SelfStock'!DA29</f>
        <v/>
      </c>
    </row>
    <row r="290">
      <c r="B290" t="inlineStr">
        <is>
          <t>Order(発注予定,kg)</t>
        </is>
      </c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  <c r="AB290" s="23" t="n"/>
      <c r="AC290" s="23" t="n"/>
      <c r="AD290" s="23" t="n"/>
      <c r="AE290" s="23" t="n"/>
      <c r="AF290" s="23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  <c r="AT290" s="23" t="n"/>
      <c r="AU290" s="23" t="n"/>
      <c r="AV290" s="23" t="n"/>
      <c r="AW290" s="23" t="n"/>
      <c r="AX290" s="23" t="n"/>
      <c r="AY290" s="23" t="n"/>
      <c r="AZ290" s="23" t="n"/>
      <c r="BA290" s="23" t="n"/>
      <c r="BB290" s="23" t="n"/>
      <c r="BC290" s="23" t="n"/>
      <c r="BD290" s="23" t="n"/>
      <c r="BE290" s="23" t="n"/>
      <c r="BF290" s="23" t="n"/>
      <c r="BG290" s="23" t="n"/>
      <c r="BH290" s="23" t="n"/>
      <c r="BI290" s="23" t="n"/>
      <c r="BJ290" s="23" t="n"/>
      <c r="BK290" s="23" t="n"/>
      <c r="BL290" s="23" t="n"/>
      <c r="BM290" s="23" t="n"/>
      <c r="BN290" s="23" t="n"/>
      <c r="BO290" s="23" t="n"/>
      <c r="BP290" s="23" t="n"/>
      <c r="BQ290" s="23" t="n"/>
      <c r="BR290" s="23" t="n"/>
      <c r="BS290" s="23" t="n"/>
      <c r="BT290" s="23" t="n"/>
      <c r="BU290" s="23" t="n"/>
      <c r="BV290" s="23" t="n"/>
      <c r="BW290" s="23" t="n"/>
      <c r="BX290" s="23" t="n"/>
      <c r="BY290" s="23" t="n"/>
      <c r="BZ290" s="23" t="n"/>
      <c r="CA290" s="23" t="n"/>
      <c r="CB290" s="23" t="n"/>
      <c r="CC290" s="23" t="n"/>
      <c r="CD290" s="23" t="n"/>
      <c r="CE290" s="23" t="n"/>
      <c r="CF290" s="23" t="n"/>
      <c r="CG290" s="23" t="n"/>
      <c r="CH290" s="23" t="n"/>
      <c r="CI290" s="23" t="n"/>
      <c r="CJ290" s="23" t="n"/>
      <c r="CK290" s="23" t="n"/>
      <c r="CL290" s="23" t="n"/>
      <c r="CM290" s="23" t="n"/>
      <c r="CN290" s="23" t="n"/>
      <c r="CO290" s="23" t="n"/>
      <c r="CP290" s="23" t="n"/>
      <c r="CQ290" s="23" t="n"/>
      <c r="CR290" s="23" t="n"/>
      <c r="CS290" s="23" t="n"/>
      <c r="CT290" s="23" t="n"/>
      <c r="CU290" s="23" t="n"/>
      <c r="CV290" s="23" t="n"/>
      <c r="CW290" s="23" t="n"/>
      <c r="CX290" s="23" t="n"/>
      <c r="CY290" s="23" t="n"/>
      <c r="CZ290" s="23" t="n"/>
      <c r="DA290" s="23" t="n"/>
      <c r="DB290" s="23" t="n"/>
      <c r="DC290" s="23" t="n"/>
      <c r="DE290" s="12" t="inlineStr">
        <is>
          <t>CHEM-1510</t>
        </is>
      </c>
    </row>
    <row r="291">
      <c r="B291" s="24" t="inlineStr">
        <is>
          <t>PO_No</t>
        </is>
      </c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  <c r="AD291" s="25" t="n"/>
      <c r="AE291" s="25" t="n"/>
      <c r="AF291" s="25" t="n"/>
      <c r="AG291" s="25" t="n"/>
      <c r="AH291" s="25" t="n"/>
      <c r="AI291" s="25" t="n"/>
      <c r="AJ291" s="25" t="n"/>
      <c r="AK291" s="25" t="n"/>
      <c r="AL291" s="25" t="n"/>
      <c r="AM291" s="25" t="n"/>
      <c r="AN291" s="25" t="n"/>
      <c r="AO291" s="25" t="n"/>
      <c r="AP291" s="25" t="n"/>
      <c r="AQ291" s="25" t="n"/>
      <c r="AR291" s="25" t="n"/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25" t="n"/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25" t="n"/>
      <c r="BX291" s="25" t="n"/>
      <c r="BY291" s="25" t="n"/>
      <c r="BZ291" s="25" t="n"/>
      <c r="CA291" s="25" t="n"/>
      <c r="CB291" s="25" t="n"/>
      <c r="CC291" s="25" t="n"/>
      <c r="CD291" s="25" t="n"/>
      <c r="CE291" s="25" t="n"/>
      <c r="CF291" s="25" t="n"/>
      <c r="CG291" s="25" t="n"/>
      <c r="CH291" s="25" t="n"/>
      <c r="CI291" s="25" t="n"/>
      <c r="CJ291" s="25" t="n"/>
      <c r="CK291" s="25" t="n"/>
      <c r="CL291" s="25" t="n"/>
      <c r="CM291" s="25" t="n"/>
      <c r="CN291" s="25" t="n"/>
      <c r="CO291" s="25" t="n"/>
      <c r="CP291" s="25" t="n"/>
      <c r="CQ291" s="25" t="n"/>
      <c r="CR291" s="25" t="n"/>
      <c r="CS291" s="25" t="n"/>
      <c r="CT291" s="25" t="n"/>
      <c r="CU291" s="25" t="n"/>
      <c r="CV291" s="25" t="n"/>
      <c r="CW291" s="25" t="n"/>
      <c r="CX291" s="25" t="n"/>
      <c r="CY291" s="25" t="n"/>
      <c r="CZ291" s="25" t="n"/>
      <c r="DA291" s="25" t="n"/>
      <c r="DB291" s="25" t="n"/>
      <c r="DC291" s="25" t="n"/>
    </row>
    <row r="292">
      <c r="B292" s="5" t="inlineStr">
        <is>
          <t>合計在庫(週末時点,kg)</t>
        </is>
      </c>
      <c r="D292">
        <f>'Grid_Stock'!B25</f>
        <v/>
      </c>
      <c r="E292">
        <f>'Grid_Stock'!C25</f>
        <v/>
      </c>
      <c r="F292">
        <f>'Grid_Stock'!D25</f>
        <v/>
      </c>
      <c r="G292">
        <f>'Grid_Stock'!E25</f>
        <v/>
      </c>
      <c r="H292">
        <f>'Grid_Stock'!F25</f>
        <v/>
      </c>
      <c r="I292">
        <f>'Grid_Stock'!G25</f>
        <v/>
      </c>
      <c r="J292">
        <f>'Grid_Stock'!H25</f>
        <v/>
      </c>
      <c r="K292">
        <f>'Grid_Stock'!I25</f>
        <v/>
      </c>
      <c r="L292">
        <f>'Grid_Stock'!J25</f>
        <v/>
      </c>
      <c r="M292">
        <f>'Grid_Stock'!K25</f>
        <v/>
      </c>
      <c r="N292">
        <f>'Grid_Stock'!L25</f>
        <v/>
      </c>
      <c r="O292">
        <f>'Grid_Stock'!M25</f>
        <v/>
      </c>
      <c r="P292">
        <f>'Grid_Stock'!N25</f>
        <v/>
      </c>
      <c r="Q292">
        <f>'Grid_Stock'!O25</f>
        <v/>
      </c>
      <c r="R292">
        <f>'Grid_Stock'!P25</f>
        <v/>
      </c>
      <c r="S292">
        <f>'Grid_Stock'!Q25</f>
        <v/>
      </c>
      <c r="T292">
        <f>'Grid_Stock'!R25</f>
        <v/>
      </c>
      <c r="U292">
        <f>'Grid_Stock'!S25</f>
        <v/>
      </c>
      <c r="V292">
        <f>'Grid_Stock'!T25</f>
        <v/>
      </c>
      <c r="W292">
        <f>'Grid_Stock'!U25</f>
        <v/>
      </c>
      <c r="X292">
        <f>'Grid_Stock'!V25</f>
        <v/>
      </c>
      <c r="Y292">
        <f>'Grid_Stock'!W25</f>
        <v/>
      </c>
      <c r="Z292">
        <f>'Grid_Stock'!X25</f>
        <v/>
      </c>
      <c r="AA292">
        <f>'Grid_Stock'!Y25</f>
        <v/>
      </c>
      <c r="AB292">
        <f>'Grid_Stock'!Z25</f>
        <v/>
      </c>
      <c r="AC292">
        <f>'Grid_Stock'!AA25</f>
        <v/>
      </c>
      <c r="AD292">
        <f>'Grid_Stock'!AB25</f>
        <v/>
      </c>
      <c r="AE292">
        <f>'Grid_Stock'!AC25</f>
        <v/>
      </c>
      <c r="AF292">
        <f>'Grid_Stock'!AD25</f>
        <v/>
      </c>
      <c r="AG292">
        <f>'Grid_Stock'!AE25</f>
        <v/>
      </c>
      <c r="AH292">
        <f>'Grid_Stock'!AF25</f>
        <v/>
      </c>
      <c r="AI292">
        <f>'Grid_Stock'!AG25</f>
        <v/>
      </c>
      <c r="AJ292">
        <f>'Grid_Stock'!AH25</f>
        <v/>
      </c>
      <c r="AK292">
        <f>'Grid_Stock'!AI25</f>
        <v/>
      </c>
      <c r="AL292">
        <f>'Grid_Stock'!AJ25</f>
        <v/>
      </c>
      <c r="AM292">
        <f>'Grid_Stock'!AK25</f>
        <v/>
      </c>
      <c r="AN292">
        <f>'Grid_Stock'!AL25</f>
        <v/>
      </c>
      <c r="AO292">
        <f>'Grid_Stock'!AM25</f>
        <v/>
      </c>
      <c r="AP292">
        <f>'Grid_Stock'!AN25</f>
        <v/>
      </c>
      <c r="AQ292">
        <f>'Grid_Stock'!AO25</f>
        <v/>
      </c>
      <c r="AR292">
        <f>'Grid_Stock'!AP25</f>
        <v/>
      </c>
      <c r="AS292">
        <f>'Grid_Stock'!AQ25</f>
        <v/>
      </c>
      <c r="AT292">
        <f>'Grid_Stock'!AR25</f>
        <v/>
      </c>
      <c r="AU292">
        <f>'Grid_Stock'!AS25</f>
        <v/>
      </c>
      <c r="AV292">
        <f>'Grid_Stock'!AT25</f>
        <v/>
      </c>
      <c r="AW292">
        <f>'Grid_Stock'!AU25</f>
        <v/>
      </c>
      <c r="AX292">
        <f>'Grid_Stock'!AV25</f>
        <v/>
      </c>
      <c r="AY292">
        <f>'Grid_Stock'!AW25</f>
        <v/>
      </c>
      <c r="AZ292">
        <f>'Grid_Stock'!AX25</f>
        <v/>
      </c>
      <c r="BA292">
        <f>'Grid_Stock'!AY25</f>
        <v/>
      </c>
      <c r="BB292">
        <f>'Grid_Stock'!AZ25</f>
        <v/>
      </c>
      <c r="BC292">
        <f>'Grid_Stock'!BA25</f>
        <v/>
      </c>
      <c r="BD292">
        <f>'Grid_Stock'!BB25</f>
        <v/>
      </c>
      <c r="BE292">
        <f>'Grid_Stock'!BC25</f>
        <v/>
      </c>
      <c r="BF292">
        <f>'Grid_Stock'!BD25</f>
        <v/>
      </c>
      <c r="BG292">
        <f>'Grid_Stock'!BE25</f>
        <v/>
      </c>
      <c r="BH292">
        <f>'Grid_Stock'!BF25</f>
        <v/>
      </c>
      <c r="BI292">
        <f>'Grid_Stock'!BG25</f>
        <v/>
      </c>
      <c r="BJ292">
        <f>'Grid_Stock'!BH25</f>
        <v/>
      </c>
      <c r="BK292">
        <f>'Grid_Stock'!BI25</f>
        <v/>
      </c>
      <c r="BL292">
        <f>'Grid_Stock'!BJ25</f>
        <v/>
      </c>
      <c r="BM292">
        <f>'Grid_Stock'!BK25</f>
        <v/>
      </c>
      <c r="BN292">
        <f>'Grid_Stock'!BL25</f>
        <v/>
      </c>
      <c r="BO292">
        <f>'Grid_Stock'!BM25</f>
        <v/>
      </c>
      <c r="BP292">
        <f>'Grid_Stock'!BN25</f>
        <v/>
      </c>
      <c r="BQ292">
        <f>'Grid_Stock'!BO25</f>
        <v/>
      </c>
      <c r="BR292">
        <f>'Grid_Stock'!BP25</f>
        <v/>
      </c>
      <c r="BS292">
        <f>'Grid_Stock'!BQ25</f>
        <v/>
      </c>
      <c r="BT292">
        <f>'Grid_Stock'!BR25</f>
        <v/>
      </c>
      <c r="BU292">
        <f>'Grid_Stock'!BS25</f>
        <v/>
      </c>
      <c r="BV292">
        <f>'Grid_Stock'!BT25</f>
        <v/>
      </c>
      <c r="BW292">
        <f>'Grid_Stock'!BU25</f>
        <v/>
      </c>
      <c r="BX292">
        <f>'Grid_Stock'!BV25</f>
        <v/>
      </c>
      <c r="BY292">
        <f>'Grid_Stock'!BW25</f>
        <v/>
      </c>
      <c r="BZ292">
        <f>'Grid_Stock'!BX25</f>
        <v/>
      </c>
      <c r="CA292">
        <f>'Grid_Stock'!BY25</f>
        <v/>
      </c>
      <c r="CB292">
        <f>'Grid_Stock'!BZ25</f>
        <v/>
      </c>
      <c r="CC292">
        <f>'Grid_Stock'!CA25</f>
        <v/>
      </c>
      <c r="CD292">
        <f>'Grid_Stock'!CB25</f>
        <v/>
      </c>
      <c r="CE292">
        <f>'Grid_Stock'!CC25</f>
        <v/>
      </c>
      <c r="CF292">
        <f>'Grid_Stock'!CD25</f>
        <v/>
      </c>
      <c r="CG292">
        <f>'Grid_Stock'!CE25</f>
        <v/>
      </c>
      <c r="CH292">
        <f>'Grid_Stock'!CF25</f>
        <v/>
      </c>
      <c r="CI292">
        <f>'Grid_Stock'!CG25</f>
        <v/>
      </c>
      <c r="CJ292">
        <f>'Grid_Stock'!CH25</f>
        <v/>
      </c>
      <c r="CK292">
        <f>'Grid_Stock'!CI25</f>
        <v/>
      </c>
      <c r="CL292">
        <f>'Grid_Stock'!CJ25</f>
        <v/>
      </c>
      <c r="CM292">
        <f>'Grid_Stock'!CK25</f>
        <v/>
      </c>
      <c r="CN292">
        <f>'Grid_Stock'!CL25</f>
        <v/>
      </c>
      <c r="CO292">
        <f>'Grid_Stock'!CM25</f>
        <v/>
      </c>
      <c r="CP292">
        <f>'Grid_Stock'!CN25</f>
        <v/>
      </c>
      <c r="CQ292">
        <f>'Grid_Stock'!CO25</f>
        <v/>
      </c>
      <c r="CR292">
        <f>'Grid_Stock'!CP25</f>
        <v/>
      </c>
      <c r="CS292">
        <f>'Grid_Stock'!CQ25</f>
        <v/>
      </c>
      <c r="CT292">
        <f>'Grid_Stock'!CR25</f>
        <v/>
      </c>
      <c r="CU292">
        <f>'Grid_Stock'!CS25</f>
        <v/>
      </c>
      <c r="CV292">
        <f>'Grid_Stock'!CT25</f>
        <v/>
      </c>
      <c r="CW292">
        <f>'Grid_Stock'!CU25</f>
        <v/>
      </c>
      <c r="CX292">
        <f>'Grid_Stock'!CV25</f>
        <v/>
      </c>
      <c r="CY292">
        <f>'Grid_Stock'!CW25</f>
        <v/>
      </c>
      <c r="CZ292">
        <f>'Grid_Stock'!CX25</f>
        <v/>
      </c>
      <c r="DA292">
        <f>'Grid_Stock'!CY25</f>
        <v/>
      </c>
      <c r="DB292">
        <f>'Grid_Stock'!CZ25</f>
        <v/>
      </c>
      <c r="DC292">
        <f>'Grid_Stock'!DA25</f>
        <v/>
      </c>
    </row>
    <row r="293">
      <c r="B293" s="26" t="inlineStr">
        <is>
          <t>（発注の目安はDashboardの基準在庫[下限/上限]と色分けを参照）</t>
        </is>
      </c>
    </row>
    <row r="295">
      <c r="A295" s="21" t="inlineStr">
        <is>
          <t>CHEM-1580</t>
        </is>
      </c>
      <c r="B295" s="21" t="inlineStr">
        <is>
          <t>Barium Acetate</t>
        </is>
      </c>
      <c r="C295" s="22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21" t="n"/>
      <c r="AI295" s="21" t="n"/>
      <c r="AJ295" s="21" t="n"/>
      <c r="AK295" s="21" t="n"/>
      <c r="AL295" s="21" t="n"/>
      <c r="AM295" s="21" t="n"/>
      <c r="AN295" s="21" t="n"/>
      <c r="AO295" s="21" t="n"/>
      <c r="AP295" s="21" t="n"/>
      <c r="AQ295" s="21" t="n"/>
      <c r="AR295" s="21" t="n"/>
      <c r="AS295" s="21" t="n"/>
      <c r="AT295" s="21" t="n"/>
      <c r="AU295" s="21" t="n"/>
      <c r="AV295" s="21" t="n"/>
      <c r="AW295" s="21" t="n"/>
      <c r="AX295" s="21" t="n"/>
      <c r="AY295" s="21" t="n"/>
      <c r="AZ295" s="21" t="n"/>
      <c r="BA295" s="21" t="n"/>
      <c r="BB295" s="21" t="n"/>
      <c r="BC295" s="21" t="n"/>
      <c r="BD295" s="21" t="n"/>
      <c r="BE295" s="21" t="n"/>
      <c r="BF295" s="21" t="n"/>
      <c r="BG295" s="21" t="n"/>
      <c r="BH295" s="21" t="n"/>
      <c r="BI295" s="21" t="n"/>
      <c r="BJ295" s="21" t="n"/>
      <c r="BK295" s="21" t="n"/>
      <c r="BL295" s="21" t="n"/>
      <c r="BM295" s="21" t="n"/>
      <c r="BN295" s="21" t="n"/>
      <c r="BO295" s="21" t="n"/>
      <c r="BP295" s="21" t="n"/>
      <c r="BQ295" s="21" t="n"/>
      <c r="BR295" s="21" t="n"/>
      <c r="BS295" s="21" t="n"/>
      <c r="BT295" s="21" t="n"/>
      <c r="BU295" s="21" t="n"/>
      <c r="BV295" s="21" t="n"/>
      <c r="BW295" s="21" t="n"/>
      <c r="BX295" s="21" t="n"/>
      <c r="BY295" s="21" t="n"/>
      <c r="BZ295" s="21" t="n"/>
      <c r="CA295" s="21" t="n"/>
      <c r="CB295" s="21" t="n"/>
      <c r="CC295" s="21" t="n"/>
      <c r="CD295" s="21" t="n"/>
      <c r="CE295" s="21" t="n"/>
      <c r="CF295" s="21" t="n"/>
      <c r="CG295" s="21" t="n"/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/>
      <c r="CS295" s="21" t="n"/>
      <c r="CT295" s="21" t="n"/>
      <c r="CU295" s="21" t="n"/>
      <c r="CV295" s="21" t="n"/>
      <c r="CW295" s="21" t="n"/>
      <c r="CX295" s="21" t="n"/>
      <c r="CY295" s="21" t="n"/>
      <c r="CZ295" s="21" t="n"/>
      <c r="DA295" s="21" t="n"/>
      <c r="DB295" s="21" t="n"/>
      <c r="DC295" s="21" t="n"/>
    </row>
    <row r="296">
      <c r="B296" t="inlineStr">
        <is>
          <t>TSP-360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Name],$A295)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TSP-367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Name],$A295)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TSP-544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Name],$A295)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TSP-710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Name],$A295)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s="5" t="inlineStr">
        <is>
          <t>合計使用量(kg)/週</t>
        </is>
      </c>
      <c r="D304">
        <f>'Grid_Requirement'!B26</f>
        <v/>
      </c>
      <c r="E304">
        <f>'Grid_Requirement'!C26</f>
        <v/>
      </c>
      <c r="F304">
        <f>'Grid_Requirement'!D26</f>
        <v/>
      </c>
      <c r="G304">
        <f>'Grid_Requirement'!E26</f>
        <v/>
      </c>
      <c r="H304">
        <f>'Grid_Requirement'!F26</f>
        <v/>
      </c>
      <c r="I304">
        <f>'Grid_Requirement'!G26</f>
        <v/>
      </c>
      <c r="J304">
        <f>'Grid_Requirement'!H26</f>
        <v/>
      </c>
      <c r="K304">
        <f>'Grid_Requirement'!I26</f>
        <v/>
      </c>
      <c r="L304">
        <f>'Grid_Requirement'!J26</f>
        <v/>
      </c>
      <c r="M304">
        <f>'Grid_Requirement'!K26</f>
        <v/>
      </c>
      <c r="N304">
        <f>'Grid_Requirement'!L26</f>
        <v/>
      </c>
      <c r="O304">
        <f>'Grid_Requirement'!M26</f>
        <v/>
      </c>
      <c r="P304">
        <f>'Grid_Requirement'!N26</f>
        <v/>
      </c>
      <c r="Q304">
        <f>'Grid_Requirement'!O26</f>
        <v/>
      </c>
      <c r="R304">
        <f>'Grid_Requirement'!P26</f>
        <v/>
      </c>
      <c r="S304">
        <f>'Grid_Requirement'!Q26</f>
        <v/>
      </c>
      <c r="T304">
        <f>'Grid_Requirement'!R26</f>
        <v/>
      </c>
      <c r="U304">
        <f>'Grid_Requirement'!S26</f>
        <v/>
      </c>
      <c r="V304">
        <f>'Grid_Requirement'!T26</f>
        <v/>
      </c>
      <c r="W304">
        <f>'Grid_Requirement'!U26</f>
        <v/>
      </c>
      <c r="X304">
        <f>'Grid_Requirement'!V26</f>
        <v/>
      </c>
      <c r="Y304">
        <f>'Grid_Requirement'!W26</f>
        <v/>
      </c>
      <c r="Z304">
        <f>'Grid_Requirement'!X26</f>
        <v/>
      </c>
      <c r="AA304">
        <f>'Grid_Requirement'!Y26</f>
        <v/>
      </c>
      <c r="AB304">
        <f>'Grid_Requirement'!Z26</f>
        <v/>
      </c>
      <c r="AC304">
        <f>'Grid_Requirement'!AA26</f>
        <v/>
      </c>
      <c r="AD304">
        <f>'Grid_Requirement'!AB26</f>
        <v/>
      </c>
      <c r="AE304">
        <f>'Grid_Requirement'!AC26</f>
        <v/>
      </c>
      <c r="AF304">
        <f>'Grid_Requirement'!AD26</f>
        <v/>
      </c>
      <c r="AG304">
        <f>'Grid_Requirement'!AE26</f>
        <v/>
      </c>
      <c r="AH304">
        <f>'Grid_Requirement'!AF26</f>
        <v/>
      </c>
      <c r="AI304">
        <f>'Grid_Requirement'!AG26</f>
        <v/>
      </c>
      <c r="AJ304">
        <f>'Grid_Requirement'!AH26</f>
        <v/>
      </c>
      <c r="AK304">
        <f>'Grid_Requirement'!AI26</f>
        <v/>
      </c>
      <c r="AL304">
        <f>'Grid_Requirement'!AJ26</f>
        <v/>
      </c>
      <c r="AM304">
        <f>'Grid_Requirement'!AK26</f>
        <v/>
      </c>
      <c r="AN304">
        <f>'Grid_Requirement'!AL26</f>
        <v/>
      </c>
      <c r="AO304">
        <f>'Grid_Requirement'!AM26</f>
        <v/>
      </c>
      <c r="AP304">
        <f>'Grid_Requirement'!AN26</f>
        <v/>
      </c>
      <c r="AQ304">
        <f>'Grid_Requirement'!AO26</f>
        <v/>
      </c>
      <c r="AR304">
        <f>'Grid_Requirement'!AP26</f>
        <v/>
      </c>
      <c r="AS304">
        <f>'Grid_Requirement'!AQ26</f>
        <v/>
      </c>
      <c r="AT304">
        <f>'Grid_Requirement'!AR26</f>
        <v/>
      </c>
      <c r="AU304">
        <f>'Grid_Requirement'!AS26</f>
        <v/>
      </c>
      <c r="AV304">
        <f>'Grid_Requirement'!AT26</f>
        <v/>
      </c>
      <c r="AW304">
        <f>'Grid_Requirement'!AU26</f>
        <v/>
      </c>
      <c r="AX304">
        <f>'Grid_Requirement'!AV26</f>
        <v/>
      </c>
      <c r="AY304">
        <f>'Grid_Requirement'!AW26</f>
        <v/>
      </c>
      <c r="AZ304">
        <f>'Grid_Requirement'!AX26</f>
        <v/>
      </c>
      <c r="BA304">
        <f>'Grid_Requirement'!AY26</f>
        <v/>
      </c>
      <c r="BB304">
        <f>'Grid_Requirement'!AZ26</f>
        <v/>
      </c>
      <c r="BC304">
        <f>'Grid_Requirement'!BA26</f>
        <v/>
      </c>
      <c r="BD304">
        <f>'Grid_Requirement'!BB26</f>
        <v/>
      </c>
      <c r="BE304">
        <f>'Grid_Requirement'!BC26</f>
        <v/>
      </c>
      <c r="BF304">
        <f>'Grid_Requirement'!BD26</f>
        <v/>
      </c>
      <c r="BG304">
        <f>'Grid_Requirement'!BE26</f>
        <v/>
      </c>
      <c r="BH304">
        <f>'Grid_Requirement'!BF26</f>
        <v/>
      </c>
      <c r="BI304">
        <f>'Grid_Requirement'!BG26</f>
        <v/>
      </c>
      <c r="BJ304">
        <f>'Grid_Requirement'!BH26</f>
        <v/>
      </c>
      <c r="BK304">
        <f>'Grid_Requirement'!BI26</f>
        <v/>
      </c>
      <c r="BL304">
        <f>'Grid_Requirement'!BJ26</f>
        <v/>
      </c>
      <c r="BM304">
        <f>'Grid_Requirement'!BK26</f>
        <v/>
      </c>
      <c r="BN304">
        <f>'Grid_Requirement'!BL26</f>
        <v/>
      </c>
      <c r="BO304">
        <f>'Grid_Requirement'!BM26</f>
        <v/>
      </c>
      <c r="BP304">
        <f>'Grid_Requirement'!BN26</f>
        <v/>
      </c>
      <c r="BQ304">
        <f>'Grid_Requirement'!BO26</f>
        <v/>
      </c>
      <c r="BR304">
        <f>'Grid_Requirement'!BP26</f>
        <v/>
      </c>
      <c r="BS304">
        <f>'Grid_Requirement'!BQ26</f>
        <v/>
      </c>
      <c r="BT304">
        <f>'Grid_Requirement'!BR26</f>
        <v/>
      </c>
      <c r="BU304">
        <f>'Grid_Requirement'!BS26</f>
        <v/>
      </c>
      <c r="BV304">
        <f>'Grid_Requirement'!BT26</f>
        <v/>
      </c>
      <c r="BW304">
        <f>'Grid_Requirement'!BU26</f>
        <v/>
      </c>
      <c r="BX304">
        <f>'Grid_Requirement'!BV26</f>
        <v/>
      </c>
      <c r="BY304">
        <f>'Grid_Requirement'!BW26</f>
        <v/>
      </c>
      <c r="BZ304">
        <f>'Grid_Requirement'!BX26</f>
        <v/>
      </c>
      <c r="CA304">
        <f>'Grid_Requirement'!BY26</f>
        <v/>
      </c>
      <c r="CB304">
        <f>'Grid_Requirement'!BZ26</f>
        <v/>
      </c>
      <c r="CC304">
        <f>'Grid_Requirement'!CA26</f>
        <v/>
      </c>
      <c r="CD304">
        <f>'Grid_Requirement'!CB26</f>
        <v/>
      </c>
      <c r="CE304">
        <f>'Grid_Requirement'!CC26</f>
        <v/>
      </c>
      <c r="CF304">
        <f>'Grid_Requirement'!CD26</f>
        <v/>
      </c>
      <c r="CG304">
        <f>'Grid_Requirement'!CE26</f>
        <v/>
      </c>
      <c r="CH304">
        <f>'Grid_Requirement'!CF26</f>
        <v/>
      </c>
      <c r="CI304">
        <f>'Grid_Requirement'!CG26</f>
        <v/>
      </c>
      <c r="CJ304">
        <f>'Grid_Requirement'!CH26</f>
        <v/>
      </c>
      <c r="CK304">
        <f>'Grid_Requirement'!CI26</f>
        <v/>
      </c>
      <c r="CL304">
        <f>'Grid_Requirement'!CJ26</f>
        <v/>
      </c>
      <c r="CM304">
        <f>'Grid_Requirement'!CK26</f>
        <v/>
      </c>
      <c r="CN304">
        <f>'Grid_Requirement'!CL26</f>
        <v/>
      </c>
      <c r="CO304">
        <f>'Grid_Requirement'!CM26</f>
        <v/>
      </c>
      <c r="CP304">
        <f>'Grid_Requirement'!CN26</f>
        <v/>
      </c>
      <c r="CQ304">
        <f>'Grid_Requirement'!CO26</f>
        <v/>
      </c>
      <c r="CR304">
        <f>'Grid_Requirement'!CP26</f>
        <v/>
      </c>
      <c r="CS304">
        <f>'Grid_Requirement'!CQ26</f>
        <v/>
      </c>
      <c r="CT304">
        <f>'Grid_Requirement'!CR26</f>
        <v/>
      </c>
      <c r="CU304">
        <f>'Grid_Requirement'!CS26</f>
        <v/>
      </c>
      <c r="CV304">
        <f>'Grid_Requirement'!CT26</f>
        <v/>
      </c>
      <c r="CW304">
        <f>'Grid_Requirement'!CU26</f>
        <v/>
      </c>
      <c r="CX304">
        <f>'Grid_Requirement'!CV26</f>
        <v/>
      </c>
      <c r="CY304">
        <f>'Grid_Requirement'!CW26</f>
        <v/>
      </c>
      <c r="CZ304">
        <f>'Grid_Requirement'!CX26</f>
        <v/>
      </c>
      <c r="DA304">
        <f>'Grid_Requirement'!CY26</f>
        <v/>
      </c>
      <c r="DB304">
        <f>'Grid_Requirement'!CZ26</f>
        <v/>
      </c>
      <c r="DC304">
        <f>'Grid_Requirement'!DA26</f>
        <v/>
      </c>
    </row>
    <row r="305">
      <c r="B305" t="inlineStr">
        <is>
          <t>TTAF在庫(実績,kg)</t>
        </is>
      </c>
      <c r="D305">
        <f>'T_TTAFStock'!B30</f>
        <v/>
      </c>
      <c r="E305">
        <f>'T_TTAFStock'!C30</f>
        <v/>
      </c>
      <c r="F305">
        <f>'T_TTAFStock'!D30</f>
        <v/>
      </c>
      <c r="G305">
        <f>'T_TTAFStock'!E30</f>
        <v/>
      </c>
      <c r="H305">
        <f>'T_TTAFStock'!F30</f>
        <v/>
      </c>
      <c r="I305">
        <f>'T_TTAFStock'!G30</f>
        <v/>
      </c>
      <c r="J305">
        <f>'T_TTAFStock'!H30</f>
        <v/>
      </c>
      <c r="K305">
        <f>'T_TTAFStock'!I30</f>
        <v/>
      </c>
      <c r="L305">
        <f>'T_TTAFStock'!J30</f>
        <v/>
      </c>
      <c r="M305">
        <f>'T_TTAFStock'!K30</f>
        <v/>
      </c>
      <c r="N305">
        <f>'T_TTAFStock'!L30</f>
        <v/>
      </c>
      <c r="O305">
        <f>'T_TTAFStock'!M30</f>
        <v/>
      </c>
      <c r="P305">
        <f>'T_TTAFStock'!N30</f>
        <v/>
      </c>
      <c r="Q305">
        <f>'T_TTAFStock'!O30</f>
        <v/>
      </c>
      <c r="R305">
        <f>'T_TTAFStock'!P30</f>
        <v/>
      </c>
      <c r="S305">
        <f>'T_TTAFStock'!Q30</f>
        <v/>
      </c>
      <c r="T305">
        <f>'T_TTAFStock'!R30</f>
        <v/>
      </c>
      <c r="U305">
        <f>'T_TTAFStock'!S30</f>
        <v/>
      </c>
      <c r="V305">
        <f>'T_TTAFStock'!T30</f>
        <v/>
      </c>
      <c r="W305">
        <f>'T_TTAFStock'!U30</f>
        <v/>
      </c>
      <c r="X305">
        <f>'T_TTAFStock'!V30</f>
        <v/>
      </c>
      <c r="Y305">
        <f>'T_TTAFStock'!W30</f>
        <v/>
      </c>
      <c r="Z305">
        <f>'T_TTAFStock'!X30</f>
        <v/>
      </c>
      <c r="AA305">
        <f>'T_TTAFStock'!Y30</f>
        <v/>
      </c>
      <c r="AB305">
        <f>'T_TTAFStock'!Z30</f>
        <v/>
      </c>
      <c r="AC305">
        <f>'T_TTAFStock'!AA30</f>
        <v/>
      </c>
      <c r="AD305">
        <f>'T_TTAFStock'!AB30</f>
        <v/>
      </c>
      <c r="AE305">
        <f>'T_TTAFStock'!AC30</f>
        <v/>
      </c>
      <c r="AF305">
        <f>'T_TTAFStock'!AD30</f>
        <v/>
      </c>
      <c r="AG305">
        <f>'T_TTAFStock'!AE30</f>
        <v/>
      </c>
      <c r="AH305">
        <f>'T_TTAFStock'!AF30</f>
        <v/>
      </c>
      <c r="AI305">
        <f>'T_TTAFStock'!AG30</f>
        <v/>
      </c>
      <c r="AJ305">
        <f>'T_TTAFStock'!AH30</f>
        <v/>
      </c>
      <c r="AK305">
        <f>'T_TTAFStock'!AI30</f>
        <v/>
      </c>
      <c r="AL305">
        <f>'T_TTAFStock'!AJ30</f>
        <v/>
      </c>
      <c r="AM305">
        <f>'T_TTAFStock'!AK30</f>
        <v/>
      </c>
      <c r="AN305">
        <f>'T_TTAFStock'!AL30</f>
        <v/>
      </c>
      <c r="AO305">
        <f>'T_TTAFStock'!AM30</f>
        <v/>
      </c>
      <c r="AP305">
        <f>'T_TTAFStock'!AN30</f>
        <v/>
      </c>
      <c r="AQ305">
        <f>'T_TTAFStock'!AO30</f>
        <v/>
      </c>
      <c r="AR305">
        <f>'T_TTAFStock'!AP30</f>
        <v/>
      </c>
      <c r="AS305">
        <f>'T_TTAFStock'!AQ30</f>
        <v/>
      </c>
      <c r="AT305">
        <f>'T_TTAFStock'!AR30</f>
        <v/>
      </c>
      <c r="AU305">
        <f>'T_TTAFStock'!AS30</f>
        <v/>
      </c>
      <c r="AV305">
        <f>'T_TTAFStock'!AT30</f>
        <v/>
      </c>
      <c r="AW305">
        <f>'T_TTAFStock'!AU30</f>
        <v/>
      </c>
      <c r="AX305">
        <f>'T_TTAFStock'!AV30</f>
        <v/>
      </c>
      <c r="AY305">
        <f>'T_TTAFStock'!AW30</f>
        <v/>
      </c>
      <c r="AZ305">
        <f>'T_TTAFStock'!AX30</f>
        <v/>
      </c>
      <c r="BA305">
        <f>'T_TTAFStock'!AY30</f>
        <v/>
      </c>
      <c r="BB305">
        <f>'T_TTAFStock'!AZ30</f>
        <v/>
      </c>
      <c r="BC305">
        <f>'T_TTAFStock'!BA30</f>
        <v/>
      </c>
      <c r="BD305">
        <f>'T_TTAFStock'!BB30</f>
        <v/>
      </c>
      <c r="BE305">
        <f>'T_TTAFStock'!BC30</f>
        <v/>
      </c>
      <c r="BF305">
        <f>'T_TTAFStock'!BD30</f>
        <v/>
      </c>
      <c r="BG305">
        <f>'T_TTAFStock'!BE30</f>
        <v/>
      </c>
      <c r="BH305">
        <f>'T_TTAFStock'!BF30</f>
        <v/>
      </c>
      <c r="BI305">
        <f>'T_TTAFStock'!BG30</f>
        <v/>
      </c>
      <c r="BJ305">
        <f>'T_TTAFStock'!BH30</f>
        <v/>
      </c>
      <c r="BK305">
        <f>'T_TTAFStock'!BI30</f>
        <v/>
      </c>
      <c r="BL305">
        <f>'T_TTAFStock'!BJ30</f>
        <v/>
      </c>
      <c r="BM305">
        <f>'T_TTAFStock'!BK30</f>
        <v/>
      </c>
      <c r="BN305">
        <f>'T_TTAFStock'!BL30</f>
        <v/>
      </c>
      <c r="BO305">
        <f>'T_TTAFStock'!BM30</f>
        <v/>
      </c>
      <c r="BP305">
        <f>'T_TTAFStock'!BN30</f>
        <v/>
      </c>
      <c r="BQ305">
        <f>'T_TTAFStock'!BO30</f>
        <v/>
      </c>
      <c r="BR305">
        <f>'T_TTAFStock'!BP30</f>
        <v/>
      </c>
      <c r="BS305">
        <f>'T_TTAFStock'!BQ30</f>
        <v/>
      </c>
      <c r="BT305">
        <f>'T_TTAFStock'!BR30</f>
        <v/>
      </c>
      <c r="BU305">
        <f>'T_TTAFStock'!BS30</f>
        <v/>
      </c>
      <c r="BV305">
        <f>'T_TTAFStock'!BT30</f>
        <v/>
      </c>
      <c r="BW305">
        <f>'T_TTAFStock'!BU30</f>
        <v/>
      </c>
      <c r="BX305">
        <f>'T_TTAFStock'!BV30</f>
        <v/>
      </c>
      <c r="BY305">
        <f>'T_TTAFStock'!BW30</f>
        <v/>
      </c>
      <c r="BZ305">
        <f>'T_TTAFStock'!BX30</f>
        <v/>
      </c>
      <c r="CA305">
        <f>'T_TTAFStock'!BY30</f>
        <v/>
      </c>
      <c r="CB305">
        <f>'T_TTAFStock'!BZ30</f>
        <v/>
      </c>
      <c r="CC305">
        <f>'T_TTAFStock'!CA30</f>
        <v/>
      </c>
      <c r="CD305">
        <f>'T_TTAFStock'!CB30</f>
        <v/>
      </c>
      <c r="CE305">
        <f>'T_TTAFStock'!CC30</f>
        <v/>
      </c>
      <c r="CF305">
        <f>'T_TTAFStock'!CD30</f>
        <v/>
      </c>
      <c r="CG305">
        <f>'T_TTAFStock'!CE30</f>
        <v/>
      </c>
      <c r="CH305">
        <f>'T_TTAFStock'!CF30</f>
        <v/>
      </c>
      <c r="CI305">
        <f>'T_TTAFStock'!CG30</f>
        <v/>
      </c>
      <c r="CJ305">
        <f>'T_TTAFStock'!CH30</f>
        <v/>
      </c>
      <c r="CK305">
        <f>'T_TTAFStock'!CI30</f>
        <v/>
      </c>
      <c r="CL305">
        <f>'T_TTAFStock'!CJ30</f>
        <v/>
      </c>
      <c r="CM305">
        <f>'T_TTAFStock'!CK30</f>
        <v/>
      </c>
      <c r="CN305">
        <f>'T_TTAFStock'!CL30</f>
        <v/>
      </c>
      <c r="CO305">
        <f>'T_TTAFStock'!CM30</f>
        <v/>
      </c>
      <c r="CP305">
        <f>'T_TTAFStock'!CN30</f>
        <v/>
      </c>
      <c r="CQ305">
        <f>'T_TTAFStock'!CO30</f>
        <v/>
      </c>
      <c r="CR305">
        <f>'T_TTAFStock'!CP30</f>
        <v/>
      </c>
      <c r="CS305">
        <f>'T_TTAFStock'!CQ30</f>
        <v/>
      </c>
      <c r="CT305">
        <f>'T_TTAFStock'!CR30</f>
        <v/>
      </c>
      <c r="CU305">
        <f>'T_TTAFStock'!CS30</f>
        <v/>
      </c>
      <c r="CV305">
        <f>'T_TTAFStock'!CT30</f>
        <v/>
      </c>
      <c r="CW305">
        <f>'T_TTAFStock'!CU30</f>
        <v/>
      </c>
      <c r="CX305">
        <f>'T_TTAFStock'!CV30</f>
        <v/>
      </c>
      <c r="CY305">
        <f>'T_TTAFStock'!CW30</f>
        <v/>
      </c>
      <c r="CZ305">
        <f>'T_TTAFStock'!CX30</f>
        <v/>
      </c>
      <c r="DA305">
        <f>'T_TTAFStock'!CY30</f>
        <v/>
      </c>
      <c r="DB305">
        <f>'T_TTAFStock'!CZ30</f>
        <v/>
      </c>
      <c r="DC305">
        <f>'T_TTAFStock'!DA30</f>
        <v/>
      </c>
    </row>
    <row r="306">
      <c r="B306" t="inlineStr">
        <is>
          <t>自社在庫(実績,kg)</t>
        </is>
      </c>
      <c r="D306">
        <f>'T_SelfStock'!B30</f>
        <v/>
      </c>
      <c r="E306">
        <f>'T_SelfStock'!C30</f>
        <v/>
      </c>
      <c r="F306">
        <f>'T_SelfStock'!D30</f>
        <v/>
      </c>
      <c r="G306">
        <f>'T_SelfStock'!E30</f>
        <v/>
      </c>
      <c r="H306">
        <f>'T_SelfStock'!F30</f>
        <v/>
      </c>
      <c r="I306">
        <f>'T_SelfStock'!G30</f>
        <v/>
      </c>
      <c r="J306">
        <f>'T_SelfStock'!H30</f>
        <v/>
      </c>
      <c r="K306">
        <f>'T_SelfStock'!I30</f>
        <v/>
      </c>
      <c r="L306">
        <f>'T_SelfStock'!J30</f>
        <v/>
      </c>
      <c r="M306">
        <f>'T_SelfStock'!K30</f>
        <v/>
      </c>
      <c r="N306">
        <f>'T_SelfStock'!L30</f>
        <v/>
      </c>
      <c r="O306">
        <f>'T_SelfStock'!M30</f>
        <v/>
      </c>
      <c r="P306">
        <f>'T_SelfStock'!N30</f>
        <v/>
      </c>
      <c r="Q306">
        <f>'T_SelfStock'!O30</f>
        <v/>
      </c>
      <c r="R306">
        <f>'T_SelfStock'!P30</f>
        <v/>
      </c>
      <c r="S306">
        <f>'T_SelfStock'!Q30</f>
        <v/>
      </c>
      <c r="T306">
        <f>'T_SelfStock'!R30</f>
        <v/>
      </c>
      <c r="U306">
        <f>'T_SelfStock'!S30</f>
        <v/>
      </c>
      <c r="V306">
        <f>'T_SelfStock'!T30</f>
        <v/>
      </c>
      <c r="W306">
        <f>'T_SelfStock'!U30</f>
        <v/>
      </c>
      <c r="X306">
        <f>'T_SelfStock'!V30</f>
        <v/>
      </c>
      <c r="Y306">
        <f>'T_SelfStock'!W30</f>
        <v/>
      </c>
      <c r="Z306">
        <f>'T_SelfStock'!X30</f>
        <v/>
      </c>
      <c r="AA306">
        <f>'T_SelfStock'!Y30</f>
        <v/>
      </c>
      <c r="AB306">
        <f>'T_SelfStock'!Z30</f>
        <v/>
      </c>
      <c r="AC306">
        <f>'T_SelfStock'!AA30</f>
        <v/>
      </c>
      <c r="AD306">
        <f>'T_SelfStock'!AB30</f>
        <v/>
      </c>
      <c r="AE306">
        <f>'T_SelfStock'!AC30</f>
        <v/>
      </c>
      <c r="AF306">
        <f>'T_SelfStock'!AD30</f>
        <v/>
      </c>
      <c r="AG306">
        <f>'T_SelfStock'!AE30</f>
        <v/>
      </c>
      <c r="AH306">
        <f>'T_SelfStock'!AF30</f>
        <v/>
      </c>
      <c r="AI306">
        <f>'T_SelfStock'!AG30</f>
        <v/>
      </c>
      <c r="AJ306">
        <f>'T_SelfStock'!AH30</f>
        <v/>
      </c>
      <c r="AK306">
        <f>'T_SelfStock'!AI30</f>
        <v/>
      </c>
      <c r="AL306">
        <f>'T_SelfStock'!AJ30</f>
        <v/>
      </c>
      <c r="AM306">
        <f>'T_SelfStock'!AK30</f>
        <v/>
      </c>
      <c r="AN306">
        <f>'T_SelfStock'!AL30</f>
        <v/>
      </c>
      <c r="AO306">
        <f>'T_SelfStock'!AM30</f>
        <v/>
      </c>
      <c r="AP306">
        <f>'T_SelfStock'!AN30</f>
        <v/>
      </c>
      <c r="AQ306">
        <f>'T_SelfStock'!AO30</f>
        <v/>
      </c>
      <c r="AR306">
        <f>'T_SelfStock'!AP30</f>
        <v/>
      </c>
      <c r="AS306">
        <f>'T_SelfStock'!AQ30</f>
        <v/>
      </c>
      <c r="AT306">
        <f>'T_SelfStock'!AR30</f>
        <v/>
      </c>
      <c r="AU306">
        <f>'T_SelfStock'!AS30</f>
        <v/>
      </c>
      <c r="AV306">
        <f>'T_SelfStock'!AT30</f>
        <v/>
      </c>
      <c r="AW306">
        <f>'T_SelfStock'!AU30</f>
        <v/>
      </c>
      <c r="AX306">
        <f>'T_SelfStock'!AV30</f>
        <v/>
      </c>
      <c r="AY306">
        <f>'T_SelfStock'!AW30</f>
        <v/>
      </c>
      <c r="AZ306">
        <f>'T_SelfStock'!AX30</f>
        <v/>
      </c>
      <c r="BA306">
        <f>'T_SelfStock'!AY30</f>
        <v/>
      </c>
      <c r="BB306">
        <f>'T_SelfStock'!AZ30</f>
        <v/>
      </c>
      <c r="BC306">
        <f>'T_SelfStock'!BA30</f>
        <v/>
      </c>
      <c r="BD306">
        <f>'T_SelfStock'!BB30</f>
        <v/>
      </c>
      <c r="BE306">
        <f>'T_SelfStock'!BC30</f>
        <v/>
      </c>
      <c r="BF306">
        <f>'T_SelfStock'!BD30</f>
        <v/>
      </c>
      <c r="BG306">
        <f>'T_SelfStock'!BE30</f>
        <v/>
      </c>
      <c r="BH306">
        <f>'T_SelfStock'!BF30</f>
        <v/>
      </c>
      <c r="BI306">
        <f>'T_SelfStock'!BG30</f>
        <v/>
      </c>
      <c r="BJ306">
        <f>'T_SelfStock'!BH30</f>
        <v/>
      </c>
      <c r="BK306">
        <f>'T_SelfStock'!BI30</f>
        <v/>
      </c>
      <c r="BL306">
        <f>'T_SelfStock'!BJ30</f>
        <v/>
      </c>
      <c r="BM306">
        <f>'T_SelfStock'!BK30</f>
        <v/>
      </c>
      <c r="BN306">
        <f>'T_SelfStock'!BL30</f>
        <v/>
      </c>
      <c r="BO306">
        <f>'T_SelfStock'!BM30</f>
        <v/>
      </c>
      <c r="BP306">
        <f>'T_SelfStock'!BN30</f>
        <v/>
      </c>
      <c r="BQ306">
        <f>'T_SelfStock'!BO30</f>
        <v/>
      </c>
      <c r="BR306">
        <f>'T_SelfStock'!BP30</f>
        <v/>
      </c>
      <c r="BS306">
        <f>'T_SelfStock'!BQ30</f>
        <v/>
      </c>
      <c r="BT306">
        <f>'T_SelfStock'!BR30</f>
        <v/>
      </c>
      <c r="BU306">
        <f>'T_SelfStock'!BS30</f>
        <v/>
      </c>
      <c r="BV306">
        <f>'T_SelfStock'!BT30</f>
        <v/>
      </c>
      <c r="BW306">
        <f>'T_SelfStock'!BU30</f>
        <v/>
      </c>
      <c r="BX306">
        <f>'T_SelfStock'!BV30</f>
        <v/>
      </c>
      <c r="BY306">
        <f>'T_SelfStock'!BW30</f>
        <v/>
      </c>
      <c r="BZ306">
        <f>'T_SelfStock'!BX30</f>
        <v/>
      </c>
      <c r="CA306">
        <f>'T_SelfStock'!BY30</f>
        <v/>
      </c>
      <c r="CB306">
        <f>'T_SelfStock'!BZ30</f>
        <v/>
      </c>
      <c r="CC306">
        <f>'T_SelfStock'!CA30</f>
        <v/>
      </c>
      <c r="CD306">
        <f>'T_SelfStock'!CB30</f>
        <v/>
      </c>
      <c r="CE306">
        <f>'T_SelfStock'!CC30</f>
        <v/>
      </c>
      <c r="CF306">
        <f>'T_SelfStock'!CD30</f>
        <v/>
      </c>
      <c r="CG306">
        <f>'T_SelfStock'!CE30</f>
        <v/>
      </c>
      <c r="CH306">
        <f>'T_SelfStock'!CF30</f>
        <v/>
      </c>
      <c r="CI306">
        <f>'T_SelfStock'!CG30</f>
        <v/>
      </c>
      <c r="CJ306">
        <f>'T_SelfStock'!CH30</f>
        <v/>
      </c>
      <c r="CK306">
        <f>'T_SelfStock'!CI30</f>
        <v/>
      </c>
      <c r="CL306">
        <f>'T_SelfStock'!CJ30</f>
        <v/>
      </c>
      <c r="CM306">
        <f>'T_SelfStock'!CK30</f>
        <v/>
      </c>
      <c r="CN306">
        <f>'T_SelfStock'!CL30</f>
        <v/>
      </c>
      <c r="CO306">
        <f>'T_SelfStock'!CM30</f>
        <v/>
      </c>
      <c r="CP306">
        <f>'T_SelfStock'!CN30</f>
        <v/>
      </c>
      <c r="CQ306">
        <f>'T_SelfStock'!CO30</f>
        <v/>
      </c>
      <c r="CR306">
        <f>'T_SelfStock'!CP30</f>
        <v/>
      </c>
      <c r="CS306">
        <f>'T_SelfStock'!CQ30</f>
        <v/>
      </c>
      <c r="CT306">
        <f>'T_SelfStock'!CR30</f>
        <v/>
      </c>
      <c r="CU306">
        <f>'T_SelfStock'!CS30</f>
        <v/>
      </c>
      <c r="CV306">
        <f>'T_SelfStock'!CT30</f>
        <v/>
      </c>
      <c r="CW306">
        <f>'T_SelfStock'!CU30</f>
        <v/>
      </c>
      <c r="CX306">
        <f>'T_SelfStock'!CV30</f>
        <v/>
      </c>
      <c r="CY306">
        <f>'T_SelfStock'!CW30</f>
        <v/>
      </c>
      <c r="CZ306">
        <f>'T_SelfStock'!CX30</f>
        <v/>
      </c>
      <c r="DA306">
        <f>'T_SelfStock'!CY30</f>
        <v/>
      </c>
      <c r="DB306">
        <f>'T_SelfStock'!CZ30</f>
        <v/>
      </c>
      <c r="DC306">
        <f>'T_SelfStock'!DA30</f>
        <v/>
      </c>
    </row>
    <row r="307">
      <c r="B307" t="inlineStr">
        <is>
          <t>Order(発注予定,kg)</t>
        </is>
      </c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  <c r="AB307" s="23" t="n"/>
      <c r="AC307" s="23" t="n"/>
      <c r="AD307" s="23" t="n"/>
      <c r="AE307" s="23" t="n"/>
      <c r="AF307" s="23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  <c r="AT307" s="23" t="n"/>
      <c r="AU307" s="23" t="n"/>
      <c r="AV307" s="23" t="n"/>
      <c r="AW307" s="23" t="n"/>
      <c r="AX307" s="23" t="n"/>
      <c r="AY307" s="23" t="n"/>
      <c r="AZ307" s="23" t="n"/>
      <c r="BA307" s="23" t="n"/>
      <c r="BB307" s="23" t="n"/>
      <c r="BC307" s="23" t="n"/>
      <c r="BD307" s="23" t="n"/>
      <c r="BE307" s="23" t="n"/>
      <c r="BF307" s="23" t="n"/>
      <c r="BG307" s="23" t="n"/>
      <c r="BH307" s="23" t="n"/>
      <c r="BI307" s="23" t="n"/>
      <c r="BJ307" s="23" t="n"/>
      <c r="BK307" s="23" t="n"/>
      <c r="BL307" s="23" t="n"/>
      <c r="BM307" s="23" t="n"/>
      <c r="BN307" s="23" t="n"/>
      <c r="BO307" s="23" t="n"/>
      <c r="BP307" s="23" t="n"/>
      <c r="BQ307" s="23" t="n"/>
      <c r="BR307" s="23" t="n"/>
      <c r="BS307" s="23" t="n"/>
      <c r="BT307" s="23" t="n"/>
      <c r="BU307" s="23" t="n"/>
      <c r="BV307" s="23" t="n"/>
      <c r="BW307" s="23" t="n"/>
      <c r="BX307" s="23" t="n"/>
      <c r="BY307" s="23" t="n"/>
      <c r="BZ307" s="23" t="n"/>
      <c r="CA307" s="23" t="n"/>
      <c r="CB307" s="23" t="n"/>
      <c r="CC307" s="23" t="n"/>
      <c r="CD307" s="23" t="n"/>
      <c r="CE307" s="23" t="n"/>
      <c r="CF307" s="23" t="n"/>
      <c r="CG307" s="23" t="n"/>
      <c r="CH307" s="23" t="n"/>
      <c r="CI307" s="23" t="n"/>
      <c r="CJ307" s="23" t="n"/>
      <c r="CK307" s="23" t="n"/>
      <c r="CL307" s="23" t="n"/>
      <c r="CM307" s="23" t="n"/>
      <c r="CN307" s="23" t="n"/>
      <c r="CO307" s="23" t="n"/>
      <c r="CP307" s="23" t="n"/>
      <c r="CQ307" s="23" t="n"/>
      <c r="CR307" s="23" t="n"/>
      <c r="CS307" s="23" t="n"/>
      <c r="CT307" s="23" t="n"/>
      <c r="CU307" s="23" t="n"/>
      <c r="CV307" s="23" t="n"/>
      <c r="CW307" s="23" t="n"/>
      <c r="CX307" s="23" t="n"/>
      <c r="CY307" s="23" t="n"/>
      <c r="CZ307" s="23" t="n"/>
      <c r="DA307" s="23" t="n"/>
      <c r="DB307" s="23" t="n"/>
      <c r="DC307" s="23" t="n"/>
      <c r="DE307" s="12" t="inlineStr">
        <is>
          <t>CHEM-1580</t>
        </is>
      </c>
    </row>
    <row r="308">
      <c r="B308" s="24" t="inlineStr">
        <is>
          <t>PO_No</t>
        </is>
      </c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  <c r="AD308" s="25" t="n"/>
      <c r="AE308" s="25" t="n"/>
      <c r="AF308" s="25" t="n"/>
      <c r="AG308" s="25" t="n"/>
      <c r="AH308" s="25" t="n"/>
      <c r="AI308" s="25" t="n"/>
      <c r="AJ308" s="25" t="n"/>
      <c r="AK308" s="25" t="n"/>
      <c r="AL308" s="25" t="n"/>
      <c r="AM308" s="25" t="n"/>
      <c r="AN308" s="25" t="n"/>
      <c r="AO308" s="25" t="n"/>
      <c r="AP308" s="25" t="n"/>
      <c r="AQ308" s="25" t="n"/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25" t="n"/>
      <c r="BV308" s="25" t="n"/>
      <c r="BW308" s="25" t="n"/>
      <c r="BX308" s="25" t="n"/>
      <c r="BY308" s="25" t="n"/>
      <c r="BZ308" s="25" t="n"/>
      <c r="CA308" s="25" t="n"/>
      <c r="CB308" s="25" t="n"/>
      <c r="CC308" s="25" t="n"/>
      <c r="CD308" s="25" t="n"/>
      <c r="CE308" s="25" t="n"/>
      <c r="CF308" s="25" t="n"/>
      <c r="CG308" s="25" t="n"/>
      <c r="CH308" s="25" t="n"/>
      <c r="CI308" s="25" t="n"/>
      <c r="CJ308" s="25" t="n"/>
      <c r="CK308" s="25" t="n"/>
      <c r="CL308" s="25" t="n"/>
      <c r="CM308" s="25" t="n"/>
      <c r="CN308" s="25" t="n"/>
      <c r="CO308" s="25" t="n"/>
      <c r="CP308" s="25" t="n"/>
      <c r="CQ308" s="25" t="n"/>
      <c r="CR308" s="25" t="n"/>
      <c r="CS308" s="25" t="n"/>
      <c r="CT308" s="25" t="n"/>
      <c r="CU308" s="25" t="n"/>
      <c r="CV308" s="25" t="n"/>
      <c r="CW308" s="25" t="n"/>
      <c r="CX308" s="25" t="n"/>
      <c r="CY308" s="25" t="n"/>
      <c r="CZ308" s="25" t="n"/>
      <c r="DA308" s="25" t="n"/>
      <c r="DB308" s="25" t="n"/>
      <c r="DC308" s="25" t="n"/>
    </row>
    <row r="309">
      <c r="B309" s="5" t="inlineStr">
        <is>
          <t>合計在庫(週末時点,kg)</t>
        </is>
      </c>
      <c r="D309">
        <f>'Grid_Stock'!B26</f>
        <v/>
      </c>
      <c r="E309">
        <f>'Grid_Stock'!C26</f>
        <v/>
      </c>
      <c r="F309">
        <f>'Grid_Stock'!D26</f>
        <v/>
      </c>
      <c r="G309">
        <f>'Grid_Stock'!E26</f>
        <v/>
      </c>
      <c r="H309">
        <f>'Grid_Stock'!F26</f>
        <v/>
      </c>
      <c r="I309">
        <f>'Grid_Stock'!G26</f>
        <v/>
      </c>
      <c r="J309">
        <f>'Grid_Stock'!H26</f>
        <v/>
      </c>
      <c r="K309">
        <f>'Grid_Stock'!I26</f>
        <v/>
      </c>
      <c r="L309">
        <f>'Grid_Stock'!J26</f>
        <v/>
      </c>
      <c r="M309">
        <f>'Grid_Stock'!K26</f>
        <v/>
      </c>
      <c r="N309">
        <f>'Grid_Stock'!L26</f>
        <v/>
      </c>
      <c r="O309">
        <f>'Grid_Stock'!M26</f>
        <v/>
      </c>
      <c r="P309">
        <f>'Grid_Stock'!N26</f>
        <v/>
      </c>
      <c r="Q309">
        <f>'Grid_Stock'!O26</f>
        <v/>
      </c>
      <c r="R309">
        <f>'Grid_Stock'!P26</f>
        <v/>
      </c>
      <c r="S309">
        <f>'Grid_Stock'!Q26</f>
        <v/>
      </c>
      <c r="T309">
        <f>'Grid_Stock'!R26</f>
        <v/>
      </c>
      <c r="U309">
        <f>'Grid_Stock'!S26</f>
        <v/>
      </c>
      <c r="V309">
        <f>'Grid_Stock'!T26</f>
        <v/>
      </c>
      <c r="W309">
        <f>'Grid_Stock'!U26</f>
        <v/>
      </c>
      <c r="X309">
        <f>'Grid_Stock'!V26</f>
        <v/>
      </c>
      <c r="Y309">
        <f>'Grid_Stock'!W26</f>
        <v/>
      </c>
      <c r="Z309">
        <f>'Grid_Stock'!X26</f>
        <v/>
      </c>
      <c r="AA309">
        <f>'Grid_Stock'!Y26</f>
        <v/>
      </c>
      <c r="AB309">
        <f>'Grid_Stock'!Z26</f>
        <v/>
      </c>
      <c r="AC309">
        <f>'Grid_Stock'!AA26</f>
        <v/>
      </c>
      <c r="AD309">
        <f>'Grid_Stock'!AB26</f>
        <v/>
      </c>
      <c r="AE309">
        <f>'Grid_Stock'!AC26</f>
        <v/>
      </c>
      <c r="AF309">
        <f>'Grid_Stock'!AD26</f>
        <v/>
      </c>
      <c r="AG309">
        <f>'Grid_Stock'!AE26</f>
        <v/>
      </c>
      <c r="AH309">
        <f>'Grid_Stock'!AF26</f>
        <v/>
      </c>
      <c r="AI309">
        <f>'Grid_Stock'!AG26</f>
        <v/>
      </c>
      <c r="AJ309">
        <f>'Grid_Stock'!AH26</f>
        <v/>
      </c>
      <c r="AK309">
        <f>'Grid_Stock'!AI26</f>
        <v/>
      </c>
      <c r="AL309">
        <f>'Grid_Stock'!AJ26</f>
        <v/>
      </c>
      <c r="AM309">
        <f>'Grid_Stock'!AK26</f>
        <v/>
      </c>
      <c r="AN309">
        <f>'Grid_Stock'!AL26</f>
        <v/>
      </c>
      <c r="AO309">
        <f>'Grid_Stock'!AM26</f>
        <v/>
      </c>
      <c r="AP309">
        <f>'Grid_Stock'!AN26</f>
        <v/>
      </c>
      <c r="AQ309">
        <f>'Grid_Stock'!AO26</f>
        <v/>
      </c>
      <c r="AR309">
        <f>'Grid_Stock'!AP26</f>
        <v/>
      </c>
      <c r="AS309">
        <f>'Grid_Stock'!AQ26</f>
        <v/>
      </c>
      <c r="AT309">
        <f>'Grid_Stock'!AR26</f>
        <v/>
      </c>
      <c r="AU309">
        <f>'Grid_Stock'!AS26</f>
        <v/>
      </c>
      <c r="AV309">
        <f>'Grid_Stock'!AT26</f>
        <v/>
      </c>
      <c r="AW309">
        <f>'Grid_Stock'!AU26</f>
        <v/>
      </c>
      <c r="AX309">
        <f>'Grid_Stock'!AV26</f>
        <v/>
      </c>
      <c r="AY309">
        <f>'Grid_Stock'!AW26</f>
        <v/>
      </c>
      <c r="AZ309">
        <f>'Grid_Stock'!AX26</f>
        <v/>
      </c>
      <c r="BA309">
        <f>'Grid_Stock'!AY26</f>
        <v/>
      </c>
      <c r="BB309">
        <f>'Grid_Stock'!AZ26</f>
        <v/>
      </c>
      <c r="BC309">
        <f>'Grid_Stock'!BA26</f>
        <v/>
      </c>
      <c r="BD309">
        <f>'Grid_Stock'!BB26</f>
        <v/>
      </c>
      <c r="BE309">
        <f>'Grid_Stock'!BC26</f>
        <v/>
      </c>
      <c r="BF309">
        <f>'Grid_Stock'!BD26</f>
        <v/>
      </c>
      <c r="BG309">
        <f>'Grid_Stock'!BE26</f>
        <v/>
      </c>
      <c r="BH309">
        <f>'Grid_Stock'!BF26</f>
        <v/>
      </c>
      <c r="BI309">
        <f>'Grid_Stock'!BG26</f>
        <v/>
      </c>
      <c r="BJ309">
        <f>'Grid_Stock'!BH26</f>
        <v/>
      </c>
      <c r="BK309">
        <f>'Grid_Stock'!BI26</f>
        <v/>
      </c>
      <c r="BL309">
        <f>'Grid_Stock'!BJ26</f>
        <v/>
      </c>
      <c r="BM309">
        <f>'Grid_Stock'!BK26</f>
        <v/>
      </c>
      <c r="BN309">
        <f>'Grid_Stock'!BL26</f>
        <v/>
      </c>
      <c r="BO309">
        <f>'Grid_Stock'!BM26</f>
        <v/>
      </c>
      <c r="BP309">
        <f>'Grid_Stock'!BN26</f>
        <v/>
      </c>
      <c r="BQ309">
        <f>'Grid_Stock'!BO26</f>
        <v/>
      </c>
      <c r="BR309">
        <f>'Grid_Stock'!BP26</f>
        <v/>
      </c>
      <c r="BS309">
        <f>'Grid_Stock'!BQ26</f>
        <v/>
      </c>
      <c r="BT309">
        <f>'Grid_Stock'!BR26</f>
        <v/>
      </c>
      <c r="BU309">
        <f>'Grid_Stock'!BS26</f>
        <v/>
      </c>
      <c r="BV309">
        <f>'Grid_Stock'!BT26</f>
        <v/>
      </c>
      <c r="BW309">
        <f>'Grid_Stock'!BU26</f>
        <v/>
      </c>
      <c r="BX309">
        <f>'Grid_Stock'!BV26</f>
        <v/>
      </c>
      <c r="BY309">
        <f>'Grid_Stock'!BW26</f>
        <v/>
      </c>
      <c r="BZ309">
        <f>'Grid_Stock'!BX26</f>
        <v/>
      </c>
      <c r="CA309">
        <f>'Grid_Stock'!BY26</f>
        <v/>
      </c>
      <c r="CB309">
        <f>'Grid_Stock'!BZ26</f>
        <v/>
      </c>
      <c r="CC309">
        <f>'Grid_Stock'!CA26</f>
        <v/>
      </c>
      <c r="CD309">
        <f>'Grid_Stock'!CB26</f>
        <v/>
      </c>
      <c r="CE309">
        <f>'Grid_Stock'!CC26</f>
        <v/>
      </c>
      <c r="CF309">
        <f>'Grid_Stock'!CD26</f>
        <v/>
      </c>
      <c r="CG309">
        <f>'Grid_Stock'!CE26</f>
        <v/>
      </c>
      <c r="CH309">
        <f>'Grid_Stock'!CF26</f>
        <v/>
      </c>
      <c r="CI309">
        <f>'Grid_Stock'!CG26</f>
        <v/>
      </c>
      <c r="CJ309">
        <f>'Grid_Stock'!CH26</f>
        <v/>
      </c>
      <c r="CK309">
        <f>'Grid_Stock'!CI26</f>
        <v/>
      </c>
      <c r="CL309">
        <f>'Grid_Stock'!CJ26</f>
        <v/>
      </c>
      <c r="CM309">
        <f>'Grid_Stock'!CK26</f>
        <v/>
      </c>
      <c r="CN309">
        <f>'Grid_Stock'!CL26</f>
        <v/>
      </c>
      <c r="CO309">
        <f>'Grid_Stock'!CM26</f>
        <v/>
      </c>
      <c r="CP309">
        <f>'Grid_Stock'!CN26</f>
        <v/>
      </c>
      <c r="CQ309">
        <f>'Grid_Stock'!CO26</f>
        <v/>
      </c>
      <c r="CR309">
        <f>'Grid_Stock'!CP26</f>
        <v/>
      </c>
      <c r="CS309">
        <f>'Grid_Stock'!CQ26</f>
        <v/>
      </c>
      <c r="CT309">
        <f>'Grid_Stock'!CR26</f>
        <v/>
      </c>
      <c r="CU309">
        <f>'Grid_Stock'!CS26</f>
        <v/>
      </c>
      <c r="CV309">
        <f>'Grid_Stock'!CT26</f>
        <v/>
      </c>
      <c r="CW309">
        <f>'Grid_Stock'!CU26</f>
        <v/>
      </c>
      <c r="CX309">
        <f>'Grid_Stock'!CV26</f>
        <v/>
      </c>
      <c r="CY309">
        <f>'Grid_Stock'!CW26</f>
        <v/>
      </c>
      <c r="CZ309">
        <f>'Grid_Stock'!CX26</f>
        <v/>
      </c>
      <c r="DA309">
        <f>'Grid_Stock'!CY26</f>
        <v/>
      </c>
      <c r="DB309">
        <f>'Grid_Stock'!CZ26</f>
        <v/>
      </c>
      <c r="DC309">
        <f>'Grid_Stock'!DA26</f>
        <v/>
      </c>
    </row>
    <row r="310">
      <c r="B310" s="26" t="inlineStr">
        <is>
          <t>（発注の目安はDashboardの基準在庫[下限/上限]と色分けを参照）</t>
        </is>
      </c>
    </row>
    <row r="312">
      <c r="A312" s="21" t="inlineStr">
        <is>
          <t>CHEM-1250</t>
        </is>
      </c>
      <c r="B312" s="21" t="inlineStr">
        <is>
          <t>Barium Sulfate [B-55]</t>
        </is>
      </c>
      <c r="C312" s="22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21" t="n"/>
      <c r="AI312" s="21" t="n"/>
      <c r="AJ312" s="21" t="n"/>
      <c r="AK312" s="21" t="n"/>
      <c r="AL312" s="21" t="n"/>
      <c r="AM312" s="21" t="n"/>
      <c r="AN312" s="21" t="n"/>
      <c r="AO312" s="21" t="n"/>
      <c r="AP312" s="21" t="n"/>
      <c r="AQ312" s="21" t="n"/>
      <c r="AR312" s="21" t="n"/>
      <c r="AS312" s="21" t="n"/>
      <c r="AT312" s="21" t="n"/>
      <c r="AU312" s="21" t="n"/>
      <c r="AV312" s="21" t="n"/>
      <c r="AW312" s="21" t="n"/>
      <c r="AX312" s="21" t="n"/>
      <c r="AY312" s="21" t="n"/>
      <c r="AZ312" s="21" t="n"/>
      <c r="BA312" s="21" t="n"/>
      <c r="BB312" s="21" t="n"/>
      <c r="BC312" s="21" t="n"/>
      <c r="BD312" s="21" t="n"/>
      <c r="BE312" s="21" t="n"/>
      <c r="BF312" s="21" t="n"/>
      <c r="BG312" s="21" t="n"/>
      <c r="BH312" s="21" t="n"/>
      <c r="BI312" s="21" t="n"/>
      <c r="BJ312" s="21" t="n"/>
      <c r="BK312" s="21" t="n"/>
      <c r="BL312" s="21" t="n"/>
      <c r="BM312" s="21" t="n"/>
      <c r="BN312" s="21" t="n"/>
      <c r="BO312" s="21" t="n"/>
      <c r="BP312" s="21" t="n"/>
      <c r="BQ312" s="21" t="n"/>
      <c r="BR312" s="21" t="n"/>
      <c r="BS312" s="21" t="n"/>
      <c r="BT312" s="21" t="n"/>
      <c r="BU312" s="21" t="n"/>
      <c r="BV312" s="21" t="n"/>
      <c r="BW312" s="21" t="n"/>
      <c r="BX312" s="21" t="n"/>
      <c r="BY312" s="21" t="n"/>
      <c r="BZ312" s="21" t="n"/>
      <c r="CA312" s="21" t="n"/>
      <c r="CB312" s="21" t="n"/>
      <c r="CC312" s="21" t="n"/>
      <c r="CD312" s="21" t="n"/>
      <c r="CE312" s="21" t="n"/>
      <c r="CF312" s="21" t="n"/>
      <c r="CG312" s="21" t="n"/>
      <c r="CH312" s="21" t="n"/>
      <c r="CI312" s="21" t="n"/>
      <c r="CJ312" s="21" t="n"/>
      <c r="CK312" s="21" t="n"/>
      <c r="CL312" s="21" t="n"/>
      <c r="CM312" s="21" t="n"/>
      <c r="CN312" s="21" t="n"/>
      <c r="CO312" s="21" t="n"/>
      <c r="CP312" s="21" t="n"/>
      <c r="CQ312" s="21" t="n"/>
      <c r="CR312" s="21" t="n"/>
      <c r="CS312" s="21" t="n"/>
      <c r="CT312" s="21" t="n"/>
      <c r="CU312" s="21" t="n"/>
      <c r="CV312" s="21" t="n"/>
      <c r="CW312" s="21" t="n"/>
      <c r="CX312" s="21" t="n"/>
      <c r="CY312" s="21" t="n"/>
      <c r="CZ312" s="21" t="n"/>
      <c r="DA312" s="21" t="n"/>
      <c r="DB312" s="21" t="n"/>
      <c r="DC312" s="21" t="n"/>
    </row>
    <row r="313">
      <c r="B313" t="inlineStr">
        <is>
          <t>TSP-049</t>
        </is>
      </c>
      <c r="C313" t="inlineStr">
        <is>
          <t>No. of batches</t>
        </is>
      </c>
      <c r="D313">
        <f>IFERROR(INDEX(PP_Grid[#Data],$DD313,2),0)</f>
        <v/>
      </c>
      <c r="E313">
        <f>IFERROR(INDEX(PP_Grid[#Data],$DD313,3),0)</f>
        <v/>
      </c>
      <c r="F313">
        <f>IFERROR(INDEX(PP_Grid[#Data],$DD313,4),0)</f>
        <v/>
      </c>
      <c r="G313">
        <f>IFERROR(INDEX(PP_Grid[#Data],$DD313,5),0)</f>
        <v/>
      </c>
      <c r="H313">
        <f>IFERROR(INDEX(PP_Grid[#Data],$DD313,6),0)</f>
        <v/>
      </c>
      <c r="I313">
        <f>IFERROR(INDEX(PP_Grid[#Data],$DD313,7),0)</f>
        <v/>
      </c>
      <c r="J313">
        <f>IFERROR(INDEX(PP_Grid[#Data],$DD313,8),0)</f>
        <v/>
      </c>
      <c r="K313">
        <f>IFERROR(INDEX(PP_Grid[#Data],$DD313,9),0)</f>
        <v/>
      </c>
      <c r="L313">
        <f>IFERROR(INDEX(PP_Grid[#Data],$DD313,10),0)</f>
        <v/>
      </c>
      <c r="M313">
        <f>IFERROR(INDEX(PP_Grid[#Data],$DD313,11),0)</f>
        <v/>
      </c>
      <c r="N313">
        <f>IFERROR(INDEX(PP_Grid[#Data],$DD313,12),0)</f>
        <v/>
      </c>
      <c r="O313">
        <f>IFERROR(INDEX(PP_Grid[#Data],$DD313,13),0)</f>
        <v/>
      </c>
      <c r="P313">
        <f>IFERROR(INDEX(PP_Grid[#Data],$DD313,14),0)</f>
        <v/>
      </c>
      <c r="Q313">
        <f>IFERROR(INDEX(PP_Grid[#Data],$DD313,15),0)</f>
        <v/>
      </c>
      <c r="R313">
        <f>IFERROR(INDEX(PP_Grid[#Data],$DD313,16),0)</f>
        <v/>
      </c>
      <c r="S313">
        <f>IFERROR(INDEX(PP_Grid[#Data],$DD313,17),0)</f>
        <v/>
      </c>
      <c r="T313">
        <f>IFERROR(INDEX(PP_Grid[#Data],$DD313,18),0)</f>
        <v/>
      </c>
      <c r="U313">
        <f>IFERROR(INDEX(PP_Grid[#Data],$DD313,19),0)</f>
        <v/>
      </c>
      <c r="V313">
        <f>IFERROR(INDEX(PP_Grid[#Data],$DD313,20),0)</f>
        <v/>
      </c>
      <c r="W313">
        <f>IFERROR(INDEX(PP_Grid[#Data],$DD313,21),0)</f>
        <v/>
      </c>
      <c r="X313">
        <f>IFERROR(INDEX(PP_Grid[#Data],$DD313,22),0)</f>
        <v/>
      </c>
      <c r="Y313">
        <f>IFERROR(INDEX(PP_Grid[#Data],$DD313,23),0)</f>
        <v/>
      </c>
      <c r="Z313">
        <f>IFERROR(INDEX(PP_Grid[#Data],$DD313,24),0)</f>
        <v/>
      </c>
      <c r="AA313">
        <f>IFERROR(INDEX(PP_Grid[#Data],$DD313,25),0)</f>
        <v/>
      </c>
      <c r="AB313">
        <f>IFERROR(INDEX(PP_Grid[#Data],$DD313,26),0)</f>
        <v/>
      </c>
      <c r="AC313">
        <f>IFERROR(INDEX(PP_Grid[#Data],$DD313,27),0)</f>
        <v/>
      </c>
      <c r="AD313">
        <f>IFERROR(INDEX(PP_Grid[#Data],$DD313,28),0)</f>
        <v/>
      </c>
      <c r="AE313">
        <f>IFERROR(INDEX(PP_Grid[#Data],$DD313,29),0)</f>
        <v/>
      </c>
      <c r="AF313">
        <f>IFERROR(INDEX(PP_Grid[#Data],$DD313,30),0)</f>
        <v/>
      </c>
      <c r="AG313">
        <f>IFERROR(INDEX(PP_Grid[#Data],$DD313,31),0)</f>
        <v/>
      </c>
      <c r="AH313">
        <f>IFERROR(INDEX(PP_Grid[#Data],$DD313,32),0)</f>
        <v/>
      </c>
      <c r="AI313">
        <f>IFERROR(INDEX(PP_Grid[#Data],$DD313,33),0)</f>
        <v/>
      </c>
      <c r="AJ313">
        <f>IFERROR(INDEX(PP_Grid[#Data],$DD313,34),0)</f>
        <v/>
      </c>
      <c r="AK313">
        <f>IFERROR(INDEX(PP_Grid[#Data],$DD313,35),0)</f>
        <v/>
      </c>
      <c r="AL313">
        <f>IFERROR(INDEX(PP_Grid[#Data],$DD313,36),0)</f>
        <v/>
      </c>
      <c r="AM313">
        <f>IFERROR(INDEX(PP_Grid[#Data],$DD313,37),0)</f>
        <v/>
      </c>
      <c r="AN313">
        <f>IFERROR(INDEX(PP_Grid[#Data],$DD313,38),0)</f>
        <v/>
      </c>
      <c r="AO313">
        <f>IFERROR(INDEX(PP_Grid[#Data],$DD313,39),0)</f>
        <v/>
      </c>
      <c r="AP313">
        <f>IFERROR(INDEX(PP_Grid[#Data],$DD313,40),0)</f>
        <v/>
      </c>
      <c r="AQ313">
        <f>IFERROR(INDEX(PP_Grid[#Data],$DD313,41),0)</f>
        <v/>
      </c>
      <c r="AR313">
        <f>IFERROR(INDEX(PP_Grid[#Data],$DD313,42),0)</f>
        <v/>
      </c>
      <c r="AS313">
        <f>IFERROR(INDEX(PP_Grid[#Data],$DD313,43),0)</f>
        <v/>
      </c>
      <c r="AT313">
        <f>IFERROR(INDEX(PP_Grid[#Data],$DD313,44),0)</f>
        <v/>
      </c>
      <c r="AU313">
        <f>IFERROR(INDEX(PP_Grid[#Data],$DD313,45),0)</f>
        <v/>
      </c>
      <c r="AV313">
        <f>IFERROR(INDEX(PP_Grid[#Data],$DD313,46),0)</f>
        <v/>
      </c>
      <c r="AW313">
        <f>IFERROR(INDEX(PP_Grid[#Data],$DD313,47),0)</f>
        <v/>
      </c>
      <c r="AX313">
        <f>IFERROR(INDEX(PP_Grid[#Data],$DD313,48),0)</f>
        <v/>
      </c>
      <c r="AY313">
        <f>IFERROR(INDEX(PP_Grid[#Data],$DD313,49),0)</f>
        <v/>
      </c>
      <c r="AZ313">
        <f>IFERROR(INDEX(PP_Grid[#Data],$DD313,50),0)</f>
        <v/>
      </c>
      <c r="BA313">
        <f>IFERROR(INDEX(PP_Grid[#Data],$DD313,51),0)</f>
        <v/>
      </c>
      <c r="BB313">
        <f>IFERROR(INDEX(PP_Grid[#Data],$DD313,52),0)</f>
        <v/>
      </c>
      <c r="BC313">
        <f>IFERROR(INDEX(PP_Grid[#Data],$DD313,53),0)</f>
        <v/>
      </c>
      <c r="BD313">
        <f>IFERROR(INDEX(PP_Grid[#Data],$DD313,54),0)</f>
        <v/>
      </c>
      <c r="BE313">
        <f>IFERROR(INDEX(PP_Grid[#Data],$DD313,55),0)</f>
        <v/>
      </c>
      <c r="BF313">
        <f>IFERROR(INDEX(PP_Grid[#Data],$DD313,56),0)</f>
        <v/>
      </c>
      <c r="BG313">
        <f>IFERROR(INDEX(PP_Grid[#Data],$DD313,57),0)</f>
        <v/>
      </c>
      <c r="BH313">
        <f>IFERROR(INDEX(PP_Grid[#Data],$DD313,58),0)</f>
        <v/>
      </c>
      <c r="BI313">
        <f>IFERROR(INDEX(PP_Grid[#Data],$DD313,59),0)</f>
        <v/>
      </c>
      <c r="BJ313">
        <f>IFERROR(INDEX(PP_Grid[#Data],$DD313,60),0)</f>
        <v/>
      </c>
      <c r="BK313">
        <f>IFERROR(INDEX(PP_Grid[#Data],$DD313,61),0)</f>
        <v/>
      </c>
      <c r="BL313">
        <f>IFERROR(INDEX(PP_Grid[#Data],$DD313,62),0)</f>
        <v/>
      </c>
      <c r="BM313">
        <f>IFERROR(INDEX(PP_Grid[#Data],$DD313,63),0)</f>
        <v/>
      </c>
      <c r="BN313">
        <f>IFERROR(INDEX(PP_Grid[#Data],$DD313,64),0)</f>
        <v/>
      </c>
      <c r="BO313">
        <f>IFERROR(INDEX(PP_Grid[#Data],$DD313,65),0)</f>
        <v/>
      </c>
      <c r="BP313">
        <f>IFERROR(INDEX(PP_Grid[#Data],$DD313,66),0)</f>
        <v/>
      </c>
      <c r="BQ313">
        <f>IFERROR(INDEX(PP_Grid[#Data],$DD313,67),0)</f>
        <v/>
      </c>
      <c r="BR313">
        <f>IFERROR(INDEX(PP_Grid[#Data],$DD313,68),0)</f>
        <v/>
      </c>
      <c r="BS313">
        <f>IFERROR(INDEX(PP_Grid[#Data],$DD313,69),0)</f>
        <v/>
      </c>
      <c r="BT313">
        <f>IFERROR(INDEX(PP_Grid[#Data],$DD313,70),0)</f>
        <v/>
      </c>
      <c r="BU313">
        <f>IFERROR(INDEX(PP_Grid[#Data],$DD313,71),0)</f>
        <v/>
      </c>
      <c r="BV313">
        <f>IFERROR(INDEX(PP_Grid[#Data],$DD313,72),0)</f>
        <v/>
      </c>
      <c r="BW313">
        <f>IFERROR(INDEX(PP_Grid[#Data],$DD313,73),0)</f>
        <v/>
      </c>
      <c r="BX313">
        <f>IFERROR(INDEX(PP_Grid[#Data],$DD313,74),0)</f>
        <v/>
      </c>
      <c r="BY313">
        <f>IFERROR(INDEX(PP_Grid[#Data],$DD313,75),0)</f>
        <v/>
      </c>
      <c r="BZ313">
        <f>IFERROR(INDEX(PP_Grid[#Data],$DD313,76),0)</f>
        <v/>
      </c>
      <c r="CA313">
        <f>IFERROR(INDEX(PP_Grid[#Data],$DD313,77),0)</f>
        <v/>
      </c>
      <c r="CB313">
        <f>IFERROR(INDEX(PP_Grid[#Data],$DD313,78),0)</f>
        <v/>
      </c>
      <c r="CC313">
        <f>IFERROR(INDEX(PP_Grid[#Data],$DD313,79),0)</f>
        <v/>
      </c>
      <c r="CD313">
        <f>IFERROR(INDEX(PP_Grid[#Data],$DD313,80),0)</f>
        <v/>
      </c>
      <c r="CE313">
        <f>IFERROR(INDEX(PP_Grid[#Data],$DD313,81),0)</f>
        <v/>
      </c>
      <c r="CF313">
        <f>IFERROR(INDEX(PP_Grid[#Data],$DD313,82),0)</f>
        <v/>
      </c>
      <c r="CG313">
        <f>IFERROR(INDEX(PP_Grid[#Data],$DD313,83),0)</f>
        <v/>
      </c>
      <c r="CH313">
        <f>IFERROR(INDEX(PP_Grid[#Data],$DD313,84),0)</f>
        <v/>
      </c>
      <c r="CI313">
        <f>IFERROR(INDEX(PP_Grid[#Data],$DD313,85),0)</f>
        <v/>
      </c>
      <c r="CJ313">
        <f>IFERROR(INDEX(PP_Grid[#Data],$DD313,86),0)</f>
        <v/>
      </c>
      <c r="CK313">
        <f>IFERROR(INDEX(PP_Grid[#Data],$DD313,87),0)</f>
        <v/>
      </c>
      <c r="CL313">
        <f>IFERROR(INDEX(PP_Grid[#Data],$DD313,88),0)</f>
        <v/>
      </c>
      <c r="CM313">
        <f>IFERROR(INDEX(PP_Grid[#Data],$DD313,89),0)</f>
        <v/>
      </c>
      <c r="CN313">
        <f>IFERROR(INDEX(PP_Grid[#Data],$DD313,90),0)</f>
        <v/>
      </c>
      <c r="CO313">
        <f>IFERROR(INDEX(PP_Grid[#Data],$DD313,91),0)</f>
        <v/>
      </c>
      <c r="CP313">
        <f>IFERROR(INDEX(PP_Grid[#Data],$DD313,92),0)</f>
        <v/>
      </c>
      <c r="CQ313">
        <f>IFERROR(INDEX(PP_Grid[#Data],$DD313,93),0)</f>
        <v/>
      </c>
      <c r="CR313">
        <f>IFERROR(INDEX(PP_Grid[#Data],$DD313,94),0)</f>
        <v/>
      </c>
      <c r="CS313">
        <f>IFERROR(INDEX(PP_Grid[#Data],$DD313,95),0)</f>
        <v/>
      </c>
      <c r="CT313">
        <f>IFERROR(INDEX(PP_Grid[#Data],$DD313,96),0)</f>
        <v/>
      </c>
      <c r="CU313">
        <f>IFERROR(INDEX(PP_Grid[#Data],$DD313,97),0)</f>
        <v/>
      </c>
      <c r="CV313">
        <f>IFERROR(INDEX(PP_Grid[#Data],$DD313,98),0)</f>
        <v/>
      </c>
      <c r="CW313">
        <f>IFERROR(INDEX(PP_Grid[#Data],$DD313,99),0)</f>
        <v/>
      </c>
      <c r="CX313">
        <f>IFERROR(INDEX(PP_Grid[#Data],$DD313,100),0)</f>
        <v/>
      </c>
      <c r="CY313">
        <f>IFERROR(INDEX(PP_Grid[#Data],$DD313,101),0)</f>
        <v/>
      </c>
      <c r="CZ313">
        <f>IFERROR(INDEX(PP_Grid[#Data],$DD313,102),0)</f>
        <v/>
      </c>
      <c r="DA313">
        <f>IFERROR(INDEX(PP_Grid[#Data],$DD313,103),0)</f>
        <v/>
      </c>
      <c r="DB313">
        <f>IFERROR(INDEX(PP_Grid[#Data],$DD313,104),0)</f>
        <v/>
      </c>
      <c r="DC313">
        <f>IFERROR(INDEX(PP_Grid[#Data],$DD313,105),0)</f>
        <v/>
      </c>
      <c r="DD313" s="12">
        <f>IFERROR(MATCH($B313,PP_Grid[Intermediate],0),99999)</f>
        <v/>
      </c>
    </row>
    <row r="314">
      <c r="B314" t="inlineStr">
        <is>
          <t>使用量(kg)</t>
        </is>
      </c>
      <c r="C314">
        <f>SUMIFS(M_BOM[RM_Qty_Per_Batch],M_BOM[Intermediate],$B313,M_BOM[Part Name],$A312)</f>
        <v/>
      </c>
      <c r="D314">
        <f>$C314*D313</f>
        <v/>
      </c>
      <c r="E314">
        <f>$C314*E313</f>
        <v/>
      </c>
      <c r="F314">
        <f>$C314*F313</f>
        <v/>
      </c>
      <c r="G314">
        <f>$C314*G313</f>
        <v/>
      </c>
      <c r="H314">
        <f>$C314*H313</f>
        <v/>
      </c>
      <c r="I314">
        <f>$C314*I313</f>
        <v/>
      </c>
      <c r="J314">
        <f>$C314*J313</f>
        <v/>
      </c>
      <c r="K314">
        <f>$C314*K313</f>
        <v/>
      </c>
      <c r="L314">
        <f>$C314*L313</f>
        <v/>
      </c>
      <c r="M314">
        <f>$C314*M313</f>
        <v/>
      </c>
      <c r="N314">
        <f>$C314*N313</f>
        <v/>
      </c>
      <c r="O314">
        <f>$C314*O313</f>
        <v/>
      </c>
      <c r="P314">
        <f>$C314*P313</f>
        <v/>
      </c>
      <c r="Q314">
        <f>$C314*Q313</f>
        <v/>
      </c>
      <c r="R314">
        <f>$C314*R313</f>
        <v/>
      </c>
      <c r="S314">
        <f>$C314*S313</f>
        <v/>
      </c>
      <c r="T314">
        <f>$C314*T313</f>
        <v/>
      </c>
      <c r="U314">
        <f>$C314*U313</f>
        <v/>
      </c>
      <c r="V314">
        <f>$C314*V313</f>
        <v/>
      </c>
      <c r="W314">
        <f>$C314*W313</f>
        <v/>
      </c>
      <c r="X314">
        <f>$C314*X313</f>
        <v/>
      </c>
      <c r="Y314">
        <f>$C314*Y313</f>
        <v/>
      </c>
      <c r="Z314">
        <f>$C314*Z313</f>
        <v/>
      </c>
      <c r="AA314">
        <f>$C314*AA313</f>
        <v/>
      </c>
      <c r="AB314">
        <f>$C314*AB313</f>
        <v/>
      </c>
      <c r="AC314">
        <f>$C314*AC313</f>
        <v/>
      </c>
      <c r="AD314">
        <f>$C314*AD313</f>
        <v/>
      </c>
      <c r="AE314">
        <f>$C314*AE313</f>
        <v/>
      </c>
      <c r="AF314">
        <f>$C314*AF313</f>
        <v/>
      </c>
      <c r="AG314">
        <f>$C314*AG313</f>
        <v/>
      </c>
      <c r="AH314">
        <f>$C314*AH313</f>
        <v/>
      </c>
      <c r="AI314">
        <f>$C314*AI313</f>
        <v/>
      </c>
      <c r="AJ314">
        <f>$C314*AJ313</f>
        <v/>
      </c>
      <c r="AK314">
        <f>$C314*AK313</f>
        <v/>
      </c>
      <c r="AL314">
        <f>$C314*AL313</f>
        <v/>
      </c>
      <c r="AM314">
        <f>$C314*AM313</f>
        <v/>
      </c>
      <c r="AN314">
        <f>$C314*AN313</f>
        <v/>
      </c>
      <c r="AO314">
        <f>$C314*AO313</f>
        <v/>
      </c>
      <c r="AP314">
        <f>$C314*AP313</f>
        <v/>
      </c>
      <c r="AQ314">
        <f>$C314*AQ313</f>
        <v/>
      </c>
      <c r="AR314">
        <f>$C314*AR313</f>
        <v/>
      </c>
      <c r="AS314">
        <f>$C314*AS313</f>
        <v/>
      </c>
      <c r="AT314">
        <f>$C314*AT313</f>
        <v/>
      </c>
      <c r="AU314">
        <f>$C314*AU313</f>
        <v/>
      </c>
      <c r="AV314">
        <f>$C314*AV313</f>
        <v/>
      </c>
      <c r="AW314">
        <f>$C314*AW313</f>
        <v/>
      </c>
      <c r="AX314">
        <f>$C314*AX313</f>
        <v/>
      </c>
      <c r="AY314">
        <f>$C314*AY313</f>
        <v/>
      </c>
      <c r="AZ314">
        <f>$C314*AZ313</f>
        <v/>
      </c>
      <c r="BA314">
        <f>$C314*BA313</f>
        <v/>
      </c>
      <c r="BB314">
        <f>$C314*BB313</f>
        <v/>
      </c>
      <c r="BC314">
        <f>$C314*BC313</f>
        <v/>
      </c>
      <c r="BD314">
        <f>$C314*BD313</f>
        <v/>
      </c>
      <c r="BE314">
        <f>$C314*BE313</f>
        <v/>
      </c>
      <c r="BF314">
        <f>$C314*BF313</f>
        <v/>
      </c>
      <c r="BG314">
        <f>$C314*BG313</f>
        <v/>
      </c>
      <c r="BH314">
        <f>$C314*BH313</f>
        <v/>
      </c>
      <c r="BI314">
        <f>$C314*BI313</f>
        <v/>
      </c>
      <c r="BJ314">
        <f>$C314*BJ313</f>
        <v/>
      </c>
      <c r="BK314">
        <f>$C314*BK313</f>
        <v/>
      </c>
      <c r="BL314">
        <f>$C314*BL313</f>
        <v/>
      </c>
      <c r="BM314">
        <f>$C314*BM313</f>
        <v/>
      </c>
      <c r="BN314">
        <f>$C314*BN313</f>
        <v/>
      </c>
      <c r="BO314">
        <f>$C314*BO313</f>
        <v/>
      </c>
      <c r="BP314">
        <f>$C314*BP313</f>
        <v/>
      </c>
      <c r="BQ314">
        <f>$C314*BQ313</f>
        <v/>
      </c>
      <c r="BR314">
        <f>$C314*BR313</f>
        <v/>
      </c>
      <c r="BS314">
        <f>$C314*BS313</f>
        <v/>
      </c>
      <c r="BT314">
        <f>$C314*BT313</f>
        <v/>
      </c>
      <c r="BU314">
        <f>$C314*BU313</f>
        <v/>
      </c>
      <c r="BV314">
        <f>$C314*BV313</f>
        <v/>
      </c>
      <c r="BW314">
        <f>$C314*BW313</f>
        <v/>
      </c>
      <c r="BX314">
        <f>$C314*BX313</f>
        <v/>
      </c>
      <c r="BY314">
        <f>$C314*BY313</f>
        <v/>
      </c>
      <c r="BZ314">
        <f>$C314*BZ313</f>
        <v/>
      </c>
      <c r="CA314">
        <f>$C314*CA313</f>
        <v/>
      </c>
      <c r="CB314">
        <f>$C314*CB313</f>
        <v/>
      </c>
      <c r="CC314">
        <f>$C314*CC313</f>
        <v/>
      </c>
      <c r="CD314">
        <f>$C314*CD313</f>
        <v/>
      </c>
      <c r="CE314">
        <f>$C314*CE313</f>
        <v/>
      </c>
      <c r="CF314">
        <f>$C314*CF313</f>
        <v/>
      </c>
      <c r="CG314">
        <f>$C314*CG313</f>
        <v/>
      </c>
      <c r="CH314">
        <f>$C314*CH313</f>
        <v/>
      </c>
      <c r="CI314">
        <f>$C314*CI313</f>
        <v/>
      </c>
      <c r="CJ314">
        <f>$C314*CJ313</f>
        <v/>
      </c>
      <c r="CK314">
        <f>$C314*CK313</f>
        <v/>
      </c>
      <c r="CL314">
        <f>$C314*CL313</f>
        <v/>
      </c>
      <c r="CM314">
        <f>$C314*CM313</f>
        <v/>
      </c>
      <c r="CN314">
        <f>$C314*CN313</f>
        <v/>
      </c>
      <c r="CO314">
        <f>$C314*CO313</f>
        <v/>
      </c>
      <c r="CP314">
        <f>$C314*CP313</f>
        <v/>
      </c>
      <c r="CQ314">
        <f>$C314*CQ313</f>
        <v/>
      </c>
      <c r="CR314">
        <f>$C314*CR313</f>
        <v/>
      </c>
      <c r="CS314">
        <f>$C314*CS313</f>
        <v/>
      </c>
      <c r="CT314">
        <f>$C314*CT313</f>
        <v/>
      </c>
      <c r="CU314">
        <f>$C314*CU313</f>
        <v/>
      </c>
      <c r="CV314">
        <f>$C314*CV313</f>
        <v/>
      </c>
      <c r="CW314">
        <f>$C314*CW313</f>
        <v/>
      </c>
      <c r="CX314">
        <f>$C314*CX313</f>
        <v/>
      </c>
      <c r="CY314">
        <f>$C314*CY313</f>
        <v/>
      </c>
      <c r="CZ314">
        <f>$C314*CZ313</f>
        <v/>
      </c>
      <c r="DA314">
        <f>$C314*DA313</f>
        <v/>
      </c>
      <c r="DB314">
        <f>$C314*DB313</f>
        <v/>
      </c>
      <c r="DC314">
        <f>$C314*DC313</f>
        <v/>
      </c>
    </row>
    <row r="315">
      <c r="B315" t="inlineStr">
        <is>
          <t>TSP-067</t>
        </is>
      </c>
      <c r="C315" t="inlineStr">
        <is>
          <t>No. of batches</t>
        </is>
      </c>
      <c r="D315">
        <f>IFERROR(INDEX(PP_Grid[#Data],$DD315,2),0)</f>
        <v/>
      </c>
      <c r="E315">
        <f>IFERROR(INDEX(PP_Grid[#Data],$DD315,3),0)</f>
        <v/>
      </c>
      <c r="F315">
        <f>IFERROR(INDEX(PP_Grid[#Data],$DD315,4),0)</f>
        <v/>
      </c>
      <c r="G315">
        <f>IFERROR(INDEX(PP_Grid[#Data],$DD315,5),0)</f>
        <v/>
      </c>
      <c r="H315">
        <f>IFERROR(INDEX(PP_Grid[#Data],$DD315,6),0)</f>
        <v/>
      </c>
      <c r="I315">
        <f>IFERROR(INDEX(PP_Grid[#Data],$DD315,7),0)</f>
        <v/>
      </c>
      <c r="J315">
        <f>IFERROR(INDEX(PP_Grid[#Data],$DD315,8),0)</f>
        <v/>
      </c>
      <c r="K315">
        <f>IFERROR(INDEX(PP_Grid[#Data],$DD315,9),0)</f>
        <v/>
      </c>
      <c r="L315">
        <f>IFERROR(INDEX(PP_Grid[#Data],$DD315,10),0)</f>
        <v/>
      </c>
      <c r="M315">
        <f>IFERROR(INDEX(PP_Grid[#Data],$DD315,11),0)</f>
        <v/>
      </c>
      <c r="N315">
        <f>IFERROR(INDEX(PP_Grid[#Data],$DD315,12),0)</f>
        <v/>
      </c>
      <c r="O315">
        <f>IFERROR(INDEX(PP_Grid[#Data],$DD315,13),0)</f>
        <v/>
      </c>
      <c r="P315">
        <f>IFERROR(INDEX(PP_Grid[#Data],$DD315,14),0)</f>
        <v/>
      </c>
      <c r="Q315">
        <f>IFERROR(INDEX(PP_Grid[#Data],$DD315,15),0)</f>
        <v/>
      </c>
      <c r="R315">
        <f>IFERROR(INDEX(PP_Grid[#Data],$DD315,16),0)</f>
        <v/>
      </c>
      <c r="S315">
        <f>IFERROR(INDEX(PP_Grid[#Data],$DD315,17),0)</f>
        <v/>
      </c>
      <c r="T315">
        <f>IFERROR(INDEX(PP_Grid[#Data],$DD315,18),0)</f>
        <v/>
      </c>
      <c r="U315">
        <f>IFERROR(INDEX(PP_Grid[#Data],$DD315,19),0)</f>
        <v/>
      </c>
      <c r="V315">
        <f>IFERROR(INDEX(PP_Grid[#Data],$DD315,20),0)</f>
        <v/>
      </c>
      <c r="W315">
        <f>IFERROR(INDEX(PP_Grid[#Data],$DD315,21),0)</f>
        <v/>
      </c>
      <c r="X315">
        <f>IFERROR(INDEX(PP_Grid[#Data],$DD315,22),0)</f>
        <v/>
      </c>
      <c r="Y315">
        <f>IFERROR(INDEX(PP_Grid[#Data],$DD315,23),0)</f>
        <v/>
      </c>
      <c r="Z315">
        <f>IFERROR(INDEX(PP_Grid[#Data],$DD315,24),0)</f>
        <v/>
      </c>
      <c r="AA315">
        <f>IFERROR(INDEX(PP_Grid[#Data],$DD315,25),0)</f>
        <v/>
      </c>
      <c r="AB315">
        <f>IFERROR(INDEX(PP_Grid[#Data],$DD315,26),0)</f>
        <v/>
      </c>
      <c r="AC315">
        <f>IFERROR(INDEX(PP_Grid[#Data],$DD315,27),0)</f>
        <v/>
      </c>
      <c r="AD315">
        <f>IFERROR(INDEX(PP_Grid[#Data],$DD315,28),0)</f>
        <v/>
      </c>
      <c r="AE315">
        <f>IFERROR(INDEX(PP_Grid[#Data],$DD315,29),0)</f>
        <v/>
      </c>
      <c r="AF315">
        <f>IFERROR(INDEX(PP_Grid[#Data],$DD315,30),0)</f>
        <v/>
      </c>
      <c r="AG315">
        <f>IFERROR(INDEX(PP_Grid[#Data],$DD315,31),0)</f>
        <v/>
      </c>
      <c r="AH315">
        <f>IFERROR(INDEX(PP_Grid[#Data],$DD315,32),0)</f>
        <v/>
      </c>
      <c r="AI315">
        <f>IFERROR(INDEX(PP_Grid[#Data],$DD315,33),0)</f>
        <v/>
      </c>
      <c r="AJ315">
        <f>IFERROR(INDEX(PP_Grid[#Data],$DD315,34),0)</f>
        <v/>
      </c>
      <c r="AK315">
        <f>IFERROR(INDEX(PP_Grid[#Data],$DD315,35),0)</f>
        <v/>
      </c>
      <c r="AL315">
        <f>IFERROR(INDEX(PP_Grid[#Data],$DD315,36),0)</f>
        <v/>
      </c>
      <c r="AM315">
        <f>IFERROR(INDEX(PP_Grid[#Data],$DD315,37),0)</f>
        <v/>
      </c>
      <c r="AN315">
        <f>IFERROR(INDEX(PP_Grid[#Data],$DD315,38),0)</f>
        <v/>
      </c>
      <c r="AO315">
        <f>IFERROR(INDEX(PP_Grid[#Data],$DD315,39),0)</f>
        <v/>
      </c>
      <c r="AP315">
        <f>IFERROR(INDEX(PP_Grid[#Data],$DD315,40),0)</f>
        <v/>
      </c>
      <c r="AQ315">
        <f>IFERROR(INDEX(PP_Grid[#Data],$DD315,41),0)</f>
        <v/>
      </c>
      <c r="AR315">
        <f>IFERROR(INDEX(PP_Grid[#Data],$DD315,42),0)</f>
        <v/>
      </c>
      <c r="AS315">
        <f>IFERROR(INDEX(PP_Grid[#Data],$DD315,43),0)</f>
        <v/>
      </c>
      <c r="AT315">
        <f>IFERROR(INDEX(PP_Grid[#Data],$DD315,44),0)</f>
        <v/>
      </c>
      <c r="AU315">
        <f>IFERROR(INDEX(PP_Grid[#Data],$DD315,45),0)</f>
        <v/>
      </c>
      <c r="AV315">
        <f>IFERROR(INDEX(PP_Grid[#Data],$DD315,46),0)</f>
        <v/>
      </c>
      <c r="AW315">
        <f>IFERROR(INDEX(PP_Grid[#Data],$DD315,47),0)</f>
        <v/>
      </c>
      <c r="AX315">
        <f>IFERROR(INDEX(PP_Grid[#Data],$DD315,48),0)</f>
        <v/>
      </c>
      <c r="AY315">
        <f>IFERROR(INDEX(PP_Grid[#Data],$DD315,49),0)</f>
        <v/>
      </c>
      <c r="AZ315">
        <f>IFERROR(INDEX(PP_Grid[#Data],$DD315,50),0)</f>
        <v/>
      </c>
      <c r="BA315">
        <f>IFERROR(INDEX(PP_Grid[#Data],$DD315,51),0)</f>
        <v/>
      </c>
      <c r="BB315">
        <f>IFERROR(INDEX(PP_Grid[#Data],$DD315,52),0)</f>
        <v/>
      </c>
      <c r="BC315">
        <f>IFERROR(INDEX(PP_Grid[#Data],$DD315,53),0)</f>
        <v/>
      </c>
      <c r="BD315">
        <f>IFERROR(INDEX(PP_Grid[#Data],$DD315,54),0)</f>
        <v/>
      </c>
      <c r="BE315">
        <f>IFERROR(INDEX(PP_Grid[#Data],$DD315,55),0)</f>
        <v/>
      </c>
      <c r="BF315">
        <f>IFERROR(INDEX(PP_Grid[#Data],$DD315,56),0)</f>
        <v/>
      </c>
      <c r="BG315">
        <f>IFERROR(INDEX(PP_Grid[#Data],$DD315,57),0)</f>
        <v/>
      </c>
      <c r="BH315">
        <f>IFERROR(INDEX(PP_Grid[#Data],$DD315,58),0)</f>
        <v/>
      </c>
      <c r="BI315">
        <f>IFERROR(INDEX(PP_Grid[#Data],$DD315,59),0)</f>
        <v/>
      </c>
      <c r="BJ315">
        <f>IFERROR(INDEX(PP_Grid[#Data],$DD315,60),0)</f>
        <v/>
      </c>
      <c r="BK315">
        <f>IFERROR(INDEX(PP_Grid[#Data],$DD315,61),0)</f>
        <v/>
      </c>
      <c r="BL315">
        <f>IFERROR(INDEX(PP_Grid[#Data],$DD315,62),0)</f>
        <v/>
      </c>
      <c r="BM315">
        <f>IFERROR(INDEX(PP_Grid[#Data],$DD315,63),0)</f>
        <v/>
      </c>
      <c r="BN315">
        <f>IFERROR(INDEX(PP_Grid[#Data],$DD315,64),0)</f>
        <v/>
      </c>
      <c r="BO315">
        <f>IFERROR(INDEX(PP_Grid[#Data],$DD315,65),0)</f>
        <v/>
      </c>
      <c r="BP315">
        <f>IFERROR(INDEX(PP_Grid[#Data],$DD315,66),0)</f>
        <v/>
      </c>
      <c r="BQ315">
        <f>IFERROR(INDEX(PP_Grid[#Data],$DD315,67),0)</f>
        <v/>
      </c>
      <c r="BR315">
        <f>IFERROR(INDEX(PP_Grid[#Data],$DD315,68),0)</f>
        <v/>
      </c>
      <c r="BS315">
        <f>IFERROR(INDEX(PP_Grid[#Data],$DD315,69),0)</f>
        <v/>
      </c>
      <c r="BT315">
        <f>IFERROR(INDEX(PP_Grid[#Data],$DD315,70),0)</f>
        <v/>
      </c>
      <c r="BU315">
        <f>IFERROR(INDEX(PP_Grid[#Data],$DD315,71),0)</f>
        <v/>
      </c>
      <c r="BV315">
        <f>IFERROR(INDEX(PP_Grid[#Data],$DD315,72),0)</f>
        <v/>
      </c>
      <c r="BW315">
        <f>IFERROR(INDEX(PP_Grid[#Data],$DD315,73),0)</f>
        <v/>
      </c>
      <c r="BX315">
        <f>IFERROR(INDEX(PP_Grid[#Data],$DD315,74),0)</f>
        <v/>
      </c>
      <c r="BY315">
        <f>IFERROR(INDEX(PP_Grid[#Data],$DD315,75),0)</f>
        <v/>
      </c>
      <c r="BZ315">
        <f>IFERROR(INDEX(PP_Grid[#Data],$DD315,76),0)</f>
        <v/>
      </c>
      <c r="CA315">
        <f>IFERROR(INDEX(PP_Grid[#Data],$DD315,77),0)</f>
        <v/>
      </c>
      <c r="CB315">
        <f>IFERROR(INDEX(PP_Grid[#Data],$DD315,78),0)</f>
        <v/>
      </c>
      <c r="CC315">
        <f>IFERROR(INDEX(PP_Grid[#Data],$DD315,79),0)</f>
        <v/>
      </c>
      <c r="CD315">
        <f>IFERROR(INDEX(PP_Grid[#Data],$DD315,80),0)</f>
        <v/>
      </c>
      <c r="CE315">
        <f>IFERROR(INDEX(PP_Grid[#Data],$DD315,81),0)</f>
        <v/>
      </c>
      <c r="CF315">
        <f>IFERROR(INDEX(PP_Grid[#Data],$DD315,82),0)</f>
        <v/>
      </c>
      <c r="CG315">
        <f>IFERROR(INDEX(PP_Grid[#Data],$DD315,83),0)</f>
        <v/>
      </c>
      <c r="CH315">
        <f>IFERROR(INDEX(PP_Grid[#Data],$DD315,84),0)</f>
        <v/>
      </c>
      <c r="CI315">
        <f>IFERROR(INDEX(PP_Grid[#Data],$DD315,85),0)</f>
        <v/>
      </c>
      <c r="CJ315">
        <f>IFERROR(INDEX(PP_Grid[#Data],$DD315,86),0)</f>
        <v/>
      </c>
      <c r="CK315">
        <f>IFERROR(INDEX(PP_Grid[#Data],$DD315,87),0)</f>
        <v/>
      </c>
      <c r="CL315">
        <f>IFERROR(INDEX(PP_Grid[#Data],$DD315,88),0)</f>
        <v/>
      </c>
      <c r="CM315">
        <f>IFERROR(INDEX(PP_Grid[#Data],$DD315,89),0)</f>
        <v/>
      </c>
      <c r="CN315">
        <f>IFERROR(INDEX(PP_Grid[#Data],$DD315,90),0)</f>
        <v/>
      </c>
      <c r="CO315">
        <f>IFERROR(INDEX(PP_Grid[#Data],$DD315,91),0)</f>
        <v/>
      </c>
      <c r="CP315">
        <f>IFERROR(INDEX(PP_Grid[#Data],$DD315,92),0)</f>
        <v/>
      </c>
      <c r="CQ315">
        <f>IFERROR(INDEX(PP_Grid[#Data],$DD315,93),0)</f>
        <v/>
      </c>
      <c r="CR315">
        <f>IFERROR(INDEX(PP_Grid[#Data],$DD315,94),0)</f>
        <v/>
      </c>
      <c r="CS315">
        <f>IFERROR(INDEX(PP_Grid[#Data],$DD315,95),0)</f>
        <v/>
      </c>
      <c r="CT315">
        <f>IFERROR(INDEX(PP_Grid[#Data],$DD315,96),0)</f>
        <v/>
      </c>
      <c r="CU315">
        <f>IFERROR(INDEX(PP_Grid[#Data],$DD315,97),0)</f>
        <v/>
      </c>
      <c r="CV315">
        <f>IFERROR(INDEX(PP_Grid[#Data],$DD315,98),0)</f>
        <v/>
      </c>
      <c r="CW315">
        <f>IFERROR(INDEX(PP_Grid[#Data],$DD315,99),0)</f>
        <v/>
      </c>
      <c r="CX315">
        <f>IFERROR(INDEX(PP_Grid[#Data],$DD315,100),0)</f>
        <v/>
      </c>
      <c r="CY315">
        <f>IFERROR(INDEX(PP_Grid[#Data],$DD315,101),0)</f>
        <v/>
      </c>
      <c r="CZ315">
        <f>IFERROR(INDEX(PP_Grid[#Data],$DD315,102),0)</f>
        <v/>
      </c>
      <c r="DA315">
        <f>IFERROR(INDEX(PP_Grid[#Data],$DD315,103),0)</f>
        <v/>
      </c>
      <c r="DB315">
        <f>IFERROR(INDEX(PP_Grid[#Data],$DD315,104),0)</f>
        <v/>
      </c>
      <c r="DC315">
        <f>IFERROR(INDEX(PP_Grid[#Data],$DD315,105),0)</f>
        <v/>
      </c>
      <c r="DD315" s="12">
        <f>IFERROR(MATCH($B315,PP_Grid[Intermediate],0),99999)</f>
        <v/>
      </c>
    </row>
    <row r="316">
      <c r="B316" t="inlineStr">
        <is>
          <t>使用量(kg)</t>
        </is>
      </c>
      <c r="C316">
        <f>SUMIFS(M_BOM[RM_Qty_Per_Batch],M_BOM[Intermediate],$B315,M_BOM[Part Name],$A312)</f>
        <v/>
      </c>
      <c r="D316">
        <f>$C316*D315</f>
        <v/>
      </c>
      <c r="E316">
        <f>$C316*E315</f>
        <v/>
      </c>
      <c r="F316">
        <f>$C316*F315</f>
        <v/>
      </c>
      <c r="G316">
        <f>$C316*G315</f>
        <v/>
      </c>
      <c r="H316">
        <f>$C316*H315</f>
        <v/>
      </c>
      <c r="I316">
        <f>$C316*I315</f>
        <v/>
      </c>
      <c r="J316">
        <f>$C316*J315</f>
        <v/>
      </c>
      <c r="K316">
        <f>$C316*K315</f>
        <v/>
      </c>
      <c r="L316">
        <f>$C316*L315</f>
        <v/>
      </c>
      <c r="M316">
        <f>$C316*M315</f>
        <v/>
      </c>
      <c r="N316">
        <f>$C316*N315</f>
        <v/>
      </c>
      <c r="O316">
        <f>$C316*O315</f>
        <v/>
      </c>
      <c r="P316">
        <f>$C316*P315</f>
        <v/>
      </c>
      <c r="Q316">
        <f>$C316*Q315</f>
        <v/>
      </c>
      <c r="R316">
        <f>$C316*R315</f>
        <v/>
      </c>
      <c r="S316">
        <f>$C316*S315</f>
        <v/>
      </c>
      <c r="T316">
        <f>$C316*T315</f>
        <v/>
      </c>
      <c r="U316">
        <f>$C316*U315</f>
        <v/>
      </c>
      <c r="V316">
        <f>$C316*V315</f>
        <v/>
      </c>
      <c r="W316">
        <f>$C316*W315</f>
        <v/>
      </c>
      <c r="X316">
        <f>$C316*X315</f>
        <v/>
      </c>
      <c r="Y316">
        <f>$C316*Y315</f>
        <v/>
      </c>
      <c r="Z316">
        <f>$C316*Z315</f>
        <v/>
      </c>
      <c r="AA316">
        <f>$C316*AA315</f>
        <v/>
      </c>
      <c r="AB316">
        <f>$C316*AB315</f>
        <v/>
      </c>
      <c r="AC316">
        <f>$C316*AC315</f>
        <v/>
      </c>
      <c r="AD316">
        <f>$C316*AD315</f>
        <v/>
      </c>
      <c r="AE316">
        <f>$C316*AE315</f>
        <v/>
      </c>
      <c r="AF316">
        <f>$C316*AF315</f>
        <v/>
      </c>
      <c r="AG316">
        <f>$C316*AG315</f>
        <v/>
      </c>
      <c r="AH316">
        <f>$C316*AH315</f>
        <v/>
      </c>
      <c r="AI316">
        <f>$C316*AI315</f>
        <v/>
      </c>
      <c r="AJ316">
        <f>$C316*AJ315</f>
        <v/>
      </c>
      <c r="AK316">
        <f>$C316*AK315</f>
        <v/>
      </c>
      <c r="AL316">
        <f>$C316*AL315</f>
        <v/>
      </c>
      <c r="AM316">
        <f>$C316*AM315</f>
        <v/>
      </c>
      <c r="AN316">
        <f>$C316*AN315</f>
        <v/>
      </c>
      <c r="AO316">
        <f>$C316*AO315</f>
        <v/>
      </c>
      <c r="AP316">
        <f>$C316*AP315</f>
        <v/>
      </c>
      <c r="AQ316">
        <f>$C316*AQ315</f>
        <v/>
      </c>
      <c r="AR316">
        <f>$C316*AR315</f>
        <v/>
      </c>
      <c r="AS316">
        <f>$C316*AS315</f>
        <v/>
      </c>
      <c r="AT316">
        <f>$C316*AT315</f>
        <v/>
      </c>
      <c r="AU316">
        <f>$C316*AU315</f>
        <v/>
      </c>
      <c r="AV316">
        <f>$C316*AV315</f>
        <v/>
      </c>
      <c r="AW316">
        <f>$C316*AW315</f>
        <v/>
      </c>
      <c r="AX316">
        <f>$C316*AX315</f>
        <v/>
      </c>
      <c r="AY316">
        <f>$C316*AY315</f>
        <v/>
      </c>
      <c r="AZ316">
        <f>$C316*AZ315</f>
        <v/>
      </c>
      <c r="BA316">
        <f>$C316*BA315</f>
        <v/>
      </c>
      <c r="BB316">
        <f>$C316*BB315</f>
        <v/>
      </c>
      <c r="BC316">
        <f>$C316*BC315</f>
        <v/>
      </c>
      <c r="BD316">
        <f>$C316*BD315</f>
        <v/>
      </c>
      <c r="BE316">
        <f>$C316*BE315</f>
        <v/>
      </c>
      <c r="BF316">
        <f>$C316*BF315</f>
        <v/>
      </c>
      <c r="BG316">
        <f>$C316*BG315</f>
        <v/>
      </c>
      <c r="BH316">
        <f>$C316*BH315</f>
        <v/>
      </c>
      <c r="BI316">
        <f>$C316*BI315</f>
        <v/>
      </c>
      <c r="BJ316">
        <f>$C316*BJ315</f>
        <v/>
      </c>
      <c r="BK316">
        <f>$C316*BK315</f>
        <v/>
      </c>
      <c r="BL316">
        <f>$C316*BL315</f>
        <v/>
      </c>
      <c r="BM316">
        <f>$C316*BM315</f>
        <v/>
      </c>
      <c r="BN316">
        <f>$C316*BN315</f>
        <v/>
      </c>
      <c r="BO316">
        <f>$C316*BO315</f>
        <v/>
      </c>
      <c r="BP316">
        <f>$C316*BP315</f>
        <v/>
      </c>
      <c r="BQ316">
        <f>$C316*BQ315</f>
        <v/>
      </c>
      <c r="BR316">
        <f>$C316*BR315</f>
        <v/>
      </c>
      <c r="BS316">
        <f>$C316*BS315</f>
        <v/>
      </c>
      <c r="BT316">
        <f>$C316*BT315</f>
        <v/>
      </c>
      <c r="BU316">
        <f>$C316*BU315</f>
        <v/>
      </c>
      <c r="BV316">
        <f>$C316*BV315</f>
        <v/>
      </c>
      <c r="BW316">
        <f>$C316*BW315</f>
        <v/>
      </c>
      <c r="BX316">
        <f>$C316*BX315</f>
        <v/>
      </c>
      <c r="BY316">
        <f>$C316*BY315</f>
        <v/>
      </c>
      <c r="BZ316">
        <f>$C316*BZ315</f>
        <v/>
      </c>
      <c r="CA316">
        <f>$C316*CA315</f>
        <v/>
      </c>
      <c r="CB316">
        <f>$C316*CB315</f>
        <v/>
      </c>
      <c r="CC316">
        <f>$C316*CC315</f>
        <v/>
      </c>
      <c r="CD316">
        <f>$C316*CD315</f>
        <v/>
      </c>
      <c r="CE316">
        <f>$C316*CE315</f>
        <v/>
      </c>
      <c r="CF316">
        <f>$C316*CF315</f>
        <v/>
      </c>
      <c r="CG316">
        <f>$C316*CG315</f>
        <v/>
      </c>
      <c r="CH316">
        <f>$C316*CH315</f>
        <v/>
      </c>
      <c r="CI316">
        <f>$C316*CI315</f>
        <v/>
      </c>
      <c r="CJ316">
        <f>$C316*CJ315</f>
        <v/>
      </c>
      <c r="CK316">
        <f>$C316*CK315</f>
        <v/>
      </c>
      <c r="CL316">
        <f>$C316*CL315</f>
        <v/>
      </c>
      <c r="CM316">
        <f>$C316*CM315</f>
        <v/>
      </c>
      <c r="CN316">
        <f>$C316*CN315</f>
        <v/>
      </c>
      <c r="CO316">
        <f>$C316*CO315</f>
        <v/>
      </c>
      <c r="CP316">
        <f>$C316*CP315</f>
        <v/>
      </c>
      <c r="CQ316">
        <f>$C316*CQ315</f>
        <v/>
      </c>
      <c r="CR316">
        <f>$C316*CR315</f>
        <v/>
      </c>
      <c r="CS316">
        <f>$C316*CS315</f>
        <v/>
      </c>
      <c r="CT316">
        <f>$C316*CT315</f>
        <v/>
      </c>
      <c r="CU316">
        <f>$C316*CU315</f>
        <v/>
      </c>
      <c r="CV316">
        <f>$C316*CV315</f>
        <v/>
      </c>
      <c r="CW316">
        <f>$C316*CW315</f>
        <v/>
      </c>
      <c r="CX316">
        <f>$C316*CX315</f>
        <v/>
      </c>
      <c r="CY316">
        <f>$C316*CY315</f>
        <v/>
      </c>
      <c r="CZ316">
        <f>$C316*CZ315</f>
        <v/>
      </c>
      <c r="DA316">
        <f>$C316*DA315</f>
        <v/>
      </c>
      <c r="DB316">
        <f>$C316*DB315</f>
        <v/>
      </c>
      <c r="DC316">
        <f>$C316*DC315</f>
        <v/>
      </c>
    </row>
    <row r="317">
      <c r="B317" t="inlineStr">
        <is>
          <t>TSP-069</t>
        </is>
      </c>
      <c r="C317" t="inlineStr">
        <is>
          <t>No. of batches</t>
        </is>
      </c>
      <c r="D317">
        <f>IFERROR(INDEX(PP_Grid[#Data],$DD317,2),0)</f>
        <v/>
      </c>
      <c r="E317">
        <f>IFERROR(INDEX(PP_Grid[#Data],$DD317,3),0)</f>
        <v/>
      </c>
      <c r="F317">
        <f>IFERROR(INDEX(PP_Grid[#Data],$DD317,4),0)</f>
        <v/>
      </c>
      <c r="G317">
        <f>IFERROR(INDEX(PP_Grid[#Data],$DD317,5),0)</f>
        <v/>
      </c>
      <c r="H317">
        <f>IFERROR(INDEX(PP_Grid[#Data],$DD317,6),0)</f>
        <v/>
      </c>
      <c r="I317">
        <f>IFERROR(INDEX(PP_Grid[#Data],$DD317,7),0)</f>
        <v/>
      </c>
      <c r="J317">
        <f>IFERROR(INDEX(PP_Grid[#Data],$DD317,8),0)</f>
        <v/>
      </c>
      <c r="K317">
        <f>IFERROR(INDEX(PP_Grid[#Data],$DD317,9),0)</f>
        <v/>
      </c>
      <c r="L317">
        <f>IFERROR(INDEX(PP_Grid[#Data],$DD317,10),0)</f>
        <v/>
      </c>
      <c r="M317">
        <f>IFERROR(INDEX(PP_Grid[#Data],$DD317,11),0)</f>
        <v/>
      </c>
      <c r="N317">
        <f>IFERROR(INDEX(PP_Grid[#Data],$DD317,12),0)</f>
        <v/>
      </c>
      <c r="O317">
        <f>IFERROR(INDEX(PP_Grid[#Data],$DD317,13),0)</f>
        <v/>
      </c>
      <c r="P317">
        <f>IFERROR(INDEX(PP_Grid[#Data],$DD317,14),0)</f>
        <v/>
      </c>
      <c r="Q317">
        <f>IFERROR(INDEX(PP_Grid[#Data],$DD317,15),0)</f>
        <v/>
      </c>
      <c r="R317">
        <f>IFERROR(INDEX(PP_Grid[#Data],$DD317,16),0)</f>
        <v/>
      </c>
      <c r="S317">
        <f>IFERROR(INDEX(PP_Grid[#Data],$DD317,17),0)</f>
        <v/>
      </c>
      <c r="T317">
        <f>IFERROR(INDEX(PP_Grid[#Data],$DD317,18),0)</f>
        <v/>
      </c>
      <c r="U317">
        <f>IFERROR(INDEX(PP_Grid[#Data],$DD317,19),0)</f>
        <v/>
      </c>
      <c r="V317">
        <f>IFERROR(INDEX(PP_Grid[#Data],$DD317,20),0)</f>
        <v/>
      </c>
      <c r="W317">
        <f>IFERROR(INDEX(PP_Grid[#Data],$DD317,21),0)</f>
        <v/>
      </c>
      <c r="X317">
        <f>IFERROR(INDEX(PP_Grid[#Data],$DD317,22),0)</f>
        <v/>
      </c>
      <c r="Y317">
        <f>IFERROR(INDEX(PP_Grid[#Data],$DD317,23),0)</f>
        <v/>
      </c>
      <c r="Z317">
        <f>IFERROR(INDEX(PP_Grid[#Data],$DD317,24),0)</f>
        <v/>
      </c>
      <c r="AA317">
        <f>IFERROR(INDEX(PP_Grid[#Data],$DD317,25),0)</f>
        <v/>
      </c>
      <c r="AB317">
        <f>IFERROR(INDEX(PP_Grid[#Data],$DD317,26),0)</f>
        <v/>
      </c>
      <c r="AC317">
        <f>IFERROR(INDEX(PP_Grid[#Data],$DD317,27),0)</f>
        <v/>
      </c>
      <c r="AD317">
        <f>IFERROR(INDEX(PP_Grid[#Data],$DD317,28),0)</f>
        <v/>
      </c>
      <c r="AE317">
        <f>IFERROR(INDEX(PP_Grid[#Data],$DD317,29),0)</f>
        <v/>
      </c>
      <c r="AF317">
        <f>IFERROR(INDEX(PP_Grid[#Data],$DD317,30),0)</f>
        <v/>
      </c>
      <c r="AG317">
        <f>IFERROR(INDEX(PP_Grid[#Data],$DD317,31),0)</f>
        <v/>
      </c>
      <c r="AH317">
        <f>IFERROR(INDEX(PP_Grid[#Data],$DD317,32),0)</f>
        <v/>
      </c>
      <c r="AI317">
        <f>IFERROR(INDEX(PP_Grid[#Data],$DD317,33),0)</f>
        <v/>
      </c>
      <c r="AJ317">
        <f>IFERROR(INDEX(PP_Grid[#Data],$DD317,34),0)</f>
        <v/>
      </c>
      <c r="AK317">
        <f>IFERROR(INDEX(PP_Grid[#Data],$DD317,35),0)</f>
        <v/>
      </c>
      <c r="AL317">
        <f>IFERROR(INDEX(PP_Grid[#Data],$DD317,36),0)</f>
        <v/>
      </c>
      <c r="AM317">
        <f>IFERROR(INDEX(PP_Grid[#Data],$DD317,37),0)</f>
        <v/>
      </c>
      <c r="AN317">
        <f>IFERROR(INDEX(PP_Grid[#Data],$DD317,38),0)</f>
        <v/>
      </c>
      <c r="AO317">
        <f>IFERROR(INDEX(PP_Grid[#Data],$DD317,39),0)</f>
        <v/>
      </c>
      <c r="AP317">
        <f>IFERROR(INDEX(PP_Grid[#Data],$DD317,40),0)</f>
        <v/>
      </c>
      <c r="AQ317">
        <f>IFERROR(INDEX(PP_Grid[#Data],$DD317,41),0)</f>
        <v/>
      </c>
      <c r="AR317">
        <f>IFERROR(INDEX(PP_Grid[#Data],$DD317,42),0)</f>
        <v/>
      </c>
      <c r="AS317">
        <f>IFERROR(INDEX(PP_Grid[#Data],$DD317,43),0)</f>
        <v/>
      </c>
      <c r="AT317">
        <f>IFERROR(INDEX(PP_Grid[#Data],$DD317,44),0)</f>
        <v/>
      </c>
      <c r="AU317">
        <f>IFERROR(INDEX(PP_Grid[#Data],$DD317,45),0)</f>
        <v/>
      </c>
      <c r="AV317">
        <f>IFERROR(INDEX(PP_Grid[#Data],$DD317,46),0)</f>
        <v/>
      </c>
      <c r="AW317">
        <f>IFERROR(INDEX(PP_Grid[#Data],$DD317,47),0)</f>
        <v/>
      </c>
      <c r="AX317">
        <f>IFERROR(INDEX(PP_Grid[#Data],$DD317,48),0)</f>
        <v/>
      </c>
      <c r="AY317">
        <f>IFERROR(INDEX(PP_Grid[#Data],$DD317,49),0)</f>
        <v/>
      </c>
      <c r="AZ317">
        <f>IFERROR(INDEX(PP_Grid[#Data],$DD317,50),0)</f>
        <v/>
      </c>
      <c r="BA317">
        <f>IFERROR(INDEX(PP_Grid[#Data],$DD317,51),0)</f>
        <v/>
      </c>
      <c r="BB317">
        <f>IFERROR(INDEX(PP_Grid[#Data],$DD317,52),0)</f>
        <v/>
      </c>
      <c r="BC317">
        <f>IFERROR(INDEX(PP_Grid[#Data],$DD317,53),0)</f>
        <v/>
      </c>
      <c r="BD317">
        <f>IFERROR(INDEX(PP_Grid[#Data],$DD317,54),0)</f>
        <v/>
      </c>
      <c r="BE317">
        <f>IFERROR(INDEX(PP_Grid[#Data],$DD317,55),0)</f>
        <v/>
      </c>
      <c r="BF317">
        <f>IFERROR(INDEX(PP_Grid[#Data],$DD317,56),0)</f>
        <v/>
      </c>
      <c r="BG317">
        <f>IFERROR(INDEX(PP_Grid[#Data],$DD317,57),0)</f>
        <v/>
      </c>
      <c r="BH317">
        <f>IFERROR(INDEX(PP_Grid[#Data],$DD317,58),0)</f>
        <v/>
      </c>
      <c r="BI317">
        <f>IFERROR(INDEX(PP_Grid[#Data],$DD317,59),0)</f>
        <v/>
      </c>
      <c r="BJ317">
        <f>IFERROR(INDEX(PP_Grid[#Data],$DD317,60),0)</f>
        <v/>
      </c>
      <c r="BK317">
        <f>IFERROR(INDEX(PP_Grid[#Data],$DD317,61),0)</f>
        <v/>
      </c>
      <c r="BL317">
        <f>IFERROR(INDEX(PP_Grid[#Data],$DD317,62),0)</f>
        <v/>
      </c>
      <c r="BM317">
        <f>IFERROR(INDEX(PP_Grid[#Data],$DD317,63),0)</f>
        <v/>
      </c>
      <c r="BN317">
        <f>IFERROR(INDEX(PP_Grid[#Data],$DD317,64),0)</f>
        <v/>
      </c>
      <c r="BO317">
        <f>IFERROR(INDEX(PP_Grid[#Data],$DD317,65),0)</f>
        <v/>
      </c>
      <c r="BP317">
        <f>IFERROR(INDEX(PP_Grid[#Data],$DD317,66),0)</f>
        <v/>
      </c>
      <c r="BQ317">
        <f>IFERROR(INDEX(PP_Grid[#Data],$DD317,67),0)</f>
        <v/>
      </c>
      <c r="BR317">
        <f>IFERROR(INDEX(PP_Grid[#Data],$DD317,68),0)</f>
        <v/>
      </c>
      <c r="BS317">
        <f>IFERROR(INDEX(PP_Grid[#Data],$DD317,69),0)</f>
        <v/>
      </c>
      <c r="BT317">
        <f>IFERROR(INDEX(PP_Grid[#Data],$DD317,70),0)</f>
        <v/>
      </c>
      <c r="BU317">
        <f>IFERROR(INDEX(PP_Grid[#Data],$DD317,71),0)</f>
        <v/>
      </c>
      <c r="BV317">
        <f>IFERROR(INDEX(PP_Grid[#Data],$DD317,72),0)</f>
        <v/>
      </c>
      <c r="BW317">
        <f>IFERROR(INDEX(PP_Grid[#Data],$DD317,73),0)</f>
        <v/>
      </c>
      <c r="BX317">
        <f>IFERROR(INDEX(PP_Grid[#Data],$DD317,74),0)</f>
        <v/>
      </c>
      <c r="BY317">
        <f>IFERROR(INDEX(PP_Grid[#Data],$DD317,75),0)</f>
        <v/>
      </c>
      <c r="BZ317">
        <f>IFERROR(INDEX(PP_Grid[#Data],$DD317,76),0)</f>
        <v/>
      </c>
      <c r="CA317">
        <f>IFERROR(INDEX(PP_Grid[#Data],$DD317,77),0)</f>
        <v/>
      </c>
      <c r="CB317">
        <f>IFERROR(INDEX(PP_Grid[#Data],$DD317,78),0)</f>
        <v/>
      </c>
      <c r="CC317">
        <f>IFERROR(INDEX(PP_Grid[#Data],$DD317,79),0)</f>
        <v/>
      </c>
      <c r="CD317">
        <f>IFERROR(INDEX(PP_Grid[#Data],$DD317,80),0)</f>
        <v/>
      </c>
      <c r="CE317">
        <f>IFERROR(INDEX(PP_Grid[#Data],$DD317,81),0)</f>
        <v/>
      </c>
      <c r="CF317">
        <f>IFERROR(INDEX(PP_Grid[#Data],$DD317,82),0)</f>
        <v/>
      </c>
      <c r="CG317">
        <f>IFERROR(INDEX(PP_Grid[#Data],$DD317,83),0)</f>
        <v/>
      </c>
      <c r="CH317">
        <f>IFERROR(INDEX(PP_Grid[#Data],$DD317,84),0)</f>
        <v/>
      </c>
      <c r="CI317">
        <f>IFERROR(INDEX(PP_Grid[#Data],$DD317,85),0)</f>
        <v/>
      </c>
      <c r="CJ317">
        <f>IFERROR(INDEX(PP_Grid[#Data],$DD317,86),0)</f>
        <v/>
      </c>
      <c r="CK317">
        <f>IFERROR(INDEX(PP_Grid[#Data],$DD317,87),0)</f>
        <v/>
      </c>
      <c r="CL317">
        <f>IFERROR(INDEX(PP_Grid[#Data],$DD317,88),0)</f>
        <v/>
      </c>
      <c r="CM317">
        <f>IFERROR(INDEX(PP_Grid[#Data],$DD317,89),0)</f>
        <v/>
      </c>
      <c r="CN317">
        <f>IFERROR(INDEX(PP_Grid[#Data],$DD317,90),0)</f>
        <v/>
      </c>
      <c r="CO317">
        <f>IFERROR(INDEX(PP_Grid[#Data],$DD317,91),0)</f>
        <v/>
      </c>
      <c r="CP317">
        <f>IFERROR(INDEX(PP_Grid[#Data],$DD317,92),0)</f>
        <v/>
      </c>
      <c r="CQ317">
        <f>IFERROR(INDEX(PP_Grid[#Data],$DD317,93),0)</f>
        <v/>
      </c>
      <c r="CR317">
        <f>IFERROR(INDEX(PP_Grid[#Data],$DD317,94),0)</f>
        <v/>
      </c>
      <c r="CS317">
        <f>IFERROR(INDEX(PP_Grid[#Data],$DD317,95),0)</f>
        <v/>
      </c>
      <c r="CT317">
        <f>IFERROR(INDEX(PP_Grid[#Data],$DD317,96),0)</f>
        <v/>
      </c>
      <c r="CU317">
        <f>IFERROR(INDEX(PP_Grid[#Data],$DD317,97),0)</f>
        <v/>
      </c>
      <c r="CV317">
        <f>IFERROR(INDEX(PP_Grid[#Data],$DD317,98),0)</f>
        <v/>
      </c>
      <c r="CW317">
        <f>IFERROR(INDEX(PP_Grid[#Data],$DD317,99),0)</f>
        <v/>
      </c>
      <c r="CX317">
        <f>IFERROR(INDEX(PP_Grid[#Data],$DD317,100),0)</f>
        <v/>
      </c>
      <c r="CY317">
        <f>IFERROR(INDEX(PP_Grid[#Data],$DD317,101),0)</f>
        <v/>
      </c>
      <c r="CZ317">
        <f>IFERROR(INDEX(PP_Grid[#Data],$DD317,102),0)</f>
        <v/>
      </c>
      <c r="DA317">
        <f>IFERROR(INDEX(PP_Grid[#Data],$DD317,103),0)</f>
        <v/>
      </c>
      <c r="DB317">
        <f>IFERROR(INDEX(PP_Grid[#Data],$DD317,104),0)</f>
        <v/>
      </c>
      <c r="DC317">
        <f>IFERROR(INDEX(PP_Grid[#Data],$DD317,105),0)</f>
        <v/>
      </c>
      <c r="DD317" s="12">
        <f>IFERROR(MATCH($B317,PP_Grid[Intermediate],0),99999)</f>
        <v/>
      </c>
    </row>
    <row r="318">
      <c r="B318" t="inlineStr">
        <is>
          <t>使用量(kg)</t>
        </is>
      </c>
      <c r="C318">
        <f>SUMIFS(M_BOM[RM_Qty_Per_Batch],M_BOM[Intermediate],$B317,M_BOM[Part Name],$A312)</f>
        <v/>
      </c>
      <c r="D318">
        <f>$C318*D317</f>
        <v/>
      </c>
      <c r="E318">
        <f>$C318*E317</f>
        <v/>
      </c>
      <c r="F318">
        <f>$C318*F317</f>
        <v/>
      </c>
      <c r="G318">
        <f>$C318*G317</f>
        <v/>
      </c>
      <c r="H318">
        <f>$C318*H317</f>
        <v/>
      </c>
      <c r="I318">
        <f>$C318*I317</f>
        <v/>
      </c>
      <c r="J318">
        <f>$C318*J317</f>
        <v/>
      </c>
      <c r="K318">
        <f>$C318*K317</f>
        <v/>
      </c>
      <c r="L318">
        <f>$C318*L317</f>
        <v/>
      </c>
      <c r="M318">
        <f>$C318*M317</f>
        <v/>
      </c>
      <c r="N318">
        <f>$C318*N317</f>
        <v/>
      </c>
      <c r="O318">
        <f>$C318*O317</f>
        <v/>
      </c>
      <c r="P318">
        <f>$C318*P317</f>
        <v/>
      </c>
      <c r="Q318">
        <f>$C318*Q317</f>
        <v/>
      </c>
      <c r="R318">
        <f>$C318*R317</f>
        <v/>
      </c>
      <c r="S318">
        <f>$C318*S317</f>
        <v/>
      </c>
      <c r="T318">
        <f>$C318*T317</f>
        <v/>
      </c>
      <c r="U318">
        <f>$C318*U317</f>
        <v/>
      </c>
      <c r="V318">
        <f>$C318*V317</f>
        <v/>
      </c>
      <c r="W318">
        <f>$C318*W317</f>
        <v/>
      </c>
      <c r="X318">
        <f>$C318*X317</f>
        <v/>
      </c>
      <c r="Y318">
        <f>$C318*Y317</f>
        <v/>
      </c>
      <c r="Z318">
        <f>$C318*Z317</f>
        <v/>
      </c>
      <c r="AA318">
        <f>$C318*AA317</f>
        <v/>
      </c>
      <c r="AB318">
        <f>$C318*AB317</f>
        <v/>
      </c>
      <c r="AC318">
        <f>$C318*AC317</f>
        <v/>
      </c>
      <c r="AD318">
        <f>$C318*AD317</f>
        <v/>
      </c>
      <c r="AE318">
        <f>$C318*AE317</f>
        <v/>
      </c>
      <c r="AF318">
        <f>$C318*AF317</f>
        <v/>
      </c>
      <c r="AG318">
        <f>$C318*AG317</f>
        <v/>
      </c>
      <c r="AH318">
        <f>$C318*AH317</f>
        <v/>
      </c>
      <c r="AI318">
        <f>$C318*AI317</f>
        <v/>
      </c>
      <c r="AJ318">
        <f>$C318*AJ317</f>
        <v/>
      </c>
      <c r="AK318">
        <f>$C318*AK317</f>
        <v/>
      </c>
      <c r="AL318">
        <f>$C318*AL317</f>
        <v/>
      </c>
      <c r="AM318">
        <f>$C318*AM317</f>
        <v/>
      </c>
      <c r="AN318">
        <f>$C318*AN317</f>
        <v/>
      </c>
      <c r="AO318">
        <f>$C318*AO317</f>
        <v/>
      </c>
      <c r="AP318">
        <f>$C318*AP317</f>
        <v/>
      </c>
      <c r="AQ318">
        <f>$C318*AQ317</f>
        <v/>
      </c>
      <c r="AR318">
        <f>$C318*AR317</f>
        <v/>
      </c>
      <c r="AS318">
        <f>$C318*AS317</f>
        <v/>
      </c>
      <c r="AT318">
        <f>$C318*AT317</f>
        <v/>
      </c>
      <c r="AU318">
        <f>$C318*AU317</f>
        <v/>
      </c>
      <c r="AV318">
        <f>$C318*AV317</f>
        <v/>
      </c>
      <c r="AW318">
        <f>$C318*AW317</f>
        <v/>
      </c>
      <c r="AX318">
        <f>$C318*AX317</f>
        <v/>
      </c>
      <c r="AY318">
        <f>$C318*AY317</f>
        <v/>
      </c>
      <c r="AZ318">
        <f>$C318*AZ317</f>
        <v/>
      </c>
      <c r="BA318">
        <f>$C318*BA317</f>
        <v/>
      </c>
      <c r="BB318">
        <f>$C318*BB317</f>
        <v/>
      </c>
      <c r="BC318">
        <f>$C318*BC317</f>
        <v/>
      </c>
      <c r="BD318">
        <f>$C318*BD317</f>
        <v/>
      </c>
      <c r="BE318">
        <f>$C318*BE317</f>
        <v/>
      </c>
      <c r="BF318">
        <f>$C318*BF317</f>
        <v/>
      </c>
      <c r="BG318">
        <f>$C318*BG317</f>
        <v/>
      </c>
      <c r="BH318">
        <f>$C318*BH317</f>
        <v/>
      </c>
      <c r="BI318">
        <f>$C318*BI317</f>
        <v/>
      </c>
      <c r="BJ318">
        <f>$C318*BJ317</f>
        <v/>
      </c>
      <c r="BK318">
        <f>$C318*BK317</f>
        <v/>
      </c>
      <c r="BL318">
        <f>$C318*BL317</f>
        <v/>
      </c>
      <c r="BM318">
        <f>$C318*BM317</f>
        <v/>
      </c>
      <c r="BN318">
        <f>$C318*BN317</f>
        <v/>
      </c>
      <c r="BO318">
        <f>$C318*BO317</f>
        <v/>
      </c>
      <c r="BP318">
        <f>$C318*BP317</f>
        <v/>
      </c>
      <c r="BQ318">
        <f>$C318*BQ317</f>
        <v/>
      </c>
      <c r="BR318">
        <f>$C318*BR317</f>
        <v/>
      </c>
      <c r="BS318">
        <f>$C318*BS317</f>
        <v/>
      </c>
      <c r="BT318">
        <f>$C318*BT317</f>
        <v/>
      </c>
      <c r="BU318">
        <f>$C318*BU317</f>
        <v/>
      </c>
      <c r="BV318">
        <f>$C318*BV317</f>
        <v/>
      </c>
      <c r="BW318">
        <f>$C318*BW317</f>
        <v/>
      </c>
      <c r="BX318">
        <f>$C318*BX317</f>
        <v/>
      </c>
      <c r="BY318">
        <f>$C318*BY317</f>
        <v/>
      </c>
      <c r="BZ318">
        <f>$C318*BZ317</f>
        <v/>
      </c>
      <c r="CA318">
        <f>$C318*CA317</f>
        <v/>
      </c>
      <c r="CB318">
        <f>$C318*CB317</f>
        <v/>
      </c>
      <c r="CC318">
        <f>$C318*CC317</f>
        <v/>
      </c>
      <c r="CD318">
        <f>$C318*CD317</f>
        <v/>
      </c>
      <c r="CE318">
        <f>$C318*CE317</f>
        <v/>
      </c>
      <c r="CF318">
        <f>$C318*CF317</f>
        <v/>
      </c>
      <c r="CG318">
        <f>$C318*CG317</f>
        <v/>
      </c>
      <c r="CH318">
        <f>$C318*CH317</f>
        <v/>
      </c>
      <c r="CI318">
        <f>$C318*CI317</f>
        <v/>
      </c>
      <c r="CJ318">
        <f>$C318*CJ317</f>
        <v/>
      </c>
      <c r="CK318">
        <f>$C318*CK317</f>
        <v/>
      </c>
      <c r="CL318">
        <f>$C318*CL317</f>
        <v/>
      </c>
      <c r="CM318">
        <f>$C318*CM317</f>
        <v/>
      </c>
      <c r="CN318">
        <f>$C318*CN317</f>
        <v/>
      </c>
      <c r="CO318">
        <f>$C318*CO317</f>
        <v/>
      </c>
      <c r="CP318">
        <f>$C318*CP317</f>
        <v/>
      </c>
      <c r="CQ318">
        <f>$C318*CQ317</f>
        <v/>
      </c>
      <c r="CR318">
        <f>$C318*CR317</f>
        <v/>
      </c>
      <c r="CS318">
        <f>$C318*CS317</f>
        <v/>
      </c>
      <c r="CT318">
        <f>$C318*CT317</f>
        <v/>
      </c>
      <c r="CU318">
        <f>$C318*CU317</f>
        <v/>
      </c>
      <c r="CV318">
        <f>$C318*CV317</f>
        <v/>
      </c>
      <c r="CW318">
        <f>$C318*CW317</f>
        <v/>
      </c>
      <c r="CX318">
        <f>$C318*CX317</f>
        <v/>
      </c>
      <c r="CY318">
        <f>$C318*CY317</f>
        <v/>
      </c>
      <c r="CZ318">
        <f>$C318*CZ317</f>
        <v/>
      </c>
      <c r="DA318">
        <f>$C318*DA317</f>
        <v/>
      </c>
      <c r="DB318">
        <f>$C318*DB317</f>
        <v/>
      </c>
      <c r="DC318">
        <f>$C318*DC317</f>
        <v/>
      </c>
    </row>
    <row r="319">
      <c r="B319" t="inlineStr">
        <is>
          <t>TSP-104</t>
        </is>
      </c>
      <c r="C319" t="inlineStr">
        <is>
          <t>No. of batches</t>
        </is>
      </c>
      <c r="D319">
        <f>IFERROR(INDEX(PP_Grid[#Data],$DD319,2),0)</f>
        <v/>
      </c>
      <c r="E319">
        <f>IFERROR(INDEX(PP_Grid[#Data],$DD319,3),0)</f>
        <v/>
      </c>
      <c r="F319">
        <f>IFERROR(INDEX(PP_Grid[#Data],$DD319,4),0)</f>
        <v/>
      </c>
      <c r="G319">
        <f>IFERROR(INDEX(PP_Grid[#Data],$DD319,5),0)</f>
        <v/>
      </c>
      <c r="H319">
        <f>IFERROR(INDEX(PP_Grid[#Data],$DD319,6),0)</f>
        <v/>
      </c>
      <c r="I319">
        <f>IFERROR(INDEX(PP_Grid[#Data],$DD319,7),0)</f>
        <v/>
      </c>
      <c r="J319">
        <f>IFERROR(INDEX(PP_Grid[#Data],$DD319,8),0)</f>
        <v/>
      </c>
      <c r="K319">
        <f>IFERROR(INDEX(PP_Grid[#Data],$DD319,9),0)</f>
        <v/>
      </c>
      <c r="L319">
        <f>IFERROR(INDEX(PP_Grid[#Data],$DD319,10),0)</f>
        <v/>
      </c>
      <c r="M319">
        <f>IFERROR(INDEX(PP_Grid[#Data],$DD319,11),0)</f>
        <v/>
      </c>
      <c r="N319">
        <f>IFERROR(INDEX(PP_Grid[#Data],$DD319,12),0)</f>
        <v/>
      </c>
      <c r="O319">
        <f>IFERROR(INDEX(PP_Grid[#Data],$DD319,13),0)</f>
        <v/>
      </c>
      <c r="P319">
        <f>IFERROR(INDEX(PP_Grid[#Data],$DD319,14),0)</f>
        <v/>
      </c>
      <c r="Q319">
        <f>IFERROR(INDEX(PP_Grid[#Data],$DD319,15),0)</f>
        <v/>
      </c>
      <c r="R319">
        <f>IFERROR(INDEX(PP_Grid[#Data],$DD319,16),0)</f>
        <v/>
      </c>
      <c r="S319">
        <f>IFERROR(INDEX(PP_Grid[#Data],$DD319,17),0)</f>
        <v/>
      </c>
      <c r="T319">
        <f>IFERROR(INDEX(PP_Grid[#Data],$DD319,18),0)</f>
        <v/>
      </c>
      <c r="U319">
        <f>IFERROR(INDEX(PP_Grid[#Data],$DD319,19),0)</f>
        <v/>
      </c>
      <c r="V319">
        <f>IFERROR(INDEX(PP_Grid[#Data],$DD319,20),0)</f>
        <v/>
      </c>
      <c r="W319">
        <f>IFERROR(INDEX(PP_Grid[#Data],$DD319,21),0)</f>
        <v/>
      </c>
      <c r="X319">
        <f>IFERROR(INDEX(PP_Grid[#Data],$DD319,22),0)</f>
        <v/>
      </c>
      <c r="Y319">
        <f>IFERROR(INDEX(PP_Grid[#Data],$DD319,23),0)</f>
        <v/>
      </c>
      <c r="Z319">
        <f>IFERROR(INDEX(PP_Grid[#Data],$DD319,24),0)</f>
        <v/>
      </c>
      <c r="AA319">
        <f>IFERROR(INDEX(PP_Grid[#Data],$DD319,25),0)</f>
        <v/>
      </c>
      <c r="AB319">
        <f>IFERROR(INDEX(PP_Grid[#Data],$DD319,26),0)</f>
        <v/>
      </c>
      <c r="AC319">
        <f>IFERROR(INDEX(PP_Grid[#Data],$DD319,27),0)</f>
        <v/>
      </c>
      <c r="AD319">
        <f>IFERROR(INDEX(PP_Grid[#Data],$DD319,28),0)</f>
        <v/>
      </c>
      <c r="AE319">
        <f>IFERROR(INDEX(PP_Grid[#Data],$DD319,29),0)</f>
        <v/>
      </c>
      <c r="AF319">
        <f>IFERROR(INDEX(PP_Grid[#Data],$DD319,30),0)</f>
        <v/>
      </c>
      <c r="AG319">
        <f>IFERROR(INDEX(PP_Grid[#Data],$DD319,31),0)</f>
        <v/>
      </c>
      <c r="AH319">
        <f>IFERROR(INDEX(PP_Grid[#Data],$DD319,32),0)</f>
        <v/>
      </c>
      <c r="AI319">
        <f>IFERROR(INDEX(PP_Grid[#Data],$DD319,33),0)</f>
        <v/>
      </c>
      <c r="AJ319">
        <f>IFERROR(INDEX(PP_Grid[#Data],$DD319,34),0)</f>
        <v/>
      </c>
      <c r="AK319">
        <f>IFERROR(INDEX(PP_Grid[#Data],$DD319,35),0)</f>
        <v/>
      </c>
      <c r="AL319">
        <f>IFERROR(INDEX(PP_Grid[#Data],$DD319,36),0)</f>
        <v/>
      </c>
      <c r="AM319">
        <f>IFERROR(INDEX(PP_Grid[#Data],$DD319,37),0)</f>
        <v/>
      </c>
      <c r="AN319">
        <f>IFERROR(INDEX(PP_Grid[#Data],$DD319,38),0)</f>
        <v/>
      </c>
      <c r="AO319">
        <f>IFERROR(INDEX(PP_Grid[#Data],$DD319,39),0)</f>
        <v/>
      </c>
      <c r="AP319">
        <f>IFERROR(INDEX(PP_Grid[#Data],$DD319,40),0)</f>
        <v/>
      </c>
      <c r="AQ319">
        <f>IFERROR(INDEX(PP_Grid[#Data],$DD319,41),0)</f>
        <v/>
      </c>
      <c r="AR319">
        <f>IFERROR(INDEX(PP_Grid[#Data],$DD319,42),0)</f>
        <v/>
      </c>
      <c r="AS319">
        <f>IFERROR(INDEX(PP_Grid[#Data],$DD319,43),0)</f>
        <v/>
      </c>
      <c r="AT319">
        <f>IFERROR(INDEX(PP_Grid[#Data],$DD319,44),0)</f>
        <v/>
      </c>
      <c r="AU319">
        <f>IFERROR(INDEX(PP_Grid[#Data],$DD319,45),0)</f>
        <v/>
      </c>
      <c r="AV319">
        <f>IFERROR(INDEX(PP_Grid[#Data],$DD319,46),0)</f>
        <v/>
      </c>
      <c r="AW319">
        <f>IFERROR(INDEX(PP_Grid[#Data],$DD319,47),0)</f>
        <v/>
      </c>
      <c r="AX319">
        <f>IFERROR(INDEX(PP_Grid[#Data],$DD319,48),0)</f>
        <v/>
      </c>
      <c r="AY319">
        <f>IFERROR(INDEX(PP_Grid[#Data],$DD319,49),0)</f>
        <v/>
      </c>
      <c r="AZ319">
        <f>IFERROR(INDEX(PP_Grid[#Data],$DD319,50),0)</f>
        <v/>
      </c>
      <c r="BA319">
        <f>IFERROR(INDEX(PP_Grid[#Data],$DD319,51),0)</f>
        <v/>
      </c>
      <c r="BB319">
        <f>IFERROR(INDEX(PP_Grid[#Data],$DD319,52),0)</f>
        <v/>
      </c>
      <c r="BC319">
        <f>IFERROR(INDEX(PP_Grid[#Data],$DD319,53),0)</f>
        <v/>
      </c>
      <c r="BD319">
        <f>IFERROR(INDEX(PP_Grid[#Data],$DD319,54),0)</f>
        <v/>
      </c>
      <c r="BE319">
        <f>IFERROR(INDEX(PP_Grid[#Data],$DD319,55),0)</f>
        <v/>
      </c>
      <c r="BF319">
        <f>IFERROR(INDEX(PP_Grid[#Data],$DD319,56),0)</f>
        <v/>
      </c>
      <c r="BG319">
        <f>IFERROR(INDEX(PP_Grid[#Data],$DD319,57),0)</f>
        <v/>
      </c>
      <c r="BH319">
        <f>IFERROR(INDEX(PP_Grid[#Data],$DD319,58),0)</f>
        <v/>
      </c>
      <c r="BI319">
        <f>IFERROR(INDEX(PP_Grid[#Data],$DD319,59),0)</f>
        <v/>
      </c>
      <c r="BJ319">
        <f>IFERROR(INDEX(PP_Grid[#Data],$DD319,60),0)</f>
        <v/>
      </c>
      <c r="BK319">
        <f>IFERROR(INDEX(PP_Grid[#Data],$DD319,61),0)</f>
        <v/>
      </c>
      <c r="BL319">
        <f>IFERROR(INDEX(PP_Grid[#Data],$DD319,62),0)</f>
        <v/>
      </c>
      <c r="BM319">
        <f>IFERROR(INDEX(PP_Grid[#Data],$DD319,63),0)</f>
        <v/>
      </c>
      <c r="BN319">
        <f>IFERROR(INDEX(PP_Grid[#Data],$DD319,64),0)</f>
        <v/>
      </c>
      <c r="BO319">
        <f>IFERROR(INDEX(PP_Grid[#Data],$DD319,65),0)</f>
        <v/>
      </c>
      <c r="BP319">
        <f>IFERROR(INDEX(PP_Grid[#Data],$DD319,66),0)</f>
        <v/>
      </c>
      <c r="BQ319">
        <f>IFERROR(INDEX(PP_Grid[#Data],$DD319,67),0)</f>
        <v/>
      </c>
      <c r="BR319">
        <f>IFERROR(INDEX(PP_Grid[#Data],$DD319,68),0)</f>
        <v/>
      </c>
      <c r="BS319">
        <f>IFERROR(INDEX(PP_Grid[#Data],$DD319,69),0)</f>
        <v/>
      </c>
      <c r="BT319">
        <f>IFERROR(INDEX(PP_Grid[#Data],$DD319,70),0)</f>
        <v/>
      </c>
      <c r="BU319">
        <f>IFERROR(INDEX(PP_Grid[#Data],$DD319,71),0)</f>
        <v/>
      </c>
      <c r="BV319">
        <f>IFERROR(INDEX(PP_Grid[#Data],$DD319,72),0)</f>
        <v/>
      </c>
      <c r="BW319">
        <f>IFERROR(INDEX(PP_Grid[#Data],$DD319,73),0)</f>
        <v/>
      </c>
      <c r="BX319">
        <f>IFERROR(INDEX(PP_Grid[#Data],$DD319,74),0)</f>
        <v/>
      </c>
      <c r="BY319">
        <f>IFERROR(INDEX(PP_Grid[#Data],$DD319,75),0)</f>
        <v/>
      </c>
      <c r="BZ319">
        <f>IFERROR(INDEX(PP_Grid[#Data],$DD319,76),0)</f>
        <v/>
      </c>
      <c r="CA319">
        <f>IFERROR(INDEX(PP_Grid[#Data],$DD319,77),0)</f>
        <v/>
      </c>
      <c r="CB319">
        <f>IFERROR(INDEX(PP_Grid[#Data],$DD319,78),0)</f>
        <v/>
      </c>
      <c r="CC319">
        <f>IFERROR(INDEX(PP_Grid[#Data],$DD319,79),0)</f>
        <v/>
      </c>
      <c r="CD319">
        <f>IFERROR(INDEX(PP_Grid[#Data],$DD319,80),0)</f>
        <v/>
      </c>
      <c r="CE319">
        <f>IFERROR(INDEX(PP_Grid[#Data],$DD319,81),0)</f>
        <v/>
      </c>
      <c r="CF319">
        <f>IFERROR(INDEX(PP_Grid[#Data],$DD319,82),0)</f>
        <v/>
      </c>
      <c r="CG319">
        <f>IFERROR(INDEX(PP_Grid[#Data],$DD319,83),0)</f>
        <v/>
      </c>
      <c r="CH319">
        <f>IFERROR(INDEX(PP_Grid[#Data],$DD319,84),0)</f>
        <v/>
      </c>
      <c r="CI319">
        <f>IFERROR(INDEX(PP_Grid[#Data],$DD319,85),0)</f>
        <v/>
      </c>
      <c r="CJ319">
        <f>IFERROR(INDEX(PP_Grid[#Data],$DD319,86),0)</f>
        <v/>
      </c>
      <c r="CK319">
        <f>IFERROR(INDEX(PP_Grid[#Data],$DD319,87),0)</f>
        <v/>
      </c>
      <c r="CL319">
        <f>IFERROR(INDEX(PP_Grid[#Data],$DD319,88),0)</f>
        <v/>
      </c>
      <c r="CM319">
        <f>IFERROR(INDEX(PP_Grid[#Data],$DD319,89),0)</f>
        <v/>
      </c>
      <c r="CN319">
        <f>IFERROR(INDEX(PP_Grid[#Data],$DD319,90),0)</f>
        <v/>
      </c>
      <c r="CO319">
        <f>IFERROR(INDEX(PP_Grid[#Data],$DD319,91),0)</f>
        <v/>
      </c>
      <c r="CP319">
        <f>IFERROR(INDEX(PP_Grid[#Data],$DD319,92),0)</f>
        <v/>
      </c>
      <c r="CQ319">
        <f>IFERROR(INDEX(PP_Grid[#Data],$DD319,93),0)</f>
        <v/>
      </c>
      <c r="CR319">
        <f>IFERROR(INDEX(PP_Grid[#Data],$DD319,94),0)</f>
        <v/>
      </c>
      <c r="CS319">
        <f>IFERROR(INDEX(PP_Grid[#Data],$DD319,95),0)</f>
        <v/>
      </c>
      <c r="CT319">
        <f>IFERROR(INDEX(PP_Grid[#Data],$DD319,96),0)</f>
        <v/>
      </c>
      <c r="CU319">
        <f>IFERROR(INDEX(PP_Grid[#Data],$DD319,97),0)</f>
        <v/>
      </c>
      <c r="CV319">
        <f>IFERROR(INDEX(PP_Grid[#Data],$DD319,98),0)</f>
        <v/>
      </c>
      <c r="CW319">
        <f>IFERROR(INDEX(PP_Grid[#Data],$DD319,99),0)</f>
        <v/>
      </c>
      <c r="CX319">
        <f>IFERROR(INDEX(PP_Grid[#Data],$DD319,100),0)</f>
        <v/>
      </c>
      <c r="CY319">
        <f>IFERROR(INDEX(PP_Grid[#Data],$DD319,101),0)</f>
        <v/>
      </c>
      <c r="CZ319">
        <f>IFERROR(INDEX(PP_Grid[#Data],$DD319,102),0)</f>
        <v/>
      </c>
      <c r="DA319">
        <f>IFERROR(INDEX(PP_Grid[#Data],$DD319,103),0)</f>
        <v/>
      </c>
      <c r="DB319">
        <f>IFERROR(INDEX(PP_Grid[#Data],$DD319,104),0)</f>
        <v/>
      </c>
      <c r="DC319">
        <f>IFERROR(INDEX(PP_Grid[#Data],$DD319,105),0)</f>
        <v/>
      </c>
      <c r="DD319" s="12">
        <f>IFERROR(MATCH($B319,PP_Grid[Intermediate],0),99999)</f>
        <v/>
      </c>
    </row>
    <row r="320">
      <c r="B320" t="inlineStr">
        <is>
          <t>使用量(kg)</t>
        </is>
      </c>
      <c r="C320">
        <f>SUMIFS(M_BOM[RM_Qty_Per_Batch],M_BOM[Intermediate],$B319,M_BOM[Part Name],$A312)</f>
        <v/>
      </c>
      <c r="D320">
        <f>$C320*D319</f>
        <v/>
      </c>
      <c r="E320">
        <f>$C320*E319</f>
        <v/>
      </c>
      <c r="F320">
        <f>$C320*F319</f>
        <v/>
      </c>
      <c r="G320">
        <f>$C320*G319</f>
        <v/>
      </c>
      <c r="H320">
        <f>$C320*H319</f>
        <v/>
      </c>
      <c r="I320">
        <f>$C320*I319</f>
        <v/>
      </c>
      <c r="J320">
        <f>$C320*J319</f>
        <v/>
      </c>
      <c r="K320">
        <f>$C320*K319</f>
        <v/>
      </c>
      <c r="L320">
        <f>$C320*L319</f>
        <v/>
      </c>
      <c r="M320">
        <f>$C320*M319</f>
        <v/>
      </c>
      <c r="N320">
        <f>$C320*N319</f>
        <v/>
      </c>
      <c r="O320">
        <f>$C320*O319</f>
        <v/>
      </c>
      <c r="P320">
        <f>$C320*P319</f>
        <v/>
      </c>
      <c r="Q320">
        <f>$C320*Q319</f>
        <v/>
      </c>
      <c r="R320">
        <f>$C320*R319</f>
        <v/>
      </c>
      <c r="S320">
        <f>$C320*S319</f>
        <v/>
      </c>
      <c r="T320">
        <f>$C320*T319</f>
        <v/>
      </c>
      <c r="U320">
        <f>$C320*U319</f>
        <v/>
      </c>
      <c r="V320">
        <f>$C320*V319</f>
        <v/>
      </c>
      <c r="W320">
        <f>$C320*W319</f>
        <v/>
      </c>
      <c r="X320">
        <f>$C320*X319</f>
        <v/>
      </c>
      <c r="Y320">
        <f>$C320*Y319</f>
        <v/>
      </c>
      <c r="Z320">
        <f>$C320*Z319</f>
        <v/>
      </c>
      <c r="AA320">
        <f>$C320*AA319</f>
        <v/>
      </c>
      <c r="AB320">
        <f>$C320*AB319</f>
        <v/>
      </c>
      <c r="AC320">
        <f>$C320*AC319</f>
        <v/>
      </c>
      <c r="AD320">
        <f>$C320*AD319</f>
        <v/>
      </c>
      <c r="AE320">
        <f>$C320*AE319</f>
        <v/>
      </c>
      <c r="AF320">
        <f>$C320*AF319</f>
        <v/>
      </c>
      <c r="AG320">
        <f>$C320*AG319</f>
        <v/>
      </c>
      <c r="AH320">
        <f>$C320*AH319</f>
        <v/>
      </c>
      <c r="AI320">
        <f>$C320*AI319</f>
        <v/>
      </c>
      <c r="AJ320">
        <f>$C320*AJ319</f>
        <v/>
      </c>
      <c r="AK320">
        <f>$C320*AK319</f>
        <v/>
      </c>
      <c r="AL320">
        <f>$C320*AL319</f>
        <v/>
      </c>
      <c r="AM320">
        <f>$C320*AM319</f>
        <v/>
      </c>
      <c r="AN320">
        <f>$C320*AN319</f>
        <v/>
      </c>
      <c r="AO320">
        <f>$C320*AO319</f>
        <v/>
      </c>
      <c r="AP320">
        <f>$C320*AP319</f>
        <v/>
      </c>
      <c r="AQ320">
        <f>$C320*AQ319</f>
        <v/>
      </c>
      <c r="AR320">
        <f>$C320*AR319</f>
        <v/>
      </c>
      <c r="AS320">
        <f>$C320*AS319</f>
        <v/>
      </c>
      <c r="AT320">
        <f>$C320*AT319</f>
        <v/>
      </c>
      <c r="AU320">
        <f>$C320*AU319</f>
        <v/>
      </c>
      <c r="AV320">
        <f>$C320*AV319</f>
        <v/>
      </c>
      <c r="AW320">
        <f>$C320*AW319</f>
        <v/>
      </c>
      <c r="AX320">
        <f>$C320*AX319</f>
        <v/>
      </c>
      <c r="AY320">
        <f>$C320*AY319</f>
        <v/>
      </c>
      <c r="AZ320">
        <f>$C320*AZ319</f>
        <v/>
      </c>
      <c r="BA320">
        <f>$C320*BA319</f>
        <v/>
      </c>
      <c r="BB320">
        <f>$C320*BB319</f>
        <v/>
      </c>
      <c r="BC320">
        <f>$C320*BC319</f>
        <v/>
      </c>
      <c r="BD320">
        <f>$C320*BD319</f>
        <v/>
      </c>
      <c r="BE320">
        <f>$C320*BE319</f>
        <v/>
      </c>
      <c r="BF320">
        <f>$C320*BF319</f>
        <v/>
      </c>
      <c r="BG320">
        <f>$C320*BG319</f>
        <v/>
      </c>
      <c r="BH320">
        <f>$C320*BH319</f>
        <v/>
      </c>
      <c r="BI320">
        <f>$C320*BI319</f>
        <v/>
      </c>
      <c r="BJ320">
        <f>$C320*BJ319</f>
        <v/>
      </c>
      <c r="BK320">
        <f>$C320*BK319</f>
        <v/>
      </c>
      <c r="BL320">
        <f>$C320*BL319</f>
        <v/>
      </c>
      <c r="BM320">
        <f>$C320*BM319</f>
        <v/>
      </c>
      <c r="BN320">
        <f>$C320*BN319</f>
        <v/>
      </c>
      <c r="BO320">
        <f>$C320*BO319</f>
        <v/>
      </c>
      <c r="BP320">
        <f>$C320*BP319</f>
        <v/>
      </c>
      <c r="BQ320">
        <f>$C320*BQ319</f>
        <v/>
      </c>
      <c r="BR320">
        <f>$C320*BR319</f>
        <v/>
      </c>
      <c r="BS320">
        <f>$C320*BS319</f>
        <v/>
      </c>
      <c r="BT320">
        <f>$C320*BT319</f>
        <v/>
      </c>
      <c r="BU320">
        <f>$C320*BU319</f>
        <v/>
      </c>
      <c r="BV320">
        <f>$C320*BV319</f>
        <v/>
      </c>
      <c r="BW320">
        <f>$C320*BW319</f>
        <v/>
      </c>
      <c r="BX320">
        <f>$C320*BX319</f>
        <v/>
      </c>
      <c r="BY320">
        <f>$C320*BY319</f>
        <v/>
      </c>
      <c r="BZ320">
        <f>$C320*BZ319</f>
        <v/>
      </c>
      <c r="CA320">
        <f>$C320*CA319</f>
        <v/>
      </c>
      <c r="CB320">
        <f>$C320*CB319</f>
        <v/>
      </c>
      <c r="CC320">
        <f>$C320*CC319</f>
        <v/>
      </c>
      <c r="CD320">
        <f>$C320*CD319</f>
        <v/>
      </c>
      <c r="CE320">
        <f>$C320*CE319</f>
        <v/>
      </c>
      <c r="CF320">
        <f>$C320*CF319</f>
        <v/>
      </c>
      <c r="CG320">
        <f>$C320*CG319</f>
        <v/>
      </c>
      <c r="CH320">
        <f>$C320*CH319</f>
        <v/>
      </c>
      <c r="CI320">
        <f>$C320*CI319</f>
        <v/>
      </c>
      <c r="CJ320">
        <f>$C320*CJ319</f>
        <v/>
      </c>
      <c r="CK320">
        <f>$C320*CK319</f>
        <v/>
      </c>
      <c r="CL320">
        <f>$C320*CL319</f>
        <v/>
      </c>
      <c r="CM320">
        <f>$C320*CM319</f>
        <v/>
      </c>
      <c r="CN320">
        <f>$C320*CN319</f>
        <v/>
      </c>
      <c r="CO320">
        <f>$C320*CO319</f>
        <v/>
      </c>
      <c r="CP320">
        <f>$C320*CP319</f>
        <v/>
      </c>
      <c r="CQ320">
        <f>$C320*CQ319</f>
        <v/>
      </c>
      <c r="CR320">
        <f>$C320*CR319</f>
        <v/>
      </c>
      <c r="CS320">
        <f>$C320*CS319</f>
        <v/>
      </c>
      <c r="CT320">
        <f>$C320*CT319</f>
        <v/>
      </c>
      <c r="CU320">
        <f>$C320*CU319</f>
        <v/>
      </c>
      <c r="CV320">
        <f>$C320*CV319</f>
        <v/>
      </c>
      <c r="CW320">
        <f>$C320*CW319</f>
        <v/>
      </c>
      <c r="CX320">
        <f>$C320*CX319</f>
        <v/>
      </c>
      <c r="CY320">
        <f>$C320*CY319</f>
        <v/>
      </c>
      <c r="CZ320">
        <f>$C320*CZ319</f>
        <v/>
      </c>
      <c r="DA320">
        <f>$C320*DA319</f>
        <v/>
      </c>
      <c r="DB320">
        <f>$C320*DB319</f>
        <v/>
      </c>
      <c r="DC320">
        <f>$C320*DC319</f>
        <v/>
      </c>
    </row>
    <row r="321">
      <c r="B321" t="inlineStr">
        <is>
          <t>TSP-199</t>
        </is>
      </c>
      <c r="C321" t="inlineStr">
        <is>
          <t>No. of batches</t>
        </is>
      </c>
      <c r="D321">
        <f>IFERROR(INDEX(PP_Grid[#Data],$DD321,2),0)</f>
        <v/>
      </c>
      <c r="E321">
        <f>IFERROR(INDEX(PP_Grid[#Data],$DD321,3),0)</f>
        <v/>
      </c>
      <c r="F321">
        <f>IFERROR(INDEX(PP_Grid[#Data],$DD321,4),0)</f>
        <v/>
      </c>
      <c r="G321">
        <f>IFERROR(INDEX(PP_Grid[#Data],$DD321,5),0)</f>
        <v/>
      </c>
      <c r="H321">
        <f>IFERROR(INDEX(PP_Grid[#Data],$DD321,6),0)</f>
        <v/>
      </c>
      <c r="I321">
        <f>IFERROR(INDEX(PP_Grid[#Data],$DD321,7),0)</f>
        <v/>
      </c>
      <c r="J321">
        <f>IFERROR(INDEX(PP_Grid[#Data],$DD321,8),0)</f>
        <v/>
      </c>
      <c r="K321">
        <f>IFERROR(INDEX(PP_Grid[#Data],$DD321,9),0)</f>
        <v/>
      </c>
      <c r="L321">
        <f>IFERROR(INDEX(PP_Grid[#Data],$DD321,10),0)</f>
        <v/>
      </c>
      <c r="M321">
        <f>IFERROR(INDEX(PP_Grid[#Data],$DD321,11),0)</f>
        <v/>
      </c>
      <c r="N321">
        <f>IFERROR(INDEX(PP_Grid[#Data],$DD321,12),0)</f>
        <v/>
      </c>
      <c r="O321">
        <f>IFERROR(INDEX(PP_Grid[#Data],$DD321,13),0)</f>
        <v/>
      </c>
      <c r="P321">
        <f>IFERROR(INDEX(PP_Grid[#Data],$DD321,14),0)</f>
        <v/>
      </c>
      <c r="Q321">
        <f>IFERROR(INDEX(PP_Grid[#Data],$DD321,15),0)</f>
        <v/>
      </c>
      <c r="R321">
        <f>IFERROR(INDEX(PP_Grid[#Data],$DD321,16),0)</f>
        <v/>
      </c>
      <c r="S321">
        <f>IFERROR(INDEX(PP_Grid[#Data],$DD321,17),0)</f>
        <v/>
      </c>
      <c r="T321">
        <f>IFERROR(INDEX(PP_Grid[#Data],$DD321,18),0)</f>
        <v/>
      </c>
      <c r="U321">
        <f>IFERROR(INDEX(PP_Grid[#Data],$DD321,19),0)</f>
        <v/>
      </c>
      <c r="V321">
        <f>IFERROR(INDEX(PP_Grid[#Data],$DD321,20),0)</f>
        <v/>
      </c>
      <c r="W321">
        <f>IFERROR(INDEX(PP_Grid[#Data],$DD321,21),0)</f>
        <v/>
      </c>
      <c r="X321">
        <f>IFERROR(INDEX(PP_Grid[#Data],$DD321,22),0)</f>
        <v/>
      </c>
      <c r="Y321">
        <f>IFERROR(INDEX(PP_Grid[#Data],$DD321,23),0)</f>
        <v/>
      </c>
      <c r="Z321">
        <f>IFERROR(INDEX(PP_Grid[#Data],$DD321,24),0)</f>
        <v/>
      </c>
      <c r="AA321">
        <f>IFERROR(INDEX(PP_Grid[#Data],$DD321,25),0)</f>
        <v/>
      </c>
      <c r="AB321">
        <f>IFERROR(INDEX(PP_Grid[#Data],$DD321,26),0)</f>
        <v/>
      </c>
      <c r="AC321">
        <f>IFERROR(INDEX(PP_Grid[#Data],$DD321,27),0)</f>
        <v/>
      </c>
      <c r="AD321">
        <f>IFERROR(INDEX(PP_Grid[#Data],$DD321,28),0)</f>
        <v/>
      </c>
      <c r="AE321">
        <f>IFERROR(INDEX(PP_Grid[#Data],$DD321,29),0)</f>
        <v/>
      </c>
      <c r="AF321">
        <f>IFERROR(INDEX(PP_Grid[#Data],$DD321,30),0)</f>
        <v/>
      </c>
      <c r="AG321">
        <f>IFERROR(INDEX(PP_Grid[#Data],$DD321,31),0)</f>
        <v/>
      </c>
      <c r="AH321">
        <f>IFERROR(INDEX(PP_Grid[#Data],$DD321,32),0)</f>
        <v/>
      </c>
      <c r="AI321">
        <f>IFERROR(INDEX(PP_Grid[#Data],$DD321,33),0)</f>
        <v/>
      </c>
      <c r="AJ321">
        <f>IFERROR(INDEX(PP_Grid[#Data],$DD321,34),0)</f>
        <v/>
      </c>
      <c r="AK321">
        <f>IFERROR(INDEX(PP_Grid[#Data],$DD321,35),0)</f>
        <v/>
      </c>
      <c r="AL321">
        <f>IFERROR(INDEX(PP_Grid[#Data],$DD321,36),0)</f>
        <v/>
      </c>
      <c r="AM321">
        <f>IFERROR(INDEX(PP_Grid[#Data],$DD321,37),0)</f>
        <v/>
      </c>
      <c r="AN321">
        <f>IFERROR(INDEX(PP_Grid[#Data],$DD321,38),0)</f>
        <v/>
      </c>
      <c r="AO321">
        <f>IFERROR(INDEX(PP_Grid[#Data],$DD321,39),0)</f>
        <v/>
      </c>
      <c r="AP321">
        <f>IFERROR(INDEX(PP_Grid[#Data],$DD321,40),0)</f>
        <v/>
      </c>
      <c r="AQ321">
        <f>IFERROR(INDEX(PP_Grid[#Data],$DD321,41),0)</f>
        <v/>
      </c>
      <c r="AR321">
        <f>IFERROR(INDEX(PP_Grid[#Data],$DD321,42),0)</f>
        <v/>
      </c>
      <c r="AS321">
        <f>IFERROR(INDEX(PP_Grid[#Data],$DD321,43),0)</f>
        <v/>
      </c>
      <c r="AT321">
        <f>IFERROR(INDEX(PP_Grid[#Data],$DD321,44),0)</f>
        <v/>
      </c>
      <c r="AU321">
        <f>IFERROR(INDEX(PP_Grid[#Data],$DD321,45),0)</f>
        <v/>
      </c>
      <c r="AV321">
        <f>IFERROR(INDEX(PP_Grid[#Data],$DD321,46),0)</f>
        <v/>
      </c>
      <c r="AW321">
        <f>IFERROR(INDEX(PP_Grid[#Data],$DD321,47),0)</f>
        <v/>
      </c>
      <c r="AX321">
        <f>IFERROR(INDEX(PP_Grid[#Data],$DD321,48),0)</f>
        <v/>
      </c>
      <c r="AY321">
        <f>IFERROR(INDEX(PP_Grid[#Data],$DD321,49),0)</f>
        <v/>
      </c>
      <c r="AZ321">
        <f>IFERROR(INDEX(PP_Grid[#Data],$DD321,50),0)</f>
        <v/>
      </c>
      <c r="BA321">
        <f>IFERROR(INDEX(PP_Grid[#Data],$DD321,51),0)</f>
        <v/>
      </c>
      <c r="BB321">
        <f>IFERROR(INDEX(PP_Grid[#Data],$DD321,52),0)</f>
        <v/>
      </c>
      <c r="BC321">
        <f>IFERROR(INDEX(PP_Grid[#Data],$DD321,53),0)</f>
        <v/>
      </c>
      <c r="BD321">
        <f>IFERROR(INDEX(PP_Grid[#Data],$DD321,54),0)</f>
        <v/>
      </c>
      <c r="BE321">
        <f>IFERROR(INDEX(PP_Grid[#Data],$DD321,55),0)</f>
        <v/>
      </c>
      <c r="BF321">
        <f>IFERROR(INDEX(PP_Grid[#Data],$DD321,56),0)</f>
        <v/>
      </c>
      <c r="BG321">
        <f>IFERROR(INDEX(PP_Grid[#Data],$DD321,57),0)</f>
        <v/>
      </c>
      <c r="BH321">
        <f>IFERROR(INDEX(PP_Grid[#Data],$DD321,58),0)</f>
        <v/>
      </c>
      <c r="BI321">
        <f>IFERROR(INDEX(PP_Grid[#Data],$DD321,59),0)</f>
        <v/>
      </c>
      <c r="BJ321">
        <f>IFERROR(INDEX(PP_Grid[#Data],$DD321,60),0)</f>
        <v/>
      </c>
      <c r="BK321">
        <f>IFERROR(INDEX(PP_Grid[#Data],$DD321,61),0)</f>
        <v/>
      </c>
      <c r="BL321">
        <f>IFERROR(INDEX(PP_Grid[#Data],$DD321,62),0)</f>
        <v/>
      </c>
      <c r="BM321">
        <f>IFERROR(INDEX(PP_Grid[#Data],$DD321,63),0)</f>
        <v/>
      </c>
      <c r="BN321">
        <f>IFERROR(INDEX(PP_Grid[#Data],$DD321,64),0)</f>
        <v/>
      </c>
      <c r="BO321">
        <f>IFERROR(INDEX(PP_Grid[#Data],$DD321,65),0)</f>
        <v/>
      </c>
      <c r="BP321">
        <f>IFERROR(INDEX(PP_Grid[#Data],$DD321,66),0)</f>
        <v/>
      </c>
      <c r="BQ321">
        <f>IFERROR(INDEX(PP_Grid[#Data],$DD321,67),0)</f>
        <v/>
      </c>
      <c r="BR321">
        <f>IFERROR(INDEX(PP_Grid[#Data],$DD321,68),0)</f>
        <v/>
      </c>
      <c r="BS321">
        <f>IFERROR(INDEX(PP_Grid[#Data],$DD321,69),0)</f>
        <v/>
      </c>
      <c r="BT321">
        <f>IFERROR(INDEX(PP_Grid[#Data],$DD321,70),0)</f>
        <v/>
      </c>
      <c r="BU321">
        <f>IFERROR(INDEX(PP_Grid[#Data],$DD321,71),0)</f>
        <v/>
      </c>
      <c r="BV321">
        <f>IFERROR(INDEX(PP_Grid[#Data],$DD321,72),0)</f>
        <v/>
      </c>
      <c r="BW321">
        <f>IFERROR(INDEX(PP_Grid[#Data],$DD321,73),0)</f>
        <v/>
      </c>
      <c r="BX321">
        <f>IFERROR(INDEX(PP_Grid[#Data],$DD321,74),0)</f>
        <v/>
      </c>
      <c r="BY321">
        <f>IFERROR(INDEX(PP_Grid[#Data],$DD321,75),0)</f>
        <v/>
      </c>
      <c r="BZ321">
        <f>IFERROR(INDEX(PP_Grid[#Data],$DD321,76),0)</f>
        <v/>
      </c>
      <c r="CA321">
        <f>IFERROR(INDEX(PP_Grid[#Data],$DD321,77),0)</f>
        <v/>
      </c>
      <c r="CB321">
        <f>IFERROR(INDEX(PP_Grid[#Data],$DD321,78),0)</f>
        <v/>
      </c>
      <c r="CC321">
        <f>IFERROR(INDEX(PP_Grid[#Data],$DD321,79),0)</f>
        <v/>
      </c>
      <c r="CD321">
        <f>IFERROR(INDEX(PP_Grid[#Data],$DD321,80),0)</f>
        <v/>
      </c>
      <c r="CE321">
        <f>IFERROR(INDEX(PP_Grid[#Data],$DD321,81),0)</f>
        <v/>
      </c>
      <c r="CF321">
        <f>IFERROR(INDEX(PP_Grid[#Data],$DD321,82),0)</f>
        <v/>
      </c>
      <c r="CG321">
        <f>IFERROR(INDEX(PP_Grid[#Data],$DD321,83),0)</f>
        <v/>
      </c>
      <c r="CH321">
        <f>IFERROR(INDEX(PP_Grid[#Data],$DD321,84),0)</f>
        <v/>
      </c>
      <c r="CI321">
        <f>IFERROR(INDEX(PP_Grid[#Data],$DD321,85),0)</f>
        <v/>
      </c>
      <c r="CJ321">
        <f>IFERROR(INDEX(PP_Grid[#Data],$DD321,86),0)</f>
        <v/>
      </c>
      <c r="CK321">
        <f>IFERROR(INDEX(PP_Grid[#Data],$DD321,87),0)</f>
        <v/>
      </c>
      <c r="CL321">
        <f>IFERROR(INDEX(PP_Grid[#Data],$DD321,88),0)</f>
        <v/>
      </c>
      <c r="CM321">
        <f>IFERROR(INDEX(PP_Grid[#Data],$DD321,89),0)</f>
        <v/>
      </c>
      <c r="CN321">
        <f>IFERROR(INDEX(PP_Grid[#Data],$DD321,90),0)</f>
        <v/>
      </c>
      <c r="CO321">
        <f>IFERROR(INDEX(PP_Grid[#Data],$DD321,91),0)</f>
        <v/>
      </c>
      <c r="CP321">
        <f>IFERROR(INDEX(PP_Grid[#Data],$DD321,92),0)</f>
        <v/>
      </c>
      <c r="CQ321">
        <f>IFERROR(INDEX(PP_Grid[#Data],$DD321,93),0)</f>
        <v/>
      </c>
      <c r="CR321">
        <f>IFERROR(INDEX(PP_Grid[#Data],$DD321,94),0)</f>
        <v/>
      </c>
      <c r="CS321">
        <f>IFERROR(INDEX(PP_Grid[#Data],$DD321,95),0)</f>
        <v/>
      </c>
      <c r="CT321">
        <f>IFERROR(INDEX(PP_Grid[#Data],$DD321,96),0)</f>
        <v/>
      </c>
      <c r="CU321">
        <f>IFERROR(INDEX(PP_Grid[#Data],$DD321,97),0)</f>
        <v/>
      </c>
      <c r="CV321">
        <f>IFERROR(INDEX(PP_Grid[#Data],$DD321,98),0)</f>
        <v/>
      </c>
      <c r="CW321">
        <f>IFERROR(INDEX(PP_Grid[#Data],$DD321,99),0)</f>
        <v/>
      </c>
      <c r="CX321">
        <f>IFERROR(INDEX(PP_Grid[#Data],$DD321,100),0)</f>
        <v/>
      </c>
      <c r="CY321">
        <f>IFERROR(INDEX(PP_Grid[#Data],$DD321,101),0)</f>
        <v/>
      </c>
      <c r="CZ321">
        <f>IFERROR(INDEX(PP_Grid[#Data],$DD321,102),0)</f>
        <v/>
      </c>
      <c r="DA321">
        <f>IFERROR(INDEX(PP_Grid[#Data],$DD321,103),0)</f>
        <v/>
      </c>
      <c r="DB321">
        <f>IFERROR(INDEX(PP_Grid[#Data],$DD321,104),0)</f>
        <v/>
      </c>
      <c r="DC321">
        <f>IFERROR(INDEX(PP_Grid[#Data],$DD321,105),0)</f>
        <v/>
      </c>
      <c r="DD321" s="12">
        <f>IFERROR(MATCH($B321,PP_Grid[Intermediate],0),99999)</f>
        <v/>
      </c>
    </row>
    <row r="322">
      <c r="B322" t="inlineStr">
        <is>
          <t>使用量(kg)</t>
        </is>
      </c>
      <c r="C322">
        <f>SUMIFS(M_BOM[RM_Qty_Per_Batch],M_BOM[Intermediate],$B321,M_BOM[Part Name],$A312)</f>
        <v/>
      </c>
      <c r="D322">
        <f>$C322*D321</f>
        <v/>
      </c>
      <c r="E322">
        <f>$C322*E321</f>
        <v/>
      </c>
      <c r="F322">
        <f>$C322*F321</f>
        <v/>
      </c>
      <c r="G322">
        <f>$C322*G321</f>
        <v/>
      </c>
      <c r="H322">
        <f>$C322*H321</f>
        <v/>
      </c>
      <c r="I322">
        <f>$C322*I321</f>
        <v/>
      </c>
      <c r="J322">
        <f>$C322*J321</f>
        <v/>
      </c>
      <c r="K322">
        <f>$C322*K321</f>
        <v/>
      </c>
      <c r="L322">
        <f>$C322*L321</f>
        <v/>
      </c>
      <c r="M322">
        <f>$C322*M321</f>
        <v/>
      </c>
      <c r="N322">
        <f>$C322*N321</f>
        <v/>
      </c>
      <c r="O322">
        <f>$C322*O321</f>
        <v/>
      </c>
      <c r="P322">
        <f>$C322*P321</f>
        <v/>
      </c>
      <c r="Q322">
        <f>$C322*Q321</f>
        <v/>
      </c>
      <c r="R322">
        <f>$C322*R321</f>
        <v/>
      </c>
      <c r="S322">
        <f>$C322*S321</f>
        <v/>
      </c>
      <c r="T322">
        <f>$C322*T321</f>
        <v/>
      </c>
      <c r="U322">
        <f>$C322*U321</f>
        <v/>
      </c>
      <c r="V322">
        <f>$C322*V321</f>
        <v/>
      </c>
      <c r="W322">
        <f>$C322*W321</f>
        <v/>
      </c>
      <c r="X322">
        <f>$C322*X321</f>
        <v/>
      </c>
      <c r="Y322">
        <f>$C322*Y321</f>
        <v/>
      </c>
      <c r="Z322">
        <f>$C322*Z321</f>
        <v/>
      </c>
      <c r="AA322">
        <f>$C322*AA321</f>
        <v/>
      </c>
      <c r="AB322">
        <f>$C322*AB321</f>
        <v/>
      </c>
      <c r="AC322">
        <f>$C322*AC321</f>
        <v/>
      </c>
      <c r="AD322">
        <f>$C322*AD321</f>
        <v/>
      </c>
      <c r="AE322">
        <f>$C322*AE321</f>
        <v/>
      </c>
      <c r="AF322">
        <f>$C322*AF321</f>
        <v/>
      </c>
      <c r="AG322">
        <f>$C322*AG321</f>
        <v/>
      </c>
      <c r="AH322">
        <f>$C322*AH321</f>
        <v/>
      </c>
      <c r="AI322">
        <f>$C322*AI321</f>
        <v/>
      </c>
      <c r="AJ322">
        <f>$C322*AJ321</f>
        <v/>
      </c>
      <c r="AK322">
        <f>$C322*AK321</f>
        <v/>
      </c>
      <c r="AL322">
        <f>$C322*AL321</f>
        <v/>
      </c>
      <c r="AM322">
        <f>$C322*AM321</f>
        <v/>
      </c>
      <c r="AN322">
        <f>$C322*AN321</f>
        <v/>
      </c>
      <c r="AO322">
        <f>$C322*AO321</f>
        <v/>
      </c>
      <c r="AP322">
        <f>$C322*AP321</f>
        <v/>
      </c>
      <c r="AQ322">
        <f>$C322*AQ321</f>
        <v/>
      </c>
      <c r="AR322">
        <f>$C322*AR321</f>
        <v/>
      </c>
      <c r="AS322">
        <f>$C322*AS321</f>
        <v/>
      </c>
      <c r="AT322">
        <f>$C322*AT321</f>
        <v/>
      </c>
      <c r="AU322">
        <f>$C322*AU321</f>
        <v/>
      </c>
      <c r="AV322">
        <f>$C322*AV321</f>
        <v/>
      </c>
      <c r="AW322">
        <f>$C322*AW321</f>
        <v/>
      </c>
      <c r="AX322">
        <f>$C322*AX321</f>
        <v/>
      </c>
      <c r="AY322">
        <f>$C322*AY321</f>
        <v/>
      </c>
      <c r="AZ322">
        <f>$C322*AZ321</f>
        <v/>
      </c>
      <c r="BA322">
        <f>$C322*BA321</f>
        <v/>
      </c>
      <c r="BB322">
        <f>$C322*BB321</f>
        <v/>
      </c>
      <c r="BC322">
        <f>$C322*BC321</f>
        <v/>
      </c>
      <c r="BD322">
        <f>$C322*BD321</f>
        <v/>
      </c>
      <c r="BE322">
        <f>$C322*BE321</f>
        <v/>
      </c>
      <c r="BF322">
        <f>$C322*BF321</f>
        <v/>
      </c>
      <c r="BG322">
        <f>$C322*BG321</f>
        <v/>
      </c>
      <c r="BH322">
        <f>$C322*BH321</f>
        <v/>
      </c>
      <c r="BI322">
        <f>$C322*BI321</f>
        <v/>
      </c>
      <c r="BJ322">
        <f>$C322*BJ321</f>
        <v/>
      </c>
      <c r="BK322">
        <f>$C322*BK321</f>
        <v/>
      </c>
      <c r="BL322">
        <f>$C322*BL321</f>
        <v/>
      </c>
      <c r="BM322">
        <f>$C322*BM321</f>
        <v/>
      </c>
      <c r="BN322">
        <f>$C322*BN321</f>
        <v/>
      </c>
      <c r="BO322">
        <f>$C322*BO321</f>
        <v/>
      </c>
      <c r="BP322">
        <f>$C322*BP321</f>
        <v/>
      </c>
      <c r="BQ322">
        <f>$C322*BQ321</f>
        <v/>
      </c>
      <c r="BR322">
        <f>$C322*BR321</f>
        <v/>
      </c>
      <c r="BS322">
        <f>$C322*BS321</f>
        <v/>
      </c>
      <c r="BT322">
        <f>$C322*BT321</f>
        <v/>
      </c>
      <c r="BU322">
        <f>$C322*BU321</f>
        <v/>
      </c>
      <c r="BV322">
        <f>$C322*BV321</f>
        <v/>
      </c>
      <c r="BW322">
        <f>$C322*BW321</f>
        <v/>
      </c>
      <c r="BX322">
        <f>$C322*BX321</f>
        <v/>
      </c>
      <c r="BY322">
        <f>$C322*BY321</f>
        <v/>
      </c>
      <c r="BZ322">
        <f>$C322*BZ321</f>
        <v/>
      </c>
      <c r="CA322">
        <f>$C322*CA321</f>
        <v/>
      </c>
      <c r="CB322">
        <f>$C322*CB321</f>
        <v/>
      </c>
      <c r="CC322">
        <f>$C322*CC321</f>
        <v/>
      </c>
      <c r="CD322">
        <f>$C322*CD321</f>
        <v/>
      </c>
      <c r="CE322">
        <f>$C322*CE321</f>
        <v/>
      </c>
      <c r="CF322">
        <f>$C322*CF321</f>
        <v/>
      </c>
      <c r="CG322">
        <f>$C322*CG321</f>
        <v/>
      </c>
      <c r="CH322">
        <f>$C322*CH321</f>
        <v/>
      </c>
      <c r="CI322">
        <f>$C322*CI321</f>
        <v/>
      </c>
      <c r="CJ322">
        <f>$C322*CJ321</f>
        <v/>
      </c>
      <c r="CK322">
        <f>$C322*CK321</f>
        <v/>
      </c>
      <c r="CL322">
        <f>$C322*CL321</f>
        <v/>
      </c>
      <c r="CM322">
        <f>$C322*CM321</f>
        <v/>
      </c>
      <c r="CN322">
        <f>$C322*CN321</f>
        <v/>
      </c>
      <c r="CO322">
        <f>$C322*CO321</f>
        <v/>
      </c>
      <c r="CP322">
        <f>$C322*CP321</f>
        <v/>
      </c>
      <c r="CQ322">
        <f>$C322*CQ321</f>
        <v/>
      </c>
      <c r="CR322">
        <f>$C322*CR321</f>
        <v/>
      </c>
      <c r="CS322">
        <f>$C322*CS321</f>
        <v/>
      </c>
      <c r="CT322">
        <f>$C322*CT321</f>
        <v/>
      </c>
      <c r="CU322">
        <f>$C322*CU321</f>
        <v/>
      </c>
      <c r="CV322">
        <f>$C322*CV321</f>
        <v/>
      </c>
      <c r="CW322">
        <f>$C322*CW321</f>
        <v/>
      </c>
      <c r="CX322">
        <f>$C322*CX321</f>
        <v/>
      </c>
      <c r="CY322">
        <f>$C322*CY321</f>
        <v/>
      </c>
      <c r="CZ322">
        <f>$C322*CZ321</f>
        <v/>
      </c>
      <c r="DA322">
        <f>$C322*DA321</f>
        <v/>
      </c>
      <c r="DB322">
        <f>$C322*DB321</f>
        <v/>
      </c>
      <c r="DC322">
        <f>$C322*DC321</f>
        <v/>
      </c>
    </row>
    <row r="323">
      <c r="B323" t="inlineStr">
        <is>
          <t>TSP-205</t>
        </is>
      </c>
      <c r="C323" t="inlineStr">
        <is>
          <t>No. of batches</t>
        </is>
      </c>
      <c r="D323">
        <f>IFERROR(INDEX(PP_Grid[#Data],$DD323,2),0)</f>
        <v/>
      </c>
      <c r="E323">
        <f>IFERROR(INDEX(PP_Grid[#Data],$DD323,3),0)</f>
        <v/>
      </c>
      <c r="F323">
        <f>IFERROR(INDEX(PP_Grid[#Data],$DD323,4),0)</f>
        <v/>
      </c>
      <c r="G323">
        <f>IFERROR(INDEX(PP_Grid[#Data],$DD323,5),0)</f>
        <v/>
      </c>
      <c r="H323">
        <f>IFERROR(INDEX(PP_Grid[#Data],$DD323,6),0)</f>
        <v/>
      </c>
      <c r="I323">
        <f>IFERROR(INDEX(PP_Grid[#Data],$DD323,7),0)</f>
        <v/>
      </c>
      <c r="J323">
        <f>IFERROR(INDEX(PP_Grid[#Data],$DD323,8),0)</f>
        <v/>
      </c>
      <c r="K323">
        <f>IFERROR(INDEX(PP_Grid[#Data],$DD323,9),0)</f>
        <v/>
      </c>
      <c r="L323">
        <f>IFERROR(INDEX(PP_Grid[#Data],$DD323,10),0)</f>
        <v/>
      </c>
      <c r="M323">
        <f>IFERROR(INDEX(PP_Grid[#Data],$DD323,11),0)</f>
        <v/>
      </c>
      <c r="N323">
        <f>IFERROR(INDEX(PP_Grid[#Data],$DD323,12),0)</f>
        <v/>
      </c>
      <c r="O323">
        <f>IFERROR(INDEX(PP_Grid[#Data],$DD323,13),0)</f>
        <v/>
      </c>
      <c r="P323">
        <f>IFERROR(INDEX(PP_Grid[#Data],$DD323,14),0)</f>
        <v/>
      </c>
      <c r="Q323">
        <f>IFERROR(INDEX(PP_Grid[#Data],$DD323,15),0)</f>
        <v/>
      </c>
      <c r="R323">
        <f>IFERROR(INDEX(PP_Grid[#Data],$DD323,16),0)</f>
        <v/>
      </c>
      <c r="S323">
        <f>IFERROR(INDEX(PP_Grid[#Data],$DD323,17),0)</f>
        <v/>
      </c>
      <c r="T323">
        <f>IFERROR(INDEX(PP_Grid[#Data],$DD323,18),0)</f>
        <v/>
      </c>
      <c r="U323">
        <f>IFERROR(INDEX(PP_Grid[#Data],$DD323,19),0)</f>
        <v/>
      </c>
      <c r="V323">
        <f>IFERROR(INDEX(PP_Grid[#Data],$DD323,20),0)</f>
        <v/>
      </c>
      <c r="W323">
        <f>IFERROR(INDEX(PP_Grid[#Data],$DD323,21),0)</f>
        <v/>
      </c>
      <c r="X323">
        <f>IFERROR(INDEX(PP_Grid[#Data],$DD323,22),0)</f>
        <v/>
      </c>
      <c r="Y323">
        <f>IFERROR(INDEX(PP_Grid[#Data],$DD323,23),0)</f>
        <v/>
      </c>
      <c r="Z323">
        <f>IFERROR(INDEX(PP_Grid[#Data],$DD323,24),0)</f>
        <v/>
      </c>
      <c r="AA323">
        <f>IFERROR(INDEX(PP_Grid[#Data],$DD323,25),0)</f>
        <v/>
      </c>
      <c r="AB323">
        <f>IFERROR(INDEX(PP_Grid[#Data],$DD323,26),0)</f>
        <v/>
      </c>
      <c r="AC323">
        <f>IFERROR(INDEX(PP_Grid[#Data],$DD323,27),0)</f>
        <v/>
      </c>
      <c r="AD323">
        <f>IFERROR(INDEX(PP_Grid[#Data],$DD323,28),0)</f>
        <v/>
      </c>
      <c r="AE323">
        <f>IFERROR(INDEX(PP_Grid[#Data],$DD323,29),0)</f>
        <v/>
      </c>
      <c r="AF323">
        <f>IFERROR(INDEX(PP_Grid[#Data],$DD323,30),0)</f>
        <v/>
      </c>
      <c r="AG323">
        <f>IFERROR(INDEX(PP_Grid[#Data],$DD323,31),0)</f>
        <v/>
      </c>
      <c r="AH323">
        <f>IFERROR(INDEX(PP_Grid[#Data],$DD323,32),0)</f>
        <v/>
      </c>
      <c r="AI323">
        <f>IFERROR(INDEX(PP_Grid[#Data],$DD323,33),0)</f>
        <v/>
      </c>
      <c r="AJ323">
        <f>IFERROR(INDEX(PP_Grid[#Data],$DD323,34),0)</f>
        <v/>
      </c>
      <c r="AK323">
        <f>IFERROR(INDEX(PP_Grid[#Data],$DD323,35),0)</f>
        <v/>
      </c>
      <c r="AL323">
        <f>IFERROR(INDEX(PP_Grid[#Data],$DD323,36),0)</f>
        <v/>
      </c>
      <c r="AM323">
        <f>IFERROR(INDEX(PP_Grid[#Data],$DD323,37),0)</f>
        <v/>
      </c>
      <c r="AN323">
        <f>IFERROR(INDEX(PP_Grid[#Data],$DD323,38),0)</f>
        <v/>
      </c>
      <c r="AO323">
        <f>IFERROR(INDEX(PP_Grid[#Data],$DD323,39),0)</f>
        <v/>
      </c>
      <c r="AP323">
        <f>IFERROR(INDEX(PP_Grid[#Data],$DD323,40),0)</f>
        <v/>
      </c>
      <c r="AQ323">
        <f>IFERROR(INDEX(PP_Grid[#Data],$DD323,41),0)</f>
        <v/>
      </c>
      <c r="AR323">
        <f>IFERROR(INDEX(PP_Grid[#Data],$DD323,42),0)</f>
        <v/>
      </c>
      <c r="AS323">
        <f>IFERROR(INDEX(PP_Grid[#Data],$DD323,43),0)</f>
        <v/>
      </c>
      <c r="AT323">
        <f>IFERROR(INDEX(PP_Grid[#Data],$DD323,44),0)</f>
        <v/>
      </c>
      <c r="AU323">
        <f>IFERROR(INDEX(PP_Grid[#Data],$DD323,45),0)</f>
        <v/>
      </c>
      <c r="AV323">
        <f>IFERROR(INDEX(PP_Grid[#Data],$DD323,46),0)</f>
        <v/>
      </c>
      <c r="AW323">
        <f>IFERROR(INDEX(PP_Grid[#Data],$DD323,47),0)</f>
        <v/>
      </c>
      <c r="AX323">
        <f>IFERROR(INDEX(PP_Grid[#Data],$DD323,48),0)</f>
        <v/>
      </c>
      <c r="AY323">
        <f>IFERROR(INDEX(PP_Grid[#Data],$DD323,49),0)</f>
        <v/>
      </c>
      <c r="AZ323">
        <f>IFERROR(INDEX(PP_Grid[#Data],$DD323,50),0)</f>
        <v/>
      </c>
      <c r="BA323">
        <f>IFERROR(INDEX(PP_Grid[#Data],$DD323,51),0)</f>
        <v/>
      </c>
      <c r="BB323">
        <f>IFERROR(INDEX(PP_Grid[#Data],$DD323,52),0)</f>
        <v/>
      </c>
      <c r="BC323">
        <f>IFERROR(INDEX(PP_Grid[#Data],$DD323,53),0)</f>
        <v/>
      </c>
      <c r="BD323">
        <f>IFERROR(INDEX(PP_Grid[#Data],$DD323,54),0)</f>
        <v/>
      </c>
      <c r="BE323">
        <f>IFERROR(INDEX(PP_Grid[#Data],$DD323,55),0)</f>
        <v/>
      </c>
      <c r="BF323">
        <f>IFERROR(INDEX(PP_Grid[#Data],$DD323,56),0)</f>
        <v/>
      </c>
      <c r="BG323">
        <f>IFERROR(INDEX(PP_Grid[#Data],$DD323,57),0)</f>
        <v/>
      </c>
      <c r="BH323">
        <f>IFERROR(INDEX(PP_Grid[#Data],$DD323,58),0)</f>
        <v/>
      </c>
      <c r="BI323">
        <f>IFERROR(INDEX(PP_Grid[#Data],$DD323,59),0)</f>
        <v/>
      </c>
      <c r="BJ323">
        <f>IFERROR(INDEX(PP_Grid[#Data],$DD323,60),0)</f>
        <v/>
      </c>
      <c r="BK323">
        <f>IFERROR(INDEX(PP_Grid[#Data],$DD323,61),0)</f>
        <v/>
      </c>
      <c r="BL323">
        <f>IFERROR(INDEX(PP_Grid[#Data],$DD323,62),0)</f>
        <v/>
      </c>
      <c r="BM323">
        <f>IFERROR(INDEX(PP_Grid[#Data],$DD323,63),0)</f>
        <v/>
      </c>
      <c r="BN323">
        <f>IFERROR(INDEX(PP_Grid[#Data],$DD323,64),0)</f>
        <v/>
      </c>
      <c r="BO323">
        <f>IFERROR(INDEX(PP_Grid[#Data],$DD323,65),0)</f>
        <v/>
      </c>
      <c r="BP323">
        <f>IFERROR(INDEX(PP_Grid[#Data],$DD323,66),0)</f>
        <v/>
      </c>
      <c r="BQ323">
        <f>IFERROR(INDEX(PP_Grid[#Data],$DD323,67),0)</f>
        <v/>
      </c>
      <c r="BR323">
        <f>IFERROR(INDEX(PP_Grid[#Data],$DD323,68),0)</f>
        <v/>
      </c>
      <c r="BS323">
        <f>IFERROR(INDEX(PP_Grid[#Data],$DD323,69),0)</f>
        <v/>
      </c>
      <c r="BT323">
        <f>IFERROR(INDEX(PP_Grid[#Data],$DD323,70),0)</f>
        <v/>
      </c>
      <c r="BU323">
        <f>IFERROR(INDEX(PP_Grid[#Data],$DD323,71),0)</f>
        <v/>
      </c>
      <c r="BV323">
        <f>IFERROR(INDEX(PP_Grid[#Data],$DD323,72),0)</f>
        <v/>
      </c>
      <c r="BW323">
        <f>IFERROR(INDEX(PP_Grid[#Data],$DD323,73),0)</f>
        <v/>
      </c>
      <c r="BX323">
        <f>IFERROR(INDEX(PP_Grid[#Data],$DD323,74),0)</f>
        <v/>
      </c>
      <c r="BY323">
        <f>IFERROR(INDEX(PP_Grid[#Data],$DD323,75),0)</f>
        <v/>
      </c>
      <c r="BZ323">
        <f>IFERROR(INDEX(PP_Grid[#Data],$DD323,76),0)</f>
        <v/>
      </c>
      <c r="CA323">
        <f>IFERROR(INDEX(PP_Grid[#Data],$DD323,77),0)</f>
        <v/>
      </c>
      <c r="CB323">
        <f>IFERROR(INDEX(PP_Grid[#Data],$DD323,78),0)</f>
        <v/>
      </c>
      <c r="CC323">
        <f>IFERROR(INDEX(PP_Grid[#Data],$DD323,79),0)</f>
        <v/>
      </c>
      <c r="CD323">
        <f>IFERROR(INDEX(PP_Grid[#Data],$DD323,80),0)</f>
        <v/>
      </c>
      <c r="CE323">
        <f>IFERROR(INDEX(PP_Grid[#Data],$DD323,81),0)</f>
        <v/>
      </c>
      <c r="CF323">
        <f>IFERROR(INDEX(PP_Grid[#Data],$DD323,82),0)</f>
        <v/>
      </c>
      <c r="CG323">
        <f>IFERROR(INDEX(PP_Grid[#Data],$DD323,83),0)</f>
        <v/>
      </c>
      <c r="CH323">
        <f>IFERROR(INDEX(PP_Grid[#Data],$DD323,84),0)</f>
        <v/>
      </c>
      <c r="CI323">
        <f>IFERROR(INDEX(PP_Grid[#Data],$DD323,85),0)</f>
        <v/>
      </c>
      <c r="CJ323">
        <f>IFERROR(INDEX(PP_Grid[#Data],$DD323,86),0)</f>
        <v/>
      </c>
      <c r="CK323">
        <f>IFERROR(INDEX(PP_Grid[#Data],$DD323,87),0)</f>
        <v/>
      </c>
      <c r="CL323">
        <f>IFERROR(INDEX(PP_Grid[#Data],$DD323,88),0)</f>
        <v/>
      </c>
      <c r="CM323">
        <f>IFERROR(INDEX(PP_Grid[#Data],$DD323,89),0)</f>
        <v/>
      </c>
      <c r="CN323">
        <f>IFERROR(INDEX(PP_Grid[#Data],$DD323,90),0)</f>
        <v/>
      </c>
      <c r="CO323">
        <f>IFERROR(INDEX(PP_Grid[#Data],$DD323,91),0)</f>
        <v/>
      </c>
      <c r="CP323">
        <f>IFERROR(INDEX(PP_Grid[#Data],$DD323,92),0)</f>
        <v/>
      </c>
      <c r="CQ323">
        <f>IFERROR(INDEX(PP_Grid[#Data],$DD323,93),0)</f>
        <v/>
      </c>
      <c r="CR323">
        <f>IFERROR(INDEX(PP_Grid[#Data],$DD323,94),0)</f>
        <v/>
      </c>
      <c r="CS323">
        <f>IFERROR(INDEX(PP_Grid[#Data],$DD323,95),0)</f>
        <v/>
      </c>
      <c r="CT323">
        <f>IFERROR(INDEX(PP_Grid[#Data],$DD323,96),0)</f>
        <v/>
      </c>
      <c r="CU323">
        <f>IFERROR(INDEX(PP_Grid[#Data],$DD323,97),0)</f>
        <v/>
      </c>
      <c r="CV323">
        <f>IFERROR(INDEX(PP_Grid[#Data],$DD323,98),0)</f>
        <v/>
      </c>
      <c r="CW323">
        <f>IFERROR(INDEX(PP_Grid[#Data],$DD323,99),0)</f>
        <v/>
      </c>
      <c r="CX323">
        <f>IFERROR(INDEX(PP_Grid[#Data],$DD323,100),0)</f>
        <v/>
      </c>
      <c r="CY323">
        <f>IFERROR(INDEX(PP_Grid[#Data],$DD323,101),0)</f>
        <v/>
      </c>
      <c r="CZ323">
        <f>IFERROR(INDEX(PP_Grid[#Data],$DD323,102),0)</f>
        <v/>
      </c>
      <c r="DA323">
        <f>IFERROR(INDEX(PP_Grid[#Data],$DD323,103),0)</f>
        <v/>
      </c>
      <c r="DB323">
        <f>IFERROR(INDEX(PP_Grid[#Data],$DD323,104),0)</f>
        <v/>
      </c>
      <c r="DC323">
        <f>IFERROR(INDEX(PP_Grid[#Data],$DD323,105),0)</f>
        <v/>
      </c>
      <c r="DD323" s="12">
        <f>IFERROR(MATCH($B323,PP_Grid[Intermediate],0),99999)</f>
        <v/>
      </c>
    </row>
    <row r="324">
      <c r="B324" t="inlineStr">
        <is>
          <t>使用量(kg)</t>
        </is>
      </c>
      <c r="C324">
        <f>SUMIFS(M_BOM[RM_Qty_Per_Batch],M_BOM[Intermediate],$B323,M_BOM[Part Name],$A312)</f>
        <v/>
      </c>
      <c r="D324">
        <f>$C324*D323</f>
        <v/>
      </c>
      <c r="E324">
        <f>$C324*E323</f>
        <v/>
      </c>
      <c r="F324">
        <f>$C324*F323</f>
        <v/>
      </c>
      <c r="G324">
        <f>$C324*G323</f>
        <v/>
      </c>
      <c r="H324">
        <f>$C324*H323</f>
        <v/>
      </c>
      <c r="I324">
        <f>$C324*I323</f>
        <v/>
      </c>
      <c r="J324">
        <f>$C324*J323</f>
        <v/>
      </c>
      <c r="K324">
        <f>$C324*K323</f>
        <v/>
      </c>
      <c r="L324">
        <f>$C324*L323</f>
        <v/>
      </c>
      <c r="M324">
        <f>$C324*M323</f>
        <v/>
      </c>
      <c r="N324">
        <f>$C324*N323</f>
        <v/>
      </c>
      <c r="O324">
        <f>$C324*O323</f>
        <v/>
      </c>
      <c r="P324">
        <f>$C324*P323</f>
        <v/>
      </c>
      <c r="Q324">
        <f>$C324*Q323</f>
        <v/>
      </c>
      <c r="R324">
        <f>$C324*R323</f>
        <v/>
      </c>
      <c r="S324">
        <f>$C324*S323</f>
        <v/>
      </c>
      <c r="T324">
        <f>$C324*T323</f>
        <v/>
      </c>
      <c r="U324">
        <f>$C324*U323</f>
        <v/>
      </c>
      <c r="V324">
        <f>$C324*V323</f>
        <v/>
      </c>
      <c r="W324">
        <f>$C324*W323</f>
        <v/>
      </c>
      <c r="X324">
        <f>$C324*X323</f>
        <v/>
      </c>
      <c r="Y324">
        <f>$C324*Y323</f>
        <v/>
      </c>
      <c r="Z324">
        <f>$C324*Z323</f>
        <v/>
      </c>
      <c r="AA324">
        <f>$C324*AA323</f>
        <v/>
      </c>
      <c r="AB324">
        <f>$C324*AB323</f>
        <v/>
      </c>
      <c r="AC324">
        <f>$C324*AC323</f>
        <v/>
      </c>
      <c r="AD324">
        <f>$C324*AD323</f>
        <v/>
      </c>
      <c r="AE324">
        <f>$C324*AE323</f>
        <v/>
      </c>
      <c r="AF324">
        <f>$C324*AF323</f>
        <v/>
      </c>
      <c r="AG324">
        <f>$C324*AG323</f>
        <v/>
      </c>
      <c r="AH324">
        <f>$C324*AH323</f>
        <v/>
      </c>
      <c r="AI324">
        <f>$C324*AI323</f>
        <v/>
      </c>
      <c r="AJ324">
        <f>$C324*AJ323</f>
        <v/>
      </c>
      <c r="AK324">
        <f>$C324*AK323</f>
        <v/>
      </c>
      <c r="AL324">
        <f>$C324*AL323</f>
        <v/>
      </c>
      <c r="AM324">
        <f>$C324*AM323</f>
        <v/>
      </c>
      <c r="AN324">
        <f>$C324*AN323</f>
        <v/>
      </c>
      <c r="AO324">
        <f>$C324*AO323</f>
        <v/>
      </c>
      <c r="AP324">
        <f>$C324*AP323</f>
        <v/>
      </c>
      <c r="AQ324">
        <f>$C324*AQ323</f>
        <v/>
      </c>
      <c r="AR324">
        <f>$C324*AR323</f>
        <v/>
      </c>
      <c r="AS324">
        <f>$C324*AS323</f>
        <v/>
      </c>
      <c r="AT324">
        <f>$C324*AT323</f>
        <v/>
      </c>
      <c r="AU324">
        <f>$C324*AU323</f>
        <v/>
      </c>
      <c r="AV324">
        <f>$C324*AV323</f>
        <v/>
      </c>
      <c r="AW324">
        <f>$C324*AW323</f>
        <v/>
      </c>
      <c r="AX324">
        <f>$C324*AX323</f>
        <v/>
      </c>
      <c r="AY324">
        <f>$C324*AY323</f>
        <v/>
      </c>
      <c r="AZ324">
        <f>$C324*AZ323</f>
        <v/>
      </c>
      <c r="BA324">
        <f>$C324*BA323</f>
        <v/>
      </c>
      <c r="BB324">
        <f>$C324*BB323</f>
        <v/>
      </c>
      <c r="BC324">
        <f>$C324*BC323</f>
        <v/>
      </c>
      <c r="BD324">
        <f>$C324*BD323</f>
        <v/>
      </c>
      <c r="BE324">
        <f>$C324*BE323</f>
        <v/>
      </c>
      <c r="BF324">
        <f>$C324*BF323</f>
        <v/>
      </c>
      <c r="BG324">
        <f>$C324*BG323</f>
        <v/>
      </c>
      <c r="BH324">
        <f>$C324*BH323</f>
        <v/>
      </c>
      <c r="BI324">
        <f>$C324*BI323</f>
        <v/>
      </c>
      <c r="BJ324">
        <f>$C324*BJ323</f>
        <v/>
      </c>
      <c r="BK324">
        <f>$C324*BK323</f>
        <v/>
      </c>
      <c r="BL324">
        <f>$C324*BL323</f>
        <v/>
      </c>
      <c r="BM324">
        <f>$C324*BM323</f>
        <v/>
      </c>
      <c r="BN324">
        <f>$C324*BN323</f>
        <v/>
      </c>
      <c r="BO324">
        <f>$C324*BO323</f>
        <v/>
      </c>
      <c r="BP324">
        <f>$C324*BP323</f>
        <v/>
      </c>
      <c r="BQ324">
        <f>$C324*BQ323</f>
        <v/>
      </c>
      <c r="BR324">
        <f>$C324*BR323</f>
        <v/>
      </c>
      <c r="BS324">
        <f>$C324*BS323</f>
        <v/>
      </c>
      <c r="BT324">
        <f>$C324*BT323</f>
        <v/>
      </c>
      <c r="BU324">
        <f>$C324*BU323</f>
        <v/>
      </c>
      <c r="BV324">
        <f>$C324*BV323</f>
        <v/>
      </c>
      <c r="BW324">
        <f>$C324*BW323</f>
        <v/>
      </c>
      <c r="BX324">
        <f>$C324*BX323</f>
        <v/>
      </c>
      <c r="BY324">
        <f>$C324*BY323</f>
        <v/>
      </c>
      <c r="BZ324">
        <f>$C324*BZ323</f>
        <v/>
      </c>
      <c r="CA324">
        <f>$C324*CA323</f>
        <v/>
      </c>
      <c r="CB324">
        <f>$C324*CB323</f>
        <v/>
      </c>
      <c r="CC324">
        <f>$C324*CC323</f>
        <v/>
      </c>
      <c r="CD324">
        <f>$C324*CD323</f>
        <v/>
      </c>
      <c r="CE324">
        <f>$C324*CE323</f>
        <v/>
      </c>
      <c r="CF324">
        <f>$C324*CF323</f>
        <v/>
      </c>
      <c r="CG324">
        <f>$C324*CG323</f>
        <v/>
      </c>
      <c r="CH324">
        <f>$C324*CH323</f>
        <v/>
      </c>
      <c r="CI324">
        <f>$C324*CI323</f>
        <v/>
      </c>
      <c r="CJ324">
        <f>$C324*CJ323</f>
        <v/>
      </c>
      <c r="CK324">
        <f>$C324*CK323</f>
        <v/>
      </c>
      <c r="CL324">
        <f>$C324*CL323</f>
        <v/>
      </c>
      <c r="CM324">
        <f>$C324*CM323</f>
        <v/>
      </c>
      <c r="CN324">
        <f>$C324*CN323</f>
        <v/>
      </c>
      <c r="CO324">
        <f>$C324*CO323</f>
        <v/>
      </c>
      <c r="CP324">
        <f>$C324*CP323</f>
        <v/>
      </c>
      <c r="CQ324">
        <f>$C324*CQ323</f>
        <v/>
      </c>
      <c r="CR324">
        <f>$C324*CR323</f>
        <v/>
      </c>
      <c r="CS324">
        <f>$C324*CS323</f>
        <v/>
      </c>
      <c r="CT324">
        <f>$C324*CT323</f>
        <v/>
      </c>
      <c r="CU324">
        <f>$C324*CU323</f>
        <v/>
      </c>
      <c r="CV324">
        <f>$C324*CV323</f>
        <v/>
      </c>
      <c r="CW324">
        <f>$C324*CW323</f>
        <v/>
      </c>
      <c r="CX324">
        <f>$C324*CX323</f>
        <v/>
      </c>
      <c r="CY324">
        <f>$C324*CY323</f>
        <v/>
      </c>
      <c r="CZ324">
        <f>$C324*CZ323</f>
        <v/>
      </c>
      <c r="DA324">
        <f>$C324*DA323</f>
        <v/>
      </c>
      <c r="DB324">
        <f>$C324*DB323</f>
        <v/>
      </c>
      <c r="DC324">
        <f>$C324*DC323</f>
        <v/>
      </c>
    </row>
    <row r="325">
      <c r="B325" t="inlineStr">
        <is>
          <t>TSP-656</t>
        </is>
      </c>
      <c r="C325" t="inlineStr">
        <is>
          <t>No. of batches</t>
        </is>
      </c>
      <c r="D325">
        <f>IFERROR(INDEX(PP_Grid[#Data],$DD325,2),0)</f>
        <v/>
      </c>
      <c r="E325">
        <f>IFERROR(INDEX(PP_Grid[#Data],$DD325,3),0)</f>
        <v/>
      </c>
      <c r="F325">
        <f>IFERROR(INDEX(PP_Grid[#Data],$DD325,4),0)</f>
        <v/>
      </c>
      <c r="G325">
        <f>IFERROR(INDEX(PP_Grid[#Data],$DD325,5),0)</f>
        <v/>
      </c>
      <c r="H325">
        <f>IFERROR(INDEX(PP_Grid[#Data],$DD325,6),0)</f>
        <v/>
      </c>
      <c r="I325">
        <f>IFERROR(INDEX(PP_Grid[#Data],$DD325,7),0)</f>
        <v/>
      </c>
      <c r="J325">
        <f>IFERROR(INDEX(PP_Grid[#Data],$DD325,8),0)</f>
        <v/>
      </c>
      <c r="K325">
        <f>IFERROR(INDEX(PP_Grid[#Data],$DD325,9),0)</f>
        <v/>
      </c>
      <c r="L325">
        <f>IFERROR(INDEX(PP_Grid[#Data],$DD325,10),0)</f>
        <v/>
      </c>
      <c r="M325">
        <f>IFERROR(INDEX(PP_Grid[#Data],$DD325,11),0)</f>
        <v/>
      </c>
      <c r="N325">
        <f>IFERROR(INDEX(PP_Grid[#Data],$DD325,12),0)</f>
        <v/>
      </c>
      <c r="O325">
        <f>IFERROR(INDEX(PP_Grid[#Data],$DD325,13),0)</f>
        <v/>
      </c>
      <c r="P325">
        <f>IFERROR(INDEX(PP_Grid[#Data],$DD325,14),0)</f>
        <v/>
      </c>
      <c r="Q325">
        <f>IFERROR(INDEX(PP_Grid[#Data],$DD325,15),0)</f>
        <v/>
      </c>
      <c r="R325">
        <f>IFERROR(INDEX(PP_Grid[#Data],$DD325,16),0)</f>
        <v/>
      </c>
      <c r="S325">
        <f>IFERROR(INDEX(PP_Grid[#Data],$DD325,17),0)</f>
        <v/>
      </c>
      <c r="T325">
        <f>IFERROR(INDEX(PP_Grid[#Data],$DD325,18),0)</f>
        <v/>
      </c>
      <c r="U325">
        <f>IFERROR(INDEX(PP_Grid[#Data],$DD325,19),0)</f>
        <v/>
      </c>
      <c r="V325">
        <f>IFERROR(INDEX(PP_Grid[#Data],$DD325,20),0)</f>
        <v/>
      </c>
      <c r="W325">
        <f>IFERROR(INDEX(PP_Grid[#Data],$DD325,21),0)</f>
        <v/>
      </c>
      <c r="X325">
        <f>IFERROR(INDEX(PP_Grid[#Data],$DD325,22),0)</f>
        <v/>
      </c>
      <c r="Y325">
        <f>IFERROR(INDEX(PP_Grid[#Data],$DD325,23),0)</f>
        <v/>
      </c>
      <c r="Z325">
        <f>IFERROR(INDEX(PP_Grid[#Data],$DD325,24),0)</f>
        <v/>
      </c>
      <c r="AA325">
        <f>IFERROR(INDEX(PP_Grid[#Data],$DD325,25),0)</f>
        <v/>
      </c>
      <c r="AB325">
        <f>IFERROR(INDEX(PP_Grid[#Data],$DD325,26),0)</f>
        <v/>
      </c>
      <c r="AC325">
        <f>IFERROR(INDEX(PP_Grid[#Data],$DD325,27),0)</f>
        <v/>
      </c>
      <c r="AD325">
        <f>IFERROR(INDEX(PP_Grid[#Data],$DD325,28),0)</f>
        <v/>
      </c>
      <c r="AE325">
        <f>IFERROR(INDEX(PP_Grid[#Data],$DD325,29),0)</f>
        <v/>
      </c>
      <c r="AF325">
        <f>IFERROR(INDEX(PP_Grid[#Data],$DD325,30),0)</f>
        <v/>
      </c>
      <c r="AG325">
        <f>IFERROR(INDEX(PP_Grid[#Data],$DD325,31),0)</f>
        <v/>
      </c>
      <c r="AH325">
        <f>IFERROR(INDEX(PP_Grid[#Data],$DD325,32),0)</f>
        <v/>
      </c>
      <c r="AI325">
        <f>IFERROR(INDEX(PP_Grid[#Data],$DD325,33),0)</f>
        <v/>
      </c>
      <c r="AJ325">
        <f>IFERROR(INDEX(PP_Grid[#Data],$DD325,34),0)</f>
        <v/>
      </c>
      <c r="AK325">
        <f>IFERROR(INDEX(PP_Grid[#Data],$DD325,35),0)</f>
        <v/>
      </c>
      <c r="AL325">
        <f>IFERROR(INDEX(PP_Grid[#Data],$DD325,36),0)</f>
        <v/>
      </c>
      <c r="AM325">
        <f>IFERROR(INDEX(PP_Grid[#Data],$DD325,37),0)</f>
        <v/>
      </c>
      <c r="AN325">
        <f>IFERROR(INDEX(PP_Grid[#Data],$DD325,38),0)</f>
        <v/>
      </c>
      <c r="AO325">
        <f>IFERROR(INDEX(PP_Grid[#Data],$DD325,39),0)</f>
        <v/>
      </c>
      <c r="AP325">
        <f>IFERROR(INDEX(PP_Grid[#Data],$DD325,40),0)</f>
        <v/>
      </c>
      <c r="AQ325">
        <f>IFERROR(INDEX(PP_Grid[#Data],$DD325,41),0)</f>
        <v/>
      </c>
      <c r="AR325">
        <f>IFERROR(INDEX(PP_Grid[#Data],$DD325,42),0)</f>
        <v/>
      </c>
      <c r="AS325">
        <f>IFERROR(INDEX(PP_Grid[#Data],$DD325,43),0)</f>
        <v/>
      </c>
      <c r="AT325">
        <f>IFERROR(INDEX(PP_Grid[#Data],$DD325,44),0)</f>
        <v/>
      </c>
      <c r="AU325">
        <f>IFERROR(INDEX(PP_Grid[#Data],$DD325,45),0)</f>
        <v/>
      </c>
      <c r="AV325">
        <f>IFERROR(INDEX(PP_Grid[#Data],$DD325,46),0)</f>
        <v/>
      </c>
      <c r="AW325">
        <f>IFERROR(INDEX(PP_Grid[#Data],$DD325,47),0)</f>
        <v/>
      </c>
      <c r="AX325">
        <f>IFERROR(INDEX(PP_Grid[#Data],$DD325,48),0)</f>
        <v/>
      </c>
      <c r="AY325">
        <f>IFERROR(INDEX(PP_Grid[#Data],$DD325,49),0)</f>
        <v/>
      </c>
      <c r="AZ325">
        <f>IFERROR(INDEX(PP_Grid[#Data],$DD325,50),0)</f>
        <v/>
      </c>
      <c r="BA325">
        <f>IFERROR(INDEX(PP_Grid[#Data],$DD325,51),0)</f>
        <v/>
      </c>
      <c r="BB325">
        <f>IFERROR(INDEX(PP_Grid[#Data],$DD325,52),0)</f>
        <v/>
      </c>
      <c r="BC325">
        <f>IFERROR(INDEX(PP_Grid[#Data],$DD325,53),0)</f>
        <v/>
      </c>
      <c r="BD325">
        <f>IFERROR(INDEX(PP_Grid[#Data],$DD325,54),0)</f>
        <v/>
      </c>
      <c r="BE325">
        <f>IFERROR(INDEX(PP_Grid[#Data],$DD325,55),0)</f>
        <v/>
      </c>
      <c r="BF325">
        <f>IFERROR(INDEX(PP_Grid[#Data],$DD325,56),0)</f>
        <v/>
      </c>
      <c r="BG325">
        <f>IFERROR(INDEX(PP_Grid[#Data],$DD325,57),0)</f>
        <v/>
      </c>
      <c r="BH325">
        <f>IFERROR(INDEX(PP_Grid[#Data],$DD325,58),0)</f>
        <v/>
      </c>
      <c r="BI325">
        <f>IFERROR(INDEX(PP_Grid[#Data],$DD325,59),0)</f>
        <v/>
      </c>
      <c r="BJ325">
        <f>IFERROR(INDEX(PP_Grid[#Data],$DD325,60),0)</f>
        <v/>
      </c>
      <c r="BK325">
        <f>IFERROR(INDEX(PP_Grid[#Data],$DD325,61),0)</f>
        <v/>
      </c>
      <c r="BL325">
        <f>IFERROR(INDEX(PP_Grid[#Data],$DD325,62),0)</f>
        <v/>
      </c>
      <c r="BM325">
        <f>IFERROR(INDEX(PP_Grid[#Data],$DD325,63),0)</f>
        <v/>
      </c>
      <c r="BN325">
        <f>IFERROR(INDEX(PP_Grid[#Data],$DD325,64),0)</f>
        <v/>
      </c>
      <c r="BO325">
        <f>IFERROR(INDEX(PP_Grid[#Data],$DD325,65),0)</f>
        <v/>
      </c>
      <c r="BP325">
        <f>IFERROR(INDEX(PP_Grid[#Data],$DD325,66),0)</f>
        <v/>
      </c>
      <c r="BQ325">
        <f>IFERROR(INDEX(PP_Grid[#Data],$DD325,67),0)</f>
        <v/>
      </c>
      <c r="BR325">
        <f>IFERROR(INDEX(PP_Grid[#Data],$DD325,68),0)</f>
        <v/>
      </c>
      <c r="BS325">
        <f>IFERROR(INDEX(PP_Grid[#Data],$DD325,69),0)</f>
        <v/>
      </c>
      <c r="BT325">
        <f>IFERROR(INDEX(PP_Grid[#Data],$DD325,70),0)</f>
        <v/>
      </c>
      <c r="BU325">
        <f>IFERROR(INDEX(PP_Grid[#Data],$DD325,71),0)</f>
        <v/>
      </c>
      <c r="BV325">
        <f>IFERROR(INDEX(PP_Grid[#Data],$DD325,72),0)</f>
        <v/>
      </c>
      <c r="BW325">
        <f>IFERROR(INDEX(PP_Grid[#Data],$DD325,73),0)</f>
        <v/>
      </c>
      <c r="BX325">
        <f>IFERROR(INDEX(PP_Grid[#Data],$DD325,74),0)</f>
        <v/>
      </c>
      <c r="BY325">
        <f>IFERROR(INDEX(PP_Grid[#Data],$DD325,75),0)</f>
        <v/>
      </c>
      <c r="BZ325">
        <f>IFERROR(INDEX(PP_Grid[#Data],$DD325,76),0)</f>
        <v/>
      </c>
      <c r="CA325">
        <f>IFERROR(INDEX(PP_Grid[#Data],$DD325,77),0)</f>
        <v/>
      </c>
      <c r="CB325">
        <f>IFERROR(INDEX(PP_Grid[#Data],$DD325,78),0)</f>
        <v/>
      </c>
      <c r="CC325">
        <f>IFERROR(INDEX(PP_Grid[#Data],$DD325,79),0)</f>
        <v/>
      </c>
      <c r="CD325">
        <f>IFERROR(INDEX(PP_Grid[#Data],$DD325,80),0)</f>
        <v/>
      </c>
      <c r="CE325">
        <f>IFERROR(INDEX(PP_Grid[#Data],$DD325,81),0)</f>
        <v/>
      </c>
      <c r="CF325">
        <f>IFERROR(INDEX(PP_Grid[#Data],$DD325,82),0)</f>
        <v/>
      </c>
      <c r="CG325">
        <f>IFERROR(INDEX(PP_Grid[#Data],$DD325,83),0)</f>
        <v/>
      </c>
      <c r="CH325">
        <f>IFERROR(INDEX(PP_Grid[#Data],$DD325,84),0)</f>
        <v/>
      </c>
      <c r="CI325">
        <f>IFERROR(INDEX(PP_Grid[#Data],$DD325,85),0)</f>
        <v/>
      </c>
      <c r="CJ325">
        <f>IFERROR(INDEX(PP_Grid[#Data],$DD325,86),0)</f>
        <v/>
      </c>
      <c r="CK325">
        <f>IFERROR(INDEX(PP_Grid[#Data],$DD325,87),0)</f>
        <v/>
      </c>
      <c r="CL325">
        <f>IFERROR(INDEX(PP_Grid[#Data],$DD325,88),0)</f>
        <v/>
      </c>
      <c r="CM325">
        <f>IFERROR(INDEX(PP_Grid[#Data],$DD325,89),0)</f>
        <v/>
      </c>
      <c r="CN325">
        <f>IFERROR(INDEX(PP_Grid[#Data],$DD325,90),0)</f>
        <v/>
      </c>
      <c r="CO325">
        <f>IFERROR(INDEX(PP_Grid[#Data],$DD325,91),0)</f>
        <v/>
      </c>
      <c r="CP325">
        <f>IFERROR(INDEX(PP_Grid[#Data],$DD325,92),0)</f>
        <v/>
      </c>
      <c r="CQ325">
        <f>IFERROR(INDEX(PP_Grid[#Data],$DD325,93),0)</f>
        <v/>
      </c>
      <c r="CR325">
        <f>IFERROR(INDEX(PP_Grid[#Data],$DD325,94),0)</f>
        <v/>
      </c>
      <c r="CS325">
        <f>IFERROR(INDEX(PP_Grid[#Data],$DD325,95),0)</f>
        <v/>
      </c>
      <c r="CT325">
        <f>IFERROR(INDEX(PP_Grid[#Data],$DD325,96),0)</f>
        <v/>
      </c>
      <c r="CU325">
        <f>IFERROR(INDEX(PP_Grid[#Data],$DD325,97),0)</f>
        <v/>
      </c>
      <c r="CV325">
        <f>IFERROR(INDEX(PP_Grid[#Data],$DD325,98),0)</f>
        <v/>
      </c>
      <c r="CW325">
        <f>IFERROR(INDEX(PP_Grid[#Data],$DD325,99),0)</f>
        <v/>
      </c>
      <c r="CX325">
        <f>IFERROR(INDEX(PP_Grid[#Data],$DD325,100),0)</f>
        <v/>
      </c>
      <c r="CY325">
        <f>IFERROR(INDEX(PP_Grid[#Data],$DD325,101),0)</f>
        <v/>
      </c>
      <c r="CZ325">
        <f>IFERROR(INDEX(PP_Grid[#Data],$DD325,102),0)</f>
        <v/>
      </c>
      <c r="DA325">
        <f>IFERROR(INDEX(PP_Grid[#Data],$DD325,103),0)</f>
        <v/>
      </c>
      <c r="DB325">
        <f>IFERROR(INDEX(PP_Grid[#Data],$DD325,104),0)</f>
        <v/>
      </c>
      <c r="DC325">
        <f>IFERROR(INDEX(PP_Grid[#Data],$DD325,105),0)</f>
        <v/>
      </c>
      <c r="DD325" s="12">
        <f>IFERROR(MATCH($B325,PP_Grid[Intermediate],0),99999)</f>
        <v/>
      </c>
    </row>
    <row r="326">
      <c r="B326" t="inlineStr">
        <is>
          <t>使用量(kg)</t>
        </is>
      </c>
      <c r="C326">
        <f>SUMIFS(M_BOM[RM_Qty_Per_Batch],M_BOM[Intermediate],$B325,M_BOM[Part Name],$A312)</f>
        <v/>
      </c>
      <c r="D326">
        <f>$C326*D325</f>
        <v/>
      </c>
      <c r="E326">
        <f>$C326*E325</f>
        <v/>
      </c>
      <c r="F326">
        <f>$C326*F325</f>
        <v/>
      </c>
      <c r="G326">
        <f>$C326*G325</f>
        <v/>
      </c>
      <c r="H326">
        <f>$C326*H325</f>
        <v/>
      </c>
      <c r="I326">
        <f>$C326*I325</f>
        <v/>
      </c>
      <c r="J326">
        <f>$C326*J325</f>
        <v/>
      </c>
      <c r="K326">
        <f>$C326*K325</f>
        <v/>
      </c>
      <c r="L326">
        <f>$C326*L325</f>
        <v/>
      </c>
      <c r="M326">
        <f>$C326*M325</f>
        <v/>
      </c>
      <c r="N326">
        <f>$C326*N325</f>
        <v/>
      </c>
      <c r="O326">
        <f>$C326*O325</f>
        <v/>
      </c>
      <c r="P326">
        <f>$C326*P325</f>
        <v/>
      </c>
      <c r="Q326">
        <f>$C326*Q325</f>
        <v/>
      </c>
      <c r="R326">
        <f>$C326*R325</f>
        <v/>
      </c>
      <c r="S326">
        <f>$C326*S325</f>
        <v/>
      </c>
      <c r="T326">
        <f>$C326*T325</f>
        <v/>
      </c>
      <c r="U326">
        <f>$C326*U325</f>
        <v/>
      </c>
      <c r="V326">
        <f>$C326*V325</f>
        <v/>
      </c>
      <c r="W326">
        <f>$C326*W325</f>
        <v/>
      </c>
      <c r="X326">
        <f>$C326*X325</f>
        <v/>
      </c>
      <c r="Y326">
        <f>$C326*Y325</f>
        <v/>
      </c>
      <c r="Z326">
        <f>$C326*Z325</f>
        <v/>
      </c>
      <c r="AA326">
        <f>$C326*AA325</f>
        <v/>
      </c>
      <c r="AB326">
        <f>$C326*AB325</f>
        <v/>
      </c>
      <c r="AC326">
        <f>$C326*AC325</f>
        <v/>
      </c>
      <c r="AD326">
        <f>$C326*AD325</f>
        <v/>
      </c>
      <c r="AE326">
        <f>$C326*AE325</f>
        <v/>
      </c>
      <c r="AF326">
        <f>$C326*AF325</f>
        <v/>
      </c>
      <c r="AG326">
        <f>$C326*AG325</f>
        <v/>
      </c>
      <c r="AH326">
        <f>$C326*AH325</f>
        <v/>
      </c>
      <c r="AI326">
        <f>$C326*AI325</f>
        <v/>
      </c>
      <c r="AJ326">
        <f>$C326*AJ325</f>
        <v/>
      </c>
      <c r="AK326">
        <f>$C326*AK325</f>
        <v/>
      </c>
      <c r="AL326">
        <f>$C326*AL325</f>
        <v/>
      </c>
      <c r="AM326">
        <f>$C326*AM325</f>
        <v/>
      </c>
      <c r="AN326">
        <f>$C326*AN325</f>
        <v/>
      </c>
      <c r="AO326">
        <f>$C326*AO325</f>
        <v/>
      </c>
      <c r="AP326">
        <f>$C326*AP325</f>
        <v/>
      </c>
      <c r="AQ326">
        <f>$C326*AQ325</f>
        <v/>
      </c>
      <c r="AR326">
        <f>$C326*AR325</f>
        <v/>
      </c>
      <c r="AS326">
        <f>$C326*AS325</f>
        <v/>
      </c>
      <c r="AT326">
        <f>$C326*AT325</f>
        <v/>
      </c>
      <c r="AU326">
        <f>$C326*AU325</f>
        <v/>
      </c>
      <c r="AV326">
        <f>$C326*AV325</f>
        <v/>
      </c>
      <c r="AW326">
        <f>$C326*AW325</f>
        <v/>
      </c>
      <c r="AX326">
        <f>$C326*AX325</f>
        <v/>
      </c>
      <c r="AY326">
        <f>$C326*AY325</f>
        <v/>
      </c>
      <c r="AZ326">
        <f>$C326*AZ325</f>
        <v/>
      </c>
      <c r="BA326">
        <f>$C326*BA325</f>
        <v/>
      </c>
      <c r="BB326">
        <f>$C326*BB325</f>
        <v/>
      </c>
      <c r="BC326">
        <f>$C326*BC325</f>
        <v/>
      </c>
      <c r="BD326">
        <f>$C326*BD325</f>
        <v/>
      </c>
      <c r="BE326">
        <f>$C326*BE325</f>
        <v/>
      </c>
      <c r="BF326">
        <f>$C326*BF325</f>
        <v/>
      </c>
      <c r="BG326">
        <f>$C326*BG325</f>
        <v/>
      </c>
      <c r="BH326">
        <f>$C326*BH325</f>
        <v/>
      </c>
      <c r="BI326">
        <f>$C326*BI325</f>
        <v/>
      </c>
      <c r="BJ326">
        <f>$C326*BJ325</f>
        <v/>
      </c>
      <c r="BK326">
        <f>$C326*BK325</f>
        <v/>
      </c>
      <c r="BL326">
        <f>$C326*BL325</f>
        <v/>
      </c>
      <c r="BM326">
        <f>$C326*BM325</f>
        <v/>
      </c>
      <c r="BN326">
        <f>$C326*BN325</f>
        <v/>
      </c>
      <c r="BO326">
        <f>$C326*BO325</f>
        <v/>
      </c>
      <c r="BP326">
        <f>$C326*BP325</f>
        <v/>
      </c>
      <c r="BQ326">
        <f>$C326*BQ325</f>
        <v/>
      </c>
      <c r="BR326">
        <f>$C326*BR325</f>
        <v/>
      </c>
      <c r="BS326">
        <f>$C326*BS325</f>
        <v/>
      </c>
      <c r="BT326">
        <f>$C326*BT325</f>
        <v/>
      </c>
      <c r="BU326">
        <f>$C326*BU325</f>
        <v/>
      </c>
      <c r="BV326">
        <f>$C326*BV325</f>
        <v/>
      </c>
      <c r="BW326">
        <f>$C326*BW325</f>
        <v/>
      </c>
      <c r="BX326">
        <f>$C326*BX325</f>
        <v/>
      </c>
      <c r="BY326">
        <f>$C326*BY325</f>
        <v/>
      </c>
      <c r="BZ326">
        <f>$C326*BZ325</f>
        <v/>
      </c>
      <c r="CA326">
        <f>$C326*CA325</f>
        <v/>
      </c>
      <c r="CB326">
        <f>$C326*CB325</f>
        <v/>
      </c>
      <c r="CC326">
        <f>$C326*CC325</f>
        <v/>
      </c>
      <c r="CD326">
        <f>$C326*CD325</f>
        <v/>
      </c>
      <c r="CE326">
        <f>$C326*CE325</f>
        <v/>
      </c>
      <c r="CF326">
        <f>$C326*CF325</f>
        <v/>
      </c>
      <c r="CG326">
        <f>$C326*CG325</f>
        <v/>
      </c>
      <c r="CH326">
        <f>$C326*CH325</f>
        <v/>
      </c>
      <c r="CI326">
        <f>$C326*CI325</f>
        <v/>
      </c>
      <c r="CJ326">
        <f>$C326*CJ325</f>
        <v/>
      </c>
      <c r="CK326">
        <f>$C326*CK325</f>
        <v/>
      </c>
      <c r="CL326">
        <f>$C326*CL325</f>
        <v/>
      </c>
      <c r="CM326">
        <f>$C326*CM325</f>
        <v/>
      </c>
      <c r="CN326">
        <f>$C326*CN325</f>
        <v/>
      </c>
      <c r="CO326">
        <f>$C326*CO325</f>
        <v/>
      </c>
      <c r="CP326">
        <f>$C326*CP325</f>
        <v/>
      </c>
      <c r="CQ326">
        <f>$C326*CQ325</f>
        <v/>
      </c>
      <c r="CR326">
        <f>$C326*CR325</f>
        <v/>
      </c>
      <c r="CS326">
        <f>$C326*CS325</f>
        <v/>
      </c>
      <c r="CT326">
        <f>$C326*CT325</f>
        <v/>
      </c>
      <c r="CU326">
        <f>$C326*CU325</f>
        <v/>
      </c>
      <c r="CV326">
        <f>$C326*CV325</f>
        <v/>
      </c>
      <c r="CW326">
        <f>$C326*CW325</f>
        <v/>
      </c>
      <c r="CX326">
        <f>$C326*CX325</f>
        <v/>
      </c>
      <c r="CY326">
        <f>$C326*CY325</f>
        <v/>
      </c>
      <c r="CZ326">
        <f>$C326*CZ325</f>
        <v/>
      </c>
      <c r="DA326">
        <f>$C326*DA325</f>
        <v/>
      </c>
      <c r="DB326">
        <f>$C326*DB325</f>
        <v/>
      </c>
      <c r="DC326">
        <f>$C326*DC325</f>
        <v/>
      </c>
    </row>
    <row r="327">
      <c r="B327" t="inlineStr">
        <is>
          <t>TSP-668</t>
        </is>
      </c>
      <c r="C327" t="inlineStr">
        <is>
          <t>No. of batches</t>
        </is>
      </c>
      <c r="D327">
        <f>IFERROR(INDEX(PP_Grid[#Data],$DD327,2),0)</f>
        <v/>
      </c>
      <c r="E327">
        <f>IFERROR(INDEX(PP_Grid[#Data],$DD327,3),0)</f>
        <v/>
      </c>
      <c r="F327">
        <f>IFERROR(INDEX(PP_Grid[#Data],$DD327,4),0)</f>
        <v/>
      </c>
      <c r="G327">
        <f>IFERROR(INDEX(PP_Grid[#Data],$DD327,5),0)</f>
        <v/>
      </c>
      <c r="H327">
        <f>IFERROR(INDEX(PP_Grid[#Data],$DD327,6),0)</f>
        <v/>
      </c>
      <c r="I327">
        <f>IFERROR(INDEX(PP_Grid[#Data],$DD327,7),0)</f>
        <v/>
      </c>
      <c r="J327">
        <f>IFERROR(INDEX(PP_Grid[#Data],$DD327,8),0)</f>
        <v/>
      </c>
      <c r="K327">
        <f>IFERROR(INDEX(PP_Grid[#Data],$DD327,9),0)</f>
        <v/>
      </c>
      <c r="L327">
        <f>IFERROR(INDEX(PP_Grid[#Data],$DD327,10),0)</f>
        <v/>
      </c>
      <c r="M327">
        <f>IFERROR(INDEX(PP_Grid[#Data],$DD327,11),0)</f>
        <v/>
      </c>
      <c r="N327">
        <f>IFERROR(INDEX(PP_Grid[#Data],$DD327,12),0)</f>
        <v/>
      </c>
      <c r="O327">
        <f>IFERROR(INDEX(PP_Grid[#Data],$DD327,13),0)</f>
        <v/>
      </c>
      <c r="P327">
        <f>IFERROR(INDEX(PP_Grid[#Data],$DD327,14),0)</f>
        <v/>
      </c>
      <c r="Q327">
        <f>IFERROR(INDEX(PP_Grid[#Data],$DD327,15),0)</f>
        <v/>
      </c>
      <c r="R327">
        <f>IFERROR(INDEX(PP_Grid[#Data],$DD327,16),0)</f>
        <v/>
      </c>
      <c r="S327">
        <f>IFERROR(INDEX(PP_Grid[#Data],$DD327,17),0)</f>
        <v/>
      </c>
      <c r="T327">
        <f>IFERROR(INDEX(PP_Grid[#Data],$DD327,18),0)</f>
        <v/>
      </c>
      <c r="U327">
        <f>IFERROR(INDEX(PP_Grid[#Data],$DD327,19),0)</f>
        <v/>
      </c>
      <c r="V327">
        <f>IFERROR(INDEX(PP_Grid[#Data],$DD327,20),0)</f>
        <v/>
      </c>
      <c r="W327">
        <f>IFERROR(INDEX(PP_Grid[#Data],$DD327,21),0)</f>
        <v/>
      </c>
      <c r="X327">
        <f>IFERROR(INDEX(PP_Grid[#Data],$DD327,22),0)</f>
        <v/>
      </c>
      <c r="Y327">
        <f>IFERROR(INDEX(PP_Grid[#Data],$DD327,23),0)</f>
        <v/>
      </c>
      <c r="Z327">
        <f>IFERROR(INDEX(PP_Grid[#Data],$DD327,24),0)</f>
        <v/>
      </c>
      <c r="AA327">
        <f>IFERROR(INDEX(PP_Grid[#Data],$DD327,25),0)</f>
        <v/>
      </c>
      <c r="AB327">
        <f>IFERROR(INDEX(PP_Grid[#Data],$DD327,26),0)</f>
        <v/>
      </c>
      <c r="AC327">
        <f>IFERROR(INDEX(PP_Grid[#Data],$DD327,27),0)</f>
        <v/>
      </c>
      <c r="AD327">
        <f>IFERROR(INDEX(PP_Grid[#Data],$DD327,28),0)</f>
        <v/>
      </c>
      <c r="AE327">
        <f>IFERROR(INDEX(PP_Grid[#Data],$DD327,29),0)</f>
        <v/>
      </c>
      <c r="AF327">
        <f>IFERROR(INDEX(PP_Grid[#Data],$DD327,30),0)</f>
        <v/>
      </c>
      <c r="AG327">
        <f>IFERROR(INDEX(PP_Grid[#Data],$DD327,31),0)</f>
        <v/>
      </c>
      <c r="AH327">
        <f>IFERROR(INDEX(PP_Grid[#Data],$DD327,32),0)</f>
        <v/>
      </c>
      <c r="AI327">
        <f>IFERROR(INDEX(PP_Grid[#Data],$DD327,33),0)</f>
        <v/>
      </c>
      <c r="AJ327">
        <f>IFERROR(INDEX(PP_Grid[#Data],$DD327,34),0)</f>
        <v/>
      </c>
      <c r="AK327">
        <f>IFERROR(INDEX(PP_Grid[#Data],$DD327,35),0)</f>
        <v/>
      </c>
      <c r="AL327">
        <f>IFERROR(INDEX(PP_Grid[#Data],$DD327,36),0)</f>
        <v/>
      </c>
      <c r="AM327">
        <f>IFERROR(INDEX(PP_Grid[#Data],$DD327,37),0)</f>
        <v/>
      </c>
      <c r="AN327">
        <f>IFERROR(INDEX(PP_Grid[#Data],$DD327,38),0)</f>
        <v/>
      </c>
      <c r="AO327">
        <f>IFERROR(INDEX(PP_Grid[#Data],$DD327,39),0)</f>
        <v/>
      </c>
      <c r="AP327">
        <f>IFERROR(INDEX(PP_Grid[#Data],$DD327,40),0)</f>
        <v/>
      </c>
      <c r="AQ327">
        <f>IFERROR(INDEX(PP_Grid[#Data],$DD327,41),0)</f>
        <v/>
      </c>
      <c r="AR327">
        <f>IFERROR(INDEX(PP_Grid[#Data],$DD327,42),0)</f>
        <v/>
      </c>
      <c r="AS327">
        <f>IFERROR(INDEX(PP_Grid[#Data],$DD327,43),0)</f>
        <v/>
      </c>
      <c r="AT327">
        <f>IFERROR(INDEX(PP_Grid[#Data],$DD327,44),0)</f>
        <v/>
      </c>
      <c r="AU327">
        <f>IFERROR(INDEX(PP_Grid[#Data],$DD327,45),0)</f>
        <v/>
      </c>
      <c r="AV327">
        <f>IFERROR(INDEX(PP_Grid[#Data],$DD327,46),0)</f>
        <v/>
      </c>
      <c r="AW327">
        <f>IFERROR(INDEX(PP_Grid[#Data],$DD327,47),0)</f>
        <v/>
      </c>
      <c r="AX327">
        <f>IFERROR(INDEX(PP_Grid[#Data],$DD327,48),0)</f>
        <v/>
      </c>
      <c r="AY327">
        <f>IFERROR(INDEX(PP_Grid[#Data],$DD327,49),0)</f>
        <v/>
      </c>
      <c r="AZ327">
        <f>IFERROR(INDEX(PP_Grid[#Data],$DD327,50),0)</f>
        <v/>
      </c>
      <c r="BA327">
        <f>IFERROR(INDEX(PP_Grid[#Data],$DD327,51),0)</f>
        <v/>
      </c>
      <c r="BB327">
        <f>IFERROR(INDEX(PP_Grid[#Data],$DD327,52),0)</f>
        <v/>
      </c>
      <c r="BC327">
        <f>IFERROR(INDEX(PP_Grid[#Data],$DD327,53),0)</f>
        <v/>
      </c>
      <c r="BD327">
        <f>IFERROR(INDEX(PP_Grid[#Data],$DD327,54),0)</f>
        <v/>
      </c>
      <c r="BE327">
        <f>IFERROR(INDEX(PP_Grid[#Data],$DD327,55),0)</f>
        <v/>
      </c>
      <c r="BF327">
        <f>IFERROR(INDEX(PP_Grid[#Data],$DD327,56),0)</f>
        <v/>
      </c>
      <c r="BG327">
        <f>IFERROR(INDEX(PP_Grid[#Data],$DD327,57),0)</f>
        <v/>
      </c>
      <c r="BH327">
        <f>IFERROR(INDEX(PP_Grid[#Data],$DD327,58),0)</f>
        <v/>
      </c>
      <c r="BI327">
        <f>IFERROR(INDEX(PP_Grid[#Data],$DD327,59),0)</f>
        <v/>
      </c>
      <c r="BJ327">
        <f>IFERROR(INDEX(PP_Grid[#Data],$DD327,60),0)</f>
        <v/>
      </c>
      <c r="BK327">
        <f>IFERROR(INDEX(PP_Grid[#Data],$DD327,61),0)</f>
        <v/>
      </c>
      <c r="BL327">
        <f>IFERROR(INDEX(PP_Grid[#Data],$DD327,62),0)</f>
        <v/>
      </c>
      <c r="BM327">
        <f>IFERROR(INDEX(PP_Grid[#Data],$DD327,63),0)</f>
        <v/>
      </c>
      <c r="BN327">
        <f>IFERROR(INDEX(PP_Grid[#Data],$DD327,64),0)</f>
        <v/>
      </c>
      <c r="BO327">
        <f>IFERROR(INDEX(PP_Grid[#Data],$DD327,65),0)</f>
        <v/>
      </c>
      <c r="BP327">
        <f>IFERROR(INDEX(PP_Grid[#Data],$DD327,66),0)</f>
        <v/>
      </c>
      <c r="BQ327">
        <f>IFERROR(INDEX(PP_Grid[#Data],$DD327,67),0)</f>
        <v/>
      </c>
      <c r="BR327">
        <f>IFERROR(INDEX(PP_Grid[#Data],$DD327,68),0)</f>
        <v/>
      </c>
      <c r="BS327">
        <f>IFERROR(INDEX(PP_Grid[#Data],$DD327,69),0)</f>
        <v/>
      </c>
      <c r="BT327">
        <f>IFERROR(INDEX(PP_Grid[#Data],$DD327,70),0)</f>
        <v/>
      </c>
      <c r="BU327">
        <f>IFERROR(INDEX(PP_Grid[#Data],$DD327,71),0)</f>
        <v/>
      </c>
      <c r="BV327">
        <f>IFERROR(INDEX(PP_Grid[#Data],$DD327,72),0)</f>
        <v/>
      </c>
      <c r="BW327">
        <f>IFERROR(INDEX(PP_Grid[#Data],$DD327,73),0)</f>
        <v/>
      </c>
      <c r="BX327">
        <f>IFERROR(INDEX(PP_Grid[#Data],$DD327,74),0)</f>
        <v/>
      </c>
      <c r="BY327">
        <f>IFERROR(INDEX(PP_Grid[#Data],$DD327,75),0)</f>
        <v/>
      </c>
      <c r="BZ327">
        <f>IFERROR(INDEX(PP_Grid[#Data],$DD327,76),0)</f>
        <v/>
      </c>
      <c r="CA327">
        <f>IFERROR(INDEX(PP_Grid[#Data],$DD327,77),0)</f>
        <v/>
      </c>
      <c r="CB327">
        <f>IFERROR(INDEX(PP_Grid[#Data],$DD327,78),0)</f>
        <v/>
      </c>
      <c r="CC327">
        <f>IFERROR(INDEX(PP_Grid[#Data],$DD327,79),0)</f>
        <v/>
      </c>
      <c r="CD327">
        <f>IFERROR(INDEX(PP_Grid[#Data],$DD327,80),0)</f>
        <v/>
      </c>
      <c r="CE327">
        <f>IFERROR(INDEX(PP_Grid[#Data],$DD327,81),0)</f>
        <v/>
      </c>
      <c r="CF327">
        <f>IFERROR(INDEX(PP_Grid[#Data],$DD327,82),0)</f>
        <v/>
      </c>
      <c r="CG327">
        <f>IFERROR(INDEX(PP_Grid[#Data],$DD327,83),0)</f>
        <v/>
      </c>
      <c r="CH327">
        <f>IFERROR(INDEX(PP_Grid[#Data],$DD327,84),0)</f>
        <v/>
      </c>
      <c r="CI327">
        <f>IFERROR(INDEX(PP_Grid[#Data],$DD327,85),0)</f>
        <v/>
      </c>
      <c r="CJ327">
        <f>IFERROR(INDEX(PP_Grid[#Data],$DD327,86),0)</f>
        <v/>
      </c>
      <c r="CK327">
        <f>IFERROR(INDEX(PP_Grid[#Data],$DD327,87),0)</f>
        <v/>
      </c>
      <c r="CL327">
        <f>IFERROR(INDEX(PP_Grid[#Data],$DD327,88),0)</f>
        <v/>
      </c>
      <c r="CM327">
        <f>IFERROR(INDEX(PP_Grid[#Data],$DD327,89),0)</f>
        <v/>
      </c>
      <c r="CN327">
        <f>IFERROR(INDEX(PP_Grid[#Data],$DD327,90),0)</f>
        <v/>
      </c>
      <c r="CO327">
        <f>IFERROR(INDEX(PP_Grid[#Data],$DD327,91),0)</f>
        <v/>
      </c>
      <c r="CP327">
        <f>IFERROR(INDEX(PP_Grid[#Data],$DD327,92),0)</f>
        <v/>
      </c>
      <c r="CQ327">
        <f>IFERROR(INDEX(PP_Grid[#Data],$DD327,93),0)</f>
        <v/>
      </c>
      <c r="CR327">
        <f>IFERROR(INDEX(PP_Grid[#Data],$DD327,94),0)</f>
        <v/>
      </c>
      <c r="CS327">
        <f>IFERROR(INDEX(PP_Grid[#Data],$DD327,95),0)</f>
        <v/>
      </c>
      <c r="CT327">
        <f>IFERROR(INDEX(PP_Grid[#Data],$DD327,96),0)</f>
        <v/>
      </c>
      <c r="CU327">
        <f>IFERROR(INDEX(PP_Grid[#Data],$DD327,97),0)</f>
        <v/>
      </c>
      <c r="CV327">
        <f>IFERROR(INDEX(PP_Grid[#Data],$DD327,98),0)</f>
        <v/>
      </c>
      <c r="CW327">
        <f>IFERROR(INDEX(PP_Grid[#Data],$DD327,99),0)</f>
        <v/>
      </c>
      <c r="CX327">
        <f>IFERROR(INDEX(PP_Grid[#Data],$DD327,100),0)</f>
        <v/>
      </c>
      <c r="CY327">
        <f>IFERROR(INDEX(PP_Grid[#Data],$DD327,101),0)</f>
        <v/>
      </c>
      <c r="CZ327">
        <f>IFERROR(INDEX(PP_Grid[#Data],$DD327,102),0)</f>
        <v/>
      </c>
      <c r="DA327">
        <f>IFERROR(INDEX(PP_Grid[#Data],$DD327,103),0)</f>
        <v/>
      </c>
      <c r="DB327">
        <f>IFERROR(INDEX(PP_Grid[#Data],$DD327,104),0)</f>
        <v/>
      </c>
      <c r="DC327">
        <f>IFERROR(INDEX(PP_Grid[#Data],$DD327,105),0)</f>
        <v/>
      </c>
      <c r="DD327" s="12">
        <f>IFERROR(MATCH($B327,PP_Grid[Intermediate],0),99999)</f>
        <v/>
      </c>
    </row>
    <row r="328">
      <c r="B328" t="inlineStr">
        <is>
          <t>使用量(kg)</t>
        </is>
      </c>
      <c r="C328">
        <f>SUMIFS(M_BOM[RM_Qty_Per_Batch],M_BOM[Intermediate],$B327,M_BOM[Part Name],$A312)</f>
        <v/>
      </c>
      <c r="D328">
        <f>$C328*D327</f>
        <v/>
      </c>
      <c r="E328">
        <f>$C328*E327</f>
        <v/>
      </c>
      <c r="F328">
        <f>$C328*F327</f>
        <v/>
      </c>
      <c r="G328">
        <f>$C328*G327</f>
        <v/>
      </c>
      <c r="H328">
        <f>$C328*H327</f>
        <v/>
      </c>
      <c r="I328">
        <f>$C328*I327</f>
        <v/>
      </c>
      <c r="J328">
        <f>$C328*J327</f>
        <v/>
      </c>
      <c r="K328">
        <f>$C328*K327</f>
        <v/>
      </c>
      <c r="L328">
        <f>$C328*L327</f>
        <v/>
      </c>
      <c r="M328">
        <f>$C328*M327</f>
        <v/>
      </c>
      <c r="N328">
        <f>$C328*N327</f>
        <v/>
      </c>
      <c r="O328">
        <f>$C328*O327</f>
        <v/>
      </c>
      <c r="P328">
        <f>$C328*P327</f>
        <v/>
      </c>
      <c r="Q328">
        <f>$C328*Q327</f>
        <v/>
      </c>
      <c r="R328">
        <f>$C328*R327</f>
        <v/>
      </c>
      <c r="S328">
        <f>$C328*S327</f>
        <v/>
      </c>
      <c r="T328">
        <f>$C328*T327</f>
        <v/>
      </c>
      <c r="U328">
        <f>$C328*U327</f>
        <v/>
      </c>
      <c r="V328">
        <f>$C328*V327</f>
        <v/>
      </c>
      <c r="W328">
        <f>$C328*W327</f>
        <v/>
      </c>
      <c r="X328">
        <f>$C328*X327</f>
        <v/>
      </c>
      <c r="Y328">
        <f>$C328*Y327</f>
        <v/>
      </c>
      <c r="Z328">
        <f>$C328*Z327</f>
        <v/>
      </c>
      <c r="AA328">
        <f>$C328*AA327</f>
        <v/>
      </c>
      <c r="AB328">
        <f>$C328*AB327</f>
        <v/>
      </c>
      <c r="AC328">
        <f>$C328*AC327</f>
        <v/>
      </c>
      <c r="AD328">
        <f>$C328*AD327</f>
        <v/>
      </c>
      <c r="AE328">
        <f>$C328*AE327</f>
        <v/>
      </c>
      <c r="AF328">
        <f>$C328*AF327</f>
        <v/>
      </c>
      <c r="AG328">
        <f>$C328*AG327</f>
        <v/>
      </c>
      <c r="AH328">
        <f>$C328*AH327</f>
        <v/>
      </c>
      <c r="AI328">
        <f>$C328*AI327</f>
        <v/>
      </c>
      <c r="AJ328">
        <f>$C328*AJ327</f>
        <v/>
      </c>
      <c r="AK328">
        <f>$C328*AK327</f>
        <v/>
      </c>
      <c r="AL328">
        <f>$C328*AL327</f>
        <v/>
      </c>
      <c r="AM328">
        <f>$C328*AM327</f>
        <v/>
      </c>
      <c r="AN328">
        <f>$C328*AN327</f>
        <v/>
      </c>
      <c r="AO328">
        <f>$C328*AO327</f>
        <v/>
      </c>
      <c r="AP328">
        <f>$C328*AP327</f>
        <v/>
      </c>
      <c r="AQ328">
        <f>$C328*AQ327</f>
        <v/>
      </c>
      <c r="AR328">
        <f>$C328*AR327</f>
        <v/>
      </c>
      <c r="AS328">
        <f>$C328*AS327</f>
        <v/>
      </c>
      <c r="AT328">
        <f>$C328*AT327</f>
        <v/>
      </c>
      <c r="AU328">
        <f>$C328*AU327</f>
        <v/>
      </c>
      <c r="AV328">
        <f>$C328*AV327</f>
        <v/>
      </c>
      <c r="AW328">
        <f>$C328*AW327</f>
        <v/>
      </c>
      <c r="AX328">
        <f>$C328*AX327</f>
        <v/>
      </c>
      <c r="AY328">
        <f>$C328*AY327</f>
        <v/>
      </c>
      <c r="AZ328">
        <f>$C328*AZ327</f>
        <v/>
      </c>
      <c r="BA328">
        <f>$C328*BA327</f>
        <v/>
      </c>
      <c r="BB328">
        <f>$C328*BB327</f>
        <v/>
      </c>
      <c r="BC328">
        <f>$C328*BC327</f>
        <v/>
      </c>
      <c r="BD328">
        <f>$C328*BD327</f>
        <v/>
      </c>
      <c r="BE328">
        <f>$C328*BE327</f>
        <v/>
      </c>
      <c r="BF328">
        <f>$C328*BF327</f>
        <v/>
      </c>
      <c r="BG328">
        <f>$C328*BG327</f>
        <v/>
      </c>
      <c r="BH328">
        <f>$C328*BH327</f>
        <v/>
      </c>
      <c r="BI328">
        <f>$C328*BI327</f>
        <v/>
      </c>
      <c r="BJ328">
        <f>$C328*BJ327</f>
        <v/>
      </c>
      <c r="BK328">
        <f>$C328*BK327</f>
        <v/>
      </c>
      <c r="BL328">
        <f>$C328*BL327</f>
        <v/>
      </c>
      <c r="BM328">
        <f>$C328*BM327</f>
        <v/>
      </c>
      <c r="BN328">
        <f>$C328*BN327</f>
        <v/>
      </c>
      <c r="BO328">
        <f>$C328*BO327</f>
        <v/>
      </c>
      <c r="BP328">
        <f>$C328*BP327</f>
        <v/>
      </c>
      <c r="BQ328">
        <f>$C328*BQ327</f>
        <v/>
      </c>
      <c r="BR328">
        <f>$C328*BR327</f>
        <v/>
      </c>
      <c r="BS328">
        <f>$C328*BS327</f>
        <v/>
      </c>
      <c r="BT328">
        <f>$C328*BT327</f>
        <v/>
      </c>
      <c r="BU328">
        <f>$C328*BU327</f>
        <v/>
      </c>
      <c r="BV328">
        <f>$C328*BV327</f>
        <v/>
      </c>
      <c r="BW328">
        <f>$C328*BW327</f>
        <v/>
      </c>
      <c r="BX328">
        <f>$C328*BX327</f>
        <v/>
      </c>
      <c r="BY328">
        <f>$C328*BY327</f>
        <v/>
      </c>
      <c r="BZ328">
        <f>$C328*BZ327</f>
        <v/>
      </c>
      <c r="CA328">
        <f>$C328*CA327</f>
        <v/>
      </c>
      <c r="CB328">
        <f>$C328*CB327</f>
        <v/>
      </c>
      <c r="CC328">
        <f>$C328*CC327</f>
        <v/>
      </c>
      <c r="CD328">
        <f>$C328*CD327</f>
        <v/>
      </c>
      <c r="CE328">
        <f>$C328*CE327</f>
        <v/>
      </c>
      <c r="CF328">
        <f>$C328*CF327</f>
        <v/>
      </c>
      <c r="CG328">
        <f>$C328*CG327</f>
        <v/>
      </c>
      <c r="CH328">
        <f>$C328*CH327</f>
        <v/>
      </c>
      <c r="CI328">
        <f>$C328*CI327</f>
        <v/>
      </c>
      <c r="CJ328">
        <f>$C328*CJ327</f>
        <v/>
      </c>
      <c r="CK328">
        <f>$C328*CK327</f>
        <v/>
      </c>
      <c r="CL328">
        <f>$C328*CL327</f>
        <v/>
      </c>
      <c r="CM328">
        <f>$C328*CM327</f>
        <v/>
      </c>
      <c r="CN328">
        <f>$C328*CN327</f>
        <v/>
      </c>
      <c r="CO328">
        <f>$C328*CO327</f>
        <v/>
      </c>
      <c r="CP328">
        <f>$C328*CP327</f>
        <v/>
      </c>
      <c r="CQ328">
        <f>$C328*CQ327</f>
        <v/>
      </c>
      <c r="CR328">
        <f>$C328*CR327</f>
        <v/>
      </c>
      <c r="CS328">
        <f>$C328*CS327</f>
        <v/>
      </c>
      <c r="CT328">
        <f>$C328*CT327</f>
        <v/>
      </c>
      <c r="CU328">
        <f>$C328*CU327</f>
        <v/>
      </c>
      <c r="CV328">
        <f>$C328*CV327</f>
        <v/>
      </c>
      <c r="CW328">
        <f>$C328*CW327</f>
        <v/>
      </c>
      <c r="CX328">
        <f>$C328*CX327</f>
        <v/>
      </c>
      <c r="CY328">
        <f>$C328*CY327</f>
        <v/>
      </c>
      <c r="CZ328">
        <f>$C328*CZ327</f>
        <v/>
      </c>
      <c r="DA328">
        <f>$C328*DA327</f>
        <v/>
      </c>
      <c r="DB328">
        <f>$C328*DB327</f>
        <v/>
      </c>
      <c r="DC328">
        <f>$C328*DC327</f>
        <v/>
      </c>
    </row>
    <row r="329">
      <c r="B329" t="inlineStr">
        <is>
          <t>TSP-669</t>
        </is>
      </c>
      <c r="C329" t="inlineStr">
        <is>
          <t>No. of batches</t>
        </is>
      </c>
      <c r="D329">
        <f>IFERROR(INDEX(PP_Grid[#Data],$DD329,2),0)</f>
        <v/>
      </c>
      <c r="E329">
        <f>IFERROR(INDEX(PP_Grid[#Data],$DD329,3),0)</f>
        <v/>
      </c>
      <c r="F329">
        <f>IFERROR(INDEX(PP_Grid[#Data],$DD329,4),0)</f>
        <v/>
      </c>
      <c r="G329">
        <f>IFERROR(INDEX(PP_Grid[#Data],$DD329,5),0)</f>
        <v/>
      </c>
      <c r="H329">
        <f>IFERROR(INDEX(PP_Grid[#Data],$DD329,6),0)</f>
        <v/>
      </c>
      <c r="I329">
        <f>IFERROR(INDEX(PP_Grid[#Data],$DD329,7),0)</f>
        <v/>
      </c>
      <c r="J329">
        <f>IFERROR(INDEX(PP_Grid[#Data],$DD329,8),0)</f>
        <v/>
      </c>
      <c r="K329">
        <f>IFERROR(INDEX(PP_Grid[#Data],$DD329,9),0)</f>
        <v/>
      </c>
      <c r="L329">
        <f>IFERROR(INDEX(PP_Grid[#Data],$DD329,10),0)</f>
        <v/>
      </c>
      <c r="M329">
        <f>IFERROR(INDEX(PP_Grid[#Data],$DD329,11),0)</f>
        <v/>
      </c>
      <c r="N329">
        <f>IFERROR(INDEX(PP_Grid[#Data],$DD329,12),0)</f>
        <v/>
      </c>
      <c r="O329">
        <f>IFERROR(INDEX(PP_Grid[#Data],$DD329,13),0)</f>
        <v/>
      </c>
      <c r="P329">
        <f>IFERROR(INDEX(PP_Grid[#Data],$DD329,14),0)</f>
        <v/>
      </c>
      <c r="Q329">
        <f>IFERROR(INDEX(PP_Grid[#Data],$DD329,15),0)</f>
        <v/>
      </c>
      <c r="R329">
        <f>IFERROR(INDEX(PP_Grid[#Data],$DD329,16),0)</f>
        <v/>
      </c>
      <c r="S329">
        <f>IFERROR(INDEX(PP_Grid[#Data],$DD329,17),0)</f>
        <v/>
      </c>
      <c r="T329">
        <f>IFERROR(INDEX(PP_Grid[#Data],$DD329,18),0)</f>
        <v/>
      </c>
      <c r="U329">
        <f>IFERROR(INDEX(PP_Grid[#Data],$DD329,19),0)</f>
        <v/>
      </c>
      <c r="V329">
        <f>IFERROR(INDEX(PP_Grid[#Data],$DD329,20),0)</f>
        <v/>
      </c>
      <c r="W329">
        <f>IFERROR(INDEX(PP_Grid[#Data],$DD329,21),0)</f>
        <v/>
      </c>
      <c r="X329">
        <f>IFERROR(INDEX(PP_Grid[#Data],$DD329,22),0)</f>
        <v/>
      </c>
      <c r="Y329">
        <f>IFERROR(INDEX(PP_Grid[#Data],$DD329,23),0)</f>
        <v/>
      </c>
      <c r="Z329">
        <f>IFERROR(INDEX(PP_Grid[#Data],$DD329,24),0)</f>
        <v/>
      </c>
      <c r="AA329">
        <f>IFERROR(INDEX(PP_Grid[#Data],$DD329,25),0)</f>
        <v/>
      </c>
      <c r="AB329">
        <f>IFERROR(INDEX(PP_Grid[#Data],$DD329,26),0)</f>
        <v/>
      </c>
      <c r="AC329">
        <f>IFERROR(INDEX(PP_Grid[#Data],$DD329,27),0)</f>
        <v/>
      </c>
      <c r="AD329">
        <f>IFERROR(INDEX(PP_Grid[#Data],$DD329,28),0)</f>
        <v/>
      </c>
      <c r="AE329">
        <f>IFERROR(INDEX(PP_Grid[#Data],$DD329,29),0)</f>
        <v/>
      </c>
      <c r="AF329">
        <f>IFERROR(INDEX(PP_Grid[#Data],$DD329,30),0)</f>
        <v/>
      </c>
      <c r="AG329">
        <f>IFERROR(INDEX(PP_Grid[#Data],$DD329,31),0)</f>
        <v/>
      </c>
      <c r="AH329">
        <f>IFERROR(INDEX(PP_Grid[#Data],$DD329,32),0)</f>
        <v/>
      </c>
      <c r="AI329">
        <f>IFERROR(INDEX(PP_Grid[#Data],$DD329,33),0)</f>
        <v/>
      </c>
      <c r="AJ329">
        <f>IFERROR(INDEX(PP_Grid[#Data],$DD329,34),0)</f>
        <v/>
      </c>
      <c r="AK329">
        <f>IFERROR(INDEX(PP_Grid[#Data],$DD329,35),0)</f>
        <v/>
      </c>
      <c r="AL329">
        <f>IFERROR(INDEX(PP_Grid[#Data],$DD329,36),0)</f>
        <v/>
      </c>
      <c r="AM329">
        <f>IFERROR(INDEX(PP_Grid[#Data],$DD329,37),0)</f>
        <v/>
      </c>
      <c r="AN329">
        <f>IFERROR(INDEX(PP_Grid[#Data],$DD329,38),0)</f>
        <v/>
      </c>
      <c r="AO329">
        <f>IFERROR(INDEX(PP_Grid[#Data],$DD329,39),0)</f>
        <v/>
      </c>
      <c r="AP329">
        <f>IFERROR(INDEX(PP_Grid[#Data],$DD329,40),0)</f>
        <v/>
      </c>
      <c r="AQ329">
        <f>IFERROR(INDEX(PP_Grid[#Data],$DD329,41),0)</f>
        <v/>
      </c>
      <c r="AR329">
        <f>IFERROR(INDEX(PP_Grid[#Data],$DD329,42),0)</f>
        <v/>
      </c>
      <c r="AS329">
        <f>IFERROR(INDEX(PP_Grid[#Data],$DD329,43),0)</f>
        <v/>
      </c>
      <c r="AT329">
        <f>IFERROR(INDEX(PP_Grid[#Data],$DD329,44),0)</f>
        <v/>
      </c>
      <c r="AU329">
        <f>IFERROR(INDEX(PP_Grid[#Data],$DD329,45),0)</f>
        <v/>
      </c>
      <c r="AV329">
        <f>IFERROR(INDEX(PP_Grid[#Data],$DD329,46),0)</f>
        <v/>
      </c>
      <c r="AW329">
        <f>IFERROR(INDEX(PP_Grid[#Data],$DD329,47),0)</f>
        <v/>
      </c>
      <c r="AX329">
        <f>IFERROR(INDEX(PP_Grid[#Data],$DD329,48),0)</f>
        <v/>
      </c>
      <c r="AY329">
        <f>IFERROR(INDEX(PP_Grid[#Data],$DD329,49),0)</f>
        <v/>
      </c>
      <c r="AZ329">
        <f>IFERROR(INDEX(PP_Grid[#Data],$DD329,50),0)</f>
        <v/>
      </c>
      <c r="BA329">
        <f>IFERROR(INDEX(PP_Grid[#Data],$DD329,51),0)</f>
        <v/>
      </c>
      <c r="BB329">
        <f>IFERROR(INDEX(PP_Grid[#Data],$DD329,52),0)</f>
        <v/>
      </c>
      <c r="BC329">
        <f>IFERROR(INDEX(PP_Grid[#Data],$DD329,53),0)</f>
        <v/>
      </c>
      <c r="BD329">
        <f>IFERROR(INDEX(PP_Grid[#Data],$DD329,54),0)</f>
        <v/>
      </c>
      <c r="BE329">
        <f>IFERROR(INDEX(PP_Grid[#Data],$DD329,55),0)</f>
        <v/>
      </c>
      <c r="BF329">
        <f>IFERROR(INDEX(PP_Grid[#Data],$DD329,56),0)</f>
        <v/>
      </c>
      <c r="BG329">
        <f>IFERROR(INDEX(PP_Grid[#Data],$DD329,57),0)</f>
        <v/>
      </c>
      <c r="BH329">
        <f>IFERROR(INDEX(PP_Grid[#Data],$DD329,58),0)</f>
        <v/>
      </c>
      <c r="BI329">
        <f>IFERROR(INDEX(PP_Grid[#Data],$DD329,59),0)</f>
        <v/>
      </c>
      <c r="BJ329">
        <f>IFERROR(INDEX(PP_Grid[#Data],$DD329,60),0)</f>
        <v/>
      </c>
      <c r="BK329">
        <f>IFERROR(INDEX(PP_Grid[#Data],$DD329,61),0)</f>
        <v/>
      </c>
      <c r="BL329">
        <f>IFERROR(INDEX(PP_Grid[#Data],$DD329,62),0)</f>
        <v/>
      </c>
      <c r="BM329">
        <f>IFERROR(INDEX(PP_Grid[#Data],$DD329,63),0)</f>
        <v/>
      </c>
      <c r="BN329">
        <f>IFERROR(INDEX(PP_Grid[#Data],$DD329,64),0)</f>
        <v/>
      </c>
      <c r="BO329">
        <f>IFERROR(INDEX(PP_Grid[#Data],$DD329,65),0)</f>
        <v/>
      </c>
      <c r="BP329">
        <f>IFERROR(INDEX(PP_Grid[#Data],$DD329,66),0)</f>
        <v/>
      </c>
      <c r="BQ329">
        <f>IFERROR(INDEX(PP_Grid[#Data],$DD329,67),0)</f>
        <v/>
      </c>
      <c r="BR329">
        <f>IFERROR(INDEX(PP_Grid[#Data],$DD329,68),0)</f>
        <v/>
      </c>
      <c r="BS329">
        <f>IFERROR(INDEX(PP_Grid[#Data],$DD329,69),0)</f>
        <v/>
      </c>
      <c r="BT329">
        <f>IFERROR(INDEX(PP_Grid[#Data],$DD329,70),0)</f>
        <v/>
      </c>
      <c r="BU329">
        <f>IFERROR(INDEX(PP_Grid[#Data],$DD329,71),0)</f>
        <v/>
      </c>
      <c r="BV329">
        <f>IFERROR(INDEX(PP_Grid[#Data],$DD329,72),0)</f>
        <v/>
      </c>
      <c r="BW329">
        <f>IFERROR(INDEX(PP_Grid[#Data],$DD329,73),0)</f>
        <v/>
      </c>
      <c r="BX329">
        <f>IFERROR(INDEX(PP_Grid[#Data],$DD329,74),0)</f>
        <v/>
      </c>
      <c r="BY329">
        <f>IFERROR(INDEX(PP_Grid[#Data],$DD329,75),0)</f>
        <v/>
      </c>
      <c r="BZ329">
        <f>IFERROR(INDEX(PP_Grid[#Data],$DD329,76),0)</f>
        <v/>
      </c>
      <c r="CA329">
        <f>IFERROR(INDEX(PP_Grid[#Data],$DD329,77),0)</f>
        <v/>
      </c>
      <c r="CB329">
        <f>IFERROR(INDEX(PP_Grid[#Data],$DD329,78),0)</f>
        <v/>
      </c>
      <c r="CC329">
        <f>IFERROR(INDEX(PP_Grid[#Data],$DD329,79),0)</f>
        <v/>
      </c>
      <c r="CD329">
        <f>IFERROR(INDEX(PP_Grid[#Data],$DD329,80),0)</f>
        <v/>
      </c>
      <c r="CE329">
        <f>IFERROR(INDEX(PP_Grid[#Data],$DD329,81),0)</f>
        <v/>
      </c>
      <c r="CF329">
        <f>IFERROR(INDEX(PP_Grid[#Data],$DD329,82),0)</f>
        <v/>
      </c>
      <c r="CG329">
        <f>IFERROR(INDEX(PP_Grid[#Data],$DD329,83),0)</f>
        <v/>
      </c>
      <c r="CH329">
        <f>IFERROR(INDEX(PP_Grid[#Data],$DD329,84),0)</f>
        <v/>
      </c>
      <c r="CI329">
        <f>IFERROR(INDEX(PP_Grid[#Data],$DD329,85),0)</f>
        <v/>
      </c>
      <c r="CJ329">
        <f>IFERROR(INDEX(PP_Grid[#Data],$DD329,86),0)</f>
        <v/>
      </c>
      <c r="CK329">
        <f>IFERROR(INDEX(PP_Grid[#Data],$DD329,87),0)</f>
        <v/>
      </c>
      <c r="CL329">
        <f>IFERROR(INDEX(PP_Grid[#Data],$DD329,88),0)</f>
        <v/>
      </c>
      <c r="CM329">
        <f>IFERROR(INDEX(PP_Grid[#Data],$DD329,89),0)</f>
        <v/>
      </c>
      <c r="CN329">
        <f>IFERROR(INDEX(PP_Grid[#Data],$DD329,90),0)</f>
        <v/>
      </c>
      <c r="CO329">
        <f>IFERROR(INDEX(PP_Grid[#Data],$DD329,91),0)</f>
        <v/>
      </c>
      <c r="CP329">
        <f>IFERROR(INDEX(PP_Grid[#Data],$DD329,92),0)</f>
        <v/>
      </c>
      <c r="CQ329">
        <f>IFERROR(INDEX(PP_Grid[#Data],$DD329,93),0)</f>
        <v/>
      </c>
      <c r="CR329">
        <f>IFERROR(INDEX(PP_Grid[#Data],$DD329,94),0)</f>
        <v/>
      </c>
      <c r="CS329">
        <f>IFERROR(INDEX(PP_Grid[#Data],$DD329,95),0)</f>
        <v/>
      </c>
      <c r="CT329">
        <f>IFERROR(INDEX(PP_Grid[#Data],$DD329,96),0)</f>
        <v/>
      </c>
      <c r="CU329">
        <f>IFERROR(INDEX(PP_Grid[#Data],$DD329,97),0)</f>
        <v/>
      </c>
      <c r="CV329">
        <f>IFERROR(INDEX(PP_Grid[#Data],$DD329,98),0)</f>
        <v/>
      </c>
      <c r="CW329">
        <f>IFERROR(INDEX(PP_Grid[#Data],$DD329,99),0)</f>
        <v/>
      </c>
      <c r="CX329">
        <f>IFERROR(INDEX(PP_Grid[#Data],$DD329,100),0)</f>
        <v/>
      </c>
      <c r="CY329">
        <f>IFERROR(INDEX(PP_Grid[#Data],$DD329,101),0)</f>
        <v/>
      </c>
      <c r="CZ329">
        <f>IFERROR(INDEX(PP_Grid[#Data],$DD329,102),0)</f>
        <v/>
      </c>
      <c r="DA329">
        <f>IFERROR(INDEX(PP_Grid[#Data],$DD329,103),0)</f>
        <v/>
      </c>
      <c r="DB329">
        <f>IFERROR(INDEX(PP_Grid[#Data],$DD329,104),0)</f>
        <v/>
      </c>
      <c r="DC329">
        <f>IFERROR(INDEX(PP_Grid[#Data],$DD329,105),0)</f>
        <v/>
      </c>
      <c r="DD329" s="12">
        <f>IFERROR(MATCH($B329,PP_Grid[Intermediate],0),99999)</f>
        <v/>
      </c>
    </row>
    <row r="330">
      <c r="B330" t="inlineStr">
        <is>
          <t>使用量(kg)</t>
        </is>
      </c>
      <c r="C330">
        <f>SUMIFS(M_BOM[RM_Qty_Per_Batch],M_BOM[Intermediate],$B329,M_BOM[Part Name],$A312)</f>
        <v/>
      </c>
      <c r="D330">
        <f>$C330*D329</f>
        <v/>
      </c>
      <c r="E330">
        <f>$C330*E329</f>
        <v/>
      </c>
      <c r="F330">
        <f>$C330*F329</f>
        <v/>
      </c>
      <c r="G330">
        <f>$C330*G329</f>
        <v/>
      </c>
      <c r="H330">
        <f>$C330*H329</f>
        <v/>
      </c>
      <c r="I330">
        <f>$C330*I329</f>
        <v/>
      </c>
      <c r="J330">
        <f>$C330*J329</f>
        <v/>
      </c>
      <c r="K330">
        <f>$C330*K329</f>
        <v/>
      </c>
      <c r="L330">
        <f>$C330*L329</f>
        <v/>
      </c>
      <c r="M330">
        <f>$C330*M329</f>
        <v/>
      </c>
      <c r="N330">
        <f>$C330*N329</f>
        <v/>
      </c>
      <c r="O330">
        <f>$C330*O329</f>
        <v/>
      </c>
      <c r="P330">
        <f>$C330*P329</f>
        <v/>
      </c>
      <c r="Q330">
        <f>$C330*Q329</f>
        <v/>
      </c>
      <c r="R330">
        <f>$C330*R329</f>
        <v/>
      </c>
      <c r="S330">
        <f>$C330*S329</f>
        <v/>
      </c>
      <c r="T330">
        <f>$C330*T329</f>
        <v/>
      </c>
      <c r="U330">
        <f>$C330*U329</f>
        <v/>
      </c>
      <c r="V330">
        <f>$C330*V329</f>
        <v/>
      </c>
      <c r="W330">
        <f>$C330*W329</f>
        <v/>
      </c>
      <c r="X330">
        <f>$C330*X329</f>
        <v/>
      </c>
      <c r="Y330">
        <f>$C330*Y329</f>
        <v/>
      </c>
      <c r="Z330">
        <f>$C330*Z329</f>
        <v/>
      </c>
      <c r="AA330">
        <f>$C330*AA329</f>
        <v/>
      </c>
      <c r="AB330">
        <f>$C330*AB329</f>
        <v/>
      </c>
      <c r="AC330">
        <f>$C330*AC329</f>
        <v/>
      </c>
      <c r="AD330">
        <f>$C330*AD329</f>
        <v/>
      </c>
      <c r="AE330">
        <f>$C330*AE329</f>
        <v/>
      </c>
      <c r="AF330">
        <f>$C330*AF329</f>
        <v/>
      </c>
      <c r="AG330">
        <f>$C330*AG329</f>
        <v/>
      </c>
      <c r="AH330">
        <f>$C330*AH329</f>
        <v/>
      </c>
      <c r="AI330">
        <f>$C330*AI329</f>
        <v/>
      </c>
      <c r="AJ330">
        <f>$C330*AJ329</f>
        <v/>
      </c>
      <c r="AK330">
        <f>$C330*AK329</f>
        <v/>
      </c>
      <c r="AL330">
        <f>$C330*AL329</f>
        <v/>
      </c>
      <c r="AM330">
        <f>$C330*AM329</f>
        <v/>
      </c>
      <c r="AN330">
        <f>$C330*AN329</f>
        <v/>
      </c>
      <c r="AO330">
        <f>$C330*AO329</f>
        <v/>
      </c>
      <c r="AP330">
        <f>$C330*AP329</f>
        <v/>
      </c>
      <c r="AQ330">
        <f>$C330*AQ329</f>
        <v/>
      </c>
      <c r="AR330">
        <f>$C330*AR329</f>
        <v/>
      </c>
      <c r="AS330">
        <f>$C330*AS329</f>
        <v/>
      </c>
      <c r="AT330">
        <f>$C330*AT329</f>
        <v/>
      </c>
      <c r="AU330">
        <f>$C330*AU329</f>
        <v/>
      </c>
      <c r="AV330">
        <f>$C330*AV329</f>
        <v/>
      </c>
      <c r="AW330">
        <f>$C330*AW329</f>
        <v/>
      </c>
      <c r="AX330">
        <f>$C330*AX329</f>
        <v/>
      </c>
      <c r="AY330">
        <f>$C330*AY329</f>
        <v/>
      </c>
      <c r="AZ330">
        <f>$C330*AZ329</f>
        <v/>
      </c>
      <c r="BA330">
        <f>$C330*BA329</f>
        <v/>
      </c>
      <c r="BB330">
        <f>$C330*BB329</f>
        <v/>
      </c>
      <c r="BC330">
        <f>$C330*BC329</f>
        <v/>
      </c>
      <c r="BD330">
        <f>$C330*BD329</f>
        <v/>
      </c>
      <c r="BE330">
        <f>$C330*BE329</f>
        <v/>
      </c>
      <c r="BF330">
        <f>$C330*BF329</f>
        <v/>
      </c>
      <c r="BG330">
        <f>$C330*BG329</f>
        <v/>
      </c>
      <c r="BH330">
        <f>$C330*BH329</f>
        <v/>
      </c>
      <c r="BI330">
        <f>$C330*BI329</f>
        <v/>
      </c>
      <c r="BJ330">
        <f>$C330*BJ329</f>
        <v/>
      </c>
      <c r="BK330">
        <f>$C330*BK329</f>
        <v/>
      </c>
      <c r="BL330">
        <f>$C330*BL329</f>
        <v/>
      </c>
      <c r="BM330">
        <f>$C330*BM329</f>
        <v/>
      </c>
      <c r="BN330">
        <f>$C330*BN329</f>
        <v/>
      </c>
      <c r="BO330">
        <f>$C330*BO329</f>
        <v/>
      </c>
      <c r="BP330">
        <f>$C330*BP329</f>
        <v/>
      </c>
      <c r="BQ330">
        <f>$C330*BQ329</f>
        <v/>
      </c>
      <c r="BR330">
        <f>$C330*BR329</f>
        <v/>
      </c>
      <c r="BS330">
        <f>$C330*BS329</f>
        <v/>
      </c>
      <c r="BT330">
        <f>$C330*BT329</f>
        <v/>
      </c>
      <c r="BU330">
        <f>$C330*BU329</f>
        <v/>
      </c>
      <c r="BV330">
        <f>$C330*BV329</f>
        <v/>
      </c>
      <c r="BW330">
        <f>$C330*BW329</f>
        <v/>
      </c>
      <c r="BX330">
        <f>$C330*BX329</f>
        <v/>
      </c>
      <c r="BY330">
        <f>$C330*BY329</f>
        <v/>
      </c>
      <c r="BZ330">
        <f>$C330*BZ329</f>
        <v/>
      </c>
      <c r="CA330">
        <f>$C330*CA329</f>
        <v/>
      </c>
      <c r="CB330">
        <f>$C330*CB329</f>
        <v/>
      </c>
      <c r="CC330">
        <f>$C330*CC329</f>
        <v/>
      </c>
      <c r="CD330">
        <f>$C330*CD329</f>
        <v/>
      </c>
      <c r="CE330">
        <f>$C330*CE329</f>
        <v/>
      </c>
      <c r="CF330">
        <f>$C330*CF329</f>
        <v/>
      </c>
      <c r="CG330">
        <f>$C330*CG329</f>
        <v/>
      </c>
      <c r="CH330">
        <f>$C330*CH329</f>
        <v/>
      </c>
      <c r="CI330">
        <f>$C330*CI329</f>
        <v/>
      </c>
      <c r="CJ330">
        <f>$C330*CJ329</f>
        <v/>
      </c>
      <c r="CK330">
        <f>$C330*CK329</f>
        <v/>
      </c>
      <c r="CL330">
        <f>$C330*CL329</f>
        <v/>
      </c>
      <c r="CM330">
        <f>$C330*CM329</f>
        <v/>
      </c>
      <c r="CN330">
        <f>$C330*CN329</f>
        <v/>
      </c>
      <c r="CO330">
        <f>$C330*CO329</f>
        <v/>
      </c>
      <c r="CP330">
        <f>$C330*CP329</f>
        <v/>
      </c>
      <c r="CQ330">
        <f>$C330*CQ329</f>
        <v/>
      </c>
      <c r="CR330">
        <f>$C330*CR329</f>
        <v/>
      </c>
      <c r="CS330">
        <f>$C330*CS329</f>
        <v/>
      </c>
      <c r="CT330">
        <f>$C330*CT329</f>
        <v/>
      </c>
      <c r="CU330">
        <f>$C330*CU329</f>
        <v/>
      </c>
      <c r="CV330">
        <f>$C330*CV329</f>
        <v/>
      </c>
      <c r="CW330">
        <f>$C330*CW329</f>
        <v/>
      </c>
      <c r="CX330">
        <f>$C330*CX329</f>
        <v/>
      </c>
      <c r="CY330">
        <f>$C330*CY329</f>
        <v/>
      </c>
      <c r="CZ330">
        <f>$C330*CZ329</f>
        <v/>
      </c>
      <c r="DA330">
        <f>$C330*DA329</f>
        <v/>
      </c>
      <c r="DB330">
        <f>$C330*DB329</f>
        <v/>
      </c>
      <c r="DC330">
        <f>$C330*DC329</f>
        <v/>
      </c>
    </row>
    <row r="331">
      <c r="B331" t="inlineStr">
        <is>
          <t>TSP-670</t>
        </is>
      </c>
      <c r="C331" t="inlineStr">
        <is>
          <t>No. of batches</t>
        </is>
      </c>
      <c r="D331">
        <f>IFERROR(INDEX(PP_Grid[#Data],$DD331,2),0)</f>
        <v/>
      </c>
      <c r="E331">
        <f>IFERROR(INDEX(PP_Grid[#Data],$DD331,3),0)</f>
        <v/>
      </c>
      <c r="F331">
        <f>IFERROR(INDEX(PP_Grid[#Data],$DD331,4),0)</f>
        <v/>
      </c>
      <c r="G331">
        <f>IFERROR(INDEX(PP_Grid[#Data],$DD331,5),0)</f>
        <v/>
      </c>
      <c r="H331">
        <f>IFERROR(INDEX(PP_Grid[#Data],$DD331,6),0)</f>
        <v/>
      </c>
      <c r="I331">
        <f>IFERROR(INDEX(PP_Grid[#Data],$DD331,7),0)</f>
        <v/>
      </c>
      <c r="J331">
        <f>IFERROR(INDEX(PP_Grid[#Data],$DD331,8),0)</f>
        <v/>
      </c>
      <c r="K331">
        <f>IFERROR(INDEX(PP_Grid[#Data],$DD331,9),0)</f>
        <v/>
      </c>
      <c r="L331">
        <f>IFERROR(INDEX(PP_Grid[#Data],$DD331,10),0)</f>
        <v/>
      </c>
      <c r="M331">
        <f>IFERROR(INDEX(PP_Grid[#Data],$DD331,11),0)</f>
        <v/>
      </c>
      <c r="N331">
        <f>IFERROR(INDEX(PP_Grid[#Data],$DD331,12),0)</f>
        <v/>
      </c>
      <c r="O331">
        <f>IFERROR(INDEX(PP_Grid[#Data],$DD331,13),0)</f>
        <v/>
      </c>
      <c r="P331">
        <f>IFERROR(INDEX(PP_Grid[#Data],$DD331,14),0)</f>
        <v/>
      </c>
      <c r="Q331">
        <f>IFERROR(INDEX(PP_Grid[#Data],$DD331,15),0)</f>
        <v/>
      </c>
      <c r="R331">
        <f>IFERROR(INDEX(PP_Grid[#Data],$DD331,16),0)</f>
        <v/>
      </c>
      <c r="S331">
        <f>IFERROR(INDEX(PP_Grid[#Data],$DD331,17),0)</f>
        <v/>
      </c>
      <c r="T331">
        <f>IFERROR(INDEX(PP_Grid[#Data],$DD331,18),0)</f>
        <v/>
      </c>
      <c r="U331">
        <f>IFERROR(INDEX(PP_Grid[#Data],$DD331,19),0)</f>
        <v/>
      </c>
      <c r="V331">
        <f>IFERROR(INDEX(PP_Grid[#Data],$DD331,20),0)</f>
        <v/>
      </c>
      <c r="W331">
        <f>IFERROR(INDEX(PP_Grid[#Data],$DD331,21),0)</f>
        <v/>
      </c>
      <c r="X331">
        <f>IFERROR(INDEX(PP_Grid[#Data],$DD331,22),0)</f>
        <v/>
      </c>
      <c r="Y331">
        <f>IFERROR(INDEX(PP_Grid[#Data],$DD331,23),0)</f>
        <v/>
      </c>
      <c r="Z331">
        <f>IFERROR(INDEX(PP_Grid[#Data],$DD331,24),0)</f>
        <v/>
      </c>
      <c r="AA331">
        <f>IFERROR(INDEX(PP_Grid[#Data],$DD331,25),0)</f>
        <v/>
      </c>
      <c r="AB331">
        <f>IFERROR(INDEX(PP_Grid[#Data],$DD331,26),0)</f>
        <v/>
      </c>
      <c r="AC331">
        <f>IFERROR(INDEX(PP_Grid[#Data],$DD331,27),0)</f>
        <v/>
      </c>
      <c r="AD331">
        <f>IFERROR(INDEX(PP_Grid[#Data],$DD331,28),0)</f>
        <v/>
      </c>
      <c r="AE331">
        <f>IFERROR(INDEX(PP_Grid[#Data],$DD331,29),0)</f>
        <v/>
      </c>
      <c r="AF331">
        <f>IFERROR(INDEX(PP_Grid[#Data],$DD331,30),0)</f>
        <v/>
      </c>
      <c r="AG331">
        <f>IFERROR(INDEX(PP_Grid[#Data],$DD331,31),0)</f>
        <v/>
      </c>
      <c r="AH331">
        <f>IFERROR(INDEX(PP_Grid[#Data],$DD331,32),0)</f>
        <v/>
      </c>
      <c r="AI331">
        <f>IFERROR(INDEX(PP_Grid[#Data],$DD331,33),0)</f>
        <v/>
      </c>
      <c r="AJ331">
        <f>IFERROR(INDEX(PP_Grid[#Data],$DD331,34),0)</f>
        <v/>
      </c>
      <c r="AK331">
        <f>IFERROR(INDEX(PP_Grid[#Data],$DD331,35),0)</f>
        <v/>
      </c>
      <c r="AL331">
        <f>IFERROR(INDEX(PP_Grid[#Data],$DD331,36),0)</f>
        <v/>
      </c>
      <c r="AM331">
        <f>IFERROR(INDEX(PP_Grid[#Data],$DD331,37),0)</f>
        <v/>
      </c>
      <c r="AN331">
        <f>IFERROR(INDEX(PP_Grid[#Data],$DD331,38),0)</f>
        <v/>
      </c>
      <c r="AO331">
        <f>IFERROR(INDEX(PP_Grid[#Data],$DD331,39),0)</f>
        <v/>
      </c>
      <c r="AP331">
        <f>IFERROR(INDEX(PP_Grid[#Data],$DD331,40),0)</f>
        <v/>
      </c>
      <c r="AQ331">
        <f>IFERROR(INDEX(PP_Grid[#Data],$DD331,41),0)</f>
        <v/>
      </c>
      <c r="AR331">
        <f>IFERROR(INDEX(PP_Grid[#Data],$DD331,42),0)</f>
        <v/>
      </c>
      <c r="AS331">
        <f>IFERROR(INDEX(PP_Grid[#Data],$DD331,43),0)</f>
        <v/>
      </c>
      <c r="AT331">
        <f>IFERROR(INDEX(PP_Grid[#Data],$DD331,44),0)</f>
        <v/>
      </c>
      <c r="AU331">
        <f>IFERROR(INDEX(PP_Grid[#Data],$DD331,45),0)</f>
        <v/>
      </c>
      <c r="AV331">
        <f>IFERROR(INDEX(PP_Grid[#Data],$DD331,46),0)</f>
        <v/>
      </c>
      <c r="AW331">
        <f>IFERROR(INDEX(PP_Grid[#Data],$DD331,47),0)</f>
        <v/>
      </c>
      <c r="AX331">
        <f>IFERROR(INDEX(PP_Grid[#Data],$DD331,48),0)</f>
        <v/>
      </c>
      <c r="AY331">
        <f>IFERROR(INDEX(PP_Grid[#Data],$DD331,49),0)</f>
        <v/>
      </c>
      <c r="AZ331">
        <f>IFERROR(INDEX(PP_Grid[#Data],$DD331,50),0)</f>
        <v/>
      </c>
      <c r="BA331">
        <f>IFERROR(INDEX(PP_Grid[#Data],$DD331,51),0)</f>
        <v/>
      </c>
      <c r="BB331">
        <f>IFERROR(INDEX(PP_Grid[#Data],$DD331,52),0)</f>
        <v/>
      </c>
      <c r="BC331">
        <f>IFERROR(INDEX(PP_Grid[#Data],$DD331,53),0)</f>
        <v/>
      </c>
      <c r="BD331">
        <f>IFERROR(INDEX(PP_Grid[#Data],$DD331,54),0)</f>
        <v/>
      </c>
      <c r="BE331">
        <f>IFERROR(INDEX(PP_Grid[#Data],$DD331,55),0)</f>
        <v/>
      </c>
      <c r="BF331">
        <f>IFERROR(INDEX(PP_Grid[#Data],$DD331,56),0)</f>
        <v/>
      </c>
      <c r="BG331">
        <f>IFERROR(INDEX(PP_Grid[#Data],$DD331,57),0)</f>
        <v/>
      </c>
      <c r="BH331">
        <f>IFERROR(INDEX(PP_Grid[#Data],$DD331,58),0)</f>
        <v/>
      </c>
      <c r="BI331">
        <f>IFERROR(INDEX(PP_Grid[#Data],$DD331,59),0)</f>
        <v/>
      </c>
      <c r="BJ331">
        <f>IFERROR(INDEX(PP_Grid[#Data],$DD331,60),0)</f>
        <v/>
      </c>
      <c r="BK331">
        <f>IFERROR(INDEX(PP_Grid[#Data],$DD331,61),0)</f>
        <v/>
      </c>
      <c r="BL331">
        <f>IFERROR(INDEX(PP_Grid[#Data],$DD331,62),0)</f>
        <v/>
      </c>
      <c r="BM331">
        <f>IFERROR(INDEX(PP_Grid[#Data],$DD331,63),0)</f>
        <v/>
      </c>
      <c r="BN331">
        <f>IFERROR(INDEX(PP_Grid[#Data],$DD331,64),0)</f>
        <v/>
      </c>
      <c r="BO331">
        <f>IFERROR(INDEX(PP_Grid[#Data],$DD331,65),0)</f>
        <v/>
      </c>
      <c r="BP331">
        <f>IFERROR(INDEX(PP_Grid[#Data],$DD331,66),0)</f>
        <v/>
      </c>
      <c r="BQ331">
        <f>IFERROR(INDEX(PP_Grid[#Data],$DD331,67),0)</f>
        <v/>
      </c>
      <c r="BR331">
        <f>IFERROR(INDEX(PP_Grid[#Data],$DD331,68),0)</f>
        <v/>
      </c>
      <c r="BS331">
        <f>IFERROR(INDEX(PP_Grid[#Data],$DD331,69),0)</f>
        <v/>
      </c>
      <c r="BT331">
        <f>IFERROR(INDEX(PP_Grid[#Data],$DD331,70),0)</f>
        <v/>
      </c>
      <c r="BU331">
        <f>IFERROR(INDEX(PP_Grid[#Data],$DD331,71),0)</f>
        <v/>
      </c>
      <c r="BV331">
        <f>IFERROR(INDEX(PP_Grid[#Data],$DD331,72),0)</f>
        <v/>
      </c>
      <c r="BW331">
        <f>IFERROR(INDEX(PP_Grid[#Data],$DD331,73),0)</f>
        <v/>
      </c>
      <c r="BX331">
        <f>IFERROR(INDEX(PP_Grid[#Data],$DD331,74),0)</f>
        <v/>
      </c>
      <c r="BY331">
        <f>IFERROR(INDEX(PP_Grid[#Data],$DD331,75),0)</f>
        <v/>
      </c>
      <c r="BZ331">
        <f>IFERROR(INDEX(PP_Grid[#Data],$DD331,76),0)</f>
        <v/>
      </c>
      <c r="CA331">
        <f>IFERROR(INDEX(PP_Grid[#Data],$DD331,77),0)</f>
        <v/>
      </c>
      <c r="CB331">
        <f>IFERROR(INDEX(PP_Grid[#Data],$DD331,78),0)</f>
        <v/>
      </c>
      <c r="CC331">
        <f>IFERROR(INDEX(PP_Grid[#Data],$DD331,79),0)</f>
        <v/>
      </c>
      <c r="CD331">
        <f>IFERROR(INDEX(PP_Grid[#Data],$DD331,80),0)</f>
        <v/>
      </c>
      <c r="CE331">
        <f>IFERROR(INDEX(PP_Grid[#Data],$DD331,81),0)</f>
        <v/>
      </c>
      <c r="CF331">
        <f>IFERROR(INDEX(PP_Grid[#Data],$DD331,82),0)</f>
        <v/>
      </c>
      <c r="CG331">
        <f>IFERROR(INDEX(PP_Grid[#Data],$DD331,83),0)</f>
        <v/>
      </c>
      <c r="CH331">
        <f>IFERROR(INDEX(PP_Grid[#Data],$DD331,84),0)</f>
        <v/>
      </c>
      <c r="CI331">
        <f>IFERROR(INDEX(PP_Grid[#Data],$DD331,85),0)</f>
        <v/>
      </c>
      <c r="CJ331">
        <f>IFERROR(INDEX(PP_Grid[#Data],$DD331,86),0)</f>
        <v/>
      </c>
      <c r="CK331">
        <f>IFERROR(INDEX(PP_Grid[#Data],$DD331,87),0)</f>
        <v/>
      </c>
      <c r="CL331">
        <f>IFERROR(INDEX(PP_Grid[#Data],$DD331,88),0)</f>
        <v/>
      </c>
      <c r="CM331">
        <f>IFERROR(INDEX(PP_Grid[#Data],$DD331,89),0)</f>
        <v/>
      </c>
      <c r="CN331">
        <f>IFERROR(INDEX(PP_Grid[#Data],$DD331,90),0)</f>
        <v/>
      </c>
      <c r="CO331">
        <f>IFERROR(INDEX(PP_Grid[#Data],$DD331,91),0)</f>
        <v/>
      </c>
      <c r="CP331">
        <f>IFERROR(INDEX(PP_Grid[#Data],$DD331,92),0)</f>
        <v/>
      </c>
      <c r="CQ331">
        <f>IFERROR(INDEX(PP_Grid[#Data],$DD331,93),0)</f>
        <v/>
      </c>
      <c r="CR331">
        <f>IFERROR(INDEX(PP_Grid[#Data],$DD331,94),0)</f>
        <v/>
      </c>
      <c r="CS331">
        <f>IFERROR(INDEX(PP_Grid[#Data],$DD331,95),0)</f>
        <v/>
      </c>
      <c r="CT331">
        <f>IFERROR(INDEX(PP_Grid[#Data],$DD331,96),0)</f>
        <v/>
      </c>
      <c r="CU331">
        <f>IFERROR(INDEX(PP_Grid[#Data],$DD331,97),0)</f>
        <v/>
      </c>
      <c r="CV331">
        <f>IFERROR(INDEX(PP_Grid[#Data],$DD331,98),0)</f>
        <v/>
      </c>
      <c r="CW331">
        <f>IFERROR(INDEX(PP_Grid[#Data],$DD331,99),0)</f>
        <v/>
      </c>
      <c r="CX331">
        <f>IFERROR(INDEX(PP_Grid[#Data],$DD331,100),0)</f>
        <v/>
      </c>
      <c r="CY331">
        <f>IFERROR(INDEX(PP_Grid[#Data],$DD331,101),0)</f>
        <v/>
      </c>
      <c r="CZ331">
        <f>IFERROR(INDEX(PP_Grid[#Data],$DD331,102),0)</f>
        <v/>
      </c>
      <c r="DA331">
        <f>IFERROR(INDEX(PP_Grid[#Data],$DD331,103),0)</f>
        <v/>
      </c>
      <c r="DB331">
        <f>IFERROR(INDEX(PP_Grid[#Data],$DD331,104),0)</f>
        <v/>
      </c>
      <c r="DC331">
        <f>IFERROR(INDEX(PP_Grid[#Data],$DD331,105),0)</f>
        <v/>
      </c>
      <c r="DD331" s="12">
        <f>IFERROR(MATCH($B331,PP_Grid[Intermediate],0),99999)</f>
        <v/>
      </c>
    </row>
    <row r="332">
      <c r="B332" t="inlineStr">
        <is>
          <t>使用量(kg)</t>
        </is>
      </c>
      <c r="C332">
        <f>SUMIFS(M_BOM[RM_Qty_Per_Batch],M_BOM[Intermediate],$B331,M_BOM[Part Name],$A312)</f>
        <v/>
      </c>
      <c r="D332">
        <f>$C332*D331</f>
        <v/>
      </c>
      <c r="E332">
        <f>$C332*E331</f>
        <v/>
      </c>
      <c r="F332">
        <f>$C332*F331</f>
        <v/>
      </c>
      <c r="G332">
        <f>$C332*G331</f>
        <v/>
      </c>
      <c r="H332">
        <f>$C332*H331</f>
        <v/>
      </c>
      <c r="I332">
        <f>$C332*I331</f>
        <v/>
      </c>
      <c r="J332">
        <f>$C332*J331</f>
        <v/>
      </c>
      <c r="K332">
        <f>$C332*K331</f>
        <v/>
      </c>
      <c r="L332">
        <f>$C332*L331</f>
        <v/>
      </c>
      <c r="M332">
        <f>$C332*M331</f>
        <v/>
      </c>
      <c r="N332">
        <f>$C332*N331</f>
        <v/>
      </c>
      <c r="O332">
        <f>$C332*O331</f>
        <v/>
      </c>
      <c r="P332">
        <f>$C332*P331</f>
        <v/>
      </c>
      <c r="Q332">
        <f>$C332*Q331</f>
        <v/>
      </c>
      <c r="R332">
        <f>$C332*R331</f>
        <v/>
      </c>
      <c r="S332">
        <f>$C332*S331</f>
        <v/>
      </c>
      <c r="T332">
        <f>$C332*T331</f>
        <v/>
      </c>
      <c r="U332">
        <f>$C332*U331</f>
        <v/>
      </c>
      <c r="V332">
        <f>$C332*V331</f>
        <v/>
      </c>
      <c r="W332">
        <f>$C332*W331</f>
        <v/>
      </c>
      <c r="X332">
        <f>$C332*X331</f>
        <v/>
      </c>
      <c r="Y332">
        <f>$C332*Y331</f>
        <v/>
      </c>
      <c r="Z332">
        <f>$C332*Z331</f>
        <v/>
      </c>
      <c r="AA332">
        <f>$C332*AA331</f>
        <v/>
      </c>
      <c r="AB332">
        <f>$C332*AB331</f>
        <v/>
      </c>
      <c r="AC332">
        <f>$C332*AC331</f>
        <v/>
      </c>
      <c r="AD332">
        <f>$C332*AD331</f>
        <v/>
      </c>
      <c r="AE332">
        <f>$C332*AE331</f>
        <v/>
      </c>
      <c r="AF332">
        <f>$C332*AF331</f>
        <v/>
      </c>
      <c r="AG332">
        <f>$C332*AG331</f>
        <v/>
      </c>
      <c r="AH332">
        <f>$C332*AH331</f>
        <v/>
      </c>
      <c r="AI332">
        <f>$C332*AI331</f>
        <v/>
      </c>
      <c r="AJ332">
        <f>$C332*AJ331</f>
        <v/>
      </c>
      <c r="AK332">
        <f>$C332*AK331</f>
        <v/>
      </c>
      <c r="AL332">
        <f>$C332*AL331</f>
        <v/>
      </c>
      <c r="AM332">
        <f>$C332*AM331</f>
        <v/>
      </c>
      <c r="AN332">
        <f>$C332*AN331</f>
        <v/>
      </c>
      <c r="AO332">
        <f>$C332*AO331</f>
        <v/>
      </c>
      <c r="AP332">
        <f>$C332*AP331</f>
        <v/>
      </c>
      <c r="AQ332">
        <f>$C332*AQ331</f>
        <v/>
      </c>
      <c r="AR332">
        <f>$C332*AR331</f>
        <v/>
      </c>
      <c r="AS332">
        <f>$C332*AS331</f>
        <v/>
      </c>
      <c r="AT332">
        <f>$C332*AT331</f>
        <v/>
      </c>
      <c r="AU332">
        <f>$C332*AU331</f>
        <v/>
      </c>
      <c r="AV332">
        <f>$C332*AV331</f>
        <v/>
      </c>
      <c r="AW332">
        <f>$C332*AW331</f>
        <v/>
      </c>
      <c r="AX332">
        <f>$C332*AX331</f>
        <v/>
      </c>
      <c r="AY332">
        <f>$C332*AY331</f>
        <v/>
      </c>
      <c r="AZ332">
        <f>$C332*AZ331</f>
        <v/>
      </c>
      <c r="BA332">
        <f>$C332*BA331</f>
        <v/>
      </c>
      <c r="BB332">
        <f>$C332*BB331</f>
        <v/>
      </c>
      <c r="BC332">
        <f>$C332*BC331</f>
        <v/>
      </c>
      <c r="BD332">
        <f>$C332*BD331</f>
        <v/>
      </c>
      <c r="BE332">
        <f>$C332*BE331</f>
        <v/>
      </c>
      <c r="BF332">
        <f>$C332*BF331</f>
        <v/>
      </c>
      <c r="BG332">
        <f>$C332*BG331</f>
        <v/>
      </c>
      <c r="BH332">
        <f>$C332*BH331</f>
        <v/>
      </c>
      <c r="BI332">
        <f>$C332*BI331</f>
        <v/>
      </c>
      <c r="BJ332">
        <f>$C332*BJ331</f>
        <v/>
      </c>
      <c r="BK332">
        <f>$C332*BK331</f>
        <v/>
      </c>
      <c r="BL332">
        <f>$C332*BL331</f>
        <v/>
      </c>
      <c r="BM332">
        <f>$C332*BM331</f>
        <v/>
      </c>
      <c r="BN332">
        <f>$C332*BN331</f>
        <v/>
      </c>
      <c r="BO332">
        <f>$C332*BO331</f>
        <v/>
      </c>
      <c r="BP332">
        <f>$C332*BP331</f>
        <v/>
      </c>
      <c r="BQ332">
        <f>$C332*BQ331</f>
        <v/>
      </c>
      <c r="BR332">
        <f>$C332*BR331</f>
        <v/>
      </c>
      <c r="BS332">
        <f>$C332*BS331</f>
        <v/>
      </c>
      <c r="BT332">
        <f>$C332*BT331</f>
        <v/>
      </c>
      <c r="BU332">
        <f>$C332*BU331</f>
        <v/>
      </c>
      <c r="BV332">
        <f>$C332*BV331</f>
        <v/>
      </c>
      <c r="BW332">
        <f>$C332*BW331</f>
        <v/>
      </c>
      <c r="BX332">
        <f>$C332*BX331</f>
        <v/>
      </c>
      <c r="BY332">
        <f>$C332*BY331</f>
        <v/>
      </c>
      <c r="BZ332">
        <f>$C332*BZ331</f>
        <v/>
      </c>
      <c r="CA332">
        <f>$C332*CA331</f>
        <v/>
      </c>
      <c r="CB332">
        <f>$C332*CB331</f>
        <v/>
      </c>
      <c r="CC332">
        <f>$C332*CC331</f>
        <v/>
      </c>
      <c r="CD332">
        <f>$C332*CD331</f>
        <v/>
      </c>
      <c r="CE332">
        <f>$C332*CE331</f>
        <v/>
      </c>
      <c r="CF332">
        <f>$C332*CF331</f>
        <v/>
      </c>
      <c r="CG332">
        <f>$C332*CG331</f>
        <v/>
      </c>
      <c r="CH332">
        <f>$C332*CH331</f>
        <v/>
      </c>
      <c r="CI332">
        <f>$C332*CI331</f>
        <v/>
      </c>
      <c r="CJ332">
        <f>$C332*CJ331</f>
        <v/>
      </c>
      <c r="CK332">
        <f>$C332*CK331</f>
        <v/>
      </c>
      <c r="CL332">
        <f>$C332*CL331</f>
        <v/>
      </c>
      <c r="CM332">
        <f>$C332*CM331</f>
        <v/>
      </c>
      <c r="CN332">
        <f>$C332*CN331</f>
        <v/>
      </c>
      <c r="CO332">
        <f>$C332*CO331</f>
        <v/>
      </c>
      <c r="CP332">
        <f>$C332*CP331</f>
        <v/>
      </c>
      <c r="CQ332">
        <f>$C332*CQ331</f>
        <v/>
      </c>
      <c r="CR332">
        <f>$C332*CR331</f>
        <v/>
      </c>
      <c r="CS332">
        <f>$C332*CS331</f>
        <v/>
      </c>
      <c r="CT332">
        <f>$C332*CT331</f>
        <v/>
      </c>
      <c r="CU332">
        <f>$C332*CU331</f>
        <v/>
      </c>
      <c r="CV332">
        <f>$C332*CV331</f>
        <v/>
      </c>
      <c r="CW332">
        <f>$C332*CW331</f>
        <v/>
      </c>
      <c r="CX332">
        <f>$C332*CX331</f>
        <v/>
      </c>
      <c r="CY332">
        <f>$C332*CY331</f>
        <v/>
      </c>
      <c r="CZ332">
        <f>$C332*CZ331</f>
        <v/>
      </c>
      <c r="DA332">
        <f>$C332*DA331</f>
        <v/>
      </c>
      <c r="DB332">
        <f>$C332*DB331</f>
        <v/>
      </c>
      <c r="DC332">
        <f>$C332*DC331</f>
        <v/>
      </c>
    </row>
    <row r="333">
      <c r="B333" t="inlineStr">
        <is>
          <t>TSP-966</t>
        </is>
      </c>
      <c r="C333" t="inlineStr">
        <is>
          <t>No. of batches</t>
        </is>
      </c>
      <c r="D333">
        <f>IFERROR(INDEX(PP_Grid[#Data],$DD333,2),0)</f>
        <v/>
      </c>
      <c r="E333">
        <f>IFERROR(INDEX(PP_Grid[#Data],$DD333,3),0)</f>
        <v/>
      </c>
      <c r="F333">
        <f>IFERROR(INDEX(PP_Grid[#Data],$DD333,4),0)</f>
        <v/>
      </c>
      <c r="G333">
        <f>IFERROR(INDEX(PP_Grid[#Data],$DD333,5),0)</f>
        <v/>
      </c>
      <c r="H333">
        <f>IFERROR(INDEX(PP_Grid[#Data],$DD333,6),0)</f>
        <v/>
      </c>
      <c r="I333">
        <f>IFERROR(INDEX(PP_Grid[#Data],$DD333,7),0)</f>
        <v/>
      </c>
      <c r="J333">
        <f>IFERROR(INDEX(PP_Grid[#Data],$DD333,8),0)</f>
        <v/>
      </c>
      <c r="K333">
        <f>IFERROR(INDEX(PP_Grid[#Data],$DD333,9),0)</f>
        <v/>
      </c>
      <c r="L333">
        <f>IFERROR(INDEX(PP_Grid[#Data],$DD333,10),0)</f>
        <v/>
      </c>
      <c r="M333">
        <f>IFERROR(INDEX(PP_Grid[#Data],$DD333,11),0)</f>
        <v/>
      </c>
      <c r="N333">
        <f>IFERROR(INDEX(PP_Grid[#Data],$DD333,12),0)</f>
        <v/>
      </c>
      <c r="O333">
        <f>IFERROR(INDEX(PP_Grid[#Data],$DD333,13),0)</f>
        <v/>
      </c>
      <c r="P333">
        <f>IFERROR(INDEX(PP_Grid[#Data],$DD333,14),0)</f>
        <v/>
      </c>
      <c r="Q333">
        <f>IFERROR(INDEX(PP_Grid[#Data],$DD333,15),0)</f>
        <v/>
      </c>
      <c r="R333">
        <f>IFERROR(INDEX(PP_Grid[#Data],$DD333,16),0)</f>
        <v/>
      </c>
      <c r="S333">
        <f>IFERROR(INDEX(PP_Grid[#Data],$DD333,17),0)</f>
        <v/>
      </c>
      <c r="T333">
        <f>IFERROR(INDEX(PP_Grid[#Data],$DD333,18),0)</f>
        <v/>
      </c>
      <c r="U333">
        <f>IFERROR(INDEX(PP_Grid[#Data],$DD333,19),0)</f>
        <v/>
      </c>
      <c r="V333">
        <f>IFERROR(INDEX(PP_Grid[#Data],$DD333,20),0)</f>
        <v/>
      </c>
      <c r="W333">
        <f>IFERROR(INDEX(PP_Grid[#Data],$DD333,21),0)</f>
        <v/>
      </c>
      <c r="X333">
        <f>IFERROR(INDEX(PP_Grid[#Data],$DD333,22),0)</f>
        <v/>
      </c>
      <c r="Y333">
        <f>IFERROR(INDEX(PP_Grid[#Data],$DD333,23),0)</f>
        <v/>
      </c>
      <c r="Z333">
        <f>IFERROR(INDEX(PP_Grid[#Data],$DD333,24),0)</f>
        <v/>
      </c>
      <c r="AA333">
        <f>IFERROR(INDEX(PP_Grid[#Data],$DD333,25),0)</f>
        <v/>
      </c>
      <c r="AB333">
        <f>IFERROR(INDEX(PP_Grid[#Data],$DD333,26),0)</f>
        <v/>
      </c>
      <c r="AC333">
        <f>IFERROR(INDEX(PP_Grid[#Data],$DD333,27),0)</f>
        <v/>
      </c>
      <c r="AD333">
        <f>IFERROR(INDEX(PP_Grid[#Data],$DD333,28),0)</f>
        <v/>
      </c>
      <c r="AE333">
        <f>IFERROR(INDEX(PP_Grid[#Data],$DD333,29),0)</f>
        <v/>
      </c>
      <c r="AF333">
        <f>IFERROR(INDEX(PP_Grid[#Data],$DD333,30),0)</f>
        <v/>
      </c>
      <c r="AG333">
        <f>IFERROR(INDEX(PP_Grid[#Data],$DD333,31),0)</f>
        <v/>
      </c>
      <c r="AH333">
        <f>IFERROR(INDEX(PP_Grid[#Data],$DD333,32),0)</f>
        <v/>
      </c>
      <c r="AI333">
        <f>IFERROR(INDEX(PP_Grid[#Data],$DD333,33),0)</f>
        <v/>
      </c>
      <c r="AJ333">
        <f>IFERROR(INDEX(PP_Grid[#Data],$DD333,34),0)</f>
        <v/>
      </c>
      <c r="AK333">
        <f>IFERROR(INDEX(PP_Grid[#Data],$DD333,35),0)</f>
        <v/>
      </c>
      <c r="AL333">
        <f>IFERROR(INDEX(PP_Grid[#Data],$DD333,36),0)</f>
        <v/>
      </c>
      <c r="AM333">
        <f>IFERROR(INDEX(PP_Grid[#Data],$DD333,37),0)</f>
        <v/>
      </c>
      <c r="AN333">
        <f>IFERROR(INDEX(PP_Grid[#Data],$DD333,38),0)</f>
        <v/>
      </c>
      <c r="AO333">
        <f>IFERROR(INDEX(PP_Grid[#Data],$DD333,39),0)</f>
        <v/>
      </c>
      <c r="AP333">
        <f>IFERROR(INDEX(PP_Grid[#Data],$DD333,40),0)</f>
        <v/>
      </c>
      <c r="AQ333">
        <f>IFERROR(INDEX(PP_Grid[#Data],$DD333,41),0)</f>
        <v/>
      </c>
      <c r="AR333">
        <f>IFERROR(INDEX(PP_Grid[#Data],$DD333,42),0)</f>
        <v/>
      </c>
      <c r="AS333">
        <f>IFERROR(INDEX(PP_Grid[#Data],$DD333,43),0)</f>
        <v/>
      </c>
      <c r="AT333">
        <f>IFERROR(INDEX(PP_Grid[#Data],$DD333,44),0)</f>
        <v/>
      </c>
      <c r="AU333">
        <f>IFERROR(INDEX(PP_Grid[#Data],$DD333,45),0)</f>
        <v/>
      </c>
      <c r="AV333">
        <f>IFERROR(INDEX(PP_Grid[#Data],$DD333,46),0)</f>
        <v/>
      </c>
      <c r="AW333">
        <f>IFERROR(INDEX(PP_Grid[#Data],$DD333,47),0)</f>
        <v/>
      </c>
      <c r="AX333">
        <f>IFERROR(INDEX(PP_Grid[#Data],$DD333,48),0)</f>
        <v/>
      </c>
      <c r="AY333">
        <f>IFERROR(INDEX(PP_Grid[#Data],$DD333,49),0)</f>
        <v/>
      </c>
      <c r="AZ333">
        <f>IFERROR(INDEX(PP_Grid[#Data],$DD333,50),0)</f>
        <v/>
      </c>
      <c r="BA333">
        <f>IFERROR(INDEX(PP_Grid[#Data],$DD333,51),0)</f>
        <v/>
      </c>
      <c r="BB333">
        <f>IFERROR(INDEX(PP_Grid[#Data],$DD333,52),0)</f>
        <v/>
      </c>
      <c r="BC333">
        <f>IFERROR(INDEX(PP_Grid[#Data],$DD333,53),0)</f>
        <v/>
      </c>
      <c r="BD333">
        <f>IFERROR(INDEX(PP_Grid[#Data],$DD333,54),0)</f>
        <v/>
      </c>
      <c r="BE333">
        <f>IFERROR(INDEX(PP_Grid[#Data],$DD333,55),0)</f>
        <v/>
      </c>
      <c r="BF333">
        <f>IFERROR(INDEX(PP_Grid[#Data],$DD333,56),0)</f>
        <v/>
      </c>
      <c r="BG333">
        <f>IFERROR(INDEX(PP_Grid[#Data],$DD333,57),0)</f>
        <v/>
      </c>
      <c r="BH333">
        <f>IFERROR(INDEX(PP_Grid[#Data],$DD333,58),0)</f>
        <v/>
      </c>
      <c r="BI333">
        <f>IFERROR(INDEX(PP_Grid[#Data],$DD333,59),0)</f>
        <v/>
      </c>
      <c r="BJ333">
        <f>IFERROR(INDEX(PP_Grid[#Data],$DD333,60),0)</f>
        <v/>
      </c>
      <c r="BK333">
        <f>IFERROR(INDEX(PP_Grid[#Data],$DD333,61),0)</f>
        <v/>
      </c>
      <c r="BL333">
        <f>IFERROR(INDEX(PP_Grid[#Data],$DD333,62),0)</f>
        <v/>
      </c>
      <c r="BM333">
        <f>IFERROR(INDEX(PP_Grid[#Data],$DD333,63),0)</f>
        <v/>
      </c>
      <c r="BN333">
        <f>IFERROR(INDEX(PP_Grid[#Data],$DD333,64),0)</f>
        <v/>
      </c>
      <c r="BO333">
        <f>IFERROR(INDEX(PP_Grid[#Data],$DD333,65),0)</f>
        <v/>
      </c>
      <c r="BP333">
        <f>IFERROR(INDEX(PP_Grid[#Data],$DD333,66),0)</f>
        <v/>
      </c>
      <c r="BQ333">
        <f>IFERROR(INDEX(PP_Grid[#Data],$DD333,67),0)</f>
        <v/>
      </c>
      <c r="BR333">
        <f>IFERROR(INDEX(PP_Grid[#Data],$DD333,68),0)</f>
        <v/>
      </c>
      <c r="BS333">
        <f>IFERROR(INDEX(PP_Grid[#Data],$DD333,69),0)</f>
        <v/>
      </c>
      <c r="BT333">
        <f>IFERROR(INDEX(PP_Grid[#Data],$DD333,70),0)</f>
        <v/>
      </c>
      <c r="BU333">
        <f>IFERROR(INDEX(PP_Grid[#Data],$DD333,71),0)</f>
        <v/>
      </c>
      <c r="BV333">
        <f>IFERROR(INDEX(PP_Grid[#Data],$DD333,72),0)</f>
        <v/>
      </c>
      <c r="BW333">
        <f>IFERROR(INDEX(PP_Grid[#Data],$DD333,73),0)</f>
        <v/>
      </c>
      <c r="BX333">
        <f>IFERROR(INDEX(PP_Grid[#Data],$DD333,74),0)</f>
        <v/>
      </c>
      <c r="BY333">
        <f>IFERROR(INDEX(PP_Grid[#Data],$DD333,75),0)</f>
        <v/>
      </c>
      <c r="BZ333">
        <f>IFERROR(INDEX(PP_Grid[#Data],$DD333,76),0)</f>
        <v/>
      </c>
      <c r="CA333">
        <f>IFERROR(INDEX(PP_Grid[#Data],$DD333,77),0)</f>
        <v/>
      </c>
      <c r="CB333">
        <f>IFERROR(INDEX(PP_Grid[#Data],$DD333,78),0)</f>
        <v/>
      </c>
      <c r="CC333">
        <f>IFERROR(INDEX(PP_Grid[#Data],$DD333,79),0)</f>
        <v/>
      </c>
      <c r="CD333">
        <f>IFERROR(INDEX(PP_Grid[#Data],$DD333,80),0)</f>
        <v/>
      </c>
      <c r="CE333">
        <f>IFERROR(INDEX(PP_Grid[#Data],$DD333,81),0)</f>
        <v/>
      </c>
      <c r="CF333">
        <f>IFERROR(INDEX(PP_Grid[#Data],$DD333,82),0)</f>
        <v/>
      </c>
      <c r="CG333">
        <f>IFERROR(INDEX(PP_Grid[#Data],$DD333,83),0)</f>
        <v/>
      </c>
      <c r="CH333">
        <f>IFERROR(INDEX(PP_Grid[#Data],$DD333,84),0)</f>
        <v/>
      </c>
      <c r="CI333">
        <f>IFERROR(INDEX(PP_Grid[#Data],$DD333,85),0)</f>
        <v/>
      </c>
      <c r="CJ333">
        <f>IFERROR(INDEX(PP_Grid[#Data],$DD333,86),0)</f>
        <v/>
      </c>
      <c r="CK333">
        <f>IFERROR(INDEX(PP_Grid[#Data],$DD333,87),0)</f>
        <v/>
      </c>
      <c r="CL333">
        <f>IFERROR(INDEX(PP_Grid[#Data],$DD333,88),0)</f>
        <v/>
      </c>
      <c r="CM333">
        <f>IFERROR(INDEX(PP_Grid[#Data],$DD333,89),0)</f>
        <v/>
      </c>
      <c r="CN333">
        <f>IFERROR(INDEX(PP_Grid[#Data],$DD333,90),0)</f>
        <v/>
      </c>
      <c r="CO333">
        <f>IFERROR(INDEX(PP_Grid[#Data],$DD333,91),0)</f>
        <v/>
      </c>
      <c r="CP333">
        <f>IFERROR(INDEX(PP_Grid[#Data],$DD333,92),0)</f>
        <v/>
      </c>
      <c r="CQ333">
        <f>IFERROR(INDEX(PP_Grid[#Data],$DD333,93),0)</f>
        <v/>
      </c>
      <c r="CR333">
        <f>IFERROR(INDEX(PP_Grid[#Data],$DD333,94),0)</f>
        <v/>
      </c>
      <c r="CS333">
        <f>IFERROR(INDEX(PP_Grid[#Data],$DD333,95),0)</f>
        <v/>
      </c>
      <c r="CT333">
        <f>IFERROR(INDEX(PP_Grid[#Data],$DD333,96),0)</f>
        <v/>
      </c>
      <c r="CU333">
        <f>IFERROR(INDEX(PP_Grid[#Data],$DD333,97),0)</f>
        <v/>
      </c>
      <c r="CV333">
        <f>IFERROR(INDEX(PP_Grid[#Data],$DD333,98),0)</f>
        <v/>
      </c>
      <c r="CW333">
        <f>IFERROR(INDEX(PP_Grid[#Data],$DD333,99),0)</f>
        <v/>
      </c>
      <c r="CX333">
        <f>IFERROR(INDEX(PP_Grid[#Data],$DD333,100),0)</f>
        <v/>
      </c>
      <c r="CY333">
        <f>IFERROR(INDEX(PP_Grid[#Data],$DD333,101),0)</f>
        <v/>
      </c>
      <c r="CZ333">
        <f>IFERROR(INDEX(PP_Grid[#Data],$DD333,102),0)</f>
        <v/>
      </c>
      <c r="DA333">
        <f>IFERROR(INDEX(PP_Grid[#Data],$DD333,103),0)</f>
        <v/>
      </c>
      <c r="DB333">
        <f>IFERROR(INDEX(PP_Grid[#Data],$DD333,104),0)</f>
        <v/>
      </c>
      <c r="DC333">
        <f>IFERROR(INDEX(PP_Grid[#Data],$DD333,105),0)</f>
        <v/>
      </c>
      <c r="DD333" s="12">
        <f>IFERROR(MATCH($B333,PP_Grid[Intermediate],0),99999)</f>
        <v/>
      </c>
    </row>
    <row r="334">
      <c r="B334" t="inlineStr">
        <is>
          <t>使用量(kg)</t>
        </is>
      </c>
      <c r="C334">
        <f>SUMIFS(M_BOM[RM_Qty_Per_Batch],M_BOM[Intermediate],$B333,M_BOM[Part Name],$A312)</f>
        <v/>
      </c>
      <c r="D334">
        <f>$C334*D333</f>
        <v/>
      </c>
      <c r="E334">
        <f>$C334*E333</f>
        <v/>
      </c>
      <c r="F334">
        <f>$C334*F333</f>
        <v/>
      </c>
      <c r="G334">
        <f>$C334*G333</f>
        <v/>
      </c>
      <c r="H334">
        <f>$C334*H333</f>
        <v/>
      </c>
      <c r="I334">
        <f>$C334*I333</f>
        <v/>
      </c>
      <c r="J334">
        <f>$C334*J333</f>
        <v/>
      </c>
      <c r="K334">
        <f>$C334*K333</f>
        <v/>
      </c>
      <c r="L334">
        <f>$C334*L333</f>
        <v/>
      </c>
      <c r="M334">
        <f>$C334*M333</f>
        <v/>
      </c>
      <c r="N334">
        <f>$C334*N333</f>
        <v/>
      </c>
      <c r="O334">
        <f>$C334*O333</f>
        <v/>
      </c>
      <c r="P334">
        <f>$C334*P333</f>
        <v/>
      </c>
      <c r="Q334">
        <f>$C334*Q333</f>
        <v/>
      </c>
      <c r="R334">
        <f>$C334*R333</f>
        <v/>
      </c>
      <c r="S334">
        <f>$C334*S333</f>
        <v/>
      </c>
      <c r="T334">
        <f>$C334*T333</f>
        <v/>
      </c>
      <c r="U334">
        <f>$C334*U333</f>
        <v/>
      </c>
      <c r="V334">
        <f>$C334*V333</f>
        <v/>
      </c>
      <c r="W334">
        <f>$C334*W333</f>
        <v/>
      </c>
      <c r="X334">
        <f>$C334*X333</f>
        <v/>
      </c>
      <c r="Y334">
        <f>$C334*Y333</f>
        <v/>
      </c>
      <c r="Z334">
        <f>$C334*Z333</f>
        <v/>
      </c>
      <c r="AA334">
        <f>$C334*AA333</f>
        <v/>
      </c>
      <c r="AB334">
        <f>$C334*AB333</f>
        <v/>
      </c>
      <c r="AC334">
        <f>$C334*AC333</f>
        <v/>
      </c>
      <c r="AD334">
        <f>$C334*AD333</f>
        <v/>
      </c>
      <c r="AE334">
        <f>$C334*AE333</f>
        <v/>
      </c>
      <c r="AF334">
        <f>$C334*AF333</f>
        <v/>
      </c>
      <c r="AG334">
        <f>$C334*AG333</f>
        <v/>
      </c>
      <c r="AH334">
        <f>$C334*AH333</f>
        <v/>
      </c>
      <c r="AI334">
        <f>$C334*AI333</f>
        <v/>
      </c>
      <c r="AJ334">
        <f>$C334*AJ333</f>
        <v/>
      </c>
      <c r="AK334">
        <f>$C334*AK333</f>
        <v/>
      </c>
      <c r="AL334">
        <f>$C334*AL333</f>
        <v/>
      </c>
      <c r="AM334">
        <f>$C334*AM333</f>
        <v/>
      </c>
      <c r="AN334">
        <f>$C334*AN333</f>
        <v/>
      </c>
      <c r="AO334">
        <f>$C334*AO333</f>
        <v/>
      </c>
      <c r="AP334">
        <f>$C334*AP333</f>
        <v/>
      </c>
      <c r="AQ334">
        <f>$C334*AQ333</f>
        <v/>
      </c>
      <c r="AR334">
        <f>$C334*AR333</f>
        <v/>
      </c>
      <c r="AS334">
        <f>$C334*AS333</f>
        <v/>
      </c>
      <c r="AT334">
        <f>$C334*AT333</f>
        <v/>
      </c>
      <c r="AU334">
        <f>$C334*AU333</f>
        <v/>
      </c>
      <c r="AV334">
        <f>$C334*AV333</f>
        <v/>
      </c>
      <c r="AW334">
        <f>$C334*AW333</f>
        <v/>
      </c>
      <c r="AX334">
        <f>$C334*AX333</f>
        <v/>
      </c>
      <c r="AY334">
        <f>$C334*AY333</f>
        <v/>
      </c>
      <c r="AZ334">
        <f>$C334*AZ333</f>
        <v/>
      </c>
      <c r="BA334">
        <f>$C334*BA333</f>
        <v/>
      </c>
      <c r="BB334">
        <f>$C334*BB333</f>
        <v/>
      </c>
      <c r="BC334">
        <f>$C334*BC333</f>
        <v/>
      </c>
      <c r="BD334">
        <f>$C334*BD333</f>
        <v/>
      </c>
      <c r="BE334">
        <f>$C334*BE333</f>
        <v/>
      </c>
      <c r="BF334">
        <f>$C334*BF333</f>
        <v/>
      </c>
      <c r="BG334">
        <f>$C334*BG333</f>
        <v/>
      </c>
      <c r="BH334">
        <f>$C334*BH333</f>
        <v/>
      </c>
      <c r="BI334">
        <f>$C334*BI333</f>
        <v/>
      </c>
      <c r="BJ334">
        <f>$C334*BJ333</f>
        <v/>
      </c>
      <c r="BK334">
        <f>$C334*BK333</f>
        <v/>
      </c>
      <c r="BL334">
        <f>$C334*BL333</f>
        <v/>
      </c>
      <c r="BM334">
        <f>$C334*BM333</f>
        <v/>
      </c>
      <c r="BN334">
        <f>$C334*BN333</f>
        <v/>
      </c>
      <c r="BO334">
        <f>$C334*BO333</f>
        <v/>
      </c>
      <c r="BP334">
        <f>$C334*BP333</f>
        <v/>
      </c>
      <c r="BQ334">
        <f>$C334*BQ333</f>
        <v/>
      </c>
      <c r="BR334">
        <f>$C334*BR333</f>
        <v/>
      </c>
      <c r="BS334">
        <f>$C334*BS333</f>
        <v/>
      </c>
      <c r="BT334">
        <f>$C334*BT333</f>
        <v/>
      </c>
      <c r="BU334">
        <f>$C334*BU333</f>
        <v/>
      </c>
      <c r="BV334">
        <f>$C334*BV333</f>
        <v/>
      </c>
      <c r="BW334">
        <f>$C334*BW333</f>
        <v/>
      </c>
      <c r="BX334">
        <f>$C334*BX333</f>
        <v/>
      </c>
      <c r="BY334">
        <f>$C334*BY333</f>
        <v/>
      </c>
      <c r="BZ334">
        <f>$C334*BZ333</f>
        <v/>
      </c>
      <c r="CA334">
        <f>$C334*CA333</f>
        <v/>
      </c>
      <c r="CB334">
        <f>$C334*CB333</f>
        <v/>
      </c>
      <c r="CC334">
        <f>$C334*CC333</f>
        <v/>
      </c>
      <c r="CD334">
        <f>$C334*CD333</f>
        <v/>
      </c>
      <c r="CE334">
        <f>$C334*CE333</f>
        <v/>
      </c>
      <c r="CF334">
        <f>$C334*CF333</f>
        <v/>
      </c>
      <c r="CG334">
        <f>$C334*CG333</f>
        <v/>
      </c>
      <c r="CH334">
        <f>$C334*CH333</f>
        <v/>
      </c>
      <c r="CI334">
        <f>$C334*CI333</f>
        <v/>
      </c>
      <c r="CJ334">
        <f>$C334*CJ333</f>
        <v/>
      </c>
      <c r="CK334">
        <f>$C334*CK333</f>
        <v/>
      </c>
      <c r="CL334">
        <f>$C334*CL333</f>
        <v/>
      </c>
      <c r="CM334">
        <f>$C334*CM333</f>
        <v/>
      </c>
      <c r="CN334">
        <f>$C334*CN333</f>
        <v/>
      </c>
      <c r="CO334">
        <f>$C334*CO333</f>
        <v/>
      </c>
      <c r="CP334">
        <f>$C334*CP333</f>
        <v/>
      </c>
      <c r="CQ334">
        <f>$C334*CQ333</f>
        <v/>
      </c>
      <c r="CR334">
        <f>$C334*CR333</f>
        <v/>
      </c>
      <c r="CS334">
        <f>$C334*CS333</f>
        <v/>
      </c>
      <c r="CT334">
        <f>$C334*CT333</f>
        <v/>
      </c>
      <c r="CU334">
        <f>$C334*CU333</f>
        <v/>
      </c>
      <c r="CV334">
        <f>$C334*CV333</f>
        <v/>
      </c>
      <c r="CW334">
        <f>$C334*CW333</f>
        <v/>
      </c>
      <c r="CX334">
        <f>$C334*CX333</f>
        <v/>
      </c>
      <c r="CY334">
        <f>$C334*CY333</f>
        <v/>
      </c>
      <c r="CZ334">
        <f>$C334*CZ333</f>
        <v/>
      </c>
      <c r="DA334">
        <f>$C334*DA333</f>
        <v/>
      </c>
      <c r="DB334">
        <f>$C334*DB333</f>
        <v/>
      </c>
      <c r="DC334">
        <f>$C334*DC333</f>
        <v/>
      </c>
    </row>
    <row r="335">
      <c r="B335" s="5" t="inlineStr">
        <is>
          <t>合計使用量(kg)/週</t>
        </is>
      </c>
      <c r="D335">
        <f>'Grid_Requirement'!B27</f>
        <v/>
      </c>
      <c r="E335">
        <f>'Grid_Requirement'!C27</f>
        <v/>
      </c>
      <c r="F335">
        <f>'Grid_Requirement'!D27</f>
        <v/>
      </c>
      <c r="G335">
        <f>'Grid_Requirement'!E27</f>
        <v/>
      </c>
      <c r="H335">
        <f>'Grid_Requirement'!F27</f>
        <v/>
      </c>
      <c r="I335">
        <f>'Grid_Requirement'!G27</f>
        <v/>
      </c>
      <c r="J335">
        <f>'Grid_Requirement'!H27</f>
        <v/>
      </c>
      <c r="K335">
        <f>'Grid_Requirement'!I27</f>
        <v/>
      </c>
      <c r="L335">
        <f>'Grid_Requirement'!J27</f>
        <v/>
      </c>
      <c r="M335">
        <f>'Grid_Requirement'!K27</f>
        <v/>
      </c>
      <c r="N335">
        <f>'Grid_Requirement'!L27</f>
        <v/>
      </c>
      <c r="O335">
        <f>'Grid_Requirement'!M27</f>
        <v/>
      </c>
      <c r="P335">
        <f>'Grid_Requirement'!N27</f>
        <v/>
      </c>
      <c r="Q335">
        <f>'Grid_Requirement'!O27</f>
        <v/>
      </c>
      <c r="R335">
        <f>'Grid_Requirement'!P27</f>
        <v/>
      </c>
      <c r="S335">
        <f>'Grid_Requirement'!Q27</f>
        <v/>
      </c>
      <c r="T335">
        <f>'Grid_Requirement'!R27</f>
        <v/>
      </c>
      <c r="U335">
        <f>'Grid_Requirement'!S27</f>
        <v/>
      </c>
      <c r="V335">
        <f>'Grid_Requirement'!T27</f>
        <v/>
      </c>
      <c r="W335">
        <f>'Grid_Requirement'!U27</f>
        <v/>
      </c>
      <c r="X335">
        <f>'Grid_Requirement'!V27</f>
        <v/>
      </c>
      <c r="Y335">
        <f>'Grid_Requirement'!W27</f>
        <v/>
      </c>
      <c r="Z335">
        <f>'Grid_Requirement'!X27</f>
        <v/>
      </c>
      <c r="AA335">
        <f>'Grid_Requirement'!Y27</f>
        <v/>
      </c>
      <c r="AB335">
        <f>'Grid_Requirement'!Z27</f>
        <v/>
      </c>
      <c r="AC335">
        <f>'Grid_Requirement'!AA27</f>
        <v/>
      </c>
      <c r="AD335">
        <f>'Grid_Requirement'!AB27</f>
        <v/>
      </c>
      <c r="AE335">
        <f>'Grid_Requirement'!AC27</f>
        <v/>
      </c>
      <c r="AF335">
        <f>'Grid_Requirement'!AD27</f>
        <v/>
      </c>
      <c r="AG335">
        <f>'Grid_Requirement'!AE27</f>
        <v/>
      </c>
      <c r="AH335">
        <f>'Grid_Requirement'!AF27</f>
        <v/>
      </c>
      <c r="AI335">
        <f>'Grid_Requirement'!AG27</f>
        <v/>
      </c>
      <c r="AJ335">
        <f>'Grid_Requirement'!AH27</f>
        <v/>
      </c>
      <c r="AK335">
        <f>'Grid_Requirement'!AI27</f>
        <v/>
      </c>
      <c r="AL335">
        <f>'Grid_Requirement'!AJ27</f>
        <v/>
      </c>
      <c r="AM335">
        <f>'Grid_Requirement'!AK27</f>
        <v/>
      </c>
      <c r="AN335">
        <f>'Grid_Requirement'!AL27</f>
        <v/>
      </c>
      <c r="AO335">
        <f>'Grid_Requirement'!AM27</f>
        <v/>
      </c>
      <c r="AP335">
        <f>'Grid_Requirement'!AN27</f>
        <v/>
      </c>
      <c r="AQ335">
        <f>'Grid_Requirement'!AO27</f>
        <v/>
      </c>
      <c r="AR335">
        <f>'Grid_Requirement'!AP27</f>
        <v/>
      </c>
      <c r="AS335">
        <f>'Grid_Requirement'!AQ27</f>
        <v/>
      </c>
      <c r="AT335">
        <f>'Grid_Requirement'!AR27</f>
        <v/>
      </c>
      <c r="AU335">
        <f>'Grid_Requirement'!AS27</f>
        <v/>
      </c>
      <c r="AV335">
        <f>'Grid_Requirement'!AT27</f>
        <v/>
      </c>
      <c r="AW335">
        <f>'Grid_Requirement'!AU27</f>
        <v/>
      </c>
      <c r="AX335">
        <f>'Grid_Requirement'!AV27</f>
        <v/>
      </c>
      <c r="AY335">
        <f>'Grid_Requirement'!AW27</f>
        <v/>
      </c>
      <c r="AZ335">
        <f>'Grid_Requirement'!AX27</f>
        <v/>
      </c>
      <c r="BA335">
        <f>'Grid_Requirement'!AY27</f>
        <v/>
      </c>
      <c r="BB335">
        <f>'Grid_Requirement'!AZ27</f>
        <v/>
      </c>
      <c r="BC335">
        <f>'Grid_Requirement'!BA27</f>
        <v/>
      </c>
      <c r="BD335">
        <f>'Grid_Requirement'!BB27</f>
        <v/>
      </c>
      <c r="BE335">
        <f>'Grid_Requirement'!BC27</f>
        <v/>
      </c>
      <c r="BF335">
        <f>'Grid_Requirement'!BD27</f>
        <v/>
      </c>
      <c r="BG335">
        <f>'Grid_Requirement'!BE27</f>
        <v/>
      </c>
      <c r="BH335">
        <f>'Grid_Requirement'!BF27</f>
        <v/>
      </c>
      <c r="BI335">
        <f>'Grid_Requirement'!BG27</f>
        <v/>
      </c>
      <c r="BJ335">
        <f>'Grid_Requirement'!BH27</f>
        <v/>
      </c>
      <c r="BK335">
        <f>'Grid_Requirement'!BI27</f>
        <v/>
      </c>
      <c r="BL335">
        <f>'Grid_Requirement'!BJ27</f>
        <v/>
      </c>
      <c r="BM335">
        <f>'Grid_Requirement'!BK27</f>
        <v/>
      </c>
      <c r="BN335">
        <f>'Grid_Requirement'!BL27</f>
        <v/>
      </c>
      <c r="BO335">
        <f>'Grid_Requirement'!BM27</f>
        <v/>
      </c>
      <c r="BP335">
        <f>'Grid_Requirement'!BN27</f>
        <v/>
      </c>
      <c r="BQ335">
        <f>'Grid_Requirement'!BO27</f>
        <v/>
      </c>
      <c r="BR335">
        <f>'Grid_Requirement'!BP27</f>
        <v/>
      </c>
      <c r="BS335">
        <f>'Grid_Requirement'!BQ27</f>
        <v/>
      </c>
      <c r="BT335">
        <f>'Grid_Requirement'!BR27</f>
        <v/>
      </c>
      <c r="BU335">
        <f>'Grid_Requirement'!BS27</f>
        <v/>
      </c>
      <c r="BV335">
        <f>'Grid_Requirement'!BT27</f>
        <v/>
      </c>
      <c r="BW335">
        <f>'Grid_Requirement'!BU27</f>
        <v/>
      </c>
      <c r="BX335">
        <f>'Grid_Requirement'!BV27</f>
        <v/>
      </c>
      <c r="BY335">
        <f>'Grid_Requirement'!BW27</f>
        <v/>
      </c>
      <c r="BZ335">
        <f>'Grid_Requirement'!BX27</f>
        <v/>
      </c>
      <c r="CA335">
        <f>'Grid_Requirement'!BY27</f>
        <v/>
      </c>
      <c r="CB335">
        <f>'Grid_Requirement'!BZ27</f>
        <v/>
      </c>
      <c r="CC335">
        <f>'Grid_Requirement'!CA27</f>
        <v/>
      </c>
      <c r="CD335">
        <f>'Grid_Requirement'!CB27</f>
        <v/>
      </c>
      <c r="CE335">
        <f>'Grid_Requirement'!CC27</f>
        <v/>
      </c>
      <c r="CF335">
        <f>'Grid_Requirement'!CD27</f>
        <v/>
      </c>
      <c r="CG335">
        <f>'Grid_Requirement'!CE27</f>
        <v/>
      </c>
      <c r="CH335">
        <f>'Grid_Requirement'!CF27</f>
        <v/>
      </c>
      <c r="CI335">
        <f>'Grid_Requirement'!CG27</f>
        <v/>
      </c>
      <c r="CJ335">
        <f>'Grid_Requirement'!CH27</f>
        <v/>
      </c>
      <c r="CK335">
        <f>'Grid_Requirement'!CI27</f>
        <v/>
      </c>
      <c r="CL335">
        <f>'Grid_Requirement'!CJ27</f>
        <v/>
      </c>
      <c r="CM335">
        <f>'Grid_Requirement'!CK27</f>
        <v/>
      </c>
      <c r="CN335">
        <f>'Grid_Requirement'!CL27</f>
        <v/>
      </c>
      <c r="CO335">
        <f>'Grid_Requirement'!CM27</f>
        <v/>
      </c>
      <c r="CP335">
        <f>'Grid_Requirement'!CN27</f>
        <v/>
      </c>
      <c r="CQ335">
        <f>'Grid_Requirement'!CO27</f>
        <v/>
      </c>
      <c r="CR335">
        <f>'Grid_Requirement'!CP27</f>
        <v/>
      </c>
      <c r="CS335">
        <f>'Grid_Requirement'!CQ27</f>
        <v/>
      </c>
      <c r="CT335">
        <f>'Grid_Requirement'!CR27</f>
        <v/>
      </c>
      <c r="CU335">
        <f>'Grid_Requirement'!CS27</f>
        <v/>
      </c>
      <c r="CV335">
        <f>'Grid_Requirement'!CT27</f>
        <v/>
      </c>
      <c r="CW335">
        <f>'Grid_Requirement'!CU27</f>
        <v/>
      </c>
      <c r="CX335">
        <f>'Grid_Requirement'!CV27</f>
        <v/>
      </c>
      <c r="CY335">
        <f>'Grid_Requirement'!CW27</f>
        <v/>
      </c>
      <c r="CZ335">
        <f>'Grid_Requirement'!CX27</f>
        <v/>
      </c>
      <c r="DA335">
        <f>'Grid_Requirement'!CY27</f>
        <v/>
      </c>
      <c r="DB335">
        <f>'Grid_Requirement'!CZ27</f>
        <v/>
      </c>
      <c r="DC335">
        <f>'Grid_Requirement'!DA27</f>
        <v/>
      </c>
    </row>
    <row r="336">
      <c r="B336" t="inlineStr">
        <is>
          <t>TTAF在庫(実績,kg)</t>
        </is>
      </c>
      <c r="D336">
        <f>'T_TTAFStock'!B31</f>
        <v/>
      </c>
      <c r="E336">
        <f>'T_TTAFStock'!C31</f>
        <v/>
      </c>
      <c r="F336">
        <f>'T_TTAFStock'!D31</f>
        <v/>
      </c>
      <c r="G336">
        <f>'T_TTAFStock'!E31</f>
        <v/>
      </c>
      <c r="H336">
        <f>'T_TTAFStock'!F31</f>
        <v/>
      </c>
      <c r="I336">
        <f>'T_TTAFStock'!G31</f>
        <v/>
      </c>
      <c r="J336">
        <f>'T_TTAFStock'!H31</f>
        <v/>
      </c>
      <c r="K336">
        <f>'T_TTAFStock'!I31</f>
        <v/>
      </c>
      <c r="L336">
        <f>'T_TTAFStock'!J31</f>
        <v/>
      </c>
      <c r="M336">
        <f>'T_TTAFStock'!K31</f>
        <v/>
      </c>
      <c r="N336">
        <f>'T_TTAFStock'!L31</f>
        <v/>
      </c>
      <c r="O336">
        <f>'T_TTAFStock'!M31</f>
        <v/>
      </c>
      <c r="P336">
        <f>'T_TTAFStock'!N31</f>
        <v/>
      </c>
      <c r="Q336">
        <f>'T_TTAFStock'!O31</f>
        <v/>
      </c>
      <c r="R336">
        <f>'T_TTAFStock'!P31</f>
        <v/>
      </c>
      <c r="S336">
        <f>'T_TTAFStock'!Q31</f>
        <v/>
      </c>
      <c r="T336">
        <f>'T_TTAFStock'!R31</f>
        <v/>
      </c>
      <c r="U336">
        <f>'T_TTAFStock'!S31</f>
        <v/>
      </c>
      <c r="V336">
        <f>'T_TTAFStock'!T31</f>
        <v/>
      </c>
      <c r="W336">
        <f>'T_TTAFStock'!U31</f>
        <v/>
      </c>
      <c r="X336">
        <f>'T_TTAFStock'!V31</f>
        <v/>
      </c>
      <c r="Y336">
        <f>'T_TTAFStock'!W31</f>
        <v/>
      </c>
      <c r="Z336">
        <f>'T_TTAFStock'!X31</f>
        <v/>
      </c>
      <c r="AA336">
        <f>'T_TTAFStock'!Y31</f>
        <v/>
      </c>
      <c r="AB336">
        <f>'T_TTAFStock'!Z31</f>
        <v/>
      </c>
      <c r="AC336">
        <f>'T_TTAFStock'!AA31</f>
        <v/>
      </c>
      <c r="AD336">
        <f>'T_TTAFStock'!AB31</f>
        <v/>
      </c>
      <c r="AE336">
        <f>'T_TTAFStock'!AC31</f>
        <v/>
      </c>
      <c r="AF336">
        <f>'T_TTAFStock'!AD31</f>
        <v/>
      </c>
      <c r="AG336">
        <f>'T_TTAFStock'!AE31</f>
        <v/>
      </c>
      <c r="AH336">
        <f>'T_TTAFStock'!AF31</f>
        <v/>
      </c>
      <c r="AI336">
        <f>'T_TTAFStock'!AG31</f>
        <v/>
      </c>
      <c r="AJ336">
        <f>'T_TTAFStock'!AH31</f>
        <v/>
      </c>
      <c r="AK336">
        <f>'T_TTAFStock'!AI31</f>
        <v/>
      </c>
      <c r="AL336">
        <f>'T_TTAFStock'!AJ31</f>
        <v/>
      </c>
      <c r="AM336">
        <f>'T_TTAFStock'!AK31</f>
        <v/>
      </c>
      <c r="AN336">
        <f>'T_TTAFStock'!AL31</f>
        <v/>
      </c>
      <c r="AO336">
        <f>'T_TTAFStock'!AM31</f>
        <v/>
      </c>
      <c r="AP336">
        <f>'T_TTAFStock'!AN31</f>
        <v/>
      </c>
      <c r="AQ336">
        <f>'T_TTAFStock'!AO31</f>
        <v/>
      </c>
      <c r="AR336">
        <f>'T_TTAFStock'!AP31</f>
        <v/>
      </c>
      <c r="AS336">
        <f>'T_TTAFStock'!AQ31</f>
        <v/>
      </c>
      <c r="AT336">
        <f>'T_TTAFStock'!AR31</f>
        <v/>
      </c>
      <c r="AU336">
        <f>'T_TTAFStock'!AS31</f>
        <v/>
      </c>
      <c r="AV336">
        <f>'T_TTAFStock'!AT31</f>
        <v/>
      </c>
      <c r="AW336">
        <f>'T_TTAFStock'!AU31</f>
        <v/>
      </c>
      <c r="AX336">
        <f>'T_TTAFStock'!AV31</f>
        <v/>
      </c>
      <c r="AY336">
        <f>'T_TTAFStock'!AW31</f>
        <v/>
      </c>
      <c r="AZ336">
        <f>'T_TTAFStock'!AX31</f>
        <v/>
      </c>
      <c r="BA336">
        <f>'T_TTAFStock'!AY31</f>
        <v/>
      </c>
      <c r="BB336">
        <f>'T_TTAFStock'!AZ31</f>
        <v/>
      </c>
      <c r="BC336">
        <f>'T_TTAFStock'!BA31</f>
        <v/>
      </c>
      <c r="BD336">
        <f>'T_TTAFStock'!BB31</f>
        <v/>
      </c>
      <c r="BE336">
        <f>'T_TTAFStock'!BC31</f>
        <v/>
      </c>
      <c r="BF336">
        <f>'T_TTAFStock'!BD31</f>
        <v/>
      </c>
      <c r="BG336">
        <f>'T_TTAFStock'!BE31</f>
        <v/>
      </c>
      <c r="BH336">
        <f>'T_TTAFStock'!BF31</f>
        <v/>
      </c>
      <c r="BI336">
        <f>'T_TTAFStock'!BG31</f>
        <v/>
      </c>
      <c r="BJ336">
        <f>'T_TTAFStock'!BH31</f>
        <v/>
      </c>
      <c r="BK336">
        <f>'T_TTAFStock'!BI31</f>
        <v/>
      </c>
      <c r="BL336">
        <f>'T_TTAFStock'!BJ31</f>
        <v/>
      </c>
      <c r="BM336">
        <f>'T_TTAFStock'!BK31</f>
        <v/>
      </c>
      <c r="BN336">
        <f>'T_TTAFStock'!BL31</f>
        <v/>
      </c>
      <c r="BO336">
        <f>'T_TTAFStock'!BM31</f>
        <v/>
      </c>
      <c r="BP336">
        <f>'T_TTAFStock'!BN31</f>
        <v/>
      </c>
      <c r="BQ336">
        <f>'T_TTAFStock'!BO31</f>
        <v/>
      </c>
      <c r="BR336">
        <f>'T_TTAFStock'!BP31</f>
        <v/>
      </c>
      <c r="BS336">
        <f>'T_TTAFStock'!BQ31</f>
        <v/>
      </c>
      <c r="BT336">
        <f>'T_TTAFStock'!BR31</f>
        <v/>
      </c>
      <c r="BU336">
        <f>'T_TTAFStock'!BS31</f>
        <v/>
      </c>
      <c r="BV336">
        <f>'T_TTAFStock'!BT31</f>
        <v/>
      </c>
      <c r="BW336">
        <f>'T_TTAFStock'!BU31</f>
        <v/>
      </c>
      <c r="BX336">
        <f>'T_TTAFStock'!BV31</f>
        <v/>
      </c>
      <c r="BY336">
        <f>'T_TTAFStock'!BW31</f>
        <v/>
      </c>
      <c r="BZ336">
        <f>'T_TTAFStock'!BX31</f>
        <v/>
      </c>
      <c r="CA336">
        <f>'T_TTAFStock'!BY31</f>
        <v/>
      </c>
      <c r="CB336">
        <f>'T_TTAFStock'!BZ31</f>
        <v/>
      </c>
      <c r="CC336">
        <f>'T_TTAFStock'!CA31</f>
        <v/>
      </c>
      <c r="CD336">
        <f>'T_TTAFStock'!CB31</f>
        <v/>
      </c>
      <c r="CE336">
        <f>'T_TTAFStock'!CC31</f>
        <v/>
      </c>
      <c r="CF336">
        <f>'T_TTAFStock'!CD31</f>
        <v/>
      </c>
      <c r="CG336">
        <f>'T_TTAFStock'!CE31</f>
        <v/>
      </c>
      <c r="CH336">
        <f>'T_TTAFStock'!CF31</f>
        <v/>
      </c>
      <c r="CI336">
        <f>'T_TTAFStock'!CG31</f>
        <v/>
      </c>
      <c r="CJ336">
        <f>'T_TTAFStock'!CH31</f>
        <v/>
      </c>
      <c r="CK336">
        <f>'T_TTAFStock'!CI31</f>
        <v/>
      </c>
      <c r="CL336">
        <f>'T_TTAFStock'!CJ31</f>
        <v/>
      </c>
      <c r="CM336">
        <f>'T_TTAFStock'!CK31</f>
        <v/>
      </c>
      <c r="CN336">
        <f>'T_TTAFStock'!CL31</f>
        <v/>
      </c>
      <c r="CO336">
        <f>'T_TTAFStock'!CM31</f>
        <v/>
      </c>
      <c r="CP336">
        <f>'T_TTAFStock'!CN31</f>
        <v/>
      </c>
      <c r="CQ336">
        <f>'T_TTAFStock'!CO31</f>
        <v/>
      </c>
      <c r="CR336">
        <f>'T_TTAFStock'!CP31</f>
        <v/>
      </c>
      <c r="CS336">
        <f>'T_TTAFStock'!CQ31</f>
        <v/>
      </c>
      <c r="CT336">
        <f>'T_TTAFStock'!CR31</f>
        <v/>
      </c>
      <c r="CU336">
        <f>'T_TTAFStock'!CS31</f>
        <v/>
      </c>
      <c r="CV336">
        <f>'T_TTAFStock'!CT31</f>
        <v/>
      </c>
      <c r="CW336">
        <f>'T_TTAFStock'!CU31</f>
        <v/>
      </c>
      <c r="CX336">
        <f>'T_TTAFStock'!CV31</f>
        <v/>
      </c>
      <c r="CY336">
        <f>'T_TTAFStock'!CW31</f>
        <v/>
      </c>
      <c r="CZ336">
        <f>'T_TTAFStock'!CX31</f>
        <v/>
      </c>
      <c r="DA336">
        <f>'T_TTAFStock'!CY31</f>
        <v/>
      </c>
      <c r="DB336">
        <f>'T_TTAFStock'!CZ31</f>
        <v/>
      </c>
      <c r="DC336">
        <f>'T_TTAFStock'!DA31</f>
        <v/>
      </c>
    </row>
    <row r="337">
      <c r="B337" t="inlineStr">
        <is>
          <t>自社在庫(実績,kg)</t>
        </is>
      </c>
      <c r="D337">
        <f>'T_SelfStock'!B31</f>
        <v/>
      </c>
      <c r="E337">
        <f>'T_SelfStock'!C31</f>
        <v/>
      </c>
      <c r="F337">
        <f>'T_SelfStock'!D31</f>
        <v/>
      </c>
      <c r="G337">
        <f>'T_SelfStock'!E31</f>
        <v/>
      </c>
      <c r="H337">
        <f>'T_SelfStock'!F31</f>
        <v/>
      </c>
      <c r="I337">
        <f>'T_SelfStock'!G31</f>
        <v/>
      </c>
      <c r="J337">
        <f>'T_SelfStock'!H31</f>
        <v/>
      </c>
      <c r="K337">
        <f>'T_SelfStock'!I31</f>
        <v/>
      </c>
      <c r="L337">
        <f>'T_SelfStock'!J31</f>
        <v/>
      </c>
      <c r="M337">
        <f>'T_SelfStock'!K31</f>
        <v/>
      </c>
      <c r="N337">
        <f>'T_SelfStock'!L31</f>
        <v/>
      </c>
      <c r="O337">
        <f>'T_SelfStock'!M31</f>
        <v/>
      </c>
      <c r="P337">
        <f>'T_SelfStock'!N31</f>
        <v/>
      </c>
      <c r="Q337">
        <f>'T_SelfStock'!O31</f>
        <v/>
      </c>
      <c r="R337">
        <f>'T_SelfStock'!P31</f>
        <v/>
      </c>
      <c r="S337">
        <f>'T_SelfStock'!Q31</f>
        <v/>
      </c>
      <c r="T337">
        <f>'T_SelfStock'!R31</f>
        <v/>
      </c>
      <c r="U337">
        <f>'T_SelfStock'!S31</f>
        <v/>
      </c>
      <c r="V337">
        <f>'T_SelfStock'!T31</f>
        <v/>
      </c>
      <c r="W337">
        <f>'T_SelfStock'!U31</f>
        <v/>
      </c>
      <c r="X337">
        <f>'T_SelfStock'!V31</f>
        <v/>
      </c>
      <c r="Y337">
        <f>'T_SelfStock'!W31</f>
        <v/>
      </c>
      <c r="Z337">
        <f>'T_SelfStock'!X31</f>
        <v/>
      </c>
      <c r="AA337">
        <f>'T_SelfStock'!Y31</f>
        <v/>
      </c>
      <c r="AB337">
        <f>'T_SelfStock'!Z31</f>
        <v/>
      </c>
      <c r="AC337">
        <f>'T_SelfStock'!AA31</f>
        <v/>
      </c>
      <c r="AD337">
        <f>'T_SelfStock'!AB31</f>
        <v/>
      </c>
      <c r="AE337">
        <f>'T_SelfStock'!AC31</f>
        <v/>
      </c>
      <c r="AF337">
        <f>'T_SelfStock'!AD31</f>
        <v/>
      </c>
      <c r="AG337">
        <f>'T_SelfStock'!AE31</f>
        <v/>
      </c>
      <c r="AH337">
        <f>'T_SelfStock'!AF31</f>
        <v/>
      </c>
      <c r="AI337">
        <f>'T_SelfStock'!AG31</f>
        <v/>
      </c>
      <c r="AJ337">
        <f>'T_SelfStock'!AH31</f>
        <v/>
      </c>
      <c r="AK337">
        <f>'T_SelfStock'!AI31</f>
        <v/>
      </c>
      <c r="AL337">
        <f>'T_SelfStock'!AJ31</f>
        <v/>
      </c>
      <c r="AM337">
        <f>'T_SelfStock'!AK31</f>
        <v/>
      </c>
      <c r="AN337">
        <f>'T_SelfStock'!AL31</f>
        <v/>
      </c>
      <c r="AO337">
        <f>'T_SelfStock'!AM31</f>
        <v/>
      </c>
      <c r="AP337">
        <f>'T_SelfStock'!AN31</f>
        <v/>
      </c>
      <c r="AQ337">
        <f>'T_SelfStock'!AO31</f>
        <v/>
      </c>
      <c r="AR337">
        <f>'T_SelfStock'!AP31</f>
        <v/>
      </c>
      <c r="AS337">
        <f>'T_SelfStock'!AQ31</f>
        <v/>
      </c>
      <c r="AT337">
        <f>'T_SelfStock'!AR31</f>
        <v/>
      </c>
      <c r="AU337">
        <f>'T_SelfStock'!AS31</f>
        <v/>
      </c>
      <c r="AV337">
        <f>'T_SelfStock'!AT31</f>
        <v/>
      </c>
      <c r="AW337">
        <f>'T_SelfStock'!AU31</f>
        <v/>
      </c>
      <c r="AX337">
        <f>'T_SelfStock'!AV31</f>
        <v/>
      </c>
      <c r="AY337">
        <f>'T_SelfStock'!AW31</f>
        <v/>
      </c>
      <c r="AZ337">
        <f>'T_SelfStock'!AX31</f>
        <v/>
      </c>
      <c r="BA337">
        <f>'T_SelfStock'!AY31</f>
        <v/>
      </c>
      <c r="BB337">
        <f>'T_SelfStock'!AZ31</f>
        <v/>
      </c>
      <c r="BC337">
        <f>'T_SelfStock'!BA31</f>
        <v/>
      </c>
      <c r="BD337">
        <f>'T_SelfStock'!BB31</f>
        <v/>
      </c>
      <c r="BE337">
        <f>'T_SelfStock'!BC31</f>
        <v/>
      </c>
      <c r="BF337">
        <f>'T_SelfStock'!BD31</f>
        <v/>
      </c>
      <c r="BG337">
        <f>'T_SelfStock'!BE31</f>
        <v/>
      </c>
      <c r="BH337">
        <f>'T_SelfStock'!BF31</f>
        <v/>
      </c>
      <c r="BI337">
        <f>'T_SelfStock'!BG31</f>
        <v/>
      </c>
      <c r="BJ337">
        <f>'T_SelfStock'!BH31</f>
        <v/>
      </c>
      <c r="BK337">
        <f>'T_SelfStock'!BI31</f>
        <v/>
      </c>
      <c r="BL337">
        <f>'T_SelfStock'!BJ31</f>
        <v/>
      </c>
      <c r="BM337">
        <f>'T_SelfStock'!BK31</f>
        <v/>
      </c>
      <c r="BN337">
        <f>'T_SelfStock'!BL31</f>
        <v/>
      </c>
      <c r="BO337">
        <f>'T_SelfStock'!BM31</f>
        <v/>
      </c>
      <c r="BP337">
        <f>'T_SelfStock'!BN31</f>
        <v/>
      </c>
      <c r="BQ337">
        <f>'T_SelfStock'!BO31</f>
        <v/>
      </c>
      <c r="BR337">
        <f>'T_SelfStock'!BP31</f>
        <v/>
      </c>
      <c r="BS337">
        <f>'T_SelfStock'!BQ31</f>
        <v/>
      </c>
      <c r="BT337">
        <f>'T_SelfStock'!BR31</f>
        <v/>
      </c>
      <c r="BU337">
        <f>'T_SelfStock'!BS31</f>
        <v/>
      </c>
      <c r="BV337">
        <f>'T_SelfStock'!BT31</f>
        <v/>
      </c>
      <c r="BW337">
        <f>'T_SelfStock'!BU31</f>
        <v/>
      </c>
      <c r="BX337">
        <f>'T_SelfStock'!BV31</f>
        <v/>
      </c>
      <c r="BY337">
        <f>'T_SelfStock'!BW31</f>
        <v/>
      </c>
      <c r="BZ337">
        <f>'T_SelfStock'!BX31</f>
        <v/>
      </c>
      <c r="CA337">
        <f>'T_SelfStock'!BY31</f>
        <v/>
      </c>
      <c r="CB337">
        <f>'T_SelfStock'!BZ31</f>
        <v/>
      </c>
      <c r="CC337">
        <f>'T_SelfStock'!CA31</f>
        <v/>
      </c>
      <c r="CD337">
        <f>'T_SelfStock'!CB31</f>
        <v/>
      </c>
      <c r="CE337">
        <f>'T_SelfStock'!CC31</f>
        <v/>
      </c>
      <c r="CF337">
        <f>'T_SelfStock'!CD31</f>
        <v/>
      </c>
      <c r="CG337">
        <f>'T_SelfStock'!CE31</f>
        <v/>
      </c>
      <c r="CH337">
        <f>'T_SelfStock'!CF31</f>
        <v/>
      </c>
      <c r="CI337">
        <f>'T_SelfStock'!CG31</f>
        <v/>
      </c>
      <c r="CJ337">
        <f>'T_SelfStock'!CH31</f>
        <v/>
      </c>
      <c r="CK337">
        <f>'T_SelfStock'!CI31</f>
        <v/>
      </c>
      <c r="CL337">
        <f>'T_SelfStock'!CJ31</f>
        <v/>
      </c>
      <c r="CM337">
        <f>'T_SelfStock'!CK31</f>
        <v/>
      </c>
      <c r="CN337">
        <f>'T_SelfStock'!CL31</f>
        <v/>
      </c>
      <c r="CO337">
        <f>'T_SelfStock'!CM31</f>
        <v/>
      </c>
      <c r="CP337">
        <f>'T_SelfStock'!CN31</f>
        <v/>
      </c>
      <c r="CQ337">
        <f>'T_SelfStock'!CO31</f>
        <v/>
      </c>
      <c r="CR337">
        <f>'T_SelfStock'!CP31</f>
        <v/>
      </c>
      <c r="CS337">
        <f>'T_SelfStock'!CQ31</f>
        <v/>
      </c>
      <c r="CT337">
        <f>'T_SelfStock'!CR31</f>
        <v/>
      </c>
      <c r="CU337">
        <f>'T_SelfStock'!CS31</f>
        <v/>
      </c>
      <c r="CV337">
        <f>'T_SelfStock'!CT31</f>
        <v/>
      </c>
      <c r="CW337">
        <f>'T_SelfStock'!CU31</f>
        <v/>
      </c>
      <c r="CX337">
        <f>'T_SelfStock'!CV31</f>
        <v/>
      </c>
      <c r="CY337">
        <f>'T_SelfStock'!CW31</f>
        <v/>
      </c>
      <c r="CZ337">
        <f>'T_SelfStock'!CX31</f>
        <v/>
      </c>
      <c r="DA337">
        <f>'T_SelfStock'!CY31</f>
        <v/>
      </c>
      <c r="DB337">
        <f>'T_SelfStock'!CZ31</f>
        <v/>
      </c>
      <c r="DC337">
        <f>'T_SelfStock'!DA31</f>
        <v/>
      </c>
    </row>
    <row r="338">
      <c r="B338" t="inlineStr">
        <is>
          <t>Order(発注予定,kg)</t>
        </is>
      </c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  <c r="AB338" s="23" t="n"/>
      <c r="AC338" s="23" t="n"/>
      <c r="AD338" s="23" t="n"/>
      <c r="AE338" s="23" t="n"/>
      <c r="AF338" s="23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  <c r="AT338" s="23" t="n"/>
      <c r="AU338" s="23" t="n"/>
      <c r="AV338" s="23" t="n"/>
      <c r="AW338" s="23" t="n"/>
      <c r="AX338" s="23" t="n"/>
      <c r="AY338" s="23" t="n"/>
      <c r="AZ338" s="23" t="n"/>
      <c r="BA338" s="23" t="n"/>
      <c r="BB338" s="23" t="n"/>
      <c r="BC338" s="23" t="n"/>
      <c r="BD338" s="23" t="n"/>
      <c r="BE338" s="23" t="n"/>
      <c r="BF338" s="23" t="n"/>
      <c r="BG338" s="23" t="n"/>
      <c r="BH338" s="23" t="n"/>
      <c r="BI338" s="23" t="n"/>
      <c r="BJ338" s="23" t="n"/>
      <c r="BK338" s="23" t="n"/>
      <c r="BL338" s="23" t="n"/>
      <c r="BM338" s="23" t="n"/>
      <c r="BN338" s="23" t="n"/>
      <c r="BO338" s="23" t="n"/>
      <c r="BP338" s="23" t="n"/>
      <c r="BQ338" s="23" t="n"/>
      <c r="BR338" s="23" t="n"/>
      <c r="BS338" s="23" t="n"/>
      <c r="BT338" s="23" t="n"/>
      <c r="BU338" s="23" t="n"/>
      <c r="BV338" s="23" t="n"/>
      <c r="BW338" s="23" t="n"/>
      <c r="BX338" s="23" t="n"/>
      <c r="BY338" s="23" t="n"/>
      <c r="BZ338" s="23" t="n"/>
      <c r="CA338" s="23" t="n"/>
      <c r="CB338" s="23" t="n"/>
      <c r="CC338" s="23" t="n"/>
      <c r="CD338" s="23" t="n"/>
      <c r="CE338" s="23" t="n"/>
      <c r="CF338" s="23" t="n"/>
      <c r="CG338" s="23" t="n"/>
      <c r="CH338" s="23" t="n"/>
      <c r="CI338" s="23" t="n"/>
      <c r="CJ338" s="23" t="n"/>
      <c r="CK338" s="23" t="n"/>
      <c r="CL338" s="23" t="n"/>
      <c r="CM338" s="23" t="n"/>
      <c r="CN338" s="23" t="n"/>
      <c r="CO338" s="23" t="n"/>
      <c r="CP338" s="23" t="n"/>
      <c r="CQ338" s="23" t="n"/>
      <c r="CR338" s="23" t="n"/>
      <c r="CS338" s="23" t="n"/>
      <c r="CT338" s="23" t="n"/>
      <c r="CU338" s="23" t="n"/>
      <c r="CV338" s="23" t="n"/>
      <c r="CW338" s="23" t="n"/>
      <c r="CX338" s="23" t="n"/>
      <c r="CY338" s="23" t="n"/>
      <c r="CZ338" s="23" t="n"/>
      <c r="DA338" s="23" t="n"/>
      <c r="DB338" s="23" t="n"/>
      <c r="DC338" s="23" t="n"/>
      <c r="DE338" s="12" t="inlineStr">
        <is>
          <t>CHEM-1250</t>
        </is>
      </c>
    </row>
    <row r="339">
      <c r="B339" s="24" t="inlineStr">
        <is>
          <t>PO_No</t>
        </is>
      </c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  <c r="AD339" s="25" t="n"/>
      <c r="AE339" s="25" t="n"/>
      <c r="AF339" s="25" t="n"/>
      <c r="AG339" s="25" t="n"/>
      <c r="AH339" s="25" t="n"/>
      <c r="AI339" s="25" t="n"/>
      <c r="AJ339" s="25" t="n"/>
      <c r="AK339" s="25" t="n"/>
      <c r="AL339" s="25" t="n"/>
      <c r="AM339" s="25" t="n"/>
      <c r="AN339" s="25" t="n"/>
      <c r="AO339" s="25" t="n"/>
      <c r="AP339" s="25" t="n"/>
      <c r="AQ339" s="25" t="n"/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25" t="n"/>
      <c r="BV339" s="25" t="n"/>
      <c r="BW339" s="25" t="n"/>
      <c r="BX339" s="25" t="n"/>
      <c r="BY339" s="25" t="n"/>
      <c r="BZ339" s="25" t="n"/>
      <c r="CA339" s="25" t="n"/>
      <c r="CB339" s="25" t="n"/>
      <c r="CC339" s="25" t="n"/>
      <c r="CD339" s="25" t="n"/>
      <c r="CE339" s="25" t="n"/>
      <c r="CF339" s="25" t="n"/>
      <c r="CG339" s="25" t="n"/>
      <c r="CH339" s="25" t="n"/>
      <c r="CI339" s="25" t="n"/>
      <c r="CJ339" s="25" t="n"/>
      <c r="CK339" s="25" t="n"/>
      <c r="CL339" s="25" t="n"/>
      <c r="CM339" s="25" t="n"/>
      <c r="CN339" s="25" t="n"/>
      <c r="CO339" s="25" t="n"/>
      <c r="CP339" s="25" t="n"/>
      <c r="CQ339" s="25" t="n"/>
      <c r="CR339" s="25" t="n"/>
      <c r="CS339" s="25" t="n"/>
      <c r="CT339" s="25" t="n"/>
      <c r="CU339" s="25" t="n"/>
      <c r="CV339" s="25" t="n"/>
      <c r="CW339" s="25" t="n"/>
      <c r="CX339" s="25" t="n"/>
      <c r="CY339" s="25" t="n"/>
      <c r="CZ339" s="25" t="n"/>
      <c r="DA339" s="25" t="n"/>
      <c r="DB339" s="25" t="n"/>
      <c r="DC339" s="25" t="n"/>
    </row>
    <row r="340">
      <c r="B340" s="5" t="inlineStr">
        <is>
          <t>合計在庫(週末時点,kg)</t>
        </is>
      </c>
      <c r="D340">
        <f>'Grid_Stock'!B27</f>
        <v/>
      </c>
      <c r="E340">
        <f>'Grid_Stock'!C27</f>
        <v/>
      </c>
      <c r="F340">
        <f>'Grid_Stock'!D27</f>
        <v/>
      </c>
      <c r="G340">
        <f>'Grid_Stock'!E27</f>
        <v/>
      </c>
      <c r="H340">
        <f>'Grid_Stock'!F27</f>
        <v/>
      </c>
      <c r="I340">
        <f>'Grid_Stock'!G27</f>
        <v/>
      </c>
      <c r="J340">
        <f>'Grid_Stock'!H27</f>
        <v/>
      </c>
      <c r="K340">
        <f>'Grid_Stock'!I27</f>
        <v/>
      </c>
      <c r="L340">
        <f>'Grid_Stock'!J27</f>
        <v/>
      </c>
      <c r="M340">
        <f>'Grid_Stock'!K27</f>
        <v/>
      </c>
      <c r="N340">
        <f>'Grid_Stock'!L27</f>
        <v/>
      </c>
      <c r="O340">
        <f>'Grid_Stock'!M27</f>
        <v/>
      </c>
      <c r="P340">
        <f>'Grid_Stock'!N27</f>
        <v/>
      </c>
      <c r="Q340">
        <f>'Grid_Stock'!O27</f>
        <v/>
      </c>
      <c r="R340">
        <f>'Grid_Stock'!P27</f>
        <v/>
      </c>
      <c r="S340">
        <f>'Grid_Stock'!Q27</f>
        <v/>
      </c>
      <c r="T340">
        <f>'Grid_Stock'!R27</f>
        <v/>
      </c>
      <c r="U340">
        <f>'Grid_Stock'!S27</f>
        <v/>
      </c>
      <c r="V340">
        <f>'Grid_Stock'!T27</f>
        <v/>
      </c>
      <c r="W340">
        <f>'Grid_Stock'!U27</f>
        <v/>
      </c>
      <c r="X340">
        <f>'Grid_Stock'!V27</f>
        <v/>
      </c>
      <c r="Y340">
        <f>'Grid_Stock'!W27</f>
        <v/>
      </c>
      <c r="Z340">
        <f>'Grid_Stock'!X27</f>
        <v/>
      </c>
      <c r="AA340">
        <f>'Grid_Stock'!Y27</f>
        <v/>
      </c>
      <c r="AB340">
        <f>'Grid_Stock'!Z27</f>
        <v/>
      </c>
      <c r="AC340">
        <f>'Grid_Stock'!AA27</f>
        <v/>
      </c>
      <c r="AD340">
        <f>'Grid_Stock'!AB27</f>
        <v/>
      </c>
      <c r="AE340">
        <f>'Grid_Stock'!AC27</f>
        <v/>
      </c>
      <c r="AF340">
        <f>'Grid_Stock'!AD27</f>
        <v/>
      </c>
      <c r="AG340">
        <f>'Grid_Stock'!AE27</f>
        <v/>
      </c>
      <c r="AH340">
        <f>'Grid_Stock'!AF27</f>
        <v/>
      </c>
      <c r="AI340">
        <f>'Grid_Stock'!AG27</f>
        <v/>
      </c>
      <c r="AJ340">
        <f>'Grid_Stock'!AH27</f>
        <v/>
      </c>
      <c r="AK340">
        <f>'Grid_Stock'!AI27</f>
        <v/>
      </c>
      <c r="AL340">
        <f>'Grid_Stock'!AJ27</f>
        <v/>
      </c>
      <c r="AM340">
        <f>'Grid_Stock'!AK27</f>
        <v/>
      </c>
      <c r="AN340">
        <f>'Grid_Stock'!AL27</f>
        <v/>
      </c>
      <c r="AO340">
        <f>'Grid_Stock'!AM27</f>
        <v/>
      </c>
      <c r="AP340">
        <f>'Grid_Stock'!AN27</f>
        <v/>
      </c>
      <c r="AQ340">
        <f>'Grid_Stock'!AO27</f>
        <v/>
      </c>
      <c r="AR340">
        <f>'Grid_Stock'!AP27</f>
        <v/>
      </c>
      <c r="AS340">
        <f>'Grid_Stock'!AQ27</f>
        <v/>
      </c>
      <c r="AT340">
        <f>'Grid_Stock'!AR27</f>
        <v/>
      </c>
      <c r="AU340">
        <f>'Grid_Stock'!AS27</f>
        <v/>
      </c>
      <c r="AV340">
        <f>'Grid_Stock'!AT27</f>
        <v/>
      </c>
      <c r="AW340">
        <f>'Grid_Stock'!AU27</f>
        <v/>
      </c>
      <c r="AX340">
        <f>'Grid_Stock'!AV27</f>
        <v/>
      </c>
      <c r="AY340">
        <f>'Grid_Stock'!AW27</f>
        <v/>
      </c>
      <c r="AZ340">
        <f>'Grid_Stock'!AX27</f>
        <v/>
      </c>
      <c r="BA340">
        <f>'Grid_Stock'!AY27</f>
        <v/>
      </c>
      <c r="BB340">
        <f>'Grid_Stock'!AZ27</f>
        <v/>
      </c>
      <c r="BC340">
        <f>'Grid_Stock'!BA27</f>
        <v/>
      </c>
      <c r="BD340">
        <f>'Grid_Stock'!BB27</f>
        <v/>
      </c>
      <c r="BE340">
        <f>'Grid_Stock'!BC27</f>
        <v/>
      </c>
      <c r="BF340">
        <f>'Grid_Stock'!BD27</f>
        <v/>
      </c>
      <c r="BG340">
        <f>'Grid_Stock'!BE27</f>
        <v/>
      </c>
      <c r="BH340">
        <f>'Grid_Stock'!BF27</f>
        <v/>
      </c>
      <c r="BI340">
        <f>'Grid_Stock'!BG27</f>
        <v/>
      </c>
      <c r="BJ340">
        <f>'Grid_Stock'!BH27</f>
        <v/>
      </c>
      <c r="BK340">
        <f>'Grid_Stock'!BI27</f>
        <v/>
      </c>
      <c r="BL340">
        <f>'Grid_Stock'!BJ27</f>
        <v/>
      </c>
      <c r="BM340">
        <f>'Grid_Stock'!BK27</f>
        <v/>
      </c>
      <c r="BN340">
        <f>'Grid_Stock'!BL27</f>
        <v/>
      </c>
      <c r="BO340">
        <f>'Grid_Stock'!BM27</f>
        <v/>
      </c>
      <c r="BP340">
        <f>'Grid_Stock'!BN27</f>
        <v/>
      </c>
      <c r="BQ340">
        <f>'Grid_Stock'!BO27</f>
        <v/>
      </c>
      <c r="BR340">
        <f>'Grid_Stock'!BP27</f>
        <v/>
      </c>
      <c r="BS340">
        <f>'Grid_Stock'!BQ27</f>
        <v/>
      </c>
      <c r="BT340">
        <f>'Grid_Stock'!BR27</f>
        <v/>
      </c>
      <c r="BU340">
        <f>'Grid_Stock'!BS27</f>
        <v/>
      </c>
      <c r="BV340">
        <f>'Grid_Stock'!BT27</f>
        <v/>
      </c>
      <c r="BW340">
        <f>'Grid_Stock'!BU27</f>
        <v/>
      </c>
      <c r="BX340">
        <f>'Grid_Stock'!BV27</f>
        <v/>
      </c>
      <c r="BY340">
        <f>'Grid_Stock'!BW27</f>
        <v/>
      </c>
      <c r="BZ340">
        <f>'Grid_Stock'!BX27</f>
        <v/>
      </c>
      <c r="CA340">
        <f>'Grid_Stock'!BY27</f>
        <v/>
      </c>
      <c r="CB340">
        <f>'Grid_Stock'!BZ27</f>
        <v/>
      </c>
      <c r="CC340">
        <f>'Grid_Stock'!CA27</f>
        <v/>
      </c>
      <c r="CD340">
        <f>'Grid_Stock'!CB27</f>
        <v/>
      </c>
      <c r="CE340">
        <f>'Grid_Stock'!CC27</f>
        <v/>
      </c>
      <c r="CF340">
        <f>'Grid_Stock'!CD27</f>
        <v/>
      </c>
      <c r="CG340">
        <f>'Grid_Stock'!CE27</f>
        <v/>
      </c>
      <c r="CH340">
        <f>'Grid_Stock'!CF27</f>
        <v/>
      </c>
      <c r="CI340">
        <f>'Grid_Stock'!CG27</f>
        <v/>
      </c>
      <c r="CJ340">
        <f>'Grid_Stock'!CH27</f>
        <v/>
      </c>
      <c r="CK340">
        <f>'Grid_Stock'!CI27</f>
        <v/>
      </c>
      <c r="CL340">
        <f>'Grid_Stock'!CJ27</f>
        <v/>
      </c>
      <c r="CM340">
        <f>'Grid_Stock'!CK27</f>
        <v/>
      </c>
      <c r="CN340">
        <f>'Grid_Stock'!CL27</f>
        <v/>
      </c>
      <c r="CO340">
        <f>'Grid_Stock'!CM27</f>
        <v/>
      </c>
      <c r="CP340">
        <f>'Grid_Stock'!CN27</f>
        <v/>
      </c>
      <c r="CQ340">
        <f>'Grid_Stock'!CO27</f>
        <v/>
      </c>
      <c r="CR340">
        <f>'Grid_Stock'!CP27</f>
        <v/>
      </c>
      <c r="CS340">
        <f>'Grid_Stock'!CQ27</f>
        <v/>
      </c>
      <c r="CT340">
        <f>'Grid_Stock'!CR27</f>
        <v/>
      </c>
      <c r="CU340">
        <f>'Grid_Stock'!CS27</f>
        <v/>
      </c>
      <c r="CV340">
        <f>'Grid_Stock'!CT27</f>
        <v/>
      </c>
      <c r="CW340">
        <f>'Grid_Stock'!CU27</f>
        <v/>
      </c>
      <c r="CX340">
        <f>'Grid_Stock'!CV27</f>
        <v/>
      </c>
      <c r="CY340">
        <f>'Grid_Stock'!CW27</f>
        <v/>
      </c>
      <c r="CZ340">
        <f>'Grid_Stock'!CX27</f>
        <v/>
      </c>
      <c r="DA340">
        <f>'Grid_Stock'!CY27</f>
        <v/>
      </c>
      <c r="DB340">
        <f>'Grid_Stock'!CZ27</f>
        <v/>
      </c>
      <c r="DC340">
        <f>'Grid_Stock'!DA27</f>
        <v/>
      </c>
    </row>
    <row r="341">
      <c r="B341" s="26" t="inlineStr">
        <is>
          <t>（発注の目安はDashboardの基準在庫[下限/上限]と色分けを参照）</t>
        </is>
      </c>
    </row>
    <row r="343">
      <c r="A343" s="21" t="inlineStr">
        <is>
          <t>CHEM-1600</t>
        </is>
      </c>
      <c r="B343" s="21" t="inlineStr">
        <is>
          <t>BF-1P</t>
        </is>
      </c>
      <c r="C343" s="22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  <c r="AW343" s="21" t="n"/>
      <c r="AX343" s="21" t="n"/>
      <c r="AY343" s="21" t="n"/>
      <c r="AZ343" s="21" t="n"/>
      <c r="BA343" s="21" t="n"/>
      <c r="BB343" s="21" t="n"/>
      <c r="BC343" s="21" t="n"/>
      <c r="BD343" s="21" t="n"/>
      <c r="BE343" s="21" t="n"/>
      <c r="BF343" s="21" t="n"/>
      <c r="BG343" s="21" t="n"/>
      <c r="BH343" s="21" t="n"/>
      <c r="BI343" s="21" t="n"/>
      <c r="BJ343" s="21" t="n"/>
      <c r="BK343" s="21" t="n"/>
      <c r="BL343" s="21" t="n"/>
      <c r="BM343" s="21" t="n"/>
      <c r="BN343" s="21" t="n"/>
      <c r="BO343" s="21" t="n"/>
      <c r="BP343" s="21" t="n"/>
      <c r="BQ343" s="21" t="n"/>
      <c r="BR343" s="21" t="n"/>
      <c r="BS343" s="21" t="n"/>
      <c r="BT343" s="21" t="n"/>
      <c r="BU343" s="21" t="n"/>
      <c r="BV343" s="21" t="n"/>
      <c r="BW343" s="21" t="n"/>
      <c r="BX343" s="21" t="n"/>
      <c r="BY343" s="21" t="n"/>
      <c r="BZ343" s="21" t="n"/>
      <c r="CA343" s="21" t="n"/>
      <c r="CB343" s="21" t="n"/>
      <c r="CC343" s="21" t="n"/>
      <c r="CD343" s="21" t="n"/>
      <c r="CE343" s="21" t="n"/>
      <c r="CF343" s="21" t="n"/>
      <c r="CG343" s="21" t="n"/>
      <c r="CH343" s="21" t="n"/>
      <c r="CI343" s="21" t="n"/>
      <c r="CJ343" s="21" t="n"/>
      <c r="CK343" s="21" t="n"/>
      <c r="CL343" s="21" t="n"/>
      <c r="CM343" s="21" t="n"/>
      <c r="CN343" s="21" t="n"/>
      <c r="CO343" s="21" t="n"/>
      <c r="CP343" s="21" t="n"/>
      <c r="CQ343" s="21" t="n"/>
      <c r="CR343" s="21" t="n"/>
      <c r="CS343" s="21" t="n"/>
      <c r="CT343" s="21" t="n"/>
      <c r="CU343" s="21" t="n"/>
      <c r="CV343" s="21" t="n"/>
      <c r="CW343" s="21" t="n"/>
      <c r="CX343" s="21" t="n"/>
      <c r="CY343" s="21" t="n"/>
      <c r="CZ343" s="21" t="n"/>
      <c r="DA343" s="21" t="n"/>
      <c r="DB343" s="21" t="n"/>
      <c r="DC343" s="21" t="n"/>
    </row>
    <row r="344">
      <c r="B344" t="inlineStr">
        <is>
          <t>TSP-1388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TSP-618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TSP-828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TSP-924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TSP-925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TSZ-616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VSP-600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VSP-601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VSP-820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VSP-989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s="5" t="inlineStr">
        <is>
          <t>合計使用量(kg)/週</t>
        </is>
      </c>
      <c r="D364">
        <f>'Grid_Requirement'!B28</f>
        <v/>
      </c>
      <c r="E364">
        <f>'Grid_Requirement'!C28</f>
        <v/>
      </c>
      <c r="F364">
        <f>'Grid_Requirement'!D28</f>
        <v/>
      </c>
      <c r="G364">
        <f>'Grid_Requirement'!E28</f>
        <v/>
      </c>
      <c r="H364">
        <f>'Grid_Requirement'!F28</f>
        <v/>
      </c>
      <c r="I364">
        <f>'Grid_Requirement'!G28</f>
        <v/>
      </c>
      <c r="J364">
        <f>'Grid_Requirement'!H28</f>
        <v/>
      </c>
      <c r="K364">
        <f>'Grid_Requirement'!I28</f>
        <v/>
      </c>
      <c r="L364">
        <f>'Grid_Requirement'!J28</f>
        <v/>
      </c>
      <c r="M364">
        <f>'Grid_Requirement'!K28</f>
        <v/>
      </c>
      <c r="N364">
        <f>'Grid_Requirement'!L28</f>
        <v/>
      </c>
      <c r="O364">
        <f>'Grid_Requirement'!M28</f>
        <v/>
      </c>
      <c r="P364">
        <f>'Grid_Requirement'!N28</f>
        <v/>
      </c>
      <c r="Q364">
        <f>'Grid_Requirement'!O28</f>
        <v/>
      </c>
      <c r="R364">
        <f>'Grid_Requirement'!P28</f>
        <v/>
      </c>
      <c r="S364">
        <f>'Grid_Requirement'!Q28</f>
        <v/>
      </c>
      <c r="T364">
        <f>'Grid_Requirement'!R28</f>
        <v/>
      </c>
      <c r="U364">
        <f>'Grid_Requirement'!S28</f>
        <v/>
      </c>
      <c r="V364">
        <f>'Grid_Requirement'!T28</f>
        <v/>
      </c>
      <c r="W364">
        <f>'Grid_Requirement'!U28</f>
        <v/>
      </c>
      <c r="X364">
        <f>'Grid_Requirement'!V28</f>
        <v/>
      </c>
      <c r="Y364">
        <f>'Grid_Requirement'!W28</f>
        <v/>
      </c>
      <c r="Z364">
        <f>'Grid_Requirement'!X28</f>
        <v/>
      </c>
      <c r="AA364">
        <f>'Grid_Requirement'!Y28</f>
        <v/>
      </c>
      <c r="AB364">
        <f>'Grid_Requirement'!Z28</f>
        <v/>
      </c>
      <c r="AC364">
        <f>'Grid_Requirement'!AA28</f>
        <v/>
      </c>
      <c r="AD364">
        <f>'Grid_Requirement'!AB28</f>
        <v/>
      </c>
      <c r="AE364">
        <f>'Grid_Requirement'!AC28</f>
        <v/>
      </c>
      <c r="AF364">
        <f>'Grid_Requirement'!AD28</f>
        <v/>
      </c>
      <c r="AG364">
        <f>'Grid_Requirement'!AE28</f>
        <v/>
      </c>
      <c r="AH364">
        <f>'Grid_Requirement'!AF28</f>
        <v/>
      </c>
      <c r="AI364">
        <f>'Grid_Requirement'!AG28</f>
        <v/>
      </c>
      <c r="AJ364">
        <f>'Grid_Requirement'!AH28</f>
        <v/>
      </c>
      <c r="AK364">
        <f>'Grid_Requirement'!AI28</f>
        <v/>
      </c>
      <c r="AL364">
        <f>'Grid_Requirement'!AJ28</f>
        <v/>
      </c>
      <c r="AM364">
        <f>'Grid_Requirement'!AK28</f>
        <v/>
      </c>
      <c r="AN364">
        <f>'Grid_Requirement'!AL28</f>
        <v/>
      </c>
      <c r="AO364">
        <f>'Grid_Requirement'!AM28</f>
        <v/>
      </c>
      <c r="AP364">
        <f>'Grid_Requirement'!AN28</f>
        <v/>
      </c>
      <c r="AQ364">
        <f>'Grid_Requirement'!AO28</f>
        <v/>
      </c>
      <c r="AR364">
        <f>'Grid_Requirement'!AP28</f>
        <v/>
      </c>
      <c r="AS364">
        <f>'Grid_Requirement'!AQ28</f>
        <v/>
      </c>
      <c r="AT364">
        <f>'Grid_Requirement'!AR28</f>
        <v/>
      </c>
      <c r="AU364">
        <f>'Grid_Requirement'!AS28</f>
        <v/>
      </c>
      <c r="AV364">
        <f>'Grid_Requirement'!AT28</f>
        <v/>
      </c>
      <c r="AW364">
        <f>'Grid_Requirement'!AU28</f>
        <v/>
      </c>
      <c r="AX364">
        <f>'Grid_Requirement'!AV28</f>
        <v/>
      </c>
      <c r="AY364">
        <f>'Grid_Requirement'!AW28</f>
        <v/>
      </c>
      <c r="AZ364">
        <f>'Grid_Requirement'!AX28</f>
        <v/>
      </c>
      <c r="BA364">
        <f>'Grid_Requirement'!AY28</f>
        <v/>
      </c>
      <c r="BB364">
        <f>'Grid_Requirement'!AZ28</f>
        <v/>
      </c>
      <c r="BC364">
        <f>'Grid_Requirement'!BA28</f>
        <v/>
      </c>
      <c r="BD364">
        <f>'Grid_Requirement'!BB28</f>
        <v/>
      </c>
      <c r="BE364">
        <f>'Grid_Requirement'!BC28</f>
        <v/>
      </c>
      <c r="BF364">
        <f>'Grid_Requirement'!BD28</f>
        <v/>
      </c>
      <c r="BG364">
        <f>'Grid_Requirement'!BE28</f>
        <v/>
      </c>
      <c r="BH364">
        <f>'Grid_Requirement'!BF28</f>
        <v/>
      </c>
      <c r="BI364">
        <f>'Grid_Requirement'!BG28</f>
        <v/>
      </c>
      <c r="BJ364">
        <f>'Grid_Requirement'!BH28</f>
        <v/>
      </c>
      <c r="BK364">
        <f>'Grid_Requirement'!BI28</f>
        <v/>
      </c>
      <c r="BL364">
        <f>'Grid_Requirement'!BJ28</f>
        <v/>
      </c>
      <c r="BM364">
        <f>'Grid_Requirement'!BK28</f>
        <v/>
      </c>
      <c r="BN364">
        <f>'Grid_Requirement'!BL28</f>
        <v/>
      </c>
      <c r="BO364">
        <f>'Grid_Requirement'!BM28</f>
        <v/>
      </c>
      <c r="BP364">
        <f>'Grid_Requirement'!BN28</f>
        <v/>
      </c>
      <c r="BQ364">
        <f>'Grid_Requirement'!BO28</f>
        <v/>
      </c>
      <c r="BR364">
        <f>'Grid_Requirement'!BP28</f>
        <v/>
      </c>
      <c r="BS364">
        <f>'Grid_Requirement'!BQ28</f>
        <v/>
      </c>
      <c r="BT364">
        <f>'Grid_Requirement'!BR28</f>
        <v/>
      </c>
      <c r="BU364">
        <f>'Grid_Requirement'!BS28</f>
        <v/>
      </c>
      <c r="BV364">
        <f>'Grid_Requirement'!BT28</f>
        <v/>
      </c>
      <c r="BW364">
        <f>'Grid_Requirement'!BU28</f>
        <v/>
      </c>
      <c r="BX364">
        <f>'Grid_Requirement'!BV28</f>
        <v/>
      </c>
      <c r="BY364">
        <f>'Grid_Requirement'!BW28</f>
        <v/>
      </c>
      <c r="BZ364">
        <f>'Grid_Requirement'!BX28</f>
        <v/>
      </c>
      <c r="CA364">
        <f>'Grid_Requirement'!BY28</f>
        <v/>
      </c>
      <c r="CB364">
        <f>'Grid_Requirement'!BZ28</f>
        <v/>
      </c>
      <c r="CC364">
        <f>'Grid_Requirement'!CA28</f>
        <v/>
      </c>
      <c r="CD364">
        <f>'Grid_Requirement'!CB28</f>
        <v/>
      </c>
      <c r="CE364">
        <f>'Grid_Requirement'!CC28</f>
        <v/>
      </c>
      <c r="CF364">
        <f>'Grid_Requirement'!CD28</f>
        <v/>
      </c>
      <c r="CG364">
        <f>'Grid_Requirement'!CE28</f>
        <v/>
      </c>
      <c r="CH364">
        <f>'Grid_Requirement'!CF28</f>
        <v/>
      </c>
      <c r="CI364">
        <f>'Grid_Requirement'!CG28</f>
        <v/>
      </c>
      <c r="CJ364">
        <f>'Grid_Requirement'!CH28</f>
        <v/>
      </c>
      <c r="CK364">
        <f>'Grid_Requirement'!CI28</f>
        <v/>
      </c>
      <c r="CL364">
        <f>'Grid_Requirement'!CJ28</f>
        <v/>
      </c>
      <c r="CM364">
        <f>'Grid_Requirement'!CK28</f>
        <v/>
      </c>
      <c r="CN364">
        <f>'Grid_Requirement'!CL28</f>
        <v/>
      </c>
      <c r="CO364">
        <f>'Grid_Requirement'!CM28</f>
        <v/>
      </c>
      <c r="CP364">
        <f>'Grid_Requirement'!CN28</f>
        <v/>
      </c>
      <c r="CQ364">
        <f>'Grid_Requirement'!CO28</f>
        <v/>
      </c>
      <c r="CR364">
        <f>'Grid_Requirement'!CP28</f>
        <v/>
      </c>
      <c r="CS364">
        <f>'Grid_Requirement'!CQ28</f>
        <v/>
      </c>
      <c r="CT364">
        <f>'Grid_Requirement'!CR28</f>
        <v/>
      </c>
      <c r="CU364">
        <f>'Grid_Requirement'!CS28</f>
        <v/>
      </c>
      <c r="CV364">
        <f>'Grid_Requirement'!CT28</f>
        <v/>
      </c>
      <c r="CW364">
        <f>'Grid_Requirement'!CU28</f>
        <v/>
      </c>
      <c r="CX364">
        <f>'Grid_Requirement'!CV28</f>
        <v/>
      </c>
      <c r="CY364">
        <f>'Grid_Requirement'!CW28</f>
        <v/>
      </c>
      <c r="CZ364">
        <f>'Grid_Requirement'!CX28</f>
        <v/>
      </c>
      <c r="DA364">
        <f>'Grid_Requirement'!CY28</f>
        <v/>
      </c>
      <c r="DB364">
        <f>'Grid_Requirement'!CZ28</f>
        <v/>
      </c>
      <c r="DC364">
        <f>'Grid_Requirement'!DA28</f>
        <v/>
      </c>
    </row>
    <row r="365">
      <c r="B365" t="inlineStr">
        <is>
          <t>TTAF在庫(実績,kg)</t>
        </is>
      </c>
      <c r="D365">
        <f>'T_TTAFStock'!B32</f>
        <v/>
      </c>
      <c r="E365">
        <f>'T_TTAFStock'!C32</f>
        <v/>
      </c>
      <c r="F365">
        <f>'T_TTAFStock'!D32</f>
        <v/>
      </c>
      <c r="G365">
        <f>'T_TTAFStock'!E32</f>
        <v/>
      </c>
      <c r="H365">
        <f>'T_TTAFStock'!F32</f>
        <v/>
      </c>
      <c r="I365">
        <f>'T_TTAFStock'!G32</f>
        <v/>
      </c>
      <c r="J365">
        <f>'T_TTAFStock'!H32</f>
        <v/>
      </c>
      <c r="K365">
        <f>'T_TTAFStock'!I32</f>
        <v/>
      </c>
      <c r="L365">
        <f>'T_TTAFStock'!J32</f>
        <v/>
      </c>
      <c r="M365">
        <f>'T_TTAFStock'!K32</f>
        <v/>
      </c>
      <c r="N365">
        <f>'T_TTAFStock'!L32</f>
        <v/>
      </c>
      <c r="O365">
        <f>'T_TTAFStock'!M32</f>
        <v/>
      </c>
      <c r="P365">
        <f>'T_TTAFStock'!N32</f>
        <v/>
      </c>
      <c r="Q365">
        <f>'T_TTAFStock'!O32</f>
        <v/>
      </c>
      <c r="R365">
        <f>'T_TTAFStock'!P32</f>
        <v/>
      </c>
      <c r="S365">
        <f>'T_TTAFStock'!Q32</f>
        <v/>
      </c>
      <c r="T365">
        <f>'T_TTAFStock'!R32</f>
        <v/>
      </c>
      <c r="U365">
        <f>'T_TTAFStock'!S32</f>
        <v/>
      </c>
      <c r="V365">
        <f>'T_TTAFStock'!T32</f>
        <v/>
      </c>
      <c r="W365">
        <f>'T_TTAFStock'!U32</f>
        <v/>
      </c>
      <c r="X365">
        <f>'T_TTAFStock'!V32</f>
        <v/>
      </c>
      <c r="Y365">
        <f>'T_TTAFStock'!W32</f>
        <v/>
      </c>
      <c r="Z365">
        <f>'T_TTAFStock'!X32</f>
        <v/>
      </c>
      <c r="AA365">
        <f>'T_TTAFStock'!Y32</f>
        <v/>
      </c>
      <c r="AB365">
        <f>'T_TTAFStock'!Z32</f>
        <v/>
      </c>
      <c r="AC365">
        <f>'T_TTAFStock'!AA32</f>
        <v/>
      </c>
      <c r="AD365">
        <f>'T_TTAFStock'!AB32</f>
        <v/>
      </c>
      <c r="AE365">
        <f>'T_TTAFStock'!AC32</f>
        <v/>
      </c>
      <c r="AF365">
        <f>'T_TTAFStock'!AD32</f>
        <v/>
      </c>
      <c r="AG365">
        <f>'T_TTAFStock'!AE32</f>
        <v/>
      </c>
      <c r="AH365">
        <f>'T_TTAFStock'!AF32</f>
        <v/>
      </c>
      <c r="AI365">
        <f>'T_TTAFStock'!AG32</f>
        <v/>
      </c>
      <c r="AJ365">
        <f>'T_TTAFStock'!AH32</f>
        <v/>
      </c>
      <c r="AK365">
        <f>'T_TTAFStock'!AI32</f>
        <v/>
      </c>
      <c r="AL365">
        <f>'T_TTAFStock'!AJ32</f>
        <v/>
      </c>
      <c r="AM365">
        <f>'T_TTAFStock'!AK32</f>
        <v/>
      </c>
      <c r="AN365">
        <f>'T_TTAFStock'!AL32</f>
        <v/>
      </c>
      <c r="AO365">
        <f>'T_TTAFStock'!AM32</f>
        <v/>
      </c>
      <c r="AP365">
        <f>'T_TTAFStock'!AN32</f>
        <v/>
      </c>
      <c r="AQ365">
        <f>'T_TTAFStock'!AO32</f>
        <v/>
      </c>
      <c r="AR365">
        <f>'T_TTAFStock'!AP32</f>
        <v/>
      </c>
      <c r="AS365">
        <f>'T_TTAFStock'!AQ32</f>
        <v/>
      </c>
      <c r="AT365">
        <f>'T_TTAFStock'!AR32</f>
        <v/>
      </c>
      <c r="AU365">
        <f>'T_TTAFStock'!AS32</f>
        <v/>
      </c>
      <c r="AV365">
        <f>'T_TTAFStock'!AT32</f>
        <v/>
      </c>
      <c r="AW365">
        <f>'T_TTAFStock'!AU32</f>
        <v/>
      </c>
      <c r="AX365">
        <f>'T_TTAFStock'!AV32</f>
        <v/>
      </c>
      <c r="AY365">
        <f>'T_TTAFStock'!AW32</f>
        <v/>
      </c>
      <c r="AZ365">
        <f>'T_TTAFStock'!AX32</f>
        <v/>
      </c>
      <c r="BA365">
        <f>'T_TTAFStock'!AY32</f>
        <v/>
      </c>
      <c r="BB365">
        <f>'T_TTAFStock'!AZ32</f>
        <v/>
      </c>
      <c r="BC365">
        <f>'T_TTAFStock'!BA32</f>
        <v/>
      </c>
      <c r="BD365">
        <f>'T_TTAFStock'!BB32</f>
        <v/>
      </c>
      <c r="BE365">
        <f>'T_TTAFStock'!BC32</f>
        <v/>
      </c>
      <c r="BF365">
        <f>'T_TTAFStock'!BD32</f>
        <v/>
      </c>
      <c r="BG365">
        <f>'T_TTAFStock'!BE32</f>
        <v/>
      </c>
      <c r="BH365">
        <f>'T_TTAFStock'!BF32</f>
        <v/>
      </c>
      <c r="BI365">
        <f>'T_TTAFStock'!BG32</f>
        <v/>
      </c>
      <c r="BJ365">
        <f>'T_TTAFStock'!BH32</f>
        <v/>
      </c>
      <c r="BK365">
        <f>'T_TTAFStock'!BI32</f>
        <v/>
      </c>
      <c r="BL365">
        <f>'T_TTAFStock'!BJ32</f>
        <v/>
      </c>
      <c r="BM365">
        <f>'T_TTAFStock'!BK32</f>
        <v/>
      </c>
      <c r="BN365">
        <f>'T_TTAFStock'!BL32</f>
        <v/>
      </c>
      <c r="BO365">
        <f>'T_TTAFStock'!BM32</f>
        <v/>
      </c>
      <c r="BP365">
        <f>'T_TTAFStock'!BN32</f>
        <v/>
      </c>
      <c r="BQ365">
        <f>'T_TTAFStock'!BO32</f>
        <v/>
      </c>
      <c r="BR365">
        <f>'T_TTAFStock'!BP32</f>
        <v/>
      </c>
      <c r="BS365">
        <f>'T_TTAFStock'!BQ32</f>
        <v/>
      </c>
      <c r="BT365">
        <f>'T_TTAFStock'!BR32</f>
        <v/>
      </c>
      <c r="BU365">
        <f>'T_TTAFStock'!BS32</f>
        <v/>
      </c>
      <c r="BV365">
        <f>'T_TTAFStock'!BT32</f>
        <v/>
      </c>
      <c r="BW365">
        <f>'T_TTAFStock'!BU32</f>
        <v/>
      </c>
      <c r="BX365">
        <f>'T_TTAFStock'!BV32</f>
        <v/>
      </c>
      <c r="BY365">
        <f>'T_TTAFStock'!BW32</f>
        <v/>
      </c>
      <c r="BZ365">
        <f>'T_TTAFStock'!BX32</f>
        <v/>
      </c>
      <c r="CA365">
        <f>'T_TTAFStock'!BY32</f>
        <v/>
      </c>
      <c r="CB365">
        <f>'T_TTAFStock'!BZ32</f>
        <v/>
      </c>
      <c r="CC365">
        <f>'T_TTAFStock'!CA32</f>
        <v/>
      </c>
      <c r="CD365">
        <f>'T_TTAFStock'!CB32</f>
        <v/>
      </c>
      <c r="CE365">
        <f>'T_TTAFStock'!CC32</f>
        <v/>
      </c>
      <c r="CF365">
        <f>'T_TTAFStock'!CD32</f>
        <v/>
      </c>
      <c r="CG365">
        <f>'T_TTAFStock'!CE32</f>
        <v/>
      </c>
      <c r="CH365">
        <f>'T_TTAFStock'!CF32</f>
        <v/>
      </c>
      <c r="CI365">
        <f>'T_TTAFStock'!CG32</f>
        <v/>
      </c>
      <c r="CJ365">
        <f>'T_TTAFStock'!CH32</f>
        <v/>
      </c>
      <c r="CK365">
        <f>'T_TTAFStock'!CI32</f>
        <v/>
      </c>
      <c r="CL365">
        <f>'T_TTAFStock'!CJ32</f>
        <v/>
      </c>
      <c r="CM365">
        <f>'T_TTAFStock'!CK32</f>
        <v/>
      </c>
      <c r="CN365">
        <f>'T_TTAFStock'!CL32</f>
        <v/>
      </c>
      <c r="CO365">
        <f>'T_TTAFStock'!CM32</f>
        <v/>
      </c>
      <c r="CP365">
        <f>'T_TTAFStock'!CN32</f>
        <v/>
      </c>
      <c r="CQ365">
        <f>'T_TTAFStock'!CO32</f>
        <v/>
      </c>
      <c r="CR365">
        <f>'T_TTAFStock'!CP32</f>
        <v/>
      </c>
      <c r="CS365">
        <f>'T_TTAFStock'!CQ32</f>
        <v/>
      </c>
      <c r="CT365">
        <f>'T_TTAFStock'!CR32</f>
        <v/>
      </c>
      <c r="CU365">
        <f>'T_TTAFStock'!CS32</f>
        <v/>
      </c>
      <c r="CV365">
        <f>'T_TTAFStock'!CT32</f>
        <v/>
      </c>
      <c r="CW365">
        <f>'T_TTAFStock'!CU32</f>
        <v/>
      </c>
      <c r="CX365">
        <f>'T_TTAFStock'!CV32</f>
        <v/>
      </c>
      <c r="CY365">
        <f>'T_TTAFStock'!CW32</f>
        <v/>
      </c>
      <c r="CZ365">
        <f>'T_TTAFStock'!CX32</f>
        <v/>
      </c>
      <c r="DA365">
        <f>'T_TTAFStock'!CY32</f>
        <v/>
      </c>
      <c r="DB365">
        <f>'T_TTAFStock'!CZ32</f>
        <v/>
      </c>
      <c r="DC365">
        <f>'T_TTAFStock'!DA32</f>
        <v/>
      </c>
    </row>
    <row r="366">
      <c r="B366" t="inlineStr">
        <is>
          <t>自社在庫(実績,kg)</t>
        </is>
      </c>
      <c r="D366">
        <f>'T_SelfStock'!B32</f>
        <v/>
      </c>
      <c r="E366">
        <f>'T_SelfStock'!C32</f>
        <v/>
      </c>
      <c r="F366">
        <f>'T_SelfStock'!D32</f>
        <v/>
      </c>
      <c r="G366">
        <f>'T_SelfStock'!E32</f>
        <v/>
      </c>
      <c r="H366">
        <f>'T_SelfStock'!F32</f>
        <v/>
      </c>
      <c r="I366">
        <f>'T_SelfStock'!G32</f>
        <v/>
      </c>
      <c r="J366">
        <f>'T_SelfStock'!H32</f>
        <v/>
      </c>
      <c r="K366">
        <f>'T_SelfStock'!I32</f>
        <v/>
      </c>
      <c r="L366">
        <f>'T_SelfStock'!J32</f>
        <v/>
      </c>
      <c r="M366">
        <f>'T_SelfStock'!K32</f>
        <v/>
      </c>
      <c r="N366">
        <f>'T_SelfStock'!L32</f>
        <v/>
      </c>
      <c r="O366">
        <f>'T_SelfStock'!M32</f>
        <v/>
      </c>
      <c r="P366">
        <f>'T_SelfStock'!N32</f>
        <v/>
      </c>
      <c r="Q366">
        <f>'T_SelfStock'!O32</f>
        <v/>
      </c>
      <c r="R366">
        <f>'T_SelfStock'!P32</f>
        <v/>
      </c>
      <c r="S366">
        <f>'T_SelfStock'!Q32</f>
        <v/>
      </c>
      <c r="T366">
        <f>'T_SelfStock'!R32</f>
        <v/>
      </c>
      <c r="U366">
        <f>'T_SelfStock'!S32</f>
        <v/>
      </c>
      <c r="V366">
        <f>'T_SelfStock'!T32</f>
        <v/>
      </c>
      <c r="W366">
        <f>'T_SelfStock'!U32</f>
        <v/>
      </c>
      <c r="X366">
        <f>'T_SelfStock'!V32</f>
        <v/>
      </c>
      <c r="Y366">
        <f>'T_SelfStock'!W32</f>
        <v/>
      </c>
      <c r="Z366">
        <f>'T_SelfStock'!X32</f>
        <v/>
      </c>
      <c r="AA366">
        <f>'T_SelfStock'!Y32</f>
        <v/>
      </c>
      <c r="AB366">
        <f>'T_SelfStock'!Z32</f>
        <v/>
      </c>
      <c r="AC366">
        <f>'T_SelfStock'!AA32</f>
        <v/>
      </c>
      <c r="AD366">
        <f>'T_SelfStock'!AB32</f>
        <v/>
      </c>
      <c r="AE366">
        <f>'T_SelfStock'!AC32</f>
        <v/>
      </c>
      <c r="AF366">
        <f>'T_SelfStock'!AD32</f>
        <v/>
      </c>
      <c r="AG366">
        <f>'T_SelfStock'!AE32</f>
        <v/>
      </c>
      <c r="AH366">
        <f>'T_SelfStock'!AF32</f>
        <v/>
      </c>
      <c r="AI366">
        <f>'T_SelfStock'!AG32</f>
        <v/>
      </c>
      <c r="AJ366">
        <f>'T_SelfStock'!AH32</f>
        <v/>
      </c>
      <c r="AK366">
        <f>'T_SelfStock'!AI32</f>
        <v/>
      </c>
      <c r="AL366">
        <f>'T_SelfStock'!AJ32</f>
        <v/>
      </c>
      <c r="AM366">
        <f>'T_SelfStock'!AK32</f>
        <v/>
      </c>
      <c r="AN366">
        <f>'T_SelfStock'!AL32</f>
        <v/>
      </c>
      <c r="AO366">
        <f>'T_SelfStock'!AM32</f>
        <v/>
      </c>
      <c r="AP366">
        <f>'T_SelfStock'!AN32</f>
        <v/>
      </c>
      <c r="AQ366">
        <f>'T_SelfStock'!AO32</f>
        <v/>
      </c>
      <c r="AR366">
        <f>'T_SelfStock'!AP32</f>
        <v/>
      </c>
      <c r="AS366">
        <f>'T_SelfStock'!AQ32</f>
        <v/>
      </c>
      <c r="AT366">
        <f>'T_SelfStock'!AR32</f>
        <v/>
      </c>
      <c r="AU366">
        <f>'T_SelfStock'!AS32</f>
        <v/>
      </c>
      <c r="AV366">
        <f>'T_SelfStock'!AT32</f>
        <v/>
      </c>
      <c r="AW366">
        <f>'T_SelfStock'!AU32</f>
        <v/>
      </c>
      <c r="AX366">
        <f>'T_SelfStock'!AV32</f>
        <v/>
      </c>
      <c r="AY366">
        <f>'T_SelfStock'!AW32</f>
        <v/>
      </c>
      <c r="AZ366">
        <f>'T_SelfStock'!AX32</f>
        <v/>
      </c>
      <c r="BA366">
        <f>'T_SelfStock'!AY32</f>
        <v/>
      </c>
      <c r="BB366">
        <f>'T_SelfStock'!AZ32</f>
        <v/>
      </c>
      <c r="BC366">
        <f>'T_SelfStock'!BA32</f>
        <v/>
      </c>
      <c r="BD366">
        <f>'T_SelfStock'!BB32</f>
        <v/>
      </c>
      <c r="BE366">
        <f>'T_SelfStock'!BC32</f>
        <v/>
      </c>
      <c r="BF366">
        <f>'T_SelfStock'!BD32</f>
        <v/>
      </c>
      <c r="BG366">
        <f>'T_SelfStock'!BE32</f>
        <v/>
      </c>
      <c r="BH366">
        <f>'T_SelfStock'!BF32</f>
        <v/>
      </c>
      <c r="BI366">
        <f>'T_SelfStock'!BG32</f>
        <v/>
      </c>
      <c r="BJ366">
        <f>'T_SelfStock'!BH32</f>
        <v/>
      </c>
      <c r="BK366">
        <f>'T_SelfStock'!BI32</f>
        <v/>
      </c>
      <c r="BL366">
        <f>'T_SelfStock'!BJ32</f>
        <v/>
      </c>
      <c r="BM366">
        <f>'T_SelfStock'!BK32</f>
        <v/>
      </c>
      <c r="BN366">
        <f>'T_SelfStock'!BL32</f>
        <v/>
      </c>
      <c r="BO366">
        <f>'T_SelfStock'!BM32</f>
        <v/>
      </c>
      <c r="BP366">
        <f>'T_SelfStock'!BN32</f>
        <v/>
      </c>
      <c r="BQ366">
        <f>'T_SelfStock'!BO32</f>
        <v/>
      </c>
      <c r="BR366">
        <f>'T_SelfStock'!BP32</f>
        <v/>
      </c>
      <c r="BS366">
        <f>'T_SelfStock'!BQ32</f>
        <v/>
      </c>
      <c r="BT366">
        <f>'T_SelfStock'!BR32</f>
        <v/>
      </c>
      <c r="BU366">
        <f>'T_SelfStock'!BS32</f>
        <v/>
      </c>
      <c r="BV366">
        <f>'T_SelfStock'!BT32</f>
        <v/>
      </c>
      <c r="BW366">
        <f>'T_SelfStock'!BU32</f>
        <v/>
      </c>
      <c r="BX366">
        <f>'T_SelfStock'!BV32</f>
        <v/>
      </c>
      <c r="BY366">
        <f>'T_SelfStock'!BW32</f>
        <v/>
      </c>
      <c r="BZ366">
        <f>'T_SelfStock'!BX32</f>
        <v/>
      </c>
      <c r="CA366">
        <f>'T_SelfStock'!BY32</f>
        <v/>
      </c>
      <c r="CB366">
        <f>'T_SelfStock'!BZ32</f>
        <v/>
      </c>
      <c r="CC366">
        <f>'T_SelfStock'!CA32</f>
        <v/>
      </c>
      <c r="CD366">
        <f>'T_SelfStock'!CB32</f>
        <v/>
      </c>
      <c r="CE366">
        <f>'T_SelfStock'!CC32</f>
        <v/>
      </c>
      <c r="CF366">
        <f>'T_SelfStock'!CD32</f>
        <v/>
      </c>
      <c r="CG366">
        <f>'T_SelfStock'!CE32</f>
        <v/>
      </c>
      <c r="CH366">
        <f>'T_SelfStock'!CF32</f>
        <v/>
      </c>
      <c r="CI366">
        <f>'T_SelfStock'!CG32</f>
        <v/>
      </c>
      <c r="CJ366">
        <f>'T_SelfStock'!CH32</f>
        <v/>
      </c>
      <c r="CK366">
        <f>'T_SelfStock'!CI32</f>
        <v/>
      </c>
      <c r="CL366">
        <f>'T_SelfStock'!CJ32</f>
        <v/>
      </c>
      <c r="CM366">
        <f>'T_SelfStock'!CK32</f>
        <v/>
      </c>
      <c r="CN366">
        <f>'T_SelfStock'!CL32</f>
        <v/>
      </c>
      <c r="CO366">
        <f>'T_SelfStock'!CM32</f>
        <v/>
      </c>
      <c r="CP366">
        <f>'T_SelfStock'!CN32</f>
        <v/>
      </c>
      <c r="CQ366">
        <f>'T_SelfStock'!CO32</f>
        <v/>
      </c>
      <c r="CR366">
        <f>'T_SelfStock'!CP32</f>
        <v/>
      </c>
      <c r="CS366">
        <f>'T_SelfStock'!CQ32</f>
        <v/>
      </c>
      <c r="CT366">
        <f>'T_SelfStock'!CR32</f>
        <v/>
      </c>
      <c r="CU366">
        <f>'T_SelfStock'!CS32</f>
        <v/>
      </c>
      <c r="CV366">
        <f>'T_SelfStock'!CT32</f>
        <v/>
      </c>
      <c r="CW366">
        <f>'T_SelfStock'!CU32</f>
        <v/>
      </c>
      <c r="CX366">
        <f>'T_SelfStock'!CV32</f>
        <v/>
      </c>
      <c r="CY366">
        <f>'T_SelfStock'!CW32</f>
        <v/>
      </c>
      <c r="CZ366">
        <f>'T_SelfStock'!CX32</f>
        <v/>
      </c>
      <c r="DA366">
        <f>'T_SelfStock'!CY32</f>
        <v/>
      </c>
      <c r="DB366">
        <f>'T_SelfStock'!CZ32</f>
        <v/>
      </c>
      <c r="DC366">
        <f>'T_SelfStock'!DA32</f>
        <v/>
      </c>
    </row>
    <row r="367">
      <c r="B367" t="inlineStr">
        <is>
          <t>Order(発注予定,kg)</t>
        </is>
      </c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  <c r="AB367" s="23" t="n"/>
      <c r="AC367" s="23" t="n"/>
      <c r="AD367" s="23" t="n"/>
      <c r="AE367" s="23" t="n"/>
      <c r="AF367" s="23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  <c r="AT367" s="23" t="n"/>
      <c r="AU367" s="23" t="n"/>
      <c r="AV367" s="23" t="n"/>
      <c r="AW367" s="23" t="n"/>
      <c r="AX367" s="23" t="n"/>
      <c r="AY367" s="23" t="n"/>
      <c r="AZ367" s="23" t="n"/>
      <c r="BA367" s="23" t="n"/>
      <c r="BB367" s="23" t="n"/>
      <c r="BC367" s="23" t="n"/>
      <c r="BD367" s="23" t="n"/>
      <c r="BE367" s="23" t="n"/>
      <c r="BF367" s="23" t="n"/>
      <c r="BG367" s="23" t="n"/>
      <c r="BH367" s="23" t="n"/>
      <c r="BI367" s="23" t="n"/>
      <c r="BJ367" s="23" t="n"/>
      <c r="BK367" s="23" t="n"/>
      <c r="BL367" s="23" t="n"/>
      <c r="BM367" s="23" t="n"/>
      <c r="BN367" s="23" t="n"/>
      <c r="BO367" s="23" t="n"/>
      <c r="BP367" s="23" t="n"/>
      <c r="BQ367" s="23" t="n"/>
      <c r="BR367" s="23" t="n"/>
      <c r="BS367" s="23" t="n"/>
      <c r="BT367" s="23" t="n"/>
      <c r="BU367" s="23" t="n"/>
      <c r="BV367" s="23" t="n"/>
      <c r="BW367" s="23" t="n"/>
      <c r="BX367" s="23" t="n"/>
      <c r="BY367" s="23" t="n"/>
      <c r="BZ367" s="23" t="n"/>
      <c r="CA367" s="23" t="n"/>
      <c r="CB367" s="23" t="n"/>
      <c r="CC367" s="23" t="n"/>
      <c r="CD367" s="23" t="n"/>
      <c r="CE367" s="23" t="n"/>
      <c r="CF367" s="23" t="n"/>
      <c r="CG367" s="23" t="n"/>
      <c r="CH367" s="23" t="n"/>
      <c r="CI367" s="23" t="n"/>
      <c r="CJ367" s="23" t="n"/>
      <c r="CK367" s="23" t="n"/>
      <c r="CL367" s="23" t="n"/>
      <c r="CM367" s="23" t="n"/>
      <c r="CN367" s="23" t="n"/>
      <c r="CO367" s="23" t="n"/>
      <c r="CP367" s="23" t="n"/>
      <c r="CQ367" s="23" t="n"/>
      <c r="CR367" s="23" t="n"/>
      <c r="CS367" s="23" t="n"/>
      <c r="CT367" s="23" t="n"/>
      <c r="CU367" s="23" t="n"/>
      <c r="CV367" s="23" t="n"/>
      <c r="CW367" s="23" t="n"/>
      <c r="CX367" s="23" t="n"/>
      <c r="CY367" s="23" t="n"/>
      <c r="CZ367" s="23" t="n"/>
      <c r="DA367" s="23" t="n"/>
      <c r="DB367" s="23" t="n"/>
      <c r="DC367" s="23" t="n"/>
      <c r="DE367" s="12" t="inlineStr">
        <is>
          <t>CHEM-1600</t>
        </is>
      </c>
    </row>
    <row r="368">
      <c r="B368" s="24" t="inlineStr">
        <is>
          <t>PO_No</t>
        </is>
      </c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  <c r="AD368" s="25" t="n"/>
      <c r="AE368" s="25" t="n"/>
      <c r="AF368" s="25" t="n"/>
      <c r="AG368" s="25" t="n"/>
      <c r="AH368" s="25" t="n"/>
      <c r="AI368" s="25" t="n"/>
      <c r="AJ368" s="25" t="n"/>
      <c r="AK368" s="25" t="n"/>
      <c r="AL368" s="25" t="n"/>
      <c r="AM368" s="25" t="n"/>
      <c r="AN368" s="25" t="n"/>
      <c r="AO368" s="25" t="n"/>
      <c r="AP368" s="25" t="n"/>
      <c r="AQ368" s="25" t="n"/>
      <c r="AR368" s="25" t="n"/>
      <c r="AS368" s="25" t="n"/>
      <c r="AT368" s="25" t="n"/>
      <c r="AU368" s="25" t="n"/>
      <c r="AV368" s="25" t="n"/>
      <c r="AW368" s="25" t="n"/>
      <c r="AX368" s="25" t="n"/>
      <c r="AY368" s="25" t="n"/>
      <c r="AZ368" s="25" t="n"/>
      <c r="BA368" s="25" t="n"/>
      <c r="BB368" s="25" t="n"/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25" t="n"/>
      <c r="BV368" s="25" t="n"/>
      <c r="BW368" s="25" t="n"/>
      <c r="BX368" s="25" t="n"/>
      <c r="BY368" s="25" t="n"/>
      <c r="BZ368" s="25" t="n"/>
      <c r="CA368" s="25" t="n"/>
      <c r="CB368" s="25" t="n"/>
      <c r="CC368" s="25" t="n"/>
      <c r="CD368" s="25" t="n"/>
      <c r="CE368" s="25" t="n"/>
      <c r="CF368" s="25" t="n"/>
      <c r="CG368" s="25" t="n"/>
      <c r="CH368" s="25" t="n"/>
      <c r="CI368" s="25" t="n"/>
      <c r="CJ368" s="25" t="n"/>
      <c r="CK368" s="25" t="n"/>
      <c r="CL368" s="25" t="n"/>
      <c r="CM368" s="25" t="n"/>
      <c r="CN368" s="25" t="n"/>
      <c r="CO368" s="25" t="n"/>
      <c r="CP368" s="25" t="n"/>
      <c r="CQ368" s="25" t="n"/>
      <c r="CR368" s="25" t="n"/>
      <c r="CS368" s="25" t="n"/>
      <c r="CT368" s="25" t="n"/>
      <c r="CU368" s="25" t="n"/>
      <c r="CV368" s="25" t="n"/>
      <c r="CW368" s="25" t="n"/>
      <c r="CX368" s="25" t="n"/>
      <c r="CY368" s="25" t="n"/>
      <c r="CZ368" s="25" t="n"/>
      <c r="DA368" s="25" t="n"/>
      <c r="DB368" s="25" t="n"/>
      <c r="DC368" s="25" t="n"/>
    </row>
    <row r="369">
      <c r="B369" s="5" t="inlineStr">
        <is>
          <t>合計在庫(週末時点,kg)</t>
        </is>
      </c>
      <c r="D369">
        <f>'Grid_Stock'!B28</f>
        <v/>
      </c>
      <c r="E369">
        <f>'Grid_Stock'!C28</f>
        <v/>
      </c>
      <c r="F369">
        <f>'Grid_Stock'!D28</f>
        <v/>
      </c>
      <c r="G369">
        <f>'Grid_Stock'!E28</f>
        <v/>
      </c>
      <c r="H369">
        <f>'Grid_Stock'!F28</f>
        <v/>
      </c>
      <c r="I369">
        <f>'Grid_Stock'!G28</f>
        <v/>
      </c>
      <c r="J369">
        <f>'Grid_Stock'!H28</f>
        <v/>
      </c>
      <c r="K369">
        <f>'Grid_Stock'!I28</f>
        <v/>
      </c>
      <c r="L369">
        <f>'Grid_Stock'!J28</f>
        <v/>
      </c>
      <c r="M369">
        <f>'Grid_Stock'!K28</f>
        <v/>
      </c>
      <c r="N369">
        <f>'Grid_Stock'!L28</f>
        <v/>
      </c>
      <c r="O369">
        <f>'Grid_Stock'!M28</f>
        <v/>
      </c>
      <c r="P369">
        <f>'Grid_Stock'!N28</f>
        <v/>
      </c>
      <c r="Q369">
        <f>'Grid_Stock'!O28</f>
        <v/>
      </c>
      <c r="R369">
        <f>'Grid_Stock'!P28</f>
        <v/>
      </c>
      <c r="S369">
        <f>'Grid_Stock'!Q28</f>
        <v/>
      </c>
      <c r="T369">
        <f>'Grid_Stock'!R28</f>
        <v/>
      </c>
      <c r="U369">
        <f>'Grid_Stock'!S28</f>
        <v/>
      </c>
      <c r="V369">
        <f>'Grid_Stock'!T28</f>
        <v/>
      </c>
      <c r="W369">
        <f>'Grid_Stock'!U28</f>
        <v/>
      </c>
      <c r="X369">
        <f>'Grid_Stock'!V28</f>
        <v/>
      </c>
      <c r="Y369">
        <f>'Grid_Stock'!W28</f>
        <v/>
      </c>
      <c r="Z369">
        <f>'Grid_Stock'!X28</f>
        <v/>
      </c>
      <c r="AA369">
        <f>'Grid_Stock'!Y28</f>
        <v/>
      </c>
      <c r="AB369">
        <f>'Grid_Stock'!Z28</f>
        <v/>
      </c>
      <c r="AC369">
        <f>'Grid_Stock'!AA28</f>
        <v/>
      </c>
      <c r="AD369">
        <f>'Grid_Stock'!AB28</f>
        <v/>
      </c>
      <c r="AE369">
        <f>'Grid_Stock'!AC28</f>
        <v/>
      </c>
      <c r="AF369">
        <f>'Grid_Stock'!AD28</f>
        <v/>
      </c>
      <c r="AG369">
        <f>'Grid_Stock'!AE28</f>
        <v/>
      </c>
      <c r="AH369">
        <f>'Grid_Stock'!AF28</f>
        <v/>
      </c>
      <c r="AI369">
        <f>'Grid_Stock'!AG28</f>
        <v/>
      </c>
      <c r="AJ369">
        <f>'Grid_Stock'!AH28</f>
        <v/>
      </c>
      <c r="AK369">
        <f>'Grid_Stock'!AI28</f>
        <v/>
      </c>
      <c r="AL369">
        <f>'Grid_Stock'!AJ28</f>
        <v/>
      </c>
      <c r="AM369">
        <f>'Grid_Stock'!AK28</f>
        <v/>
      </c>
      <c r="AN369">
        <f>'Grid_Stock'!AL28</f>
        <v/>
      </c>
      <c r="AO369">
        <f>'Grid_Stock'!AM28</f>
        <v/>
      </c>
      <c r="AP369">
        <f>'Grid_Stock'!AN28</f>
        <v/>
      </c>
      <c r="AQ369">
        <f>'Grid_Stock'!AO28</f>
        <v/>
      </c>
      <c r="AR369">
        <f>'Grid_Stock'!AP28</f>
        <v/>
      </c>
      <c r="AS369">
        <f>'Grid_Stock'!AQ28</f>
        <v/>
      </c>
      <c r="AT369">
        <f>'Grid_Stock'!AR28</f>
        <v/>
      </c>
      <c r="AU369">
        <f>'Grid_Stock'!AS28</f>
        <v/>
      </c>
      <c r="AV369">
        <f>'Grid_Stock'!AT28</f>
        <v/>
      </c>
      <c r="AW369">
        <f>'Grid_Stock'!AU28</f>
        <v/>
      </c>
      <c r="AX369">
        <f>'Grid_Stock'!AV28</f>
        <v/>
      </c>
      <c r="AY369">
        <f>'Grid_Stock'!AW28</f>
        <v/>
      </c>
      <c r="AZ369">
        <f>'Grid_Stock'!AX28</f>
        <v/>
      </c>
      <c r="BA369">
        <f>'Grid_Stock'!AY28</f>
        <v/>
      </c>
      <c r="BB369">
        <f>'Grid_Stock'!AZ28</f>
        <v/>
      </c>
      <c r="BC369">
        <f>'Grid_Stock'!BA28</f>
        <v/>
      </c>
      <c r="BD369">
        <f>'Grid_Stock'!BB28</f>
        <v/>
      </c>
      <c r="BE369">
        <f>'Grid_Stock'!BC28</f>
        <v/>
      </c>
      <c r="BF369">
        <f>'Grid_Stock'!BD28</f>
        <v/>
      </c>
      <c r="BG369">
        <f>'Grid_Stock'!BE28</f>
        <v/>
      </c>
      <c r="BH369">
        <f>'Grid_Stock'!BF28</f>
        <v/>
      </c>
      <c r="BI369">
        <f>'Grid_Stock'!BG28</f>
        <v/>
      </c>
      <c r="BJ369">
        <f>'Grid_Stock'!BH28</f>
        <v/>
      </c>
      <c r="BK369">
        <f>'Grid_Stock'!BI28</f>
        <v/>
      </c>
      <c r="BL369">
        <f>'Grid_Stock'!BJ28</f>
        <v/>
      </c>
      <c r="BM369">
        <f>'Grid_Stock'!BK28</f>
        <v/>
      </c>
      <c r="BN369">
        <f>'Grid_Stock'!BL28</f>
        <v/>
      </c>
      <c r="BO369">
        <f>'Grid_Stock'!BM28</f>
        <v/>
      </c>
      <c r="BP369">
        <f>'Grid_Stock'!BN28</f>
        <v/>
      </c>
      <c r="BQ369">
        <f>'Grid_Stock'!BO28</f>
        <v/>
      </c>
      <c r="BR369">
        <f>'Grid_Stock'!BP28</f>
        <v/>
      </c>
      <c r="BS369">
        <f>'Grid_Stock'!BQ28</f>
        <v/>
      </c>
      <c r="BT369">
        <f>'Grid_Stock'!BR28</f>
        <v/>
      </c>
      <c r="BU369">
        <f>'Grid_Stock'!BS28</f>
        <v/>
      </c>
      <c r="BV369">
        <f>'Grid_Stock'!BT28</f>
        <v/>
      </c>
      <c r="BW369">
        <f>'Grid_Stock'!BU28</f>
        <v/>
      </c>
      <c r="BX369">
        <f>'Grid_Stock'!BV28</f>
        <v/>
      </c>
      <c r="BY369">
        <f>'Grid_Stock'!BW28</f>
        <v/>
      </c>
      <c r="BZ369">
        <f>'Grid_Stock'!BX28</f>
        <v/>
      </c>
      <c r="CA369">
        <f>'Grid_Stock'!BY28</f>
        <v/>
      </c>
      <c r="CB369">
        <f>'Grid_Stock'!BZ28</f>
        <v/>
      </c>
      <c r="CC369">
        <f>'Grid_Stock'!CA28</f>
        <v/>
      </c>
      <c r="CD369">
        <f>'Grid_Stock'!CB28</f>
        <v/>
      </c>
      <c r="CE369">
        <f>'Grid_Stock'!CC28</f>
        <v/>
      </c>
      <c r="CF369">
        <f>'Grid_Stock'!CD28</f>
        <v/>
      </c>
      <c r="CG369">
        <f>'Grid_Stock'!CE28</f>
        <v/>
      </c>
      <c r="CH369">
        <f>'Grid_Stock'!CF28</f>
        <v/>
      </c>
      <c r="CI369">
        <f>'Grid_Stock'!CG28</f>
        <v/>
      </c>
      <c r="CJ369">
        <f>'Grid_Stock'!CH28</f>
        <v/>
      </c>
      <c r="CK369">
        <f>'Grid_Stock'!CI28</f>
        <v/>
      </c>
      <c r="CL369">
        <f>'Grid_Stock'!CJ28</f>
        <v/>
      </c>
      <c r="CM369">
        <f>'Grid_Stock'!CK28</f>
        <v/>
      </c>
      <c r="CN369">
        <f>'Grid_Stock'!CL28</f>
        <v/>
      </c>
      <c r="CO369">
        <f>'Grid_Stock'!CM28</f>
        <v/>
      </c>
      <c r="CP369">
        <f>'Grid_Stock'!CN28</f>
        <v/>
      </c>
      <c r="CQ369">
        <f>'Grid_Stock'!CO28</f>
        <v/>
      </c>
      <c r="CR369">
        <f>'Grid_Stock'!CP28</f>
        <v/>
      </c>
      <c r="CS369">
        <f>'Grid_Stock'!CQ28</f>
        <v/>
      </c>
      <c r="CT369">
        <f>'Grid_Stock'!CR28</f>
        <v/>
      </c>
      <c r="CU369">
        <f>'Grid_Stock'!CS28</f>
        <v/>
      </c>
      <c r="CV369">
        <f>'Grid_Stock'!CT28</f>
        <v/>
      </c>
      <c r="CW369">
        <f>'Grid_Stock'!CU28</f>
        <v/>
      </c>
      <c r="CX369">
        <f>'Grid_Stock'!CV28</f>
        <v/>
      </c>
      <c r="CY369">
        <f>'Grid_Stock'!CW28</f>
        <v/>
      </c>
      <c r="CZ369">
        <f>'Grid_Stock'!CX28</f>
        <v/>
      </c>
      <c r="DA369">
        <f>'Grid_Stock'!CY28</f>
        <v/>
      </c>
      <c r="DB369">
        <f>'Grid_Stock'!CZ28</f>
        <v/>
      </c>
      <c r="DC369">
        <f>'Grid_Stock'!DA28</f>
        <v/>
      </c>
    </row>
    <row r="370">
      <c r="B370" s="26" t="inlineStr">
        <is>
          <t>（発注の目安はDashboardの基準在庫[下限/上限]と色分けを参照）</t>
        </is>
      </c>
    </row>
    <row r="372">
      <c r="A372" s="21" t="inlineStr">
        <is>
          <t>CHEM-1120</t>
        </is>
      </c>
      <c r="B372" s="21" t="inlineStr">
        <is>
          <t>Catapal D</t>
        </is>
      </c>
      <c r="C372" s="22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n"/>
      <c r="AM372" s="21" t="n"/>
      <c r="AN372" s="21" t="n"/>
      <c r="AO372" s="21" t="n"/>
      <c r="AP372" s="21" t="n"/>
      <c r="AQ372" s="21" t="n"/>
      <c r="AR372" s="21" t="n"/>
      <c r="AS372" s="21" t="n"/>
      <c r="AT372" s="21" t="n"/>
      <c r="AU372" s="21" t="n"/>
      <c r="AV372" s="21" t="n"/>
      <c r="AW372" s="21" t="n"/>
      <c r="AX372" s="21" t="n"/>
      <c r="AY372" s="21" t="n"/>
      <c r="AZ372" s="21" t="n"/>
      <c r="BA372" s="21" t="n"/>
      <c r="BB372" s="21" t="n"/>
      <c r="BC372" s="21" t="n"/>
      <c r="BD372" s="21" t="n"/>
      <c r="BE372" s="21" t="n"/>
      <c r="BF372" s="21" t="n"/>
      <c r="BG372" s="21" t="n"/>
      <c r="BH372" s="21" t="n"/>
      <c r="BI372" s="21" t="n"/>
      <c r="BJ372" s="21" t="n"/>
      <c r="BK372" s="21" t="n"/>
      <c r="BL372" s="21" t="n"/>
      <c r="BM372" s="21" t="n"/>
      <c r="BN372" s="21" t="n"/>
      <c r="BO372" s="21" t="n"/>
      <c r="BP372" s="21" t="n"/>
      <c r="BQ372" s="21" t="n"/>
      <c r="BR372" s="21" t="n"/>
      <c r="BS372" s="21" t="n"/>
      <c r="BT372" s="21" t="n"/>
      <c r="BU372" s="21" t="n"/>
      <c r="BV372" s="21" t="n"/>
      <c r="BW372" s="21" t="n"/>
      <c r="BX372" s="21" t="n"/>
      <c r="BY372" s="21" t="n"/>
      <c r="BZ372" s="21" t="n"/>
      <c r="CA372" s="21" t="n"/>
      <c r="CB372" s="21" t="n"/>
      <c r="CC372" s="21" t="n"/>
      <c r="CD372" s="21" t="n"/>
      <c r="CE372" s="21" t="n"/>
      <c r="CF372" s="21" t="n"/>
      <c r="CG372" s="21" t="n"/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/>
      <c r="CS372" s="21" t="n"/>
      <c r="CT372" s="21" t="n"/>
      <c r="CU372" s="21" t="n"/>
      <c r="CV372" s="21" t="n"/>
      <c r="CW372" s="21" t="n"/>
      <c r="CX372" s="21" t="n"/>
      <c r="CY372" s="21" t="n"/>
      <c r="CZ372" s="21" t="n"/>
      <c r="DA372" s="21" t="n"/>
      <c r="DB372" s="21" t="n"/>
      <c r="DC372" s="21" t="n"/>
    </row>
    <row r="373">
      <c r="B373" t="inlineStr">
        <is>
          <t>TSP-049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12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Name],$A372)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TSP-067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12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Name],$A372)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TSP-069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12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Name],$A372)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TSP-104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12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Name],$A372)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s="5" t="inlineStr">
        <is>
          <t>合計使用量(kg)/週</t>
        </is>
      </c>
      <c r="D381">
        <f>'Grid_Requirement'!B29</f>
        <v/>
      </c>
      <c r="E381">
        <f>'Grid_Requirement'!C29</f>
        <v/>
      </c>
      <c r="F381">
        <f>'Grid_Requirement'!D29</f>
        <v/>
      </c>
      <c r="G381">
        <f>'Grid_Requirement'!E29</f>
        <v/>
      </c>
      <c r="H381">
        <f>'Grid_Requirement'!F29</f>
        <v/>
      </c>
      <c r="I381">
        <f>'Grid_Requirement'!G29</f>
        <v/>
      </c>
      <c r="J381">
        <f>'Grid_Requirement'!H29</f>
        <v/>
      </c>
      <c r="K381">
        <f>'Grid_Requirement'!I29</f>
        <v/>
      </c>
      <c r="L381">
        <f>'Grid_Requirement'!J29</f>
        <v/>
      </c>
      <c r="M381">
        <f>'Grid_Requirement'!K29</f>
        <v/>
      </c>
      <c r="N381">
        <f>'Grid_Requirement'!L29</f>
        <v/>
      </c>
      <c r="O381">
        <f>'Grid_Requirement'!M29</f>
        <v/>
      </c>
      <c r="P381">
        <f>'Grid_Requirement'!N29</f>
        <v/>
      </c>
      <c r="Q381">
        <f>'Grid_Requirement'!O29</f>
        <v/>
      </c>
      <c r="R381">
        <f>'Grid_Requirement'!P29</f>
        <v/>
      </c>
      <c r="S381">
        <f>'Grid_Requirement'!Q29</f>
        <v/>
      </c>
      <c r="T381">
        <f>'Grid_Requirement'!R29</f>
        <v/>
      </c>
      <c r="U381">
        <f>'Grid_Requirement'!S29</f>
        <v/>
      </c>
      <c r="V381">
        <f>'Grid_Requirement'!T29</f>
        <v/>
      </c>
      <c r="W381">
        <f>'Grid_Requirement'!U29</f>
        <v/>
      </c>
      <c r="X381">
        <f>'Grid_Requirement'!V29</f>
        <v/>
      </c>
      <c r="Y381">
        <f>'Grid_Requirement'!W29</f>
        <v/>
      </c>
      <c r="Z381">
        <f>'Grid_Requirement'!X29</f>
        <v/>
      </c>
      <c r="AA381">
        <f>'Grid_Requirement'!Y29</f>
        <v/>
      </c>
      <c r="AB381">
        <f>'Grid_Requirement'!Z29</f>
        <v/>
      </c>
      <c r="AC381">
        <f>'Grid_Requirement'!AA29</f>
        <v/>
      </c>
      <c r="AD381">
        <f>'Grid_Requirement'!AB29</f>
        <v/>
      </c>
      <c r="AE381">
        <f>'Grid_Requirement'!AC29</f>
        <v/>
      </c>
      <c r="AF381">
        <f>'Grid_Requirement'!AD29</f>
        <v/>
      </c>
      <c r="AG381">
        <f>'Grid_Requirement'!AE29</f>
        <v/>
      </c>
      <c r="AH381">
        <f>'Grid_Requirement'!AF29</f>
        <v/>
      </c>
      <c r="AI381">
        <f>'Grid_Requirement'!AG29</f>
        <v/>
      </c>
      <c r="AJ381">
        <f>'Grid_Requirement'!AH29</f>
        <v/>
      </c>
      <c r="AK381">
        <f>'Grid_Requirement'!AI29</f>
        <v/>
      </c>
      <c r="AL381">
        <f>'Grid_Requirement'!AJ29</f>
        <v/>
      </c>
      <c r="AM381">
        <f>'Grid_Requirement'!AK29</f>
        <v/>
      </c>
      <c r="AN381">
        <f>'Grid_Requirement'!AL29</f>
        <v/>
      </c>
      <c r="AO381">
        <f>'Grid_Requirement'!AM29</f>
        <v/>
      </c>
      <c r="AP381">
        <f>'Grid_Requirement'!AN29</f>
        <v/>
      </c>
      <c r="AQ381">
        <f>'Grid_Requirement'!AO29</f>
        <v/>
      </c>
      <c r="AR381">
        <f>'Grid_Requirement'!AP29</f>
        <v/>
      </c>
      <c r="AS381">
        <f>'Grid_Requirement'!AQ29</f>
        <v/>
      </c>
      <c r="AT381">
        <f>'Grid_Requirement'!AR29</f>
        <v/>
      </c>
      <c r="AU381">
        <f>'Grid_Requirement'!AS29</f>
        <v/>
      </c>
      <c r="AV381">
        <f>'Grid_Requirement'!AT29</f>
        <v/>
      </c>
      <c r="AW381">
        <f>'Grid_Requirement'!AU29</f>
        <v/>
      </c>
      <c r="AX381">
        <f>'Grid_Requirement'!AV29</f>
        <v/>
      </c>
      <c r="AY381">
        <f>'Grid_Requirement'!AW29</f>
        <v/>
      </c>
      <c r="AZ381">
        <f>'Grid_Requirement'!AX29</f>
        <v/>
      </c>
      <c r="BA381">
        <f>'Grid_Requirement'!AY29</f>
        <v/>
      </c>
      <c r="BB381">
        <f>'Grid_Requirement'!AZ29</f>
        <v/>
      </c>
      <c r="BC381">
        <f>'Grid_Requirement'!BA29</f>
        <v/>
      </c>
      <c r="BD381">
        <f>'Grid_Requirement'!BB29</f>
        <v/>
      </c>
      <c r="BE381">
        <f>'Grid_Requirement'!BC29</f>
        <v/>
      </c>
      <c r="BF381">
        <f>'Grid_Requirement'!BD29</f>
        <v/>
      </c>
      <c r="BG381">
        <f>'Grid_Requirement'!BE29</f>
        <v/>
      </c>
      <c r="BH381">
        <f>'Grid_Requirement'!BF29</f>
        <v/>
      </c>
      <c r="BI381">
        <f>'Grid_Requirement'!BG29</f>
        <v/>
      </c>
      <c r="BJ381">
        <f>'Grid_Requirement'!BH29</f>
        <v/>
      </c>
      <c r="BK381">
        <f>'Grid_Requirement'!BI29</f>
        <v/>
      </c>
      <c r="BL381">
        <f>'Grid_Requirement'!BJ29</f>
        <v/>
      </c>
      <c r="BM381">
        <f>'Grid_Requirement'!BK29</f>
        <v/>
      </c>
      <c r="BN381">
        <f>'Grid_Requirement'!BL29</f>
        <v/>
      </c>
      <c r="BO381">
        <f>'Grid_Requirement'!BM29</f>
        <v/>
      </c>
      <c r="BP381">
        <f>'Grid_Requirement'!BN29</f>
        <v/>
      </c>
      <c r="BQ381">
        <f>'Grid_Requirement'!BO29</f>
        <v/>
      </c>
      <c r="BR381">
        <f>'Grid_Requirement'!BP29</f>
        <v/>
      </c>
      <c r="BS381">
        <f>'Grid_Requirement'!BQ29</f>
        <v/>
      </c>
      <c r="BT381">
        <f>'Grid_Requirement'!BR29</f>
        <v/>
      </c>
      <c r="BU381">
        <f>'Grid_Requirement'!BS29</f>
        <v/>
      </c>
      <c r="BV381">
        <f>'Grid_Requirement'!BT29</f>
        <v/>
      </c>
      <c r="BW381">
        <f>'Grid_Requirement'!BU29</f>
        <v/>
      </c>
      <c r="BX381">
        <f>'Grid_Requirement'!BV29</f>
        <v/>
      </c>
      <c r="BY381">
        <f>'Grid_Requirement'!BW29</f>
        <v/>
      </c>
      <c r="BZ381">
        <f>'Grid_Requirement'!BX29</f>
        <v/>
      </c>
      <c r="CA381">
        <f>'Grid_Requirement'!BY29</f>
        <v/>
      </c>
      <c r="CB381">
        <f>'Grid_Requirement'!BZ29</f>
        <v/>
      </c>
      <c r="CC381">
        <f>'Grid_Requirement'!CA29</f>
        <v/>
      </c>
      <c r="CD381">
        <f>'Grid_Requirement'!CB29</f>
        <v/>
      </c>
      <c r="CE381">
        <f>'Grid_Requirement'!CC29</f>
        <v/>
      </c>
      <c r="CF381">
        <f>'Grid_Requirement'!CD29</f>
        <v/>
      </c>
      <c r="CG381">
        <f>'Grid_Requirement'!CE29</f>
        <v/>
      </c>
      <c r="CH381">
        <f>'Grid_Requirement'!CF29</f>
        <v/>
      </c>
      <c r="CI381">
        <f>'Grid_Requirement'!CG29</f>
        <v/>
      </c>
      <c r="CJ381">
        <f>'Grid_Requirement'!CH29</f>
        <v/>
      </c>
      <c r="CK381">
        <f>'Grid_Requirement'!CI29</f>
        <v/>
      </c>
      <c r="CL381">
        <f>'Grid_Requirement'!CJ29</f>
        <v/>
      </c>
      <c r="CM381">
        <f>'Grid_Requirement'!CK29</f>
        <v/>
      </c>
      <c r="CN381">
        <f>'Grid_Requirement'!CL29</f>
        <v/>
      </c>
      <c r="CO381">
        <f>'Grid_Requirement'!CM29</f>
        <v/>
      </c>
      <c r="CP381">
        <f>'Grid_Requirement'!CN29</f>
        <v/>
      </c>
      <c r="CQ381">
        <f>'Grid_Requirement'!CO29</f>
        <v/>
      </c>
      <c r="CR381">
        <f>'Grid_Requirement'!CP29</f>
        <v/>
      </c>
      <c r="CS381">
        <f>'Grid_Requirement'!CQ29</f>
        <v/>
      </c>
      <c r="CT381">
        <f>'Grid_Requirement'!CR29</f>
        <v/>
      </c>
      <c r="CU381">
        <f>'Grid_Requirement'!CS29</f>
        <v/>
      </c>
      <c r="CV381">
        <f>'Grid_Requirement'!CT29</f>
        <v/>
      </c>
      <c r="CW381">
        <f>'Grid_Requirement'!CU29</f>
        <v/>
      </c>
      <c r="CX381">
        <f>'Grid_Requirement'!CV29</f>
        <v/>
      </c>
      <c r="CY381">
        <f>'Grid_Requirement'!CW29</f>
        <v/>
      </c>
      <c r="CZ381">
        <f>'Grid_Requirement'!CX29</f>
        <v/>
      </c>
      <c r="DA381">
        <f>'Grid_Requirement'!CY29</f>
        <v/>
      </c>
      <c r="DB381">
        <f>'Grid_Requirement'!CZ29</f>
        <v/>
      </c>
      <c r="DC381">
        <f>'Grid_Requirement'!DA29</f>
        <v/>
      </c>
    </row>
    <row r="382">
      <c r="B382" t="inlineStr">
        <is>
          <t>TTAF在庫(実績,kg)</t>
        </is>
      </c>
      <c r="D382">
        <f>'T_TTAFStock'!B33</f>
        <v/>
      </c>
      <c r="E382">
        <f>'T_TTAFStock'!C33</f>
        <v/>
      </c>
      <c r="F382">
        <f>'T_TTAFStock'!D33</f>
        <v/>
      </c>
      <c r="G382">
        <f>'T_TTAFStock'!E33</f>
        <v/>
      </c>
      <c r="H382">
        <f>'T_TTAFStock'!F33</f>
        <v/>
      </c>
      <c r="I382">
        <f>'T_TTAFStock'!G33</f>
        <v/>
      </c>
      <c r="J382">
        <f>'T_TTAFStock'!H33</f>
        <v/>
      </c>
      <c r="K382">
        <f>'T_TTAFStock'!I33</f>
        <v/>
      </c>
      <c r="L382">
        <f>'T_TTAFStock'!J33</f>
        <v/>
      </c>
      <c r="M382">
        <f>'T_TTAFStock'!K33</f>
        <v/>
      </c>
      <c r="N382">
        <f>'T_TTAFStock'!L33</f>
        <v/>
      </c>
      <c r="O382">
        <f>'T_TTAFStock'!M33</f>
        <v/>
      </c>
      <c r="P382">
        <f>'T_TTAFStock'!N33</f>
        <v/>
      </c>
      <c r="Q382">
        <f>'T_TTAFStock'!O33</f>
        <v/>
      </c>
      <c r="R382">
        <f>'T_TTAFStock'!P33</f>
        <v/>
      </c>
      <c r="S382">
        <f>'T_TTAFStock'!Q33</f>
        <v/>
      </c>
      <c r="T382">
        <f>'T_TTAFStock'!R33</f>
        <v/>
      </c>
      <c r="U382">
        <f>'T_TTAFStock'!S33</f>
        <v/>
      </c>
      <c r="V382">
        <f>'T_TTAFStock'!T33</f>
        <v/>
      </c>
      <c r="W382">
        <f>'T_TTAFStock'!U33</f>
        <v/>
      </c>
      <c r="X382">
        <f>'T_TTAFStock'!V33</f>
        <v/>
      </c>
      <c r="Y382">
        <f>'T_TTAFStock'!W33</f>
        <v/>
      </c>
      <c r="Z382">
        <f>'T_TTAFStock'!X33</f>
        <v/>
      </c>
      <c r="AA382">
        <f>'T_TTAFStock'!Y33</f>
        <v/>
      </c>
      <c r="AB382">
        <f>'T_TTAFStock'!Z33</f>
        <v/>
      </c>
      <c r="AC382">
        <f>'T_TTAFStock'!AA33</f>
        <v/>
      </c>
      <c r="AD382">
        <f>'T_TTAFStock'!AB33</f>
        <v/>
      </c>
      <c r="AE382">
        <f>'T_TTAFStock'!AC33</f>
        <v/>
      </c>
      <c r="AF382">
        <f>'T_TTAFStock'!AD33</f>
        <v/>
      </c>
      <c r="AG382">
        <f>'T_TTAFStock'!AE33</f>
        <v/>
      </c>
      <c r="AH382">
        <f>'T_TTAFStock'!AF33</f>
        <v/>
      </c>
      <c r="AI382">
        <f>'T_TTAFStock'!AG33</f>
        <v/>
      </c>
      <c r="AJ382">
        <f>'T_TTAFStock'!AH33</f>
        <v/>
      </c>
      <c r="AK382">
        <f>'T_TTAFStock'!AI33</f>
        <v/>
      </c>
      <c r="AL382">
        <f>'T_TTAFStock'!AJ33</f>
        <v/>
      </c>
      <c r="AM382">
        <f>'T_TTAFStock'!AK33</f>
        <v/>
      </c>
      <c r="AN382">
        <f>'T_TTAFStock'!AL33</f>
        <v/>
      </c>
      <c r="AO382">
        <f>'T_TTAFStock'!AM33</f>
        <v/>
      </c>
      <c r="AP382">
        <f>'T_TTAFStock'!AN33</f>
        <v/>
      </c>
      <c r="AQ382">
        <f>'T_TTAFStock'!AO33</f>
        <v/>
      </c>
      <c r="AR382">
        <f>'T_TTAFStock'!AP33</f>
        <v/>
      </c>
      <c r="AS382">
        <f>'T_TTAFStock'!AQ33</f>
        <v/>
      </c>
      <c r="AT382">
        <f>'T_TTAFStock'!AR33</f>
        <v/>
      </c>
      <c r="AU382">
        <f>'T_TTAFStock'!AS33</f>
        <v/>
      </c>
      <c r="AV382">
        <f>'T_TTAFStock'!AT33</f>
        <v/>
      </c>
      <c r="AW382">
        <f>'T_TTAFStock'!AU33</f>
        <v/>
      </c>
      <c r="AX382">
        <f>'T_TTAFStock'!AV33</f>
        <v/>
      </c>
      <c r="AY382">
        <f>'T_TTAFStock'!AW33</f>
        <v/>
      </c>
      <c r="AZ382">
        <f>'T_TTAFStock'!AX33</f>
        <v/>
      </c>
      <c r="BA382">
        <f>'T_TTAFStock'!AY33</f>
        <v/>
      </c>
      <c r="BB382">
        <f>'T_TTAFStock'!AZ33</f>
        <v/>
      </c>
      <c r="BC382">
        <f>'T_TTAFStock'!BA33</f>
        <v/>
      </c>
      <c r="BD382">
        <f>'T_TTAFStock'!BB33</f>
        <v/>
      </c>
      <c r="BE382">
        <f>'T_TTAFStock'!BC33</f>
        <v/>
      </c>
      <c r="BF382">
        <f>'T_TTAFStock'!BD33</f>
        <v/>
      </c>
      <c r="BG382">
        <f>'T_TTAFStock'!BE33</f>
        <v/>
      </c>
      <c r="BH382">
        <f>'T_TTAFStock'!BF33</f>
        <v/>
      </c>
      <c r="BI382">
        <f>'T_TTAFStock'!BG33</f>
        <v/>
      </c>
      <c r="BJ382">
        <f>'T_TTAFStock'!BH33</f>
        <v/>
      </c>
      <c r="BK382">
        <f>'T_TTAFStock'!BI33</f>
        <v/>
      </c>
      <c r="BL382">
        <f>'T_TTAFStock'!BJ33</f>
        <v/>
      </c>
      <c r="BM382">
        <f>'T_TTAFStock'!BK33</f>
        <v/>
      </c>
      <c r="BN382">
        <f>'T_TTAFStock'!BL33</f>
        <v/>
      </c>
      <c r="BO382">
        <f>'T_TTAFStock'!BM33</f>
        <v/>
      </c>
      <c r="BP382">
        <f>'T_TTAFStock'!BN33</f>
        <v/>
      </c>
      <c r="BQ382">
        <f>'T_TTAFStock'!BO33</f>
        <v/>
      </c>
      <c r="BR382">
        <f>'T_TTAFStock'!BP33</f>
        <v/>
      </c>
      <c r="BS382">
        <f>'T_TTAFStock'!BQ33</f>
        <v/>
      </c>
      <c r="BT382">
        <f>'T_TTAFStock'!BR33</f>
        <v/>
      </c>
      <c r="BU382">
        <f>'T_TTAFStock'!BS33</f>
        <v/>
      </c>
      <c r="BV382">
        <f>'T_TTAFStock'!BT33</f>
        <v/>
      </c>
      <c r="BW382">
        <f>'T_TTAFStock'!BU33</f>
        <v/>
      </c>
      <c r="BX382">
        <f>'T_TTAFStock'!BV33</f>
        <v/>
      </c>
      <c r="BY382">
        <f>'T_TTAFStock'!BW33</f>
        <v/>
      </c>
      <c r="BZ382">
        <f>'T_TTAFStock'!BX33</f>
        <v/>
      </c>
      <c r="CA382">
        <f>'T_TTAFStock'!BY33</f>
        <v/>
      </c>
      <c r="CB382">
        <f>'T_TTAFStock'!BZ33</f>
        <v/>
      </c>
      <c r="CC382">
        <f>'T_TTAFStock'!CA33</f>
        <v/>
      </c>
      <c r="CD382">
        <f>'T_TTAFStock'!CB33</f>
        <v/>
      </c>
      <c r="CE382">
        <f>'T_TTAFStock'!CC33</f>
        <v/>
      </c>
      <c r="CF382">
        <f>'T_TTAFStock'!CD33</f>
        <v/>
      </c>
      <c r="CG382">
        <f>'T_TTAFStock'!CE33</f>
        <v/>
      </c>
      <c r="CH382">
        <f>'T_TTAFStock'!CF33</f>
        <v/>
      </c>
      <c r="CI382">
        <f>'T_TTAFStock'!CG33</f>
        <v/>
      </c>
      <c r="CJ382">
        <f>'T_TTAFStock'!CH33</f>
        <v/>
      </c>
      <c r="CK382">
        <f>'T_TTAFStock'!CI33</f>
        <v/>
      </c>
      <c r="CL382">
        <f>'T_TTAFStock'!CJ33</f>
        <v/>
      </c>
      <c r="CM382">
        <f>'T_TTAFStock'!CK33</f>
        <v/>
      </c>
      <c r="CN382">
        <f>'T_TTAFStock'!CL33</f>
        <v/>
      </c>
      <c r="CO382">
        <f>'T_TTAFStock'!CM33</f>
        <v/>
      </c>
      <c r="CP382">
        <f>'T_TTAFStock'!CN33</f>
        <v/>
      </c>
      <c r="CQ382">
        <f>'T_TTAFStock'!CO33</f>
        <v/>
      </c>
      <c r="CR382">
        <f>'T_TTAFStock'!CP33</f>
        <v/>
      </c>
      <c r="CS382">
        <f>'T_TTAFStock'!CQ33</f>
        <v/>
      </c>
      <c r="CT382">
        <f>'T_TTAFStock'!CR33</f>
        <v/>
      </c>
      <c r="CU382">
        <f>'T_TTAFStock'!CS33</f>
        <v/>
      </c>
      <c r="CV382">
        <f>'T_TTAFStock'!CT33</f>
        <v/>
      </c>
      <c r="CW382">
        <f>'T_TTAFStock'!CU33</f>
        <v/>
      </c>
      <c r="CX382">
        <f>'T_TTAFStock'!CV33</f>
        <v/>
      </c>
      <c r="CY382">
        <f>'T_TTAFStock'!CW33</f>
        <v/>
      </c>
      <c r="CZ382">
        <f>'T_TTAFStock'!CX33</f>
        <v/>
      </c>
      <c r="DA382">
        <f>'T_TTAFStock'!CY33</f>
        <v/>
      </c>
      <c r="DB382">
        <f>'T_TTAFStock'!CZ33</f>
        <v/>
      </c>
      <c r="DC382">
        <f>'T_TTAFStock'!DA33</f>
        <v/>
      </c>
    </row>
    <row r="383">
      <c r="B383" t="inlineStr">
        <is>
          <t>自社在庫(実績,kg)</t>
        </is>
      </c>
      <c r="D383">
        <f>'T_SelfStock'!B33</f>
        <v/>
      </c>
      <c r="E383">
        <f>'T_SelfStock'!C33</f>
        <v/>
      </c>
      <c r="F383">
        <f>'T_SelfStock'!D33</f>
        <v/>
      </c>
      <c r="G383">
        <f>'T_SelfStock'!E33</f>
        <v/>
      </c>
      <c r="H383">
        <f>'T_SelfStock'!F33</f>
        <v/>
      </c>
      <c r="I383">
        <f>'T_SelfStock'!G33</f>
        <v/>
      </c>
      <c r="J383">
        <f>'T_SelfStock'!H33</f>
        <v/>
      </c>
      <c r="K383">
        <f>'T_SelfStock'!I33</f>
        <v/>
      </c>
      <c r="L383">
        <f>'T_SelfStock'!J33</f>
        <v/>
      </c>
      <c r="M383">
        <f>'T_SelfStock'!K33</f>
        <v/>
      </c>
      <c r="N383">
        <f>'T_SelfStock'!L33</f>
        <v/>
      </c>
      <c r="O383">
        <f>'T_SelfStock'!M33</f>
        <v/>
      </c>
      <c r="P383">
        <f>'T_SelfStock'!N33</f>
        <v/>
      </c>
      <c r="Q383">
        <f>'T_SelfStock'!O33</f>
        <v/>
      </c>
      <c r="R383">
        <f>'T_SelfStock'!P33</f>
        <v/>
      </c>
      <c r="S383">
        <f>'T_SelfStock'!Q33</f>
        <v/>
      </c>
      <c r="T383">
        <f>'T_SelfStock'!R33</f>
        <v/>
      </c>
      <c r="U383">
        <f>'T_SelfStock'!S33</f>
        <v/>
      </c>
      <c r="V383">
        <f>'T_SelfStock'!T33</f>
        <v/>
      </c>
      <c r="W383">
        <f>'T_SelfStock'!U33</f>
        <v/>
      </c>
      <c r="X383">
        <f>'T_SelfStock'!V33</f>
        <v/>
      </c>
      <c r="Y383">
        <f>'T_SelfStock'!W33</f>
        <v/>
      </c>
      <c r="Z383">
        <f>'T_SelfStock'!X33</f>
        <v/>
      </c>
      <c r="AA383">
        <f>'T_SelfStock'!Y33</f>
        <v/>
      </c>
      <c r="AB383">
        <f>'T_SelfStock'!Z33</f>
        <v/>
      </c>
      <c r="AC383">
        <f>'T_SelfStock'!AA33</f>
        <v/>
      </c>
      <c r="AD383">
        <f>'T_SelfStock'!AB33</f>
        <v/>
      </c>
      <c r="AE383">
        <f>'T_SelfStock'!AC33</f>
        <v/>
      </c>
      <c r="AF383">
        <f>'T_SelfStock'!AD33</f>
        <v/>
      </c>
      <c r="AG383">
        <f>'T_SelfStock'!AE33</f>
        <v/>
      </c>
      <c r="AH383">
        <f>'T_SelfStock'!AF33</f>
        <v/>
      </c>
      <c r="AI383">
        <f>'T_SelfStock'!AG33</f>
        <v/>
      </c>
      <c r="AJ383">
        <f>'T_SelfStock'!AH33</f>
        <v/>
      </c>
      <c r="AK383">
        <f>'T_SelfStock'!AI33</f>
        <v/>
      </c>
      <c r="AL383">
        <f>'T_SelfStock'!AJ33</f>
        <v/>
      </c>
      <c r="AM383">
        <f>'T_SelfStock'!AK33</f>
        <v/>
      </c>
      <c r="AN383">
        <f>'T_SelfStock'!AL33</f>
        <v/>
      </c>
      <c r="AO383">
        <f>'T_SelfStock'!AM33</f>
        <v/>
      </c>
      <c r="AP383">
        <f>'T_SelfStock'!AN33</f>
        <v/>
      </c>
      <c r="AQ383">
        <f>'T_SelfStock'!AO33</f>
        <v/>
      </c>
      <c r="AR383">
        <f>'T_SelfStock'!AP33</f>
        <v/>
      </c>
      <c r="AS383">
        <f>'T_SelfStock'!AQ33</f>
        <v/>
      </c>
      <c r="AT383">
        <f>'T_SelfStock'!AR33</f>
        <v/>
      </c>
      <c r="AU383">
        <f>'T_SelfStock'!AS33</f>
        <v/>
      </c>
      <c r="AV383">
        <f>'T_SelfStock'!AT33</f>
        <v/>
      </c>
      <c r="AW383">
        <f>'T_SelfStock'!AU33</f>
        <v/>
      </c>
      <c r="AX383">
        <f>'T_SelfStock'!AV33</f>
        <v/>
      </c>
      <c r="AY383">
        <f>'T_SelfStock'!AW33</f>
        <v/>
      </c>
      <c r="AZ383">
        <f>'T_SelfStock'!AX33</f>
        <v/>
      </c>
      <c r="BA383">
        <f>'T_SelfStock'!AY33</f>
        <v/>
      </c>
      <c r="BB383">
        <f>'T_SelfStock'!AZ33</f>
        <v/>
      </c>
      <c r="BC383">
        <f>'T_SelfStock'!BA33</f>
        <v/>
      </c>
      <c r="BD383">
        <f>'T_SelfStock'!BB33</f>
        <v/>
      </c>
      <c r="BE383">
        <f>'T_SelfStock'!BC33</f>
        <v/>
      </c>
      <c r="BF383">
        <f>'T_SelfStock'!BD33</f>
        <v/>
      </c>
      <c r="BG383">
        <f>'T_SelfStock'!BE33</f>
        <v/>
      </c>
      <c r="BH383">
        <f>'T_SelfStock'!BF33</f>
        <v/>
      </c>
      <c r="BI383">
        <f>'T_SelfStock'!BG33</f>
        <v/>
      </c>
      <c r="BJ383">
        <f>'T_SelfStock'!BH33</f>
        <v/>
      </c>
      <c r="BK383">
        <f>'T_SelfStock'!BI33</f>
        <v/>
      </c>
      <c r="BL383">
        <f>'T_SelfStock'!BJ33</f>
        <v/>
      </c>
      <c r="BM383">
        <f>'T_SelfStock'!BK33</f>
        <v/>
      </c>
      <c r="BN383">
        <f>'T_SelfStock'!BL33</f>
        <v/>
      </c>
      <c r="BO383">
        <f>'T_SelfStock'!BM33</f>
        <v/>
      </c>
      <c r="BP383">
        <f>'T_SelfStock'!BN33</f>
        <v/>
      </c>
      <c r="BQ383">
        <f>'T_SelfStock'!BO33</f>
        <v/>
      </c>
      <c r="BR383">
        <f>'T_SelfStock'!BP33</f>
        <v/>
      </c>
      <c r="BS383">
        <f>'T_SelfStock'!BQ33</f>
        <v/>
      </c>
      <c r="BT383">
        <f>'T_SelfStock'!BR33</f>
        <v/>
      </c>
      <c r="BU383">
        <f>'T_SelfStock'!BS33</f>
        <v/>
      </c>
      <c r="BV383">
        <f>'T_SelfStock'!BT33</f>
        <v/>
      </c>
      <c r="BW383">
        <f>'T_SelfStock'!BU33</f>
        <v/>
      </c>
      <c r="BX383">
        <f>'T_SelfStock'!BV33</f>
        <v/>
      </c>
      <c r="BY383">
        <f>'T_SelfStock'!BW33</f>
        <v/>
      </c>
      <c r="BZ383">
        <f>'T_SelfStock'!BX33</f>
        <v/>
      </c>
      <c r="CA383">
        <f>'T_SelfStock'!BY33</f>
        <v/>
      </c>
      <c r="CB383">
        <f>'T_SelfStock'!BZ33</f>
        <v/>
      </c>
      <c r="CC383">
        <f>'T_SelfStock'!CA33</f>
        <v/>
      </c>
      <c r="CD383">
        <f>'T_SelfStock'!CB33</f>
        <v/>
      </c>
      <c r="CE383">
        <f>'T_SelfStock'!CC33</f>
        <v/>
      </c>
      <c r="CF383">
        <f>'T_SelfStock'!CD33</f>
        <v/>
      </c>
      <c r="CG383">
        <f>'T_SelfStock'!CE33</f>
        <v/>
      </c>
      <c r="CH383">
        <f>'T_SelfStock'!CF33</f>
        <v/>
      </c>
      <c r="CI383">
        <f>'T_SelfStock'!CG33</f>
        <v/>
      </c>
      <c r="CJ383">
        <f>'T_SelfStock'!CH33</f>
        <v/>
      </c>
      <c r="CK383">
        <f>'T_SelfStock'!CI33</f>
        <v/>
      </c>
      <c r="CL383">
        <f>'T_SelfStock'!CJ33</f>
        <v/>
      </c>
      <c r="CM383">
        <f>'T_SelfStock'!CK33</f>
        <v/>
      </c>
      <c r="CN383">
        <f>'T_SelfStock'!CL33</f>
        <v/>
      </c>
      <c r="CO383">
        <f>'T_SelfStock'!CM33</f>
        <v/>
      </c>
      <c r="CP383">
        <f>'T_SelfStock'!CN33</f>
        <v/>
      </c>
      <c r="CQ383">
        <f>'T_SelfStock'!CO33</f>
        <v/>
      </c>
      <c r="CR383">
        <f>'T_SelfStock'!CP33</f>
        <v/>
      </c>
      <c r="CS383">
        <f>'T_SelfStock'!CQ33</f>
        <v/>
      </c>
      <c r="CT383">
        <f>'T_SelfStock'!CR33</f>
        <v/>
      </c>
      <c r="CU383">
        <f>'T_SelfStock'!CS33</f>
        <v/>
      </c>
      <c r="CV383">
        <f>'T_SelfStock'!CT33</f>
        <v/>
      </c>
      <c r="CW383">
        <f>'T_SelfStock'!CU33</f>
        <v/>
      </c>
      <c r="CX383">
        <f>'T_SelfStock'!CV33</f>
        <v/>
      </c>
      <c r="CY383">
        <f>'T_SelfStock'!CW33</f>
        <v/>
      </c>
      <c r="CZ383">
        <f>'T_SelfStock'!CX33</f>
        <v/>
      </c>
      <c r="DA383">
        <f>'T_SelfStock'!CY33</f>
        <v/>
      </c>
      <c r="DB383">
        <f>'T_SelfStock'!CZ33</f>
        <v/>
      </c>
      <c r="DC383">
        <f>'T_SelfStock'!DA33</f>
        <v/>
      </c>
    </row>
    <row r="384">
      <c r="B384" t="inlineStr">
        <is>
          <t>Order(発注予定,kg)</t>
        </is>
      </c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  <c r="AB384" s="23" t="n"/>
      <c r="AC384" s="23" t="n"/>
      <c r="AD384" s="23" t="n"/>
      <c r="AE384" s="23" t="n"/>
      <c r="AF384" s="23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  <c r="AT384" s="23" t="n"/>
      <c r="AU384" s="23" t="n"/>
      <c r="AV384" s="23" t="n"/>
      <c r="AW384" s="23" t="n"/>
      <c r="AX384" s="23" t="n"/>
      <c r="AY384" s="23" t="n"/>
      <c r="AZ384" s="23" t="n"/>
      <c r="BA384" s="23" t="n"/>
      <c r="BB384" s="23" t="n"/>
      <c r="BC384" s="23" t="n"/>
      <c r="BD384" s="23" t="n"/>
      <c r="BE384" s="23" t="n"/>
      <c r="BF384" s="23" t="n"/>
      <c r="BG384" s="23" t="n"/>
      <c r="BH384" s="23" t="n"/>
      <c r="BI384" s="23" t="n"/>
      <c r="BJ384" s="23" t="n"/>
      <c r="BK384" s="23" t="n"/>
      <c r="BL384" s="23" t="n"/>
      <c r="BM384" s="23" t="n"/>
      <c r="BN384" s="23" t="n"/>
      <c r="BO384" s="23" t="n"/>
      <c r="BP384" s="23" t="n"/>
      <c r="BQ384" s="23" t="n"/>
      <c r="BR384" s="23" t="n"/>
      <c r="BS384" s="23" t="n"/>
      <c r="BT384" s="23" t="n"/>
      <c r="BU384" s="23" t="n"/>
      <c r="BV384" s="23" t="n"/>
      <c r="BW384" s="23" t="n"/>
      <c r="BX384" s="23" t="n"/>
      <c r="BY384" s="23" t="n"/>
      <c r="BZ384" s="23" t="n"/>
      <c r="CA384" s="23" t="n"/>
      <c r="CB384" s="23" t="n"/>
      <c r="CC384" s="23" t="n"/>
      <c r="CD384" s="23" t="n"/>
      <c r="CE384" s="23" t="n"/>
      <c r="CF384" s="23" t="n"/>
      <c r="CG384" s="23" t="n"/>
      <c r="CH384" s="23" t="n"/>
      <c r="CI384" s="23" t="n"/>
      <c r="CJ384" s="23" t="n"/>
      <c r="CK384" s="23" t="n"/>
      <c r="CL384" s="23" t="n"/>
      <c r="CM384" s="23" t="n"/>
      <c r="CN384" s="23" t="n"/>
      <c r="CO384" s="23" t="n"/>
      <c r="CP384" s="23" t="n"/>
      <c r="CQ384" s="23" t="n"/>
      <c r="CR384" s="23" t="n"/>
      <c r="CS384" s="23" t="n"/>
      <c r="CT384" s="23" t="n"/>
      <c r="CU384" s="23" t="n"/>
      <c r="CV384" s="23" t="n"/>
      <c r="CW384" s="23" t="n"/>
      <c r="CX384" s="23" t="n"/>
      <c r="CY384" s="23" t="n"/>
      <c r="CZ384" s="23" t="n"/>
      <c r="DA384" s="23" t="n"/>
      <c r="DB384" s="23" t="n"/>
      <c r="DC384" s="23" t="n"/>
      <c r="DE384" s="12" t="inlineStr">
        <is>
          <t>CHEM-1120</t>
        </is>
      </c>
    </row>
    <row r="385">
      <c r="B385" s="24" t="inlineStr">
        <is>
          <t>PO_No</t>
        </is>
      </c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  <c r="AD385" s="25" t="n"/>
      <c r="AE385" s="25" t="n"/>
      <c r="AF385" s="25" t="n"/>
      <c r="AG385" s="25" t="n"/>
      <c r="AH385" s="25" t="n"/>
      <c r="AI385" s="25" t="n"/>
      <c r="AJ385" s="25" t="n"/>
      <c r="AK385" s="25" t="n"/>
      <c r="AL385" s="25" t="n"/>
      <c r="AM385" s="25" t="n"/>
      <c r="AN385" s="25" t="n"/>
      <c r="AO385" s="25" t="n"/>
      <c r="AP385" s="25" t="n"/>
      <c r="AQ385" s="25" t="n"/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25" t="n"/>
      <c r="CD385" s="25" t="n"/>
      <c r="CE385" s="25" t="n"/>
      <c r="CF385" s="25" t="n"/>
      <c r="CG385" s="25" t="n"/>
      <c r="CH385" s="25" t="n"/>
      <c r="CI385" s="25" t="n"/>
      <c r="CJ385" s="25" t="n"/>
      <c r="CK385" s="25" t="n"/>
      <c r="CL385" s="25" t="n"/>
      <c r="CM385" s="25" t="n"/>
      <c r="CN385" s="25" t="n"/>
      <c r="CO385" s="25" t="n"/>
      <c r="CP385" s="25" t="n"/>
      <c r="CQ385" s="25" t="n"/>
      <c r="CR385" s="25" t="n"/>
      <c r="CS385" s="25" t="n"/>
      <c r="CT385" s="25" t="n"/>
      <c r="CU385" s="25" t="n"/>
      <c r="CV385" s="25" t="n"/>
      <c r="CW385" s="25" t="n"/>
      <c r="CX385" s="25" t="n"/>
      <c r="CY385" s="25" t="n"/>
      <c r="CZ385" s="25" t="n"/>
      <c r="DA385" s="25" t="n"/>
      <c r="DB385" s="25" t="n"/>
      <c r="DC385" s="25" t="n"/>
    </row>
    <row r="386">
      <c r="B386" s="5" t="inlineStr">
        <is>
          <t>合計在庫(週末時点,kg)</t>
        </is>
      </c>
      <c r="D386">
        <f>'Grid_Stock'!B29</f>
        <v/>
      </c>
      <c r="E386">
        <f>'Grid_Stock'!C29</f>
        <v/>
      </c>
      <c r="F386">
        <f>'Grid_Stock'!D29</f>
        <v/>
      </c>
      <c r="G386">
        <f>'Grid_Stock'!E29</f>
        <v/>
      </c>
      <c r="H386">
        <f>'Grid_Stock'!F29</f>
        <v/>
      </c>
      <c r="I386">
        <f>'Grid_Stock'!G29</f>
        <v/>
      </c>
      <c r="J386">
        <f>'Grid_Stock'!H29</f>
        <v/>
      </c>
      <c r="K386">
        <f>'Grid_Stock'!I29</f>
        <v/>
      </c>
      <c r="L386">
        <f>'Grid_Stock'!J29</f>
        <v/>
      </c>
      <c r="M386">
        <f>'Grid_Stock'!K29</f>
        <v/>
      </c>
      <c r="N386">
        <f>'Grid_Stock'!L29</f>
        <v/>
      </c>
      <c r="O386">
        <f>'Grid_Stock'!M29</f>
        <v/>
      </c>
      <c r="P386">
        <f>'Grid_Stock'!N29</f>
        <v/>
      </c>
      <c r="Q386">
        <f>'Grid_Stock'!O29</f>
        <v/>
      </c>
      <c r="R386">
        <f>'Grid_Stock'!P29</f>
        <v/>
      </c>
      <c r="S386">
        <f>'Grid_Stock'!Q29</f>
        <v/>
      </c>
      <c r="T386">
        <f>'Grid_Stock'!R29</f>
        <v/>
      </c>
      <c r="U386">
        <f>'Grid_Stock'!S29</f>
        <v/>
      </c>
      <c r="V386">
        <f>'Grid_Stock'!T29</f>
        <v/>
      </c>
      <c r="W386">
        <f>'Grid_Stock'!U29</f>
        <v/>
      </c>
      <c r="X386">
        <f>'Grid_Stock'!V29</f>
        <v/>
      </c>
      <c r="Y386">
        <f>'Grid_Stock'!W29</f>
        <v/>
      </c>
      <c r="Z386">
        <f>'Grid_Stock'!X29</f>
        <v/>
      </c>
      <c r="AA386">
        <f>'Grid_Stock'!Y29</f>
        <v/>
      </c>
      <c r="AB386">
        <f>'Grid_Stock'!Z29</f>
        <v/>
      </c>
      <c r="AC386">
        <f>'Grid_Stock'!AA29</f>
        <v/>
      </c>
      <c r="AD386">
        <f>'Grid_Stock'!AB29</f>
        <v/>
      </c>
      <c r="AE386">
        <f>'Grid_Stock'!AC29</f>
        <v/>
      </c>
      <c r="AF386">
        <f>'Grid_Stock'!AD29</f>
        <v/>
      </c>
      <c r="AG386">
        <f>'Grid_Stock'!AE29</f>
        <v/>
      </c>
      <c r="AH386">
        <f>'Grid_Stock'!AF29</f>
        <v/>
      </c>
      <c r="AI386">
        <f>'Grid_Stock'!AG29</f>
        <v/>
      </c>
      <c r="AJ386">
        <f>'Grid_Stock'!AH29</f>
        <v/>
      </c>
      <c r="AK386">
        <f>'Grid_Stock'!AI29</f>
        <v/>
      </c>
      <c r="AL386">
        <f>'Grid_Stock'!AJ29</f>
        <v/>
      </c>
      <c r="AM386">
        <f>'Grid_Stock'!AK29</f>
        <v/>
      </c>
      <c r="AN386">
        <f>'Grid_Stock'!AL29</f>
        <v/>
      </c>
      <c r="AO386">
        <f>'Grid_Stock'!AM29</f>
        <v/>
      </c>
      <c r="AP386">
        <f>'Grid_Stock'!AN29</f>
        <v/>
      </c>
      <c r="AQ386">
        <f>'Grid_Stock'!AO29</f>
        <v/>
      </c>
      <c r="AR386">
        <f>'Grid_Stock'!AP29</f>
        <v/>
      </c>
      <c r="AS386">
        <f>'Grid_Stock'!AQ29</f>
        <v/>
      </c>
      <c r="AT386">
        <f>'Grid_Stock'!AR29</f>
        <v/>
      </c>
      <c r="AU386">
        <f>'Grid_Stock'!AS29</f>
        <v/>
      </c>
      <c r="AV386">
        <f>'Grid_Stock'!AT29</f>
        <v/>
      </c>
      <c r="AW386">
        <f>'Grid_Stock'!AU29</f>
        <v/>
      </c>
      <c r="AX386">
        <f>'Grid_Stock'!AV29</f>
        <v/>
      </c>
      <c r="AY386">
        <f>'Grid_Stock'!AW29</f>
        <v/>
      </c>
      <c r="AZ386">
        <f>'Grid_Stock'!AX29</f>
        <v/>
      </c>
      <c r="BA386">
        <f>'Grid_Stock'!AY29</f>
        <v/>
      </c>
      <c r="BB386">
        <f>'Grid_Stock'!AZ29</f>
        <v/>
      </c>
      <c r="BC386">
        <f>'Grid_Stock'!BA29</f>
        <v/>
      </c>
      <c r="BD386">
        <f>'Grid_Stock'!BB29</f>
        <v/>
      </c>
      <c r="BE386">
        <f>'Grid_Stock'!BC29</f>
        <v/>
      </c>
      <c r="BF386">
        <f>'Grid_Stock'!BD29</f>
        <v/>
      </c>
      <c r="BG386">
        <f>'Grid_Stock'!BE29</f>
        <v/>
      </c>
      <c r="BH386">
        <f>'Grid_Stock'!BF29</f>
        <v/>
      </c>
      <c r="BI386">
        <f>'Grid_Stock'!BG29</f>
        <v/>
      </c>
      <c r="BJ386">
        <f>'Grid_Stock'!BH29</f>
        <v/>
      </c>
      <c r="BK386">
        <f>'Grid_Stock'!BI29</f>
        <v/>
      </c>
      <c r="BL386">
        <f>'Grid_Stock'!BJ29</f>
        <v/>
      </c>
      <c r="BM386">
        <f>'Grid_Stock'!BK29</f>
        <v/>
      </c>
      <c r="BN386">
        <f>'Grid_Stock'!BL29</f>
        <v/>
      </c>
      <c r="BO386">
        <f>'Grid_Stock'!BM29</f>
        <v/>
      </c>
      <c r="BP386">
        <f>'Grid_Stock'!BN29</f>
        <v/>
      </c>
      <c r="BQ386">
        <f>'Grid_Stock'!BO29</f>
        <v/>
      </c>
      <c r="BR386">
        <f>'Grid_Stock'!BP29</f>
        <v/>
      </c>
      <c r="BS386">
        <f>'Grid_Stock'!BQ29</f>
        <v/>
      </c>
      <c r="BT386">
        <f>'Grid_Stock'!BR29</f>
        <v/>
      </c>
      <c r="BU386">
        <f>'Grid_Stock'!BS29</f>
        <v/>
      </c>
      <c r="BV386">
        <f>'Grid_Stock'!BT29</f>
        <v/>
      </c>
      <c r="BW386">
        <f>'Grid_Stock'!BU29</f>
        <v/>
      </c>
      <c r="BX386">
        <f>'Grid_Stock'!BV29</f>
        <v/>
      </c>
      <c r="BY386">
        <f>'Grid_Stock'!BW29</f>
        <v/>
      </c>
      <c r="BZ386">
        <f>'Grid_Stock'!BX29</f>
        <v/>
      </c>
      <c r="CA386">
        <f>'Grid_Stock'!BY29</f>
        <v/>
      </c>
      <c r="CB386">
        <f>'Grid_Stock'!BZ29</f>
        <v/>
      </c>
      <c r="CC386">
        <f>'Grid_Stock'!CA29</f>
        <v/>
      </c>
      <c r="CD386">
        <f>'Grid_Stock'!CB29</f>
        <v/>
      </c>
      <c r="CE386">
        <f>'Grid_Stock'!CC29</f>
        <v/>
      </c>
      <c r="CF386">
        <f>'Grid_Stock'!CD29</f>
        <v/>
      </c>
      <c r="CG386">
        <f>'Grid_Stock'!CE29</f>
        <v/>
      </c>
      <c r="CH386">
        <f>'Grid_Stock'!CF29</f>
        <v/>
      </c>
      <c r="CI386">
        <f>'Grid_Stock'!CG29</f>
        <v/>
      </c>
      <c r="CJ386">
        <f>'Grid_Stock'!CH29</f>
        <v/>
      </c>
      <c r="CK386">
        <f>'Grid_Stock'!CI29</f>
        <v/>
      </c>
      <c r="CL386">
        <f>'Grid_Stock'!CJ29</f>
        <v/>
      </c>
      <c r="CM386">
        <f>'Grid_Stock'!CK29</f>
        <v/>
      </c>
      <c r="CN386">
        <f>'Grid_Stock'!CL29</f>
        <v/>
      </c>
      <c r="CO386">
        <f>'Grid_Stock'!CM29</f>
        <v/>
      </c>
      <c r="CP386">
        <f>'Grid_Stock'!CN29</f>
        <v/>
      </c>
      <c r="CQ386">
        <f>'Grid_Stock'!CO29</f>
        <v/>
      </c>
      <c r="CR386">
        <f>'Grid_Stock'!CP29</f>
        <v/>
      </c>
      <c r="CS386">
        <f>'Grid_Stock'!CQ29</f>
        <v/>
      </c>
      <c r="CT386">
        <f>'Grid_Stock'!CR29</f>
        <v/>
      </c>
      <c r="CU386">
        <f>'Grid_Stock'!CS29</f>
        <v/>
      </c>
      <c r="CV386">
        <f>'Grid_Stock'!CT29</f>
        <v/>
      </c>
      <c r="CW386">
        <f>'Grid_Stock'!CU29</f>
        <v/>
      </c>
      <c r="CX386">
        <f>'Grid_Stock'!CV29</f>
        <v/>
      </c>
      <c r="CY386">
        <f>'Grid_Stock'!CW29</f>
        <v/>
      </c>
      <c r="CZ386">
        <f>'Grid_Stock'!CX29</f>
        <v/>
      </c>
      <c r="DA386">
        <f>'Grid_Stock'!CY29</f>
        <v/>
      </c>
      <c r="DB386">
        <f>'Grid_Stock'!CZ29</f>
        <v/>
      </c>
      <c r="DC386">
        <f>'Grid_Stock'!DA29</f>
        <v/>
      </c>
    </row>
    <row r="387">
      <c r="B387" s="26" t="inlineStr">
        <is>
          <t>（発注の目安はDashboardの基準在庫[下限/上限]と色分けを参照）</t>
        </is>
      </c>
    </row>
    <row r="389">
      <c r="A389" s="21" t="inlineStr">
        <is>
          <t>CHEM-1550</t>
        </is>
      </c>
      <c r="B389" s="21" t="inlineStr">
        <is>
          <t>CHUPOL CC-6</t>
        </is>
      </c>
      <c r="C389" s="22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21" t="n"/>
      <c r="AI389" s="21" t="n"/>
      <c r="AJ389" s="21" t="n"/>
      <c r="AK389" s="21" t="n"/>
      <c r="AL389" s="21" t="n"/>
      <c r="AM389" s="21" t="n"/>
      <c r="AN389" s="21" t="n"/>
      <c r="AO389" s="21" t="n"/>
      <c r="AP389" s="21" t="n"/>
      <c r="AQ389" s="21" t="n"/>
      <c r="AR389" s="21" t="n"/>
      <c r="AS389" s="21" t="n"/>
      <c r="AT389" s="21" t="n"/>
      <c r="AU389" s="21" t="n"/>
      <c r="AV389" s="21" t="n"/>
      <c r="AW389" s="21" t="n"/>
      <c r="AX389" s="21" t="n"/>
      <c r="AY389" s="21" t="n"/>
      <c r="AZ389" s="21" t="n"/>
      <c r="BA389" s="21" t="n"/>
      <c r="BB389" s="21" t="n"/>
      <c r="BC389" s="21" t="n"/>
      <c r="BD389" s="21" t="n"/>
      <c r="BE389" s="21" t="n"/>
      <c r="BF389" s="21" t="n"/>
      <c r="BG389" s="21" t="n"/>
      <c r="BH389" s="21" t="n"/>
      <c r="BI389" s="21" t="n"/>
      <c r="BJ389" s="21" t="n"/>
      <c r="BK389" s="21" t="n"/>
      <c r="BL389" s="21" t="n"/>
      <c r="BM389" s="21" t="n"/>
      <c r="BN389" s="21" t="n"/>
      <c r="BO389" s="21" t="n"/>
      <c r="BP389" s="21" t="n"/>
      <c r="BQ389" s="21" t="n"/>
      <c r="BR389" s="21" t="n"/>
      <c r="BS389" s="21" t="n"/>
      <c r="BT389" s="21" t="n"/>
      <c r="BU389" s="21" t="n"/>
      <c r="BV389" s="21" t="n"/>
      <c r="BW389" s="21" t="n"/>
      <c r="BX389" s="21" t="n"/>
      <c r="BY389" s="21" t="n"/>
      <c r="BZ389" s="21" t="n"/>
      <c r="CA389" s="21" t="n"/>
      <c r="CB389" s="21" t="n"/>
      <c r="CC389" s="21" t="n"/>
      <c r="CD389" s="21" t="n"/>
      <c r="CE389" s="21" t="n"/>
      <c r="CF389" s="21" t="n"/>
      <c r="CG389" s="21" t="n"/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/>
      <c r="CS389" s="21" t="n"/>
      <c r="CT389" s="21" t="n"/>
      <c r="CU389" s="21" t="n"/>
      <c r="CV389" s="21" t="n"/>
      <c r="CW389" s="21" t="n"/>
      <c r="CX389" s="21" t="n"/>
      <c r="CY389" s="21" t="n"/>
      <c r="CZ389" s="21" t="n"/>
      <c r="DA389" s="21" t="n"/>
      <c r="DB389" s="21" t="n"/>
      <c r="DC389" s="21" t="n"/>
    </row>
    <row r="390">
      <c r="B390" t="inlineStr">
        <is>
          <t>TSP-402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Name],$A389)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TSP-403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Name],$A389)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TSP-404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Name],$A389)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TSP-405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Name],$A389)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s="5" t="inlineStr">
        <is>
          <t>合計使用量(kg)/週</t>
        </is>
      </c>
      <c r="D398">
        <f>'Grid_Requirement'!B30</f>
        <v/>
      </c>
      <c r="E398">
        <f>'Grid_Requirement'!C30</f>
        <v/>
      </c>
      <c r="F398">
        <f>'Grid_Requirement'!D30</f>
        <v/>
      </c>
      <c r="G398">
        <f>'Grid_Requirement'!E30</f>
        <v/>
      </c>
      <c r="H398">
        <f>'Grid_Requirement'!F30</f>
        <v/>
      </c>
      <c r="I398">
        <f>'Grid_Requirement'!G30</f>
        <v/>
      </c>
      <c r="J398">
        <f>'Grid_Requirement'!H30</f>
        <v/>
      </c>
      <c r="K398">
        <f>'Grid_Requirement'!I30</f>
        <v/>
      </c>
      <c r="L398">
        <f>'Grid_Requirement'!J30</f>
        <v/>
      </c>
      <c r="M398">
        <f>'Grid_Requirement'!K30</f>
        <v/>
      </c>
      <c r="N398">
        <f>'Grid_Requirement'!L30</f>
        <v/>
      </c>
      <c r="O398">
        <f>'Grid_Requirement'!M30</f>
        <v/>
      </c>
      <c r="P398">
        <f>'Grid_Requirement'!N30</f>
        <v/>
      </c>
      <c r="Q398">
        <f>'Grid_Requirement'!O30</f>
        <v/>
      </c>
      <c r="R398">
        <f>'Grid_Requirement'!P30</f>
        <v/>
      </c>
      <c r="S398">
        <f>'Grid_Requirement'!Q30</f>
        <v/>
      </c>
      <c r="T398">
        <f>'Grid_Requirement'!R30</f>
        <v/>
      </c>
      <c r="U398">
        <f>'Grid_Requirement'!S30</f>
        <v/>
      </c>
      <c r="V398">
        <f>'Grid_Requirement'!T30</f>
        <v/>
      </c>
      <c r="W398">
        <f>'Grid_Requirement'!U30</f>
        <v/>
      </c>
      <c r="X398">
        <f>'Grid_Requirement'!V30</f>
        <v/>
      </c>
      <c r="Y398">
        <f>'Grid_Requirement'!W30</f>
        <v/>
      </c>
      <c r="Z398">
        <f>'Grid_Requirement'!X30</f>
        <v/>
      </c>
      <c r="AA398">
        <f>'Grid_Requirement'!Y30</f>
        <v/>
      </c>
      <c r="AB398">
        <f>'Grid_Requirement'!Z30</f>
        <v/>
      </c>
      <c r="AC398">
        <f>'Grid_Requirement'!AA30</f>
        <v/>
      </c>
      <c r="AD398">
        <f>'Grid_Requirement'!AB30</f>
        <v/>
      </c>
      <c r="AE398">
        <f>'Grid_Requirement'!AC30</f>
        <v/>
      </c>
      <c r="AF398">
        <f>'Grid_Requirement'!AD30</f>
        <v/>
      </c>
      <c r="AG398">
        <f>'Grid_Requirement'!AE30</f>
        <v/>
      </c>
      <c r="AH398">
        <f>'Grid_Requirement'!AF30</f>
        <v/>
      </c>
      <c r="AI398">
        <f>'Grid_Requirement'!AG30</f>
        <v/>
      </c>
      <c r="AJ398">
        <f>'Grid_Requirement'!AH30</f>
        <v/>
      </c>
      <c r="AK398">
        <f>'Grid_Requirement'!AI30</f>
        <v/>
      </c>
      <c r="AL398">
        <f>'Grid_Requirement'!AJ30</f>
        <v/>
      </c>
      <c r="AM398">
        <f>'Grid_Requirement'!AK30</f>
        <v/>
      </c>
      <c r="AN398">
        <f>'Grid_Requirement'!AL30</f>
        <v/>
      </c>
      <c r="AO398">
        <f>'Grid_Requirement'!AM30</f>
        <v/>
      </c>
      <c r="AP398">
        <f>'Grid_Requirement'!AN30</f>
        <v/>
      </c>
      <c r="AQ398">
        <f>'Grid_Requirement'!AO30</f>
        <v/>
      </c>
      <c r="AR398">
        <f>'Grid_Requirement'!AP30</f>
        <v/>
      </c>
      <c r="AS398">
        <f>'Grid_Requirement'!AQ30</f>
        <v/>
      </c>
      <c r="AT398">
        <f>'Grid_Requirement'!AR30</f>
        <v/>
      </c>
      <c r="AU398">
        <f>'Grid_Requirement'!AS30</f>
        <v/>
      </c>
      <c r="AV398">
        <f>'Grid_Requirement'!AT30</f>
        <v/>
      </c>
      <c r="AW398">
        <f>'Grid_Requirement'!AU30</f>
        <v/>
      </c>
      <c r="AX398">
        <f>'Grid_Requirement'!AV30</f>
        <v/>
      </c>
      <c r="AY398">
        <f>'Grid_Requirement'!AW30</f>
        <v/>
      </c>
      <c r="AZ398">
        <f>'Grid_Requirement'!AX30</f>
        <v/>
      </c>
      <c r="BA398">
        <f>'Grid_Requirement'!AY30</f>
        <v/>
      </c>
      <c r="BB398">
        <f>'Grid_Requirement'!AZ30</f>
        <v/>
      </c>
      <c r="BC398">
        <f>'Grid_Requirement'!BA30</f>
        <v/>
      </c>
      <c r="BD398">
        <f>'Grid_Requirement'!BB30</f>
        <v/>
      </c>
      <c r="BE398">
        <f>'Grid_Requirement'!BC30</f>
        <v/>
      </c>
      <c r="BF398">
        <f>'Grid_Requirement'!BD30</f>
        <v/>
      </c>
      <c r="BG398">
        <f>'Grid_Requirement'!BE30</f>
        <v/>
      </c>
      <c r="BH398">
        <f>'Grid_Requirement'!BF30</f>
        <v/>
      </c>
      <c r="BI398">
        <f>'Grid_Requirement'!BG30</f>
        <v/>
      </c>
      <c r="BJ398">
        <f>'Grid_Requirement'!BH30</f>
        <v/>
      </c>
      <c r="BK398">
        <f>'Grid_Requirement'!BI30</f>
        <v/>
      </c>
      <c r="BL398">
        <f>'Grid_Requirement'!BJ30</f>
        <v/>
      </c>
      <c r="BM398">
        <f>'Grid_Requirement'!BK30</f>
        <v/>
      </c>
      <c r="BN398">
        <f>'Grid_Requirement'!BL30</f>
        <v/>
      </c>
      <c r="BO398">
        <f>'Grid_Requirement'!BM30</f>
        <v/>
      </c>
      <c r="BP398">
        <f>'Grid_Requirement'!BN30</f>
        <v/>
      </c>
      <c r="BQ398">
        <f>'Grid_Requirement'!BO30</f>
        <v/>
      </c>
      <c r="BR398">
        <f>'Grid_Requirement'!BP30</f>
        <v/>
      </c>
      <c r="BS398">
        <f>'Grid_Requirement'!BQ30</f>
        <v/>
      </c>
      <c r="BT398">
        <f>'Grid_Requirement'!BR30</f>
        <v/>
      </c>
      <c r="BU398">
        <f>'Grid_Requirement'!BS30</f>
        <v/>
      </c>
      <c r="BV398">
        <f>'Grid_Requirement'!BT30</f>
        <v/>
      </c>
      <c r="BW398">
        <f>'Grid_Requirement'!BU30</f>
        <v/>
      </c>
      <c r="BX398">
        <f>'Grid_Requirement'!BV30</f>
        <v/>
      </c>
      <c r="BY398">
        <f>'Grid_Requirement'!BW30</f>
        <v/>
      </c>
      <c r="BZ398">
        <f>'Grid_Requirement'!BX30</f>
        <v/>
      </c>
      <c r="CA398">
        <f>'Grid_Requirement'!BY30</f>
        <v/>
      </c>
      <c r="CB398">
        <f>'Grid_Requirement'!BZ30</f>
        <v/>
      </c>
      <c r="CC398">
        <f>'Grid_Requirement'!CA30</f>
        <v/>
      </c>
      <c r="CD398">
        <f>'Grid_Requirement'!CB30</f>
        <v/>
      </c>
      <c r="CE398">
        <f>'Grid_Requirement'!CC30</f>
        <v/>
      </c>
      <c r="CF398">
        <f>'Grid_Requirement'!CD30</f>
        <v/>
      </c>
      <c r="CG398">
        <f>'Grid_Requirement'!CE30</f>
        <v/>
      </c>
      <c r="CH398">
        <f>'Grid_Requirement'!CF30</f>
        <v/>
      </c>
      <c r="CI398">
        <f>'Grid_Requirement'!CG30</f>
        <v/>
      </c>
      <c r="CJ398">
        <f>'Grid_Requirement'!CH30</f>
        <v/>
      </c>
      <c r="CK398">
        <f>'Grid_Requirement'!CI30</f>
        <v/>
      </c>
      <c r="CL398">
        <f>'Grid_Requirement'!CJ30</f>
        <v/>
      </c>
      <c r="CM398">
        <f>'Grid_Requirement'!CK30</f>
        <v/>
      </c>
      <c r="CN398">
        <f>'Grid_Requirement'!CL30</f>
        <v/>
      </c>
      <c r="CO398">
        <f>'Grid_Requirement'!CM30</f>
        <v/>
      </c>
      <c r="CP398">
        <f>'Grid_Requirement'!CN30</f>
        <v/>
      </c>
      <c r="CQ398">
        <f>'Grid_Requirement'!CO30</f>
        <v/>
      </c>
      <c r="CR398">
        <f>'Grid_Requirement'!CP30</f>
        <v/>
      </c>
      <c r="CS398">
        <f>'Grid_Requirement'!CQ30</f>
        <v/>
      </c>
      <c r="CT398">
        <f>'Grid_Requirement'!CR30</f>
        <v/>
      </c>
      <c r="CU398">
        <f>'Grid_Requirement'!CS30</f>
        <v/>
      </c>
      <c r="CV398">
        <f>'Grid_Requirement'!CT30</f>
        <v/>
      </c>
      <c r="CW398">
        <f>'Grid_Requirement'!CU30</f>
        <v/>
      </c>
      <c r="CX398">
        <f>'Grid_Requirement'!CV30</f>
        <v/>
      </c>
      <c r="CY398">
        <f>'Grid_Requirement'!CW30</f>
        <v/>
      </c>
      <c r="CZ398">
        <f>'Grid_Requirement'!CX30</f>
        <v/>
      </c>
      <c r="DA398">
        <f>'Grid_Requirement'!CY30</f>
        <v/>
      </c>
      <c r="DB398">
        <f>'Grid_Requirement'!CZ30</f>
        <v/>
      </c>
      <c r="DC398">
        <f>'Grid_Requirement'!DA30</f>
        <v/>
      </c>
    </row>
    <row r="399">
      <c r="B399" t="inlineStr">
        <is>
          <t>TTAF在庫(実績,kg)</t>
        </is>
      </c>
      <c r="D399">
        <f>'T_TTAFStock'!B34</f>
        <v/>
      </c>
      <c r="E399">
        <f>'T_TTAFStock'!C34</f>
        <v/>
      </c>
      <c r="F399">
        <f>'T_TTAFStock'!D34</f>
        <v/>
      </c>
      <c r="G399">
        <f>'T_TTAFStock'!E34</f>
        <v/>
      </c>
      <c r="H399">
        <f>'T_TTAFStock'!F34</f>
        <v/>
      </c>
      <c r="I399">
        <f>'T_TTAFStock'!G34</f>
        <v/>
      </c>
      <c r="J399">
        <f>'T_TTAFStock'!H34</f>
        <v/>
      </c>
      <c r="K399">
        <f>'T_TTAFStock'!I34</f>
        <v/>
      </c>
      <c r="L399">
        <f>'T_TTAFStock'!J34</f>
        <v/>
      </c>
      <c r="M399">
        <f>'T_TTAFStock'!K34</f>
        <v/>
      </c>
      <c r="N399">
        <f>'T_TTAFStock'!L34</f>
        <v/>
      </c>
      <c r="O399">
        <f>'T_TTAFStock'!M34</f>
        <v/>
      </c>
      <c r="P399">
        <f>'T_TTAFStock'!N34</f>
        <v/>
      </c>
      <c r="Q399">
        <f>'T_TTAFStock'!O34</f>
        <v/>
      </c>
      <c r="R399">
        <f>'T_TTAFStock'!P34</f>
        <v/>
      </c>
      <c r="S399">
        <f>'T_TTAFStock'!Q34</f>
        <v/>
      </c>
      <c r="T399">
        <f>'T_TTAFStock'!R34</f>
        <v/>
      </c>
      <c r="U399">
        <f>'T_TTAFStock'!S34</f>
        <v/>
      </c>
      <c r="V399">
        <f>'T_TTAFStock'!T34</f>
        <v/>
      </c>
      <c r="W399">
        <f>'T_TTAFStock'!U34</f>
        <v/>
      </c>
      <c r="X399">
        <f>'T_TTAFStock'!V34</f>
        <v/>
      </c>
      <c r="Y399">
        <f>'T_TTAFStock'!W34</f>
        <v/>
      </c>
      <c r="Z399">
        <f>'T_TTAFStock'!X34</f>
        <v/>
      </c>
      <c r="AA399">
        <f>'T_TTAFStock'!Y34</f>
        <v/>
      </c>
      <c r="AB399">
        <f>'T_TTAFStock'!Z34</f>
        <v/>
      </c>
      <c r="AC399">
        <f>'T_TTAFStock'!AA34</f>
        <v/>
      </c>
      <c r="AD399">
        <f>'T_TTAFStock'!AB34</f>
        <v/>
      </c>
      <c r="AE399">
        <f>'T_TTAFStock'!AC34</f>
        <v/>
      </c>
      <c r="AF399">
        <f>'T_TTAFStock'!AD34</f>
        <v/>
      </c>
      <c r="AG399">
        <f>'T_TTAFStock'!AE34</f>
        <v/>
      </c>
      <c r="AH399">
        <f>'T_TTAFStock'!AF34</f>
        <v/>
      </c>
      <c r="AI399">
        <f>'T_TTAFStock'!AG34</f>
        <v/>
      </c>
      <c r="AJ399">
        <f>'T_TTAFStock'!AH34</f>
        <v/>
      </c>
      <c r="AK399">
        <f>'T_TTAFStock'!AI34</f>
        <v/>
      </c>
      <c r="AL399">
        <f>'T_TTAFStock'!AJ34</f>
        <v/>
      </c>
      <c r="AM399">
        <f>'T_TTAFStock'!AK34</f>
        <v/>
      </c>
      <c r="AN399">
        <f>'T_TTAFStock'!AL34</f>
        <v/>
      </c>
      <c r="AO399">
        <f>'T_TTAFStock'!AM34</f>
        <v/>
      </c>
      <c r="AP399">
        <f>'T_TTAFStock'!AN34</f>
        <v/>
      </c>
      <c r="AQ399">
        <f>'T_TTAFStock'!AO34</f>
        <v/>
      </c>
      <c r="AR399">
        <f>'T_TTAFStock'!AP34</f>
        <v/>
      </c>
      <c r="AS399">
        <f>'T_TTAFStock'!AQ34</f>
        <v/>
      </c>
      <c r="AT399">
        <f>'T_TTAFStock'!AR34</f>
        <v/>
      </c>
      <c r="AU399">
        <f>'T_TTAFStock'!AS34</f>
        <v/>
      </c>
      <c r="AV399">
        <f>'T_TTAFStock'!AT34</f>
        <v/>
      </c>
      <c r="AW399">
        <f>'T_TTAFStock'!AU34</f>
        <v/>
      </c>
      <c r="AX399">
        <f>'T_TTAFStock'!AV34</f>
        <v/>
      </c>
      <c r="AY399">
        <f>'T_TTAFStock'!AW34</f>
        <v/>
      </c>
      <c r="AZ399">
        <f>'T_TTAFStock'!AX34</f>
        <v/>
      </c>
      <c r="BA399">
        <f>'T_TTAFStock'!AY34</f>
        <v/>
      </c>
      <c r="BB399">
        <f>'T_TTAFStock'!AZ34</f>
        <v/>
      </c>
      <c r="BC399">
        <f>'T_TTAFStock'!BA34</f>
        <v/>
      </c>
      <c r="BD399">
        <f>'T_TTAFStock'!BB34</f>
        <v/>
      </c>
      <c r="BE399">
        <f>'T_TTAFStock'!BC34</f>
        <v/>
      </c>
      <c r="BF399">
        <f>'T_TTAFStock'!BD34</f>
        <v/>
      </c>
      <c r="BG399">
        <f>'T_TTAFStock'!BE34</f>
        <v/>
      </c>
      <c r="BH399">
        <f>'T_TTAFStock'!BF34</f>
        <v/>
      </c>
      <c r="BI399">
        <f>'T_TTAFStock'!BG34</f>
        <v/>
      </c>
      <c r="BJ399">
        <f>'T_TTAFStock'!BH34</f>
        <v/>
      </c>
      <c r="BK399">
        <f>'T_TTAFStock'!BI34</f>
        <v/>
      </c>
      <c r="BL399">
        <f>'T_TTAFStock'!BJ34</f>
        <v/>
      </c>
      <c r="BM399">
        <f>'T_TTAFStock'!BK34</f>
        <v/>
      </c>
      <c r="BN399">
        <f>'T_TTAFStock'!BL34</f>
        <v/>
      </c>
      <c r="BO399">
        <f>'T_TTAFStock'!BM34</f>
        <v/>
      </c>
      <c r="BP399">
        <f>'T_TTAFStock'!BN34</f>
        <v/>
      </c>
      <c r="BQ399">
        <f>'T_TTAFStock'!BO34</f>
        <v/>
      </c>
      <c r="BR399">
        <f>'T_TTAFStock'!BP34</f>
        <v/>
      </c>
      <c r="BS399">
        <f>'T_TTAFStock'!BQ34</f>
        <v/>
      </c>
      <c r="BT399">
        <f>'T_TTAFStock'!BR34</f>
        <v/>
      </c>
      <c r="BU399">
        <f>'T_TTAFStock'!BS34</f>
        <v/>
      </c>
      <c r="BV399">
        <f>'T_TTAFStock'!BT34</f>
        <v/>
      </c>
      <c r="BW399">
        <f>'T_TTAFStock'!BU34</f>
        <v/>
      </c>
      <c r="BX399">
        <f>'T_TTAFStock'!BV34</f>
        <v/>
      </c>
      <c r="BY399">
        <f>'T_TTAFStock'!BW34</f>
        <v/>
      </c>
      <c r="BZ399">
        <f>'T_TTAFStock'!BX34</f>
        <v/>
      </c>
      <c r="CA399">
        <f>'T_TTAFStock'!BY34</f>
        <v/>
      </c>
      <c r="CB399">
        <f>'T_TTAFStock'!BZ34</f>
        <v/>
      </c>
      <c r="CC399">
        <f>'T_TTAFStock'!CA34</f>
        <v/>
      </c>
      <c r="CD399">
        <f>'T_TTAFStock'!CB34</f>
        <v/>
      </c>
      <c r="CE399">
        <f>'T_TTAFStock'!CC34</f>
        <v/>
      </c>
      <c r="CF399">
        <f>'T_TTAFStock'!CD34</f>
        <v/>
      </c>
      <c r="CG399">
        <f>'T_TTAFStock'!CE34</f>
        <v/>
      </c>
      <c r="CH399">
        <f>'T_TTAFStock'!CF34</f>
        <v/>
      </c>
      <c r="CI399">
        <f>'T_TTAFStock'!CG34</f>
        <v/>
      </c>
      <c r="CJ399">
        <f>'T_TTAFStock'!CH34</f>
        <v/>
      </c>
      <c r="CK399">
        <f>'T_TTAFStock'!CI34</f>
        <v/>
      </c>
      <c r="CL399">
        <f>'T_TTAFStock'!CJ34</f>
        <v/>
      </c>
      <c r="CM399">
        <f>'T_TTAFStock'!CK34</f>
        <v/>
      </c>
      <c r="CN399">
        <f>'T_TTAFStock'!CL34</f>
        <v/>
      </c>
      <c r="CO399">
        <f>'T_TTAFStock'!CM34</f>
        <v/>
      </c>
      <c r="CP399">
        <f>'T_TTAFStock'!CN34</f>
        <v/>
      </c>
      <c r="CQ399">
        <f>'T_TTAFStock'!CO34</f>
        <v/>
      </c>
      <c r="CR399">
        <f>'T_TTAFStock'!CP34</f>
        <v/>
      </c>
      <c r="CS399">
        <f>'T_TTAFStock'!CQ34</f>
        <v/>
      </c>
      <c r="CT399">
        <f>'T_TTAFStock'!CR34</f>
        <v/>
      </c>
      <c r="CU399">
        <f>'T_TTAFStock'!CS34</f>
        <v/>
      </c>
      <c r="CV399">
        <f>'T_TTAFStock'!CT34</f>
        <v/>
      </c>
      <c r="CW399">
        <f>'T_TTAFStock'!CU34</f>
        <v/>
      </c>
      <c r="CX399">
        <f>'T_TTAFStock'!CV34</f>
        <v/>
      </c>
      <c r="CY399">
        <f>'T_TTAFStock'!CW34</f>
        <v/>
      </c>
      <c r="CZ399">
        <f>'T_TTAFStock'!CX34</f>
        <v/>
      </c>
      <c r="DA399">
        <f>'T_TTAFStock'!CY34</f>
        <v/>
      </c>
      <c r="DB399">
        <f>'T_TTAFStock'!CZ34</f>
        <v/>
      </c>
      <c r="DC399">
        <f>'T_TTAFStock'!DA34</f>
        <v/>
      </c>
    </row>
    <row r="400">
      <c r="B400" t="inlineStr">
        <is>
          <t>自社在庫(実績,kg)</t>
        </is>
      </c>
      <c r="D400">
        <f>'T_SelfStock'!B34</f>
        <v/>
      </c>
      <c r="E400">
        <f>'T_SelfStock'!C34</f>
        <v/>
      </c>
      <c r="F400">
        <f>'T_SelfStock'!D34</f>
        <v/>
      </c>
      <c r="G400">
        <f>'T_SelfStock'!E34</f>
        <v/>
      </c>
      <c r="H400">
        <f>'T_SelfStock'!F34</f>
        <v/>
      </c>
      <c r="I400">
        <f>'T_SelfStock'!G34</f>
        <v/>
      </c>
      <c r="J400">
        <f>'T_SelfStock'!H34</f>
        <v/>
      </c>
      <c r="K400">
        <f>'T_SelfStock'!I34</f>
        <v/>
      </c>
      <c r="L400">
        <f>'T_SelfStock'!J34</f>
        <v/>
      </c>
      <c r="M400">
        <f>'T_SelfStock'!K34</f>
        <v/>
      </c>
      <c r="N400">
        <f>'T_SelfStock'!L34</f>
        <v/>
      </c>
      <c r="O400">
        <f>'T_SelfStock'!M34</f>
        <v/>
      </c>
      <c r="P400">
        <f>'T_SelfStock'!N34</f>
        <v/>
      </c>
      <c r="Q400">
        <f>'T_SelfStock'!O34</f>
        <v/>
      </c>
      <c r="R400">
        <f>'T_SelfStock'!P34</f>
        <v/>
      </c>
      <c r="S400">
        <f>'T_SelfStock'!Q34</f>
        <v/>
      </c>
      <c r="T400">
        <f>'T_SelfStock'!R34</f>
        <v/>
      </c>
      <c r="U400">
        <f>'T_SelfStock'!S34</f>
        <v/>
      </c>
      <c r="V400">
        <f>'T_SelfStock'!T34</f>
        <v/>
      </c>
      <c r="W400">
        <f>'T_SelfStock'!U34</f>
        <v/>
      </c>
      <c r="X400">
        <f>'T_SelfStock'!V34</f>
        <v/>
      </c>
      <c r="Y400">
        <f>'T_SelfStock'!W34</f>
        <v/>
      </c>
      <c r="Z400">
        <f>'T_SelfStock'!X34</f>
        <v/>
      </c>
      <c r="AA400">
        <f>'T_SelfStock'!Y34</f>
        <v/>
      </c>
      <c r="AB400">
        <f>'T_SelfStock'!Z34</f>
        <v/>
      </c>
      <c r="AC400">
        <f>'T_SelfStock'!AA34</f>
        <v/>
      </c>
      <c r="AD400">
        <f>'T_SelfStock'!AB34</f>
        <v/>
      </c>
      <c r="AE400">
        <f>'T_SelfStock'!AC34</f>
        <v/>
      </c>
      <c r="AF400">
        <f>'T_SelfStock'!AD34</f>
        <v/>
      </c>
      <c r="AG400">
        <f>'T_SelfStock'!AE34</f>
        <v/>
      </c>
      <c r="AH400">
        <f>'T_SelfStock'!AF34</f>
        <v/>
      </c>
      <c r="AI400">
        <f>'T_SelfStock'!AG34</f>
        <v/>
      </c>
      <c r="AJ400">
        <f>'T_SelfStock'!AH34</f>
        <v/>
      </c>
      <c r="AK400">
        <f>'T_SelfStock'!AI34</f>
        <v/>
      </c>
      <c r="AL400">
        <f>'T_SelfStock'!AJ34</f>
        <v/>
      </c>
      <c r="AM400">
        <f>'T_SelfStock'!AK34</f>
        <v/>
      </c>
      <c r="AN400">
        <f>'T_SelfStock'!AL34</f>
        <v/>
      </c>
      <c r="AO400">
        <f>'T_SelfStock'!AM34</f>
        <v/>
      </c>
      <c r="AP400">
        <f>'T_SelfStock'!AN34</f>
        <v/>
      </c>
      <c r="AQ400">
        <f>'T_SelfStock'!AO34</f>
        <v/>
      </c>
      <c r="AR400">
        <f>'T_SelfStock'!AP34</f>
        <v/>
      </c>
      <c r="AS400">
        <f>'T_SelfStock'!AQ34</f>
        <v/>
      </c>
      <c r="AT400">
        <f>'T_SelfStock'!AR34</f>
        <v/>
      </c>
      <c r="AU400">
        <f>'T_SelfStock'!AS34</f>
        <v/>
      </c>
      <c r="AV400">
        <f>'T_SelfStock'!AT34</f>
        <v/>
      </c>
      <c r="AW400">
        <f>'T_SelfStock'!AU34</f>
        <v/>
      </c>
      <c r="AX400">
        <f>'T_SelfStock'!AV34</f>
        <v/>
      </c>
      <c r="AY400">
        <f>'T_SelfStock'!AW34</f>
        <v/>
      </c>
      <c r="AZ400">
        <f>'T_SelfStock'!AX34</f>
        <v/>
      </c>
      <c r="BA400">
        <f>'T_SelfStock'!AY34</f>
        <v/>
      </c>
      <c r="BB400">
        <f>'T_SelfStock'!AZ34</f>
        <v/>
      </c>
      <c r="BC400">
        <f>'T_SelfStock'!BA34</f>
        <v/>
      </c>
      <c r="BD400">
        <f>'T_SelfStock'!BB34</f>
        <v/>
      </c>
      <c r="BE400">
        <f>'T_SelfStock'!BC34</f>
        <v/>
      </c>
      <c r="BF400">
        <f>'T_SelfStock'!BD34</f>
        <v/>
      </c>
      <c r="BG400">
        <f>'T_SelfStock'!BE34</f>
        <v/>
      </c>
      <c r="BH400">
        <f>'T_SelfStock'!BF34</f>
        <v/>
      </c>
      <c r="BI400">
        <f>'T_SelfStock'!BG34</f>
        <v/>
      </c>
      <c r="BJ400">
        <f>'T_SelfStock'!BH34</f>
        <v/>
      </c>
      <c r="BK400">
        <f>'T_SelfStock'!BI34</f>
        <v/>
      </c>
      <c r="BL400">
        <f>'T_SelfStock'!BJ34</f>
        <v/>
      </c>
      <c r="BM400">
        <f>'T_SelfStock'!BK34</f>
        <v/>
      </c>
      <c r="BN400">
        <f>'T_SelfStock'!BL34</f>
        <v/>
      </c>
      <c r="BO400">
        <f>'T_SelfStock'!BM34</f>
        <v/>
      </c>
      <c r="BP400">
        <f>'T_SelfStock'!BN34</f>
        <v/>
      </c>
      <c r="BQ400">
        <f>'T_SelfStock'!BO34</f>
        <v/>
      </c>
      <c r="BR400">
        <f>'T_SelfStock'!BP34</f>
        <v/>
      </c>
      <c r="BS400">
        <f>'T_SelfStock'!BQ34</f>
        <v/>
      </c>
      <c r="BT400">
        <f>'T_SelfStock'!BR34</f>
        <v/>
      </c>
      <c r="BU400">
        <f>'T_SelfStock'!BS34</f>
        <v/>
      </c>
      <c r="BV400">
        <f>'T_SelfStock'!BT34</f>
        <v/>
      </c>
      <c r="BW400">
        <f>'T_SelfStock'!BU34</f>
        <v/>
      </c>
      <c r="BX400">
        <f>'T_SelfStock'!BV34</f>
        <v/>
      </c>
      <c r="BY400">
        <f>'T_SelfStock'!BW34</f>
        <v/>
      </c>
      <c r="BZ400">
        <f>'T_SelfStock'!BX34</f>
        <v/>
      </c>
      <c r="CA400">
        <f>'T_SelfStock'!BY34</f>
        <v/>
      </c>
      <c r="CB400">
        <f>'T_SelfStock'!BZ34</f>
        <v/>
      </c>
      <c r="CC400">
        <f>'T_SelfStock'!CA34</f>
        <v/>
      </c>
      <c r="CD400">
        <f>'T_SelfStock'!CB34</f>
        <v/>
      </c>
      <c r="CE400">
        <f>'T_SelfStock'!CC34</f>
        <v/>
      </c>
      <c r="CF400">
        <f>'T_SelfStock'!CD34</f>
        <v/>
      </c>
      <c r="CG400">
        <f>'T_SelfStock'!CE34</f>
        <v/>
      </c>
      <c r="CH400">
        <f>'T_SelfStock'!CF34</f>
        <v/>
      </c>
      <c r="CI400">
        <f>'T_SelfStock'!CG34</f>
        <v/>
      </c>
      <c r="CJ400">
        <f>'T_SelfStock'!CH34</f>
        <v/>
      </c>
      <c r="CK400">
        <f>'T_SelfStock'!CI34</f>
        <v/>
      </c>
      <c r="CL400">
        <f>'T_SelfStock'!CJ34</f>
        <v/>
      </c>
      <c r="CM400">
        <f>'T_SelfStock'!CK34</f>
        <v/>
      </c>
      <c r="CN400">
        <f>'T_SelfStock'!CL34</f>
        <v/>
      </c>
      <c r="CO400">
        <f>'T_SelfStock'!CM34</f>
        <v/>
      </c>
      <c r="CP400">
        <f>'T_SelfStock'!CN34</f>
        <v/>
      </c>
      <c r="CQ400">
        <f>'T_SelfStock'!CO34</f>
        <v/>
      </c>
      <c r="CR400">
        <f>'T_SelfStock'!CP34</f>
        <v/>
      </c>
      <c r="CS400">
        <f>'T_SelfStock'!CQ34</f>
        <v/>
      </c>
      <c r="CT400">
        <f>'T_SelfStock'!CR34</f>
        <v/>
      </c>
      <c r="CU400">
        <f>'T_SelfStock'!CS34</f>
        <v/>
      </c>
      <c r="CV400">
        <f>'T_SelfStock'!CT34</f>
        <v/>
      </c>
      <c r="CW400">
        <f>'T_SelfStock'!CU34</f>
        <v/>
      </c>
      <c r="CX400">
        <f>'T_SelfStock'!CV34</f>
        <v/>
      </c>
      <c r="CY400">
        <f>'T_SelfStock'!CW34</f>
        <v/>
      </c>
      <c r="CZ400">
        <f>'T_SelfStock'!CX34</f>
        <v/>
      </c>
      <c r="DA400">
        <f>'T_SelfStock'!CY34</f>
        <v/>
      </c>
      <c r="DB400">
        <f>'T_SelfStock'!CZ34</f>
        <v/>
      </c>
      <c r="DC400">
        <f>'T_SelfStock'!DA34</f>
        <v/>
      </c>
    </row>
    <row r="401">
      <c r="B401" t="inlineStr">
        <is>
          <t>Order(発注予定,kg)</t>
        </is>
      </c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  <c r="AB401" s="23" t="n"/>
      <c r="AC401" s="23" t="n"/>
      <c r="AD401" s="23" t="n"/>
      <c r="AE401" s="23" t="n"/>
      <c r="AF401" s="23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  <c r="AT401" s="23" t="n"/>
      <c r="AU401" s="23" t="n"/>
      <c r="AV401" s="23" t="n"/>
      <c r="AW401" s="23" t="n"/>
      <c r="AX401" s="23" t="n"/>
      <c r="AY401" s="23" t="n"/>
      <c r="AZ401" s="23" t="n"/>
      <c r="BA401" s="23" t="n"/>
      <c r="BB401" s="23" t="n"/>
      <c r="BC401" s="23" t="n"/>
      <c r="BD401" s="23" t="n"/>
      <c r="BE401" s="23" t="n"/>
      <c r="BF401" s="23" t="n"/>
      <c r="BG401" s="23" t="n"/>
      <c r="BH401" s="23" t="n"/>
      <c r="BI401" s="23" t="n"/>
      <c r="BJ401" s="23" t="n"/>
      <c r="BK401" s="23" t="n"/>
      <c r="BL401" s="23" t="n"/>
      <c r="BM401" s="23" t="n"/>
      <c r="BN401" s="23" t="n"/>
      <c r="BO401" s="23" t="n"/>
      <c r="BP401" s="23" t="n"/>
      <c r="BQ401" s="23" t="n"/>
      <c r="BR401" s="23" t="n"/>
      <c r="BS401" s="23" t="n"/>
      <c r="BT401" s="23" t="n"/>
      <c r="BU401" s="23" t="n"/>
      <c r="BV401" s="23" t="n"/>
      <c r="BW401" s="23" t="n"/>
      <c r="BX401" s="23" t="n"/>
      <c r="BY401" s="23" t="n"/>
      <c r="BZ401" s="23" t="n"/>
      <c r="CA401" s="23" t="n"/>
      <c r="CB401" s="23" t="n"/>
      <c r="CC401" s="23" t="n"/>
      <c r="CD401" s="23" t="n"/>
      <c r="CE401" s="23" t="n"/>
      <c r="CF401" s="23" t="n"/>
      <c r="CG401" s="23" t="n"/>
      <c r="CH401" s="23" t="n"/>
      <c r="CI401" s="23" t="n"/>
      <c r="CJ401" s="23" t="n"/>
      <c r="CK401" s="23" t="n"/>
      <c r="CL401" s="23" t="n"/>
      <c r="CM401" s="23" t="n"/>
      <c r="CN401" s="23" t="n"/>
      <c r="CO401" s="23" t="n"/>
      <c r="CP401" s="23" t="n"/>
      <c r="CQ401" s="23" t="n"/>
      <c r="CR401" s="23" t="n"/>
      <c r="CS401" s="23" t="n"/>
      <c r="CT401" s="23" t="n"/>
      <c r="CU401" s="23" t="n"/>
      <c r="CV401" s="23" t="n"/>
      <c r="CW401" s="23" t="n"/>
      <c r="CX401" s="23" t="n"/>
      <c r="CY401" s="23" t="n"/>
      <c r="CZ401" s="23" t="n"/>
      <c r="DA401" s="23" t="n"/>
      <c r="DB401" s="23" t="n"/>
      <c r="DC401" s="23" t="n"/>
      <c r="DE401" s="12" t="inlineStr">
        <is>
          <t>CHEM-1550</t>
        </is>
      </c>
    </row>
    <row r="402">
      <c r="B402" s="24" t="inlineStr">
        <is>
          <t>PO_No</t>
        </is>
      </c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  <c r="AD402" s="25" t="n"/>
      <c r="AE402" s="25" t="n"/>
      <c r="AF402" s="25" t="n"/>
      <c r="AG402" s="25" t="n"/>
      <c r="AH402" s="25" t="n"/>
      <c r="AI402" s="25" t="n"/>
      <c r="AJ402" s="25" t="n"/>
      <c r="AK402" s="25" t="n"/>
      <c r="AL402" s="25" t="n"/>
      <c r="AM402" s="25" t="n"/>
      <c r="AN402" s="25" t="n"/>
      <c r="AO402" s="25" t="n"/>
      <c r="AP402" s="25" t="n"/>
      <c r="AQ402" s="25" t="n"/>
      <c r="AR402" s="25" t="n"/>
      <c r="AS402" s="25" t="n"/>
      <c r="AT402" s="25" t="n"/>
      <c r="AU402" s="25" t="n"/>
      <c r="AV402" s="25" t="n"/>
      <c r="AW402" s="25" t="n"/>
      <c r="AX402" s="25" t="n"/>
      <c r="AY402" s="25" t="n"/>
      <c r="AZ402" s="25" t="n"/>
      <c r="BA402" s="25" t="n"/>
      <c r="BB402" s="25" t="n"/>
      <c r="BC402" s="25" t="n"/>
      <c r="BD402" s="25" t="n"/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25" t="n"/>
      <c r="CA402" s="25" t="n"/>
      <c r="CB402" s="25" t="n"/>
      <c r="CC402" s="25" t="n"/>
      <c r="CD402" s="25" t="n"/>
      <c r="CE402" s="25" t="n"/>
      <c r="CF402" s="25" t="n"/>
      <c r="CG402" s="25" t="n"/>
      <c r="CH402" s="25" t="n"/>
      <c r="CI402" s="25" t="n"/>
      <c r="CJ402" s="25" t="n"/>
      <c r="CK402" s="25" t="n"/>
      <c r="CL402" s="25" t="n"/>
      <c r="CM402" s="25" t="n"/>
      <c r="CN402" s="25" t="n"/>
      <c r="CO402" s="25" t="n"/>
      <c r="CP402" s="25" t="n"/>
      <c r="CQ402" s="25" t="n"/>
      <c r="CR402" s="25" t="n"/>
      <c r="CS402" s="25" t="n"/>
      <c r="CT402" s="25" t="n"/>
      <c r="CU402" s="25" t="n"/>
      <c r="CV402" s="25" t="n"/>
      <c r="CW402" s="25" t="n"/>
      <c r="CX402" s="25" t="n"/>
      <c r="CY402" s="25" t="n"/>
      <c r="CZ402" s="25" t="n"/>
      <c r="DA402" s="25" t="n"/>
      <c r="DB402" s="25" t="n"/>
      <c r="DC402" s="25" t="n"/>
    </row>
    <row r="403">
      <c r="B403" s="5" t="inlineStr">
        <is>
          <t>合計在庫(週末時点,kg)</t>
        </is>
      </c>
      <c r="D403">
        <f>'Grid_Stock'!B30</f>
        <v/>
      </c>
      <c r="E403">
        <f>'Grid_Stock'!C30</f>
        <v/>
      </c>
      <c r="F403">
        <f>'Grid_Stock'!D30</f>
        <v/>
      </c>
      <c r="G403">
        <f>'Grid_Stock'!E30</f>
        <v/>
      </c>
      <c r="H403">
        <f>'Grid_Stock'!F30</f>
        <v/>
      </c>
      <c r="I403">
        <f>'Grid_Stock'!G30</f>
        <v/>
      </c>
      <c r="J403">
        <f>'Grid_Stock'!H30</f>
        <v/>
      </c>
      <c r="K403">
        <f>'Grid_Stock'!I30</f>
        <v/>
      </c>
      <c r="L403">
        <f>'Grid_Stock'!J30</f>
        <v/>
      </c>
      <c r="M403">
        <f>'Grid_Stock'!K30</f>
        <v/>
      </c>
      <c r="N403">
        <f>'Grid_Stock'!L30</f>
        <v/>
      </c>
      <c r="O403">
        <f>'Grid_Stock'!M30</f>
        <v/>
      </c>
      <c r="P403">
        <f>'Grid_Stock'!N30</f>
        <v/>
      </c>
      <c r="Q403">
        <f>'Grid_Stock'!O30</f>
        <v/>
      </c>
      <c r="R403">
        <f>'Grid_Stock'!P30</f>
        <v/>
      </c>
      <c r="S403">
        <f>'Grid_Stock'!Q30</f>
        <v/>
      </c>
      <c r="T403">
        <f>'Grid_Stock'!R30</f>
        <v/>
      </c>
      <c r="U403">
        <f>'Grid_Stock'!S30</f>
        <v/>
      </c>
      <c r="V403">
        <f>'Grid_Stock'!T30</f>
        <v/>
      </c>
      <c r="W403">
        <f>'Grid_Stock'!U30</f>
        <v/>
      </c>
      <c r="X403">
        <f>'Grid_Stock'!V30</f>
        <v/>
      </c>
      <c r="Y403">
        <f>'Grid_Stock'!W30</f>
        <v/>
      </c>
      <c r="Z403">
        <f>'Grid_Stock'!X30</f>
        <v/>
      </c>
      <c r="AA403">
        <f>'Grid_Stock'!Y30</f>
        <v/>
      </c>
      <c r="AB403">
        <f>'Grid_Stock'!Z30</f>
        <v/>
      </c>
      <c r="AC403">
        <f>'Grid_Stock'!AA30</f>
        <v/>
      </c>
      <c r="AD403">
        <f>'Grid_Stock'!AB30</f>
        <v/>
      </c>
      <c r="AE403">
        <f>'Grid_Stock'!AC30</f>
        <v/>
      </c>
      <c r="AF403">
        <f>'Grid_Stock'!AD30</f>
        <v/>
      </c>
      <c r="AG403">
        <f>'Grid_Stock'!AE30</f>
        <v/>
      </c>
      <c r="AH403">
        <f>'Grid_Stock'!AF30</f>
        <v/>
      </c>
      <c r="AI403">
        <f>'Grid_Stock'!AG30</f>
        <v/>
      </c>
      <c r="AJ403">
        <f>'Grid_Stock'!AH30</f>
        <v/>
      </c>
      <c r="AK403">
        <f>'Grid_Stock'!AI30</f>
        <v/>
      </c>
      <c r="AL403">
        <f>'Grid_Stock'!AJ30</f>
        <v/>
      </c>
      <c r="AM403">
        <f>'Grid_Stock'!AK30</f>
        <v/>
      </c>
      <c r="AN403">
        <f>'Grid_Stock'!AL30</f>
        <v/>
      </c>
      <c r="AO403">
        <f>'Grid_Stock'!AM30</f>
        <v/>
      </c>
      <c r="AP403">
        <f>'Grid_Stock'!AN30</f>
        <v/>
      </c>
      <c r="AQ403">
        <f>'Grid_Stock'!AO30</f>
        <v/>
      </c>
      <c r="AR403">
        <f>'Grid_Stock'!AP30</f>
        <v/>
      </c>
      <c r="AS403">
        <f>'Grid_Stock'!AQ30</f>
        <v/>
      </c>
      <c r="AT403">
        <f>'Grid_Stock'!AR30</f>
        <v/>
      </c>
      <c r="AU403">
        <f>'Grid_Stock'!AS30</f>
        <v/>
      </c>
      <c r="AV403">
        <f>'Grid_Stock'!AT30</f>
        <v/>
      </c>
      <c r="AW403">
        <f>'Grid_Stock'!AU30</f>
        <v/>
      </c>
      <c r="AX403">
        <f>'Grid_Stock'!AV30</f>
        <v/>
      </c>
      <c r="AY403">
        <f>'Grid_Stock'!AW30</f>
        <v/>
      </c>
      <c r="AZ403">
        <f>'Grid_Stock'!AX30</f>
        <v/>
      </c>
      <c r="BA403">
        <f>'Grid_Stock'!AY30</f>
        <v/>
      </c>
      <c r="BB403">
        <f>'Grid_Stock'!AZ30</f>
        <v/>
      </c>
      <c r="BC403">
        <f>'Grid_Stock'!BA30</f>
        <v/>
      </c>
      <c r="BD403">
        <f>'Grid_Stock'!BB30</f>
        <v/>
      </c>
      <c r="BE403">
        <f>'Grid_Stock'!BC30</f>
        <v/>
      </c>
      <c r="BF403">
        <f>'Grid_Stock'!BD30</f>
        <v/>
      </c>
      <c r="BG403">
        <f>'Grid_Stock'!BE30</f>
        <v/>
      </c>
      <c r="BH403">
        <f>'Grid_Stock'!BF30</f>
        <v/>
      </c>
      <c r="BI403">
        <f>'Grid_Stock'!BG30</f>
        <v/>
      </c>
      <c r="BJ403">
        <f>'Grid_Stock'!BH30</f>
        <v/>
      </c>
      <c r="BK403">
        <f>'Grid_Stock'!BI30</f>
        <v/>
      </c>
      <c r="BL403">
        <f>'Grid_Stock'!BJ30</f>
        <v/>
      </c>
      <c r="BM403">
        <f>'Grid_Stock'!BK30</f>
        <v/>
      </c>
      <c r="BN403">
        <f>'Grid_Stock'!BL30</f>
        <v/>
      </c>
      <c r="BO403">
        <f>'Grid_Stock'!BM30</f>
        <v/>
      </c>
      <c r="BP403">
        <f>'Grid_Stock'!BN30</f>
        <v/>
      </c>
      <c r="BQ403">
        <f>'Grid_Stock'!BO30</f>
        <v/>
      </c>
      <c r="BR403">
        <f>'Grid_Stock'!BP30</f>
        <v/>
      </c>
      <c r="BS403">
        <f>'Grid_Stock'!BQ30</f>
        <v/>
      </c>
      <c r="BT403">
        <f>'Grid_Stock'!BR30</f>
        <v/>
      </c>
      <c r="BU403">
        <f>'Grid_Stock'!BS30</f>
        <v/>
      </c>
      <c r="BV403">
        <f>'Grid_Stock'!BT30</f>
        <v/>
      </c>
      <c r="BW403">
        <f>'Grid_Stock'!BU30</f>
        <v/>
      </c>
      <c r="BX403">
        <f>'Grid_Stock'!BV30</f>
        <v/>
      </c>
      <c r="BY403">
        <f>'Grid_Stock'!BW30</f>
        <v/>
      </c>
      <c r="BZ403">
        <f>'Grid_Stock'!BX30</f>
        <v/>
      </c>
      <c r="CA403">
        <f>'Grid_Stock'!BY30</f>
        <v/>
      </c>
      <c r="CB403">
        <f>'Grid_Stock'!BZ30</f>
        <v/>
      </c>
      <c r="CC403">
        <f>'Grid_Stock'!CA30</f>
        <v/>
      </c>
      <c r="CD403">
        <f>'Grid_Stock'!CB30</f>
        <v/>
      </c>
      <c r="CE403">
        <f>'Grid_Stock'!CC30</f>
        <v/>
      </c>
      <c r="CF403">
        <f>'Grid_Stock'!CD30</f>
        <v/>
      </c>
      <c r="CG403">
        <f>'Grid_Stock'!CE30</f>
        <v/>
      </c>
      <c r="CH403">
        <f>'Grid_Stock'!CF30</f>
        <v/>
      </c>
      <c r="CI403">
        <f>'Grid_Stock'!CG30</f>
        <v/>
      </c>
      <c r="CJ403">
        <f>'Grid_Stock'!CH30</f>
        <v/>
      </c>
      <c r="CK403">
        <f>'Grid_Stock'!CI30</f>
        <v/>
      </c>
      <c r="CL403">
        <f>'Grid_Stock'!CJ30</f>
        <v/>
      </c>
      <c r="CM403">
        <f>'Grid_Stock'!CK30</f>
        <v/>
      </c>
      <c r="CN403">
        <f>'Grid_Stock'!CL30</f>
        <v/>
      </c>
      <c r="CO403">
        <f>'Grid_Stock'!CM30</f>
        <v/>
      </c>
      <c r="CP403">
        <f>'Grid_Stock'!CN30</f>
        <v/>
      </c>
      <c r="CQ403">
        <f>'Grid_Stock'!CO30</f>
        <v/>
      </c>
      <c r="CR403">
        <f>'Grid_Stock'!CP30</f>
        <v/>
      </c>
      <c r="CS403">
        <f>'Grid_Stock'!CQ30</f>
        <v/>
      </c>
      <c r="CT403">
        <f>'Grid_Stock'!CR30</f>
        <v/>
      </c>
      <c r="CU403">
        <f>'Grid_Stock'!CS30</f>
        <v/>
      </c>
      <c r="CV403">
        <f>'Grid_Stock'!CT30</f>
        <v/>
      </c>
      <c r="CW403">
        <f>'Grid_Stock'!CU30</f>
        <v/>
      </c>
      <c r="CX403">
        <f>'Grid_Stock'!CV30</f>
        <v/>
      </c>
      <c r="CY403">
        <f>'Grid_Stock'!CW30</f>
        <v/>
      </c>
      <c r="CZ403">
        <f>'Grid_Stock'!CX30</f>
        <v/>
      </c>
      <c r="DA403">
        <f>'Grid_Stock'!CY30</f>
        <v/>
      </c>
      <c r="DB403">
        <f>'Grid_Stock'!CZ30</f>
        <v/>
      </c>
      <c r="DC403">
        <f>'Grid_Stock'!DA30</f>
        <v/>
      </c>
    </row>
    <row r="404">
      <c r="B404" s="26" t="inlineStr">
        <is>
          <t>（発注の目安はDashboardの基準在庫[下限/上限]と色分けを参照）</t>
        </is>
      </c>
    </row>
    <row r="406">
      <c r="A406" s="21" t="inlineStr">
        <is>
          <t>CHEM-1440</t>
        </is>
      </c>
      <c r="B406" s="21" t="inlineStr">
        <is>
          <t>Citric Acid</t>
        </is>
      </c>
      <c r="C406" s="22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21" t="n"/>
      <c r="AI406" s="21" t="n"/>
      <c r="AJ406" s="21" t="n"/>
      <c r="AK406" s="21" t="n"/>
      <c r="AL406" s="21" t="n"/>
      <c r="AM406" s="21" t="n"/>
      <c r="AN406" s="21" t="n"/>
      <c r="AO406" s="21" t="n"/>
      <c r="AP406" s="21" t="n"/>
      <c r="AQ406" s="21" t="n"/>
      <c r="AR406" s="21" t="n"/>
      <c r="AS406" s="21" t="n"/>
      <c r="AT406" s="21" t="n"/>
      <c r="AU406" s="21" t="n"/>
      <c r="AV406" s="21" t="n"/>
      <c r="AW406" s="21" t="n"/>
      <c r="AX406" s="21" t="n"/>
      <c r="AY406" s="21" t="n"/>
      <c r="AZ406" s="21" t="n"/>
      <c r="BA406" s="21" t="n"/>
      <c r="BB406" s="21" t="n"/>
      <c r="BC406" s="21" t="n"/>
      <c r="BD406" s="21" t="n"/>
      <c r="BE406" s="21" t="n"/>
      <c r="BF406" s="21" t="n"/>
      <c r="BG406" s="21" t="n"/>
      <c r="BH406" s="21" t="n"/>
      <c r="BI406" s="21" t="n"/>
      <c r="BJ406" s="21" t="n"/>
      <c r="BK406" s="21" t="n"/>
      <c r="BL406" s="21" t="n"/>
      <c r="BM406" s="21" t="n"/>
      <c r="BN406" s="21" t="n"/>
      <c r="BO406" s="21" t="n"/>
      <c r="BP406" s="21" t="n"/>
      <c r="BQ406" s="21" t="n"/>
      <c r="BR406" s="21" t="n"/>
      <c r="BS406" s="21" t="n"/>
      <c r="BT406" s="21" t="n"/>
      <c r="BU406" s="21" t="n"/>
      <c r="BV406" s="21" t="n"/>
      <c r="BW406" s="21" t="n"/>
      <c r="BX406" s="21" t="n"/>
      <c r="BY406" s="21" t="n"/>
      <c r="BZ406" s="21" t="n"/>
      <c r="CA406" s="21" t="n"/>
      <c r="CB406" s="21" t="n"/>
      <c r="CC406" s="21" t="n"/>
      <c r="CD406" s="21" t="n"/>
      <c r="CE406" s="21" t="n"/>
      <c r="CF406" s="21" t="n"/>
      <c r="CG406" s="21" t="n"/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/>
      <c r="CS406" s="21" t="n"/>
      <c r="CT406" s="21" t="n"/>
      <c r="CU406" s="21" t="n"/>
      <c r="CV406" s="21" t="n"/>
      <c r="CW406" s="21" t="n"/>
      <c r="CX406" s="21" t="n"/>
      <c r="CY406" s="21" t="n"/>
      <c r="CZ406" s="21" t="n"/>
      <c r="DA406" s="21" t="n"/>
      <c r="DB406" s="21" t="n"/>
      <c r="DC406" s="21" t="n"/>
    </row>
    <row r="407">
      <c r="B407" t="inlineStr">
        <is>
          <t>TSP-049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12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Name],$A406)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TSP-067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12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Name],$A406)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TSP-069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12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Name],$A406)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TSP-104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12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Name],$A406)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TSP-1388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12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Name],$A406)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TSP-1444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12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Name],$A406)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TSP-1445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12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Name],$A406)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TSP-1446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12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Name],$A406)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TSP-1448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12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Name],$A406)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TSP-1449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12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Name],$A406)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TSP-1558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12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Name],$A406)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TSP-1559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12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Name],$A406)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TSP-199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12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Name],$A406)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TSP-205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12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Name],$A406)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TSP-206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12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Name],$A406)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TSP-224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12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Name],$A406)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TSP-367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12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Name],$A406)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TSP-369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12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Name],$A406)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TSP-544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12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SUMIFS(M_BOM[RM_Qty_Per_Batch],M_BOM[Intermediate],$B443,M_BOM[Part Name],$A406)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TSP-618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12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SUMIFS(M_BOM[RM_Qty_Per_Batch],M_BOM[Intermediate],$B445,M_BOM[Part Name],$A406)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TSP-620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12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SUMIFS(M_BOM[RM_Qty_Per_Batch],M_BOM[Intermediate],$B447,M_BOM[Part Name],$A406)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TSP-623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12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SUMIFS(M_BOM[RM_Qty_Per_Batch],M_BOM[Intermediate],$B449,M_BOM[Part Name],$A406)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TSP-668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12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SUMIFS(M_BOM[RM_Qty_Per_Batch],M_BOM[Intermediate],$B451,M_BOM[Part Name],$A406)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TSP-669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12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SUMIFS(M_BOM[RM_Qty_Per_Batch],M_BOM[Intermediate],$B453,M_BOM[Part Name],$A406)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TSP-670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12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SUMIFS(M_BOM[RM_Qty_Per_Batch],M_BOM[Intermediate],$B455,M_BOM[Part Name],$A406)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TSP-710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12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SUMIFS(M_BOM[RM_Qty_Per_Batch],M_BOM[Intermediate],$B457,M_BOM[Part Name],$A406)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TSP-828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12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SUMIFS(M_BOM[RM_Qty_Per_Batch],M_BOM[Intermediate],$B459,M_BOM[Part Name],$A406)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TSP-903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12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SUMIFS(M_BOM[RM_Qty_Per_Batch],M_BOM[Intermediate],$B461,M_BOM[Part Name],$A406)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TSP-924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12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SUMIFS(M_BOM[RM_Qty_Per_Batch],M_BOM[Intermediate],$B463,M_BOM[Part Name],$A406)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TSP-925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12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SUMIFS(M_BOM[RM_Qty_Per_Batch],M_BOM[Intermediate],$B465,M_BOM[Part Name],$A406)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TSP-927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12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SUMIFS(M_BOM[RM_Qty_Per_Batch],M_BOM[Intermediate],$B467,M_BOM[Part Name],$A406)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TSP-928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12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SUMIFS(M_BOM[RM_Qty_Per_Batch],M_BOM[Intermediate],$B469,M_BOM[Part Name],$A406)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TSP-929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12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Name],$A406)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TSP-930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12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SUMIFS(M_BOM[RM_Qty_Per_Batch],M_BOM[Intermediate],$B473,M_BOM[Part Name],$A406)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TSP-934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12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SUMIFS(M_BOM[RM_Qty_Per_Batch],M_BOM[Intermediate],$B475,M_BOM[Part Name],$A406)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TSP-935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12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SUMIFS(M_BOM[RM_Qty_Per_Batch],M_BOM[Intermediate],$B477,M_BOM[Part Name],$A406)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TSP-936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12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SUMIFS(M_BOM[RM_Qty_Per_Batch],M_BOM[Intermediate],$B479,M_BOM[Part Name],$A406)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TSP-937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12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SUMIFS(M_BOM[RM_Qty_Per_Batch],M_BOM[Intermediate],$B481,M_BOM[Part Name],$A406)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VSP-600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12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SUMIFS(M_BOM[RM_Qty_Per_Batch],M_BOM[Intermediate],$B483,M_BOM[Part Name],$A406)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VSP-602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12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SUMIFS(M_BOM[RM_Qty_Per_Batch],M_BOM[Intermediate],$B485,M_BOM[Part Name],$A406)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12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SUMIFS(M_BOM[RM_Qty_Per_Batch],M_BOM[Intermediate],$B487,M_BOM[Part Name],$A406)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VSP-910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12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SUMIFS(M_BOM[RM_Qty_Per_Batch],M_BOM[Intermediate],$B489,M_BOM[Part Name],$A406)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VSP-989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12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SUMIFS(M_BOM[RM_Qty_Per_Batch],M_BOM[Intermediate],$B491,M_BOM[Part Name],$A406)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VSP-990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12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SUMIFS(M_BOM[RM_Qty_Per_Batch],M_BOM[Intermediate],$B493,M_BOM[Part Name],$A406)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s="5" t="inlineStr">
        <is>
          <t>合計使用量(kg)/週</t>
        </is>
      </c>
      <c r="D495">
        <f>'Grid_Requirement'!B31</f>
        <v/>
      </c>
      <c r="E495">
        <f>'Grid_Requirement'!C31</f>
        <v/>
      </c>
      <c r="F495">
        <f>'Grid_Requirement'!D31</f>
        <v/>
      </c>
      <c r="G495">
        <f>'Grid_Requirement'!E31</f>
        <v/>
      </c>
      <c r="H495">
        <f>'Grid_Requirement'!F31</f>
        <v/>
      </c>
      <c r="I495">
        <f>'Grid_Requirement'!G31</f>
        <v/>
      </c>
      <c r="J495">
        <f>'Grid_Requirement'!H31</f>
        <v/>
      </c>
      <c r="K495">
        <f>'Grid_Requirement'!I31</f>
        <v/>
      </c>
      <c r="L495">
        <f>'Grid_Requirement'!J31</f>
        <v/>
      </c>
      <c r="M495">
        <f>'Grid_Requirement'!K31</f>
        <v/>
      </c>
      <c r="N495">
        <f>'Grid_Requirement'!L31</f>
        <v/>
      </c>
      <c r="O495">
        <f>'Grid_Requirement'!M31</f>
        <v/>
      </c>
      <c r="P495">
        <f>'Grid_Requirement'!N31</f>
        <v/>
      </c>
      <c r="Q495">
        <f>'Grid_Requirement'!O31</f>
        <v/>
      </c>
      <c r="R495">
        <f>'Grid_Requirement'!P31</f>
        <v/>
      </c>
      <c r="S495">
        <f>'Grid_Requirement'!Q31</f>
        <v/>
      </c>
      <c r="T495">
        <f>'Grid_Requirement'!R31</f>
        <v/>
      </c>
      <c r="U495">
        <f>'Grid_Requirement'!S31</f>
        <v/>
      </c>
      <c r="V495">
        <f>'Grid_Requirement'!T31</f>
        <v/>
      </c>
      <c r="W495">
        <f>'Grid_Requirement'!U31</f>
        <v/>
      </c>
      <c r="X495">
        <f>'Grid_Requirement'!V31</f>
        <v/>
      </c>
      <c r="Y495">
        <f>'Grid_Requirement'!W31</f>
        <v/>
      </c>
      <c r="Z495">
        <f>'Grid_Requirement'!X31</f>
        <v/>
      </c>
      <c r="AA495">
        <f>'Grid_Requirement'!Y31</f>
        <v/>
      </c>
      <c r="AB495">
        <f>'Grid_Requirement'!Z31</f>
        <v/>
      </c>
      <c r="AC495">
        <f>'Grid_Requirement'!AA31</f>
        <v/>
      </c>
      <c r="AD495">
        <f>'Grid_Requirement'!AB31</f>
        <v/>
      </c>
      <c r="AE495">
        <f>'Grid_Requirement'!AC31</f>
        <v/>
      </c>
      <c r="AF495">
        <f>'Grid_Requirement'!AD31</f>
        <v/>
      </c>
      <c r="AG495">
        <f>'Grid_Requirement'!AE31</f>
        <v/>
      </c>
      <c r="AH495">
        <f>'Grid_Requirement'!AF31</f>
        <v/>
      </c>
      <c r="AI495">
        <f>'Grid_Requirement'!AG31</f>
        <v/>
      </c>
      <c r="AJ495">
        <f>'Grid_Requirement'!AH31</f>
        <v/>
      </c>
      <c r="AK495">
        <f>'Grid_Requirement'!AI31</f>
        <v/>
      </c>
      <c r="AL495">
        <f>'Grid_Requirement'!AJ31</f>
        <v/>
      </c>
      <c r="AM495">
        <f>'Grid_Requirement'!AK31</f>
        <v/>
      </c>
      <c r="AN495">
        <f>'Grid_Requirement'!AL31</f>
        <v/>
      </c>
      <c r="AO495">
        <f>'Grid_Requirement'!AM31</f>
        <v/>
      </c>
      <c r="AP495">
        <f>'Grid_Requirement'!AN31</f>
        <v/>
      </c>
      <c r="AQ495">
        <f>'Grid_Requirement'!AO31</f>
        <v/>
      </c>
      <c r="AR495">
        <f>'Grid_Requirement'!AP31</f>
        <v/>
      </c>
      <c r="AS495">
        <f>'Grid_Requirement'!AQ31</f>
        <v/>
      </c>
      <c r="AT495">
        <f>'Grid_Requirement'!AR31</f>
        <v/>
      </c>
      <c r="AU495">
        <f>'Grid_Requirement'!AS31</f>
        <v/>
      </c>
      <c r="AV495">
        <f>'Grid_Requirement'!AT31</f>
        <v/>
      </c>
      <c r="AW495">
        <f>'Grid_Requirement'!AU31</f>
        <v/>
      </c>
      <c r="AX495">
        <f>'Grid_Requirement'!AV31</f>
        <v/>
      </c>
      <c r="AY495">
        <f>'Grid_Requirement'!AW31</f>
        <v/>
      </c>
      <c r="AZ495">
        <f>'Grid_Requirement'!AX31</f>
        <v/>
      </c>
      <c r="BA495">
        <f>'Grid_Requirement'!AY31</f>
        <v/>
      </c>
      <c r="BB495">
        <f>'Grid_Requirement'!AZ31</f>
        <v/>
      </c>
      <c r="BC495">
        <f>'Grid_Requirement'!BA31</f>
        <v/>
      </c>
      <c r="BD495">
        <f>'Grid_Requirement'!BB31</f>
        <v/>
      </c>
      <c r="BE495">
        <f>'Grid_Requirement'!BC31</f>
        <v/>
      </c>
      <c r="BF495">
        <f>'Grid_Requirement'!BD31</f>
        <v/>
      </c>
      <c r="BG495">
        <f>'Grid_Requirement'!BE31</f>
        <v/>
      </c>
      <c r="BH495">
        <f>'Grid_Requirement'!BF31</f>
        <v/>
      </c>
      <c r="BI495">
        <f>'Grid_Requirement'!BG31</f>
        <v/>
      </c>
      <c r="BJ495">
        <f>'Grid_Requirement'!BH31</f>
        <v/>
      </c>
      <c r="BK495">
        <f>'Grid_Requirement'!BI31</f>
        <v/>
      </c>
      <c r="BL495">
        <f>'Grid_Requirement'!BJ31</f>
        <v/>
      </c>
      <c r="BM495">
        <f>'Grid_Requirement'!BK31</f>
        <v/>
      </c>
      <c r="BN495">
        <f>'Grid_Requirement'!BL31</f>
        <v/>
      </c>
      <c r="BO495">
        <f>'Grid_Requirement'!BM31</f>
        <v/>
      </c>
      <c r="BP495">
        <f>'Grid_Requirement'!BN31</f>
        <v/>
      </c>
      <c r="BQ495">
        <f>'Grid_Requirement'!BO31</f>
        <v/>
      </c>
      <c r="BR495">
        <f>'Grid_Requirement'!BP31</f>
        <v/>
      </c>
      <c r="BS495">
        <f>'Grid_Requirement'!BQ31</f>
        <v/>
      </c>
      <c r="BT495">
        <f>'Grid_Requirement'!BR31</f>
        <v/>
      </c>
      <c r="BU495">
        <f>'Grid_Requirement'!BS31</f>
        <v/>
      </c>
      <c r="BV495">
        <f>'Grid_Requirement'!BT31</f>
        <v/>
      </c>
      <c r="BW495">
        <f>'Grid_Requirement'!BU31</f>
        <v/>
      </c>
      <c r="BX495">
        <f>'Grid_Requirement'!BV31</f>
        <v/>
      </c>
      <c r="BY495">
        <f>'Grid_Requirement'!BW31</f>
        <v/>
      </c>
      <c r="BZ495">
        <f>'Grid_Requirement'!BX31</f>
        <v/>
      </c>
      <c r="CA495">
        <f>'Grid_Requirement'!BY31</f>
        <v/>
      </c>
      <c r="CB495">
        <f>'Grid_Requirement'!BZ31</f>
        <v/>
      </c>
      <c r="CC495">
        <f>'Grid_Requirement'!CA31</f>
        <v/>
      </c>
      <c r="CD495">
        <f>'Grid_Requirement'!CB31</f>
        <v/>
      </c>
      <c r="CE495">
        <f>'Grid_Requirement'!CC31</f>
        <v/>
      </c>
      <c r="CF495">
        <f>'Grid_Requirement'!CD31</f>
        <v/>
      </c>
      <c r="CG495">
        <f>'Grid_Requirement'!CE31</f>
        <v/>
      </c>
      <c r="CH495">
        <f>'Grid_Requirement'!CF31</f>
        <v/>
      </c>
      <c r="CI495">
        <f>'Grid_Requirement'!CG31</f>
        <v/>
      </c>
      <c r="CJ495">
        <f>'Grid_Requirement'!CH31</f>
        <v/>
      </c>
      <c r="CK495">
        <f>'Grid_Requirement'!CI31</f>
        <v/>
      </c>
      <c r="CL495">
        <f>'Grid_Requirement'!CJ31</f>
        <v/>
      </c>
      <c r="CM495">
        <f>'Grid_Requirement'!CK31</f>
        <v/>
      </c>
      <c r="CN495">
        <f>'Grid_Requirement'!CL31</f>
        <v/>
      </c>
      <c r="CO495">
        <f>'Grid_Requirement'!CM31</f>
        <v/>
      </c>
      <c r="CP495">
        <f>'Grid_Requirement'!CN31</f>
        <v/>
      </c>
      <c r="CQ495">
        <f>'Grid_Requirement'!CO31</f>
        <v/>
      </c>
      <c r="CR495">
        <f>'Grid_Requirement'!CP31</f>
        <v/>
      </c>
      <c r="CS495">
        <f>'Grid_Requirement'!CQ31</f>
        <v/>
      </c>
      <c r="CT495">
        <f>'Grid_Requirement'!CR31</f>
        <v/>
      </c>
      <c r="CU495">
        <f>'Grid_Requirement'!CS31</f>
        <v/>
      </c>
      <c r="CV495">
        <f>'Grid_Requirement'!CT31</f>
        <v/>
      </c>
      <c r="CW495">
        <f>'Grid_Requirement'!CU31</f>
        <v/>
      </c>
      <c r="CX495">
        <f>'Grid_Requirement'!CV31</f>
        <v/>
      </c>
      <c r="CY495">
        <f>'Grid_Requirement'!CW31</f>
        <v/>
      </c>
      <c r="CZ495">
        <f>'Grid_Requirement'!CX31</f>
        <v/>
      </c>
      <c r="DA495">
        <f>'Grid_Requirement'!CY31</f>
        <v/>
      </c>
      <c r="DB495">
        <f>'Grid_Requirement'!CZ31</f>
        <v/>
      </c>
      <c r="DC495">
        <f>'Grid_Requirement'!DA31</f>
        <v/>
      </c>
    </row>
    <row r="496">
      <c r="B496" t="inlineStr">
        <is>
          <t>TTAF在庫(実績,kg)</t>
        </is>
      </c>
      <c r="D496">
        <f>'T_TTAFStock'!B35</f>
        <v/>
      </c>
      <c r="E496">
        <f>'T_TTAFStock'!C35</f>
        <v/>
      </c>
      <c r="F496">
        <f>'T_TTAFStock'!D35</f>
        <v/>
      </c>
      <c r="G496">
        <f>'T_TTAFStock'!E35</f>
        <v/>
      </c>
      <c r="H496">
        <f>'T_TTAFStock'!F35</f>
        <v/>
      </c>
      <c r="I496">
        <f>'T_TTAFStock'!G35</f>
        <v/>
      </c>
      <c r="J496">
        <f>'T_TTAFStock'!H35</f>
        <v/>
      </c>
      <c r="K496">
        <f>'T_TTAFStock'!I35</f>
        <v/>
      </c>
      <c r="L496">
        <f>'T_TTAFStock'!J35</f>
        <v/>
      </c>
      <c r="M496">
        <f>'T_TTAFStock'!K35</f>
        <v/>
      </c>
      <c r="N496">
        <f>'T_TTAFStock'!L35</f>
        <v/>
      </c>
      <c r="O496">
        <f>'T_TTAFStock'!M35</f>
        <v/>
      </c>
      <c r="P496">
        <f>'T_TTAFStock'!N35</f>
        <v/>
      </c>
      <c r="Q496">
        <f>'T_TTAFStock'!O35</f>
        <v/>
      </c>
      <c r="R496">
        <f>'T_TTAFStock'!P35</f>
        <v/>
      </c>
      <c r="S496">
        <f>'T_TTAFStock'!Q35</f>
        <v/>
      </c>
      <c r="T496">
        <f>'T_TTAFStock'!R35</f>
        <v/>
      </c>
      <c r="U496">
        <f>'T_TTAFStock'!S35</f>
        <v/>
      </c>
      <c r="V496">
        <f>'T_TTAFStock'!T35</f>
        <v/>
      </c>
      <c r="W496">
        <f>'T_TTAFStock'!U35</f>
        <v/>
      </c>
      <c r="X496">
        <f>'T_TTAFStock'!V35</f>
        <v/>
      </c>
      <c r="Y496">
        <f>'T_TTAFStock'!W35</f>
        <v/>
      </c>
      <c r="Z496">
        <f>'T_TTAFStock'!X35</f>
        <v/>
      </c>
      <c r="AA496">
        <f>'T_TTAFStock'!Y35</f>
        <v/>
      </c>
      <c r="AB496">
        <f>'T_TTAFStock'!Z35</f>
        <v/>
      </c>
      <c r="AC496">
        <f>'T_TTAFStock'!AA35</f>
        <v/>
      </c>
      <c r="AD496">
        <f>'T_TTAFStock'!AB35</f>
        <v/>
      </c>
      <c r="AE496">
        <f>'T_TTAFStock'!AC35</f>
        <v/>
      </c>
      <c r="AF496">
        <f>'T_TTAFStock'!AD35</f>
        <v/>
      </c>
      <c r="AG496">
        <f>'T_TTAFStock'!AE35</f>
        <v/>
      </c>
      <c r="AH496">
        <f>'T_TTAFStock'!AF35</f>
        <v/>
      </c>
      <c r="AI496">
        <f>'T_TTAFStock'!AG35</f>
        <v/>
      </c>
      <c r="AJ496">
        <f>'T_TTAFStock'!AH35</f>
        <v/>
      </c>
      <c r="AK496">
        <f>'T_TTAFStock'!AI35</f>
        <v/>
      </c>
      <c r="AL496">
        <f>'T_TTAFStock'!AJ35</f>
        <v/>
      </c>
      <c r="AM496">
        <f>'T_TTAFStock'!AK35</f>
        <v/>
      </c>
      <c r="AN496">
        <f>'T_TTAFStock'!AL35</f>
        <v/>
      </c>
      <c r="AO496">
        <f>'T_TTAFStock'!AM35</f>
        <v/>
      </c>
      <c r="AP496">
        <f>'T_TTAFStock'!AN35</f>
        <v/>
      </c>
      <c r="AQ496">
        <f>'T_TTAFStock'!AO35</f>
        <v/>
      </c>
      <c r="AR496">
        <f>'T_TTAFStock'!AP35</f>
        <v/>
      </c>
      <c r="AS496">
        <f>'T_TTAFStock'!AQ35</f>
        <v/>
      </c>
      <c r="AT496">
        <f>'T_TTAFStock'!AR35</f>
        <v/>
      </c>
      <c r="AU496">
        <f>'T_TTAFStock'!AS35</f>
        <v/>
      </c>
      <c r="AV496">
        <f>'T_TTAFStock'!AT35</f>
        <v/>
      </c>
      <c r="AW496">
        <f>'T_TTAFStock'!AU35</f>
        <v/>
      </c>
      <c r="AX496">
        <f>'T_TTAFStock'!AV35</f>
        <v/>
      </c>
      <c r="AY496">
        <f>'T_TTAFStock'!AW35</f>
        <v/>
      </c>
      <c r="AZ496">
        <f>'T_TTAFStock'!AX35</f>
        <v/>
      </c>
      <c r="BA496">
        <f>'T_TTAFStock'!AY35</f>
        <v/>
      </c>
      <c r="BB496">
        <f>'T_TTAFStock'!AZ35</f>
        <v/>
      </c>
      <c r="BC496">
        <f>'T_TTAFStock'!BA35</f>
        <v/>
      </c>
      <c r="BD496">
        <f>'T_TTAFStock'!BB35</f>
        <v/>
      </c>
      <c r="BE496">
        <f>'T_TTAFStock'!BC35</f>
        <v/>
      </c>
      <c r="BF496">
        <f>'T_TTAFStock'!BD35</f>
        <v/>
      </c>
      <c r="BG496">
        <f>'T_TTAFStock'!BE35</f>
        <v/>
      </c>
      <c r="BH496">
        <f>'T_TTAFStock'!BF35</f>
        <v/>
      </c>
      <c r="BI496">
        <f>'T_TTAFStock'!BG35</f>
        <v/>
      </c>
      <c r="BJ496">
        <f>'T_TTAFStock'!BH35</f>
        <v/>
      </c>
      <c r="BK496">
        <f>'T_TTAFStock'!BI35</f>
        <v/>
      </c>
      <c r="BL496">
        <f>'T_TTAFStock'!BJ35</f>
        <v/>
      </c>
      <c r="BM496">
        <f>'T_TTAFStock'!BK35</f>
        <v/>
      </c>
      <c r="BN496">
        <f>'T_TTAFStock'!BL35</f>
        <v/>
      </c>
      <c r="BO496">
        <f>'T_TTAFStock'!BM35</f>
        <v/>
      </c>
      <c r="BP496">
        <f>'T_TTAFStock'!BN35</f>
        <v/>
      </c>
      <c r="BQ496">
        <f>'T_TTAFStock'!BO35</f>
        <v/>
      </c>
      <c r="BR496">
        <f>'T_TTAFStock'!BP35</f>
        <v/>
      </c>
      <c r="BS496">
        <f>'T_TTAFStock'!BQ35</f>
        <v/>
      </c>
      <c r="BT496">
        <f>'T_TTAFStock'!BR35</f>
        <v/>
      </c>
      <c r="BU496">
        <f>'T_TTAFStock'!BS35</f>
        <v/>
      </c>
      <c r="BV496">
        <f>'T_TTAFStock'!BT35</f>
        <v/>
      </c>
      <c r="BW496">
        <f>'T_TTAFStock'!BU35</f>
        <v/>
      </c>
      <c r="BX496">
        <f>'T_TTAFStock'!BV35</f>
        <v/>
      </c>
      <c r="BY496">
        <f>'T_TTAFStock'!BW35</f>
        <v/>
      </c>
      <c r="BZ496">
        <f>'T_TTAFStock'!BX35</f>
        <v/>
      </c>
      <c r="CA496">
        <f>'T_TTAFStock'!BY35</f>
        <v/>
      </c>
      <c r="CB496">
        <f>'T_TTAFStock'!BZ35</f>
        <v/>
      </c>
      <c r="CC496">
        <f>'T_TTAFStock'!CA35</f>
        <v/>
      </c>
      <c r="CD496">
        <f>'T_TTAFStock'!CB35</f>
        <v/>
      </c>
      <c r="CE496">
        <f>'T_TTAFStock'!CC35</f>
        <v/>
      </c>
      <c r="CF496">
        <f>'T_TTAFStock'!CD35</f>
        <v/>
      </c>
      <c r="CG496">
        <f>'T_TTAFStock'!CE35</f>
        <v/>
      </c>
      <c r="CH496">
        <f>'T_TTAFStock'!CF35</f>
        <v/>
      </c>
      <c r="CI496">
        <f>'T_TTAFStock'!CG35</f>
        <v/>
      </c>
      <c r="CJ496">
        <f>'T_TTAFStock'!CH35</f>
        <v/>
      </c>
      <c r="CK496">
        <f>'T_TTAFStock'!CI35</f>
        <v/>
      </c>
      <c r="CL496">
        <f>'T_TTAFStock'!CJ35</f>
        <v/>
      </c>
      <c r="CM496">
        <f>'T_TTAFStock'!CK35</f>
        <v/>
      </c>
      <c r="CN496">
        <f>'T_TTAFStock'!CL35</f>
        <v/>
      </c>
      <c r="CO496">
        <f>'T_TTAFStock'!CM35</f>
        <v/>
      </c>
      <c r="CP496">
        <f>'T_TTAFStock'!CN35</f>
        <v/>
      </c>
      <c r="CQ496">
        <f>'T_TTAFStock'!CO35</f>
        <v/>
      </c>
      <c r="CR496">
        <f>'T_TTAFStock'!CP35</f>
        <v/>
      </c>
      <c r="CS496">
        <f>'T_TTAFStock'!CQ35</f>
        <v/>
      </c>
      <c r="CT496">
        <f>'T_TTAFStock'!CR35</f>
        <v/>
      </c>
      <c r="CU496">
        <f>'T_TTAFStock'!CS35</f>
        <v/>
      </c>
      <c r="CV496">
        <f>'T_TTAFStock'!CT35</f>
        <v/>
      </c>
      <c r="CW496">
        <f>'T_TTAFStock'!CU35</f>
        <v/>
      </c>
      <c r="CX496">
        <f>'T_TTAFStock'!CV35</f>
        <v/>
      </c>
      <c r="CY496">
        <f>'T_TTAFStock'!CW35</f>
        <v/>
      </c>
      <c r="CZ496">
        <f>'T_TTAFStock'!CX35</f>
        <v/>
      </c>
      <c r="DA496">
        <f>'T_TTAFStock'!CY35</f>
        <v/>
      </c>
      <c r="DB496">
        <f>'T_TTAFStock'!CZ35</f>
        <v/>
      </c>
      <c r="DC496">
        <f>'T_TTAFStock'!DA35</f>
        <v/>
      </c>
    </row>
    <row r="497">
      <c r="B497" t="inlineStr">
        <is>
          <t>自社在庫(実績,kg)</t>
        </is>
      </c>
      <c r="D497">
        <f>'T_SelfStock'!B35</f>
        <v/>
      </c>
      <c r="E497">
        <f>'T_SelfStock'!C35</f>
        <v/>
      </c>
      <c r="F497">
        <f>'T_SelfStock'!D35</f>
        <v/>
      </c>
      <c r="G497">
        <f>'T_SelfStock'!E35</f>
        <v/>
      </c>
      <c r="H497">
        <f>'T_SelfStock'!F35</f>
        <v/>
      </c>
      <c r="I497">
        <f>'T_SelfStock'!G35</f>
        <v/>
      </c>
      <c r="J497">
        <f>'T_SelfStock'!H35</f>
        <v/>
      </c>
      <c r="K497">
        <f>'T_SelfStock'!I35</f>
        <v/>
      </c>
      <c r="L497">
        <f>'T_SelfStock'!J35</f>
        <v/>
      </c>
      <c r="M497">
        <f>'T_SelfStock'!K35</f>
        <v/>
      </c>
      <c r="N497">
        <f>'T_SelfStock'!L35</f>
        <v/>
      </c>
      <c r="O497">
        <f>'T_SelfStock'!M35</f>
        <v/>
      </c>
      <c r="P497">
        <f>'T_SelfStock'!N35</f>
        <v/>
      </c>
      <c r="Q497">
        <f>'T_SelfStock'!O35</f>
        <v/>
      </c>
      <c r="R497">
        <f>'T_SelfStock'!P35</f>
        <v/>
      </c>
      <c r="S497">
        <f>'T_SelfStock'!Q35</f>
        <v/>
      </c>
      <c r="T497">
        <f>'T_SelfStock'!R35</f>
        <v/>
      </c>
      <c r="U497">
        <f>'T_SelfStock'!S35</f>
        <v/>
      </c>
      <c r="V497">
        <f>'T_SelfStock'!T35</f>
        <v/>
      </c>
      <c r="W497">
        <f>'T_SelfStock'!U35</f>
        <v/>
      </c>
      <c r="X497">
        <f>'T_SelfStock'!V35</f>
        <v/>
      </c>
      <c r="Y497">
        <f>'T_SelfStock'!W35</f>
        <v/>
      </c>
      <c r="Z497">
        <f>'T_SelfStock'!X35</f>
        <v/>
      </c>
      <c r="AA497">
        <f>'T_SelfStock'!Y35</f>
        <v/>
      </c>
      <c r="AB497">
        <f>'T_SelfStock'!Z35</f>
        <v/>
      </c>
      <c r="AC497">
        <f>'T_SelfStock'!AA35</f>
        <v/>
      </c>
      <c r="AD497">
        <f>'T_SelfStock'!AB35</f>
        <v/>
      </c>
      <c r="AE497">
        <f>'T_SelfStock'!AC35</f>
        <v/>
      </c>
      <c r="AF497">
        <f>'T_SelfStock'!AD35</f>
        <v/>
      </c>
      <c r="AG497">
        <f>'T_SelfStock'!AE35</f>
        <v/>
      </c>
      <c r="AH497">
        <f>'T_SelfStock'!AF35</f>
        <v/>
      </c>
      <c r="AI497">
        <f>'T_SelfStock'!AG35</f>
        <v/>
      </c>
      <c r="AJ497">
        <f>'T_SelfStock'!AH35</f>
        <v/>
      </c>
      <c r="AK497">
        <f>'T_SelfStock'!AI35</f>
        <v/>
      </c>
      <c r="AL497">
        <f>'T_SelfStock'!AJ35</f>
        <v/>
      </c>
      <c r="AM497">
        <f>'T_SelfStock'!AK35</f>
        <v/>
      </c>
      <c r="AN497">
        <f>'T_SelfStock'!AL35</f>
        <v/>
      </c>
      <c r="AO497">
        <f>'T_SelfStock'!AM35</f>
        <v/>
      </c>
      <c r="AP497">
        <f>'T_SelfStock'!AN35</f>
        <v/>
      </c>
      <c r="AQ497">
        <f>'T_SelfStock'!AO35</f>
        <v/>
      </c>
      <c r="AR497">
        <f>'T_SelfStock'!AP35</f>
        <v/>
      </c>
      <c r="AS497">
        <f>'T_SelfStock'!AQ35</f>
        <v/>
      </c>
      <c r="AT497">
        <f>'T_SelfStock'!AR35</f>
        <v/>
      </c>
      <c r="AU497">
        <f>'T_SelfStock'!AS35</f>
        <v/>
      </c>
      <c r="AV497">
        <f>'T_SelfStock'!AT35</f>
        <v/>
      </c>
      <c r="AW497">
        <f>'T_SelfStock'!AU35</f>
        <v/>
      </c>
      <c r="AX497">
        <f>'T_SelfStock'!AV35</f>
        <v/>
      </c>
      <c r="AY497">
        <f>'T_SelfStock'!AW35</f>
        <v/>
      </c>
      <c r="AZ497">
        <f>'T_SelfStock'!AX35</f>
        <v/>
      </c>
      <c r="BA497">
        <f>'T_SelfStock'!AY35</f>
        <v/>
      </c>
      <c r="BB497">
        <f>'T_SelfStock'!AZ35</f>
        <v/>
      </c>
      <c r="BC497">
        <f>'T_SelfStock'!BA35</f>
        <v/>
      </c>
      <c r="BD497">
        <f>'T_SelfStock'!BB35</f>
        <v/>
      </c>
      <c r="BE497">
        <f>'T_SelfStock'!BC35</f>
        <v/>
      </c>
      <c r="BF497">
        <f>'T_SelfStock'!BD35</f>
        <v/>
      </c>
      <c r="BG497">
        <f>'T_SelfStock'!BE35</f>
        <v/>
      </c>
      <c r="BH497">
        <f>'T_SelfStock'!BF35</f>
        <v/>
      </c>
      <c r="BI497">
        <f>'T_SelfStock'!BG35</f>
        <v/>
      </c>
      <c r="BJ497">
        <f>'T_SelfStock'!BH35</f>
        <v/>
      </c>
      <c r="BK497">
        <f>'T_SelfStock'!BI35</f>
        <v/>
      </c>
      <c r="BL497">
        <f>'T_SelfStock'!BJ35</f>
        <v/>
      </c>
      <c r="BM497">
        <f>'T_SelfStock'!BK35</f>
        <v/>
      </c>
      <c r="BN497">
        <f>'T_SelfStock'!BL35</f>
        <v/>
      </c>
      <c r="BO497">
        <f>'T_SelfStock'!BM35</f>
        <v/>
      </c>
      <c r="BP497">
        <f>'T_SelfStock'!BN35</f>
        <v/>
      </c>
      <c r="BQ497">
        <f>'T_SelfStock'!BO35</f>
        <v/>
      </c>
      <c r="BR497">
        <f>'T_SelfStock'!BP35</f>
        <v/>
      </c>
      <c r="BS497">
        <f>'T_SelfStock'!BQ35</f>
        <v/>
      </c>
      <c r="BT497">
        <f>'T_SelfStock'!BR35</f>
        <v/>
      </c>
      <c r="BU497">
        <f>'T_SelfStock'!BS35</f>
        <v/>
      </c>
      <c r="BV497">
        <f>'T_SelfStock'!BT35</f>
        <v/>
      </c>
      <c r="BW497">
        <f>'T_SelfStock'!BU35</f>
        <v/>
      </c>
      <c r="BX497">
        <f>'T_SelfStock'!BV35</f>
        <v/>
      </c>
      <c r="BY497">
        <f>'T_SelfStock'!BW35</f>
        <v/>
      </c>
      <c r="BZ497">
        <f>'T_SelfStock'!BX35</f>
        <v/>
      </c>
      <c r="CA497">
        <f>'T_SelfStock'!BY35</f>
        <v/>
      </c>
      <c r="CB497">
        <f>'T_SelfStock'!BZ35</f>
        <v/>
      </c>
      <c r="CC497">
        <f>'T_SelfStock'!CA35</f>
        <v/>
      </c>
      <c r="CD497">
        <f>'T_SelfStock'!CB35</f>
        <v/>
      </c>
      <c r="CE497">
        <f>'T_SelfStock'!CC35</f>
        <v/>
      </c>
      <c r="CF497">
        <f>'T_SelfStock'!CD35</f>
        <v/>
      </c>
      <c r="CG497">
        <f>'T_SelfStock'!CE35</f>
        <v/>
      </c>
      <c r="CH497">
        <f>'T_SelfStock'!CF35</f>
        <v/>
      </c>
      <c r="CI497">
        <f>'T_SelfStock'!CG35</f>
        <v/>
      </c>
      <c r="CJ497">
        <f>'T_SelfStock'!CH35</f>
        <v/>
      </c>
      <c r="CK497">
        <f>'T_SelfStock'!CI35</f>
        <v/>
      </c>
      <c r="CL497">
        <f>'T_SelfStock'!CJ35</f>
        <v/>
      </c>
      <c r="CM497">
        <f>'T_SelfStock'!CK35</f>
        <v/>
      </c>
      <c r="CN497">
        <f>'T_SelfStock'!CL35</f>
        <v/>
      </c>
      <c r="CO497">
        <f>'T_SelfStock'!CM35</f>
        <v/>
      </c>
      <c r="CP497">
        <f>'T_SelfStock'!CN35</f>
        <v/>
      </c>
      <c r="CQ497">
        <f>'T_SelfStock'!CO35</f>
        <v/>
      </c>
      <c r="CR497">
        <f>'T_SelfStock'!CP35</f>
        <v/>
      </c>
      <c r="CS497">
        <f>'T_SelfStock'!CQ35</f>
        <v/>
      </c>
      <c r="CT497">
        <f>'T_SelfStock'!CR35</f>
        <v/>
      </c>
      <c r="CU497">
        <f>'T_SelfStock'!CS35</f>
        <v/>
      </c>
      <c r="CV497">
        <f>'T_SelfStock'!CT35</f>
        <v/>
      </c>
      <c r="CW497">
        <f>'T_SelfStock'!CU35</f>
        <v/>
      </c>
      <c r="CX497">
        <f>'T_SelfStock'!CV35</f>
        <v/>
      </c>
      <c r="CY497">
        <f>'T_SelfStock'!CW35</f>
        <v/>
      </c>
      <c r="CZ497">
        <f>'T_SelfStock'!CX35</f>
        <v/>
      </c>
      <c r="DA497">
        <f>'T_SelfStock'!CY35</f>
        <v/>
      </c>
      <c r="DB497">
        <f>'T_SelfStock'!CZ35</f>
        <v/>
      </c>
      <c r="DC497">
        <f>'T_SelfStock'!DA35</f>
        <v/>
      </c>
    </row>
    <row r="498">
      <c r="B498" t="inlineStr">
        <is>
          <t>Order(発注予定,kg)</t>
        </is>
      </c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S498" s="23" t="n"/>
      <c r="AT498" s="23" t="n"/>
      <c r="AU498" s="23" t="n"/>
      <c r="AV498" s="23" t="n"/>
      <c r="AW498" s="23" t="n"/>
      <c r="AX498" s="23" t="n"/>
      <c r="AY498" s="23" t="n"/>
      <c r="AZ498" s="23" t="n"/>
      <c r="BA498" s="23" t="n"/>
      <c r="BB498" s="23" t="n"/>
      <c r="BC498" s="23" t="n"/>
      <c r="BD498" s="23" t="n"/>
      <c r="BE498" s="23" t="n"/>
      <c r="BF498" s="23" t="n"/>
      <c r="BG498" s="23" t="n"/>
      <c r="BH498" s="23" t="n"/>
      <c r="BI498" s="23" t="n"/>
      <c r="BJ498" s="23" t="n"/>
      <c r="BK498" s="23" t="n"/>
      <c r="BL498" s="23" t="n"/>
      <c r="BM498" s="23" t="n"/>
      <c r="BN498" s="23" t="n"/>
      <c r="BO498" s="23" t="n"/>
      <c r="BP498" s="23" t="n"/>
      <c r="BQ498" s="23" t="n"/>
      <c r="BR498" s="23" t="n"/>
      <c r="BS498" s="23" t="n"/>
      <c r="BT498" s="23" t="n"/>
      <c r="BU498" s="23" t="n"/>
      <c r="BV498" s="23" t="n"/>
      <c r="BW498" s="23" t="n"/>
      <c r="BX498" s="23" t="n"/>
      <c r="BY498" s="23" t="n"/>
      <c r="BZ498" s="23" t="n"/>
      <c r="CA498" s="23" t="n"/>
      <c r="CB498" s="23" t="n"/>
      <c r="CC498" s="23" t="n"/>
      <c r="CD498" s="23" t="n"/>
      <c r="CE498" s="23" t="n"/>
      <c r="CF498" s="23" t="n"/>
      <c r="CG498" s="23" t="n"/>
      <c r="CH498" s="23" t="n"/>
      <c r="CI498" s="23" t="n"/>
      <c r="CJ498" s="23" t="n"/>
      <c r="CK498" s="23" t="n"/>
      <c r="CL498" s="23" t="n"/>
      <c r="CM498" s="23" t="n"/>
      <c r="CN498" s="23" t="n"/>
      <c r="CO498" s="23" t="n"/>
      <c r="CP498" s="23" t="n"/>
      <c r="CQ498" s="23" t="n"/>
      <c r="CR498" s="23" t="n"/>
      <c r="CS498" s="23" t="n"/>
      <c r="CT498" s="23" t="n"/>
      <c r="CU498" s="23" t="n"/>
      <c r="CV498" s="23" t="n"/>
      <c r="CW498" s="23" t="n"/>
      <c r="CX498" s="23" t="n"/>
      <c r="CY498" s="23" t="n"/>
      <c r="CZ498" s="23" t="n"/>
      <c r="DA498" s="23" t="n"/>
      <c r="DB498" s="23" t="n"/>
      <c r="DC498" s="23" t="n"/>
      <c r="DE498" s="12" t="inlineStr">
        <is>
          <t>CHEM-1440</t>
        </is>
      </c>
    </row>
    <row r="499">
      <c r="B499" s="24" t="inlineStr">
        <is>
          <t>PO_No</t>
        </is>
      </c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  <c r="AD499" s="25" t="n"/>
      <c r="AE499" s="25" t="n"/>
      <c r="AF499" s="25" t="n"/>
      <c r="AG499" s="25" t="n"/>
      <c r="AH499" s="25" t="n"/>
      <c r="AI499" s="25" t="n"/>
      <c r="AJ499" s="25" t="n"/>
      <c r="AK499" s="25" t="n"/>
      <c r="AL499" s="25" t="n"/>
      <c r="AM499" s="25" t="n"/>
      <c r="AN499" s="25" t="n"/>
      <c r="AO499" s="25" t="n"/>
      <c r="AP499" s="25" t="n"/>
      <c r="AQ499" s="25" t="n"/>
      <c r="AR499" s="25" t="n"/>
      <c r="AS499" s="25" t="n"/>
      <c r="AT499" s="25" t="n"/>
      <c r="AU499" s="25" t="n"/>
      <c r="AV499" s="25" t="n"/>
      <c r="AW499" s="25" t="n"/>
      <c r="AX499" s="25" t="n"/>
      <c r="AY499" s="25" t="n"/>
      <c r="AZ499" s="25" t="n"/>
      <c r="BA499" s="25" t="n"/>
      <c r="BB499" s="25" t="n"/>
      <c r="BC499" s="25" t="n"/>
      <c r="BD499" s="25" t="n"/>
      <c r="BE499" s="25" t="n"/>
      <c r="BF499" s="25" t="n"/>
      <c r="BG499" s="25" t="n"/>
      <c r="BH499" s="25" t="n"/>
      <c r="BI499" s="25" t="n"/>
      <c r="BJ499" s="25" t="n"/>
      <c r="BK499" s="25" t="n"/>
      <c r="BL499" s="25" t="n"/>
      <c r="BM499" s="25" t="n"/>
      <c r="BN499" s="25" t="n"/>
      <c r="BO499" s="25" t="n"/>
      <c r="BP499" s="25" t="n"/>
      <c r="BQ499" s="25" t="n"/>
      <c r="BR499" s="25" t="n"/>
      <c r="BS499" s="25" t="n"/>
      <c r="BT499" s="25" t="n"/>
      <c r="BU499" s="25" t="n"/>
      <c r="BV499" s="25" t="n"/>
      <c r="BW499" s="25" t="n"/>
      <c r="BX499" s="25" t="n"/>
      <c r="BY499" s="25" t="n"/>
      <c r="BZ499" s="25" t="n"/>
      <c r="CA499" s="25" t="n"/>
      <c r="CB499" s="25" t="n"/>
      <c r="CC499" s="25" t="n"/>
      <c r="CD499" s="25" t="n"/>
      <c r="CE499" s="25" t="n"/>
      <c r="CF499" s="25" t="n"/>
      <c r="CG499" s="25" t="n"/>
      <c r="CH499" s="25" t="n"/>
      <c r="CI499" s="25" t="n"/>
      <c r="CJ499" s="25" t="n"/>
      <c r="CK499" s="25" t="n"/>
      <c r="CL499" s="25" t="n"/>
      <c r="CM499" s="25" t="n"/>
      <c r="CN499" s="25" t="n"/>
      <c r="CO499" s="25" t="n"/>
      <c r="CP499" s="25" t="n"/>
      <c r="CQ499" s="25" t="n"/>
      <c r="CR499" s="25" t="n"/>
      <c r="CS499" s="25" t="n"/>
      <c r="CT499" s="25" t="n"/>
      <c r="CU499" s="25" t="n"/>
      <c r="CV499" s="25" t="n"/>
      <c r="CW499" s="25" t="n"/>
      <c r="CX499" s="25" t="n"/>
      <c r="CY499" s="25" t="n"/>
      <c r="CZ499" s="25" t="n"/>
      <c r="DA499" s="25" t="n"/>
      <c r="DB499" s="25" t="n"/>
      <c r="DC499" s="25" t="n"/>
    </row>
    <row r="500">
      <c r="B500" s="5" t="inlineStr">
        <is>
          <t>合計在庫(週末時点,kg)</t>
        </is>
      </c>
      <c r="D500">
        <f>'Grid_Stock'!B31</f>
        <v/>
      </c>
      <c r="E500">
        <f>'Grid_Stock'!C31</f>
        <v/>
      </c>
      <c r="F500">
        <f>'Grid_Stock'!D31</f>
        <v/>
      </c>
      <c r="G500">
        <f>'Grid_Stock'!E31</f>
        <v/>
      </c>
      <c r="H500">
        <f>'Grid_Stock'!F31</f>
        <v/>
      </c>
      <c r="I500">
        <f>'Grid_Stock'!G31</f>
        <v/>
      </c>
      <c r="J500">
        <f>'Grid_Stock'!H31</f>
        <v/>
      </c>
      <c r="K500">
        <f>'Grid_Stock'!I31</f>
        <v/>
      </c>
      <c r="L500">
        <f>'Grid_Stock'!J31</f>
        <v/>
      </c>
      <c r="M500">
        <f>'Grid_Stock'!K31</f>
        <v/>
      </c>
      <c r="N500">
        <f>'Grid_Stock'!L31</f>
        <v/>
      </c>
      <c r="O500">
        <f>'Grid_Stock'!M31</f>
        <v/>
      </c>
      <c r="P500">
        <f>'Grid_Stock'!N31</f>
        <v/>
      </c>
      <c r="Q500">
        <f>'Grid_Stock'!O31</f>
        <v/>
      </c>
      <c r="R500">
        <f>'Grid_Stock'!P31</f>
        <v/>
      </c>
      <c r="S500">
        <f>'Grid_Stock'!Q31</f>
        <v/>
      </c>
      <c r="T500">
        <f>'Grid_Stock'!R31</f>
        <v/>
      </c>
      <c r="U500">
        <f>'Grid_Stock'!S31</f>
        <v/>
      </c>
      <c r="V500">
        <f>'Grid_Stock'!T31</f>
        <v/>
      </c>
      <c r="W500">
        <f>'Grid_Stock'!U31</f>
        <v/>
      </c>
      <c r="X500">
        <f>'Grid_Stock'!V31</f>
        <v/>
      </c>
      <c r="Y500">
        <f>'Grid_Stock'!W31</f>
        <v/>
      </c>
      <c r="Z500">
        <f>'Grid_Stock'!X31</f>
        <v/>
      </c>
      <c r="AA500">
        <f>'Grid_Stock'!Y31</f>
        <v/>
      </c>
      <c r="AB500">
        <f>'Grid_Stock'!Z31</f>
        <v/>
      </c>
      <c r="AC500">
        <f>'Grid_Stock'!AA31</f>
        <v/>
      </c>
      <c r="AD500">
        <f>'Grid_Stock'!AB31</f>
        <v/>
      </c>
      <c r="AE500">
        <f>'Grid_Stock'!AC31</f>
        <v/>
      </c>
      <c r="AF500">
        <f>'Grid_Stock'!AD31</f>
        <v/>
      </c>
      <c r="AG500">
        <f>'Grid_Stock'!AE31</f>
        <v/>
      </c>
      <c r="AH500">
        <f>'Grid_Stock'!AF31</f>
        <v/>
      </c>
      <c r="AI500">
        <f>'Grid_Stock'!AG31</f>
        <v/>
      </c>
      <c r="AJ500">
        <f>'Grid_Stock'!AH31</f>
        <v/>
      </c>
      <c r="AK500">
        <f>'Grid_Stock'!AI31</f>
        <v/>
      </c>
      <c r="AL500">
        <f>'Grid_Stock'!AJ31</f>
        <v/>
      </c>
      <c r="AM500">
        <f>'Grid_Stock'!AK31</f>
        <v/>
      </c>
      <c r="AN500">
        <f>'Grid_Stock'!AL31</f>
        <v/>
      </c>
      <c r="AO500">
        <f>'Grid_Stock'!AM31</f>
        <v/>
      </c>
      <c r="AP500">
        <f>'Grid_Stock'!AN31</f>
        <v/>
      </c>
      <c r="AQ500">
        <f>'Grid_Stock'!AO31</f>
        <v/>
      </c>
      <c r="AR500">
        <f>'Grid_Stock'!AP31</f>
        <v/>
      </c>
      <c r="AS500">
        <f>'Grid_Stock'!AQ31</f>
        <v/>
      </c>
      <c r="AT500">
        <f>'Grid_Stock'!AR31</f>
        <v/>
      </c>
      <c r="AU500">
        <f>'Grid_Stock'!AS31</f>
        <v/>
      </c>
      <c r="AV500">
        <f>'Grid_Stock'!AT31</f>
        <v/>
      </c>
      <c r="AW500">
        <f>'Grid_Stock'!AU31</f>
        <v/>
      </c>
      <c r="AX500">
        <f>'Grid_Stock'!AV31</f>
        <v/>
      </c>
      <c r="AY500">
        <f>'Grid_Stock'!AW31</f>
        <v/>
      </c>
      <c r="AZ500">
        <f>'Grid_Stock'!AX31</f>
        <v/>
      </c>
      <c r="BA500">
        <f>'Grid_Stock'!AY31</f>
        <v/>
      </c>
      <c r="BB500">
        <f>'Grid_Stock'!AZ31</f>
        <v/>
      </c>
      <c r="BC500">
        <f>'Grid_Stock'!BA31</f>
        <v/>
      </c>
      <c r="BD500">
        <f>'Grid_Stock'!BB31</f>
        <v/>
      </c>
      <c r="BE500">
        <f>'Grid_Stock'!BC31</f>
        <v/>
      </c>
      <c r="BF500">
        <f>'Grid_Stock'!BD31</f>
        <v/>
      </c>
      <c r="BG500">
        <f>'Grid_Stock'!BE31</f>
        <v/>
      </c>
      <c r="BH500">
        <f>'Grid_Stock'!BF31</f>
        <v/>
      </c>
      <c r="BI500">
        <f>'Grid_Stock'!BG31</f>
        <v/>
      </c>
      <c r="BJ500">
        <f>'Grid_Stock'!BH31</f>
        <v/>
      </c>
      <c r="BK500">
        <f>'Grid_Stock'!BI31</f>
        <v/>
      </c>
      <c r="BL500">
        <f>'Grid_Stock'!BJ31</f>
        <v/>
      </c>
      <c r="BM500">
        <f>'Grid_Stock'!BK31</f>
        <v/>
      </c>
      <c r="BN500">
        <f>'Grid_Stock'!BL31</f>
        <v/>
      </c>
      <c r="BO500">
        <f>'Grid_Stock'!BM31</f>
        <v/>
      </c>
      <c r="BP500">
        <f>'Grid_Stock'!BN31</f>
        <v/>
      </c>
      <c r="BQ500">
        <f>'Grid_Stock'!BO31</f>
        <v/>
      </c>
      <c r="BR500">
        <f>'Grid_Stock'!BP31</f>
        <v/>
      </c>
      <c r="BS500">
        <f>'Grid_Stock'!BQ31</f>
        <v/>
      </c>
      <c r="BT500">
        <f>'Grid_Stock'!BR31</f>
        <v/>
      </c>
      <c r="BU500">
        <f>'Grid_Stock'!BS31</f>
        <v/>
      </c>
      <c r="BV500">
        <f>'Grid_Stock'!BT31</f>
        <v/>
      </c>
      <c r="BW500">
        <f>'Grid_Stock'!BU31</f>
        <v/>
      </c>
      <c r="BX500">
        <f>'Grid_Stock'!BV31</f>
        <v/>
      </c>
      <c r="BY500">
        <f>'Grid_Stock'!BW31</f>
        <v/>
      </c>
      <c r="BZ500">
        <f>'Grid_Stock'!BX31</f>
        <v/>
      </c>
      <c r="CA500">
        <f>'Grid_Stock'!BY31</f>
        <v/>
      </c>
      <c r="CB500">
        <f>'Grid_Stock'!BZ31</f>
        <v/>
      </c>
      <c r="CC500">
        <f>'Grid_Stock'!CA31</f>
        <v/>
      </c>
      <c r="CD500">
        <f>'Grid_Stock'!CB31</f>
        <v/>
      </c>
      <c r="CE500">
        <f>'Grid_Stock'!CC31</f>
        <v/>
      </c>
      <c r="CF500">
        <f>'Grid_Stock'!CD31</f>
        <v/>
      </c>
      <c r="CG500">
        <f>'Grid_Stock'!CE31</f>
        <v/>
      </c>
      <c r="CH500">
        <f>'Grid_Stock'!CF31</f>
        <v/>
      </c>
      <c r="CI500">
        <f>'Grid_Stock'!CG31</f>
        <v/>
      </c>
      <c r="CJ500">
        <f>'Grid_Stock'!CH31</f>
        <v/>
      </c>
      <c r="CK500">
        <f>'Grid_Stock'!CI31</f>
        <v/>
      </c>
      <c r="CL500">
        <f>'Grid_Stock'!CJ31</f>
        <v/>
      </c>
      <c r="CM500">
        <f>'Grid_Stock'!CK31</f>
        <v/>
      </c>
      <c r="CN500">
        <f>'Grid_Stock'!CL31</f>
        <v/>
      </c>
      <c r="CO500">
        <f>'Grid_Stock'!CM31</f>
        <v/>
      </c>
      <c r="CP500">
        <f>'Grid_Stock'!CN31</f>
        <v/>
      </c>
      <c r="CQ500">
        <f>'Grid_Stock'!CO31</f>
        <v/>
      </c>
      <c r="CR500">
        <f>'Grid_Stock'!CP31</f>
        <v/>
      </c>
      <c r="CS500">
        <f>'Grid_Stock'!CQ31</f>
        <v/>
      </c>
      <c r="CT500">
        <f>'Grid_Stock'!CR31</f>
        <v/>
      </c>
      <c r="CU500">
        <f>'Grid_Stock'!CS31</f>
        <v/>
      </c>
      <c r="CV500">
        <f>'Grid_Stock'!CT31</f>
        <v/>
      </c>
      <c r="CW500">
        <f>'Grid_Stock'!CU31</f>
        <v/>
      </c>
      <c r="CX500">
        <f>'Grid_Stock'!CV31</f>
        <v/>
      </c>
      <c r="CY500">
        <f>'Grid_Stock'!CW31</f>
        <v/>
      </c>
      <c r="CZ500">
        <f>'Grid_Stock'!CX31</f>
        <v/>
      </c>
      <c r="DA500">
        <f>'Grid_Stock'!CY31</f>
        <v/>
      </c>
      <c r="DB500">
        <f>'Grid_Stock'!CZ31</f>
        <v/>
      </c>
      <c r="DC500">
        <f>'Grid_Stock'!DA31</f>
        <v/>
      </c>
    </row>
    <row r="501">
      <c r="B501" s="26" t="inlineStr">
        <is>
          <t>（発注の目安はDashboardの基準在庫[下限/上限]と色分けを参照）</t>
        </is>
      </c>
    </row>
    <row r="503">
      <c r="A503" s="21" t="inlineStr">
        <is>
          <t>CHEM-1780</t>
        </is>
      </c>
      <c r="B503" s="21" t="inlineStr">
        <is>
          <t>Diammonium Citrate</t>
        </is>
      </c>
      <c r="C503" s="22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  <c r="AA503" s="21" t="n"/>
      <c r="AB503" s="21" t="n"/>
      <c r="AC503" s="21" t="n"/>
      <c r="AD503" s="21" t="n"/>
      <c r="AE503" s="21" t="n"/>
      <c r="AF503" s="21" t="n"/>
      <c r="AG503" s="21" t="n"/>
      <c r="AH503" s="21" t="n"/>
      <c r="AI503" s="21" t="n"/>
      <c r="AJ503" s="21" t="n"/>
      <c r="AK503" s="21" t="n"/>
      <c r="AL503" s="21" t="n"/>
      <c r="AM503" s="21" t="n"/>
      <c r="AN503" s="21" t="n"/>
      <c r="AO503" s="21" t="n"/>
      <c r="AP503" s="21" t="n"/>
      <c r="AQ503" s="21" t="n"/>
      <c r="AR503" s="21" t="n"/>
      <c r="AS503" s="21" t="n"/>
      <c r="AT503" s="21" t="n"/>
      <c r="AU503" s="21" t="n"/>
      <c r="AV503" s="21" t="n"/>
      <c r="AW503" s="21" t="n"/>
      <c r="AX503" s="21" t="n"/>
      <c r="AY503" s="21" t="n"/>
      <c r="AZ503" s="21" t="n"/>
      <c r="BA503" s="21" t="n"/>
      <c r="BB503" s="21" t="n"/>
      <c r="BC503" s="21" t="n"/>
      <c r="BD503" s="21" t="n"/>
      <c r="BE503" s="21" t="n"/>
      <c r="BF503" s="21" t="n"/>
      <c r="BG503" s="21" t="n"/>
      <c r="BH503" s="21" t="n"/>
      <c r="BI503" s="21" t="n"/>
      <c r="BJ503" s="21" t="n"/>
      <c r="BK503" s="21" t="n"/>
      <c r="BL503" s="21" t="n"/>
      <c r="BM503" s="21" t="n"/>
      <c r="BN503" s="21" t="n"/>
      <c r="BO503" s="21" t="n"/>
      <c r="BP503" s="21" t="n"/>
      <c r="BQ503" s="21" t="n"/>
      <c r="BR503" s="21" t="n"/>
      <c r="BS503" s="21" t="n"/>
      <c r="BT503" s="21" t="n"/>
      <c r="BU503" s="21" t="n"/>
      <c r="BV503" s="21" t="n"/>
      <c r="BW503" s="21" t="n"/>
      <c r="BX503" s="21" t="n"/>
      <c r="BY503" s="21" t="n"/>
      <c r="BZ503" s="21" t="n"/>
      <c r="CA503" s="21" t="n"/>
      <c r="CB503" s="21" t="n"/>
      <c r="CC503" s="21" t="n"/>
      <c r="CD503" s="21" t="n"/>
      <c r="CE503" s="21" t="n"/>
      <c r="CF503" s="21" t="n"/>
      <c r="CG503" s="21" t="n"/>
      <c r="CH503" s="21" t="n"/>
      <c r="CI503" s="21" t="n"/>
      <c r="CJ503" s="21" t="n"/>
      <c r="CK503" s="21" t="n"/>
      <c r="CL503" s="21" t="n"/>
      <c r="CM503" s="21" t="n"/>
      <c r="CN503" s="21" t="n"/>
      <c r="CO503" s="21" t="n"/>
      <c r="CP503" s="21" t="n"/>
      <c r="CQ503" s="21" t="n"/>
      <c r="CR503" s="21" t="n"/>
      <c r="CS503" s="21" t="n"/>
      <c r="CT503" s="21" t="n"/>
      <c r="CU503" s="21" t="n"/>
      <c r="CV503" s="21" t="n"/>
      <c r="CW503" s="21" t="n"/>
      <c r="CX503" s="21" t="n"/>
      <c r="CY503" s="21" t="n"/>
      <c r="CZ503" s="21" t="n"/>
      <c r="DA503" s="21" t="n"/>
      <c r="DB503" s="21" t="n"/>
      <c r="DC503" s="21" t="n"/>
    </row>
    <row r="504">
      <c r="B504" t="inlineStr">
        <is>
          <t>TSP-1499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Name],$A503)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TSP-1555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Name],$A503)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TSP-903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s="5" t="inlineStr">
        <is>
          <t>合計使用量(kg)/週</t>
        </is>
      </c>
      <c r="D510">
        <f>'Grid_Requirement'!B32</f>
        <v/>
      </c>
      <c r="E510">
        <f>'Grid_Requirement'!C32</f>
        <v/>
      </c>
      <c r="F510">
        <f>'Grid_Requirement'!D32</f>
        <v/>
      </c>
      <c r="G510">
        <f>'Grid_Requirement'!E32</f>
        <v/>
      </c>
      <c r="H510">
        <f>'Grid_Requirement'!F32</f>
        <v/>
      </c>
      <c r="I510">
        <f>'Grid_Requirement'!G32</f>
        <v/>
      </c>
      <c r="J510">
        <f>'Grid_Requirement'!H32</f>
        <v/>
      </c>
      <c r="K510">
        <f>'Grid_Requirement'!I32</f>
        <v/>
      </c>
      <c r="L510">
        <f>'Grid_Requirement'!J32</f>
        <v/>
      </c>
      <c r="M510">
        <f>'Grid_Requirement'!K32</f>
        <v/>
      </c>
      <c r="N510">
        <f>'Grid_Requirement'!L32</f>
        <v/>
      </c>
      <c r="O510">
        <f>'Grid_Requirement'!M32</f>
        <v/>
      </c>
      <c r="P510">
        <f>'Grid_Requirement'!N32</f>
        <v/>
      </c>
      <c r="Q510">
        <f>'Grid_Requirement'!O32</f>
        <v/>
      </c>
      <c r="R510">
        <f>'Grid_Requirement'!P32</f>
        <v/>
      </c>
      <c r="S510">
        <f>'Grid_Requirement'!Q32</f>
        <v/>
      </c>
      <c r="T510">
        <f>'Grid_Requirement'!R32</f>
        <v/>
      </c>
      <c r="U510">
        <f>'Grid_Requirement'!S32</f>
        <v/>
      </c>
      <c r="V510">
        <f>'Grid_Requirement'!T32</f>
        <v/>
      </c>
      <c r="W510">
        <f>'Grid_Requirement'!U32</f>
        <v/>
      </c>
      <c r="X510">
        <f>'Grid_Requirement'!V32</f>
        <v/>
      </c>
      <c r="Y510">
        <f>'Grid_Requirement'!W32</f>
        <v/>
      </c>
      <c r="Z510">
        <f>'Grid_Requirement'!X32</f>
        <v/>
      </c>
      <c r="AA510">
        <f>'Grid_Requirement'!Y32</f>
        <v/>
      </c>
      <c r="AB510">
        <f>'Grid_Requirement'!Z32</f>
        <v/>
      </c>
      <c r="AC510">
        <f>'Grid_Requirement'!AA32</f>
        <v/>
      </c>
      <c r="AD510">
        <f>'Grid_Requirement'!AB32</f>
        <v/>
      </c>
      <c r="AE510">
        <f>'Grid_Requirement'!AC32</f>
        <v/>
      </c>
      <c r="AF510">
        <f>'Grid_Requirement'!AD32</f>
        <v/>
      </c>
      <c r="AG510">
        <f>'Grid_Requirement'!AE32</f>
        <v/>
      </c>
      <c r="AH510">
        <f>'Grid_Requirement'!AF32</f>
        <v/>
      </c>
      <c r="AI510">
        <f>'Grid_Requirement'!AG32</f>
        <v/>
      </c>
      <c r="AJ510">
        <f>'Grid_Requirement'!AH32</f>
        <v/>
      </c>
      <c r="AK510">
        <f>'Grid_Requirement'!AI32</f>
        <v/>
      </c>
      <c r="AL510">
        <f>'Grid_Requirement'!AJ32</f>
        <v/>
      </c>
      <c r="AM510">
        <f>'Grid_Requirement'!AK32</f>
        <v/>
      </c>
      <c r="AN510">
        <f>'Grid_Requirement'!AL32</f>
        <v/>
      </c>
      <c r="AO510">
        <f>'Grid_Requirement'!AM32</f>
        <v/>
      </c>
      <c r="AP510">
        <f>'Grid_Requirement'!AN32</f>
        <v/>
      </c>
      <c r="AQ510">
        <f>'Grid_Requirement'!AO32</f>
        <v/>
      </c>
      <c r="AR510">
        <f>'Grid_Requirement'!AP32</f>
        <v/>
      </c>
      <c r="AS510">
        <f>'Grid_Requirement'!AQ32</f>
        <v/>
      </c>
      <c r="AT510">
        <f>'Grid_Requirement'!AR32</f>
        <v/>
      </c>
      <c r="AU510">
        <f>'Grid_Requirement'!AS32</f>
        <v/>
      </c>
      <c r="AV510">
        <f>'Grid_Requirement'!AT32</f>
        <v/>
      </c>
      <c r="AW510">
        <f>'Grid_Requirement'!AU32</f>
        <v/>
      </c>
      <c r="AX510">
        <f>'Grid_Requirement'!AV32</f>
        <v/>
      </c>
      <c r="AY510">
        <f>'Grid_Requirement'!AW32</f>
        <v/>
      </c>
      <c r="AZ510">
        <f>'Grid_Requirement'!AX32</f>
        <v/>
      </c>
      <c r="BA510">
        <f>'Grid_Requirement'!AY32</f>
        <v/>
      </c>
      <c r="BB510">
        <f>'Grid_Requirement'!AZ32</f>
        <v/>
      </c>
      <c r="BC510">
        <f>'Grid_Requirement'!BA32</f>
        <v/>
      </c>
      <c r="BD510">
        <f>'Grid_Requirement'!BB32</f>
        <v/>
      </c>
      <c r="BE510">
        <f>'Grid_Requirement'!BC32</f>
        <v/>
      </c>
      <c r="BF510">
        <f>'Grid_Requirement'!BD32</f>
        <v/>
      </c>
      <c r="BG510">
        <f>'Grid_Requirement'!BE32</f>
        <v/>
      </c>
      <c r="BH510">
        <f>'Grid_Requirement'!BF32</f>
        <v/>
      </c>
      <c r="BI510">
        <f>'Grid_Requirement'!BG32</f>
        <v/>
      </c>
      <c r="BJ510">
        <f>'Grid_Requirement'!BH32</f>
        <v/>
      </c>
      <c r="BK510">
        <f>'Grid_Requirement'!BI32</f>
        <v/>
      </c>
      <c r="BL510">
        <f>'Grid_Requirement'!BJ32</f>
        <v/>
      </c>
      <c r="BM510">
        <f>'Grid_Requirement'!BK32</f>
        <v/>
      </c>
      <c r="BN510">
        <f>'Grid_Requirement'!BL32</f>
        <v/>
      </c>
      <c r="BO510">
        <f>'Grid_Requirement'!BM32</f>
        <v/>
      </c>
      <c r="BP510">
        <f>'Grid_Requirement'!BN32</f>
        <v/>
      </c>
      <c r="BQ510">
        <f>'Grid_Requirement'!BO32</f>
        <v/>
      </c>
      <c r="BR510">
        <f>'Grid_Requirement'!BP32</f>
        <v/>
      </c>
      <c r="BS510">
        <f>'Grid_Requirement'!BQ32</f>
        <v/>
      </c>
      <c r="BT510">
        <f>'Grid_Requirement'!BR32</f>
        <v/>
      </c>
      <c r="BU510">
        <f>'Grid_Requirement'!BS32</f>
        <v/>
      </c>
      <c r="BV510">
        <f>'Grid_Requirement'!BT32</f>
        <v/>
      </c>
      <c r="BW510">
        <f>'Grid_Requirement'!BU32</f>
        <v/>
      </c>
      <c r="BX510">
        <f>'Grid_Requirement'!BV32</f>
        <v/>
      </c>
      <c r="BY510">
        <f>'Grid_Requirement'!BW32</f>
        <v/>
      </c>
      <c r="BZ510">
        <f>'Grid_Requirement'!BX32</f>
        <v/>
      </c>
      <c r="CA510">
        <f>'Grid_Requirement'!BY32</f>
        <v/>
      </c>
      <c r="CB510">
        <f>'Grid_Requirement'!BZ32</f>
        <v/>
      </c>
      <c r="CC510">
        <f>'Grid_Requirement'!CA32</f>
        <v/>
      </c>
      <c r="CD510">
        <f>'Grid_Requirement'!CB32</f>
        <v/>
      </c>
      <c r="CE510">
        <f>'Grid_Requirement'!CC32</f>
        <v/>
      </c>
      <c r="CF510">
        <f>'Grid_Requirement'!CD32</f>
        <v/>
      </c>
      <c r="CG510">
        <f>'Grid_Requirement'!CE32</f>
        <v/>
      </c>
      <c r="CH510">
        <f>'Grid_Requirement'!CF32</f>
        <v/>
      </c>
      <c r="CI510">
        <f>'Grid_Requirement'!CG32</f>
        <v/>
      </c>
      <c r="CJ510">
        <f>'Grid_Requirement'!CH32</f>
        <v/>
      </c>
      <c r="CK510">
        <f>'Grid_Requirement'!CI32</f>
        <v/>
      </c>
      <c r="CL510">
        <f>'Grid_Requirement'!CJ32</f>
        <v/>
      </c>
      <c r="CM510">
        <f>'Grid_Requirement'!CK32</f>
        <v/>
      </c>
      <c r="CN510">
        <f>'Grid_Requirement'!CL32</f>
        <v/>
      </c>
      <c r="CO510">
        <f>'Grid_Requirement'!CM32</f>
        <v/>
      </c>
      <c r="CP510">
        <f>'Grid_Requirement'!CN32</f>
        <v/>
      </c>
      <c r="CQ510">
        <f>'Grid_Requirement'!CO32</f>
        <v/>
      </c>
      <c r="CR510">
        <f>'Grid_Requirement'!CP32</f>
        <v/>
      </c>
      <c r="CS510">
        <f>'Grid_Requirement'!CQ32</f>
        <v/>
      </c>
      <c r="CT510">
        <f>'Grid_Requirement'!CR32</f>
        <v/>
      </c>
      <c r="CU510">
        <f>'Grid_Requirement'!CS32</f>
        <v/>
      </c>
      <c r="CV510">
        <f>'Grid_Requirement'!CT32</f>
        <v/>
      </c>
      <c r="CW510">
        <f>'Grid_Requirement'!CU32</f>
        <v/>
      </c>
      <c r="CX510">
        <f>'Grid_Requirement'!CV32</f>
        <v/>
      </c>
      <c r="CY510">
        <f>'Grid_Requirement'!CW32</f>
        <v/>
      </c>
      <c r="CZ510">
        <f>'Grid_Requirement'!CX32</f>
        <v/>
      </c>
      <c r="DA510">
        <f>'Grid_Requirement'!CY32</f>
        <v/>
      </c>
      <c r="DB510">
        <f>'Grid_Requirement'!CZ32</f>
        <v/>
      </c>
      <c r="DC510">
        <f>'Grid_Requirement'!DA32</f>
        <v/>
      </c>
    </row>
    <row r="511">
      <c r="B511" t="inlineStr">
        <is>
          <t>TTAF在庫(実績,kg)</t>
        </is>
      </c>
      <c r="D511">
        <f>'T_TTAFStock'!B36</f>
        <v/>
      </c>
      <c r="E511">
        <f>'T_TTAFStock'!C36</f>
        <v/>
      </c>
      <c r="F511">
        <f>'T_TTAFStock'!D36</f>
        <v/>
      </c>
      <c r="G511">
        <f>'T_TTAFStock'!E36</f>
        <v/>
      </c>
      <c r="H511">
        <f>'T_TTAFStock'!F36</f>
        <v/>
      </c>
      <c r="I511">
        <f>'T_TTAFStock'!G36</f>
        <v/>
      </c>
      <c r="J511">
        <f>'T_TTAFStock'!H36</f>
        <v/>
      </c>
      <c r="K511">
        <f>'T_TTAFStock'!I36</f>
        <v/>
      </c>
      <c r="L511">
        <f>'T_TTAFStock'!J36</f>
        <v/>
      </c>
      <c r="M511">
        <f>'T_TTAFStock'!K36</f>
        <v/>
      </c>
      <c r="N511">
        <f>'T_TTAFStock'!L36</f>
        <v/>
      </c>
      <c r="O511">
        <f>'T_TTAFStock'!M36</f>
        <v/>
      </c>
      <c r="P511">
        <f>'T_TTAFStock'!N36</f>
        <v/>
      </c>
      <c r="Q511">
        <f>'T_TTAFStock'!O36</f>
        <v/>
      </c>
      <c r="R511">
        <f>'T_TTAFStock'!P36</f>
        <v/>
      </c>
      <c r="S511">
        <f>'T_TTAFStock'!Q36</f>
        <v/>
      </c>
      <c r="T511">
        <f>'T_TTAFStock'!R36</f>
        <v/>
      </c>
      <c r="U511">
        <f>'T_TTAFStock'!S36</f>
        <v/>
      </c>
      <c r="V511">
        <f>'T_TTAFStock'!T36</f>
        <v/>
      </c>
      <c r="W511">
        <f>'T_TTAFStock'!U36</f>
        <v/>
      </c>
      <c r="X511">
        <f>'T_TTAFStock'!V36</f>
        <v/>
      </c>
      <c r="Y511">
        <f>'T_TTAFStock'!W36</f>
        <v/>
      </c>
      <c r="Z511">
        <f>'T_TTAFStock'!X36</f>
        <v/>
      </c>
      <c r="AA511">
        <f>'T_TTAFStock'!Y36</f>
        <v/>
      </c>
      <c r="AB511">
        <f>'T_TTAFStock'!Z36</f>
        <v/>
      </c>
      <c r="AC511">
        <f>'T_TTAFStock'!AA36</f>
        <v/>
      </c>
      <c r="AD511">
        <f>'T_TTAFStock'!AB36</f>
        <v/>
      </c>
      <c r="AE511">
        <f>'T_TTAFStock'!AC36</f>
        <v/>
      </c>
      <c r="AF511">
        <f>'T_TTAFStock'!AD36</f>
        <v/>
      </c>
      <c r="AG511">
        <f>'T_TTAFStock'!AE36</f>
        <v/>
      </c>
      <c r="AH511">
        <f>'T_TTAFStock'!AF36</f>
        <v/>
      </c>
      <c r="AI511">
        <f>'T_TTAFStock'!AG36</f>
        <v/>
      </c>
      <c r="AJ511">
        <f>'T_TTAFStock'!AH36</f>
        <v/>
      </c>
      <c r="AK511">
        <f>'T_TTAFStock'!AI36</f>
        <v/>
      </c>
      <c r="AL511">
        <f>'T_TTAFStock'!AJ36</f>
        <v/>
      </c>
      <c r="AM511">
        <f>'T_TTAFStock'!AK36</f>
        <v/>
      </c>
      <c r="AN511">
        <f>'T_TTAFStock'!AL36</f>
        <v/>
      </c>
      <c r="AO511">
        <f>'T_TTAFStock'!AM36</f>
        <v/>
      </c>
      <c r="AP511">
        <f>'T_TTAFStock'!AN36</f>
        <v/>
      </c>
      <c r="AQ511">
        <f>'T_TTAFStock'!AO36</f>
        <v/>
      </c>
      <c r="AR511">
        <f>'T_TTAFStock'!AP36</f>
        <v/>
      </c>
      <c r="AS511">
        <f>'T_TTAFStock'!AQ36</f>
        <v/>
      </c>
      <c r="AT511">
        <f>'T_TTAFStock'!AR36</f>
        <v/>
      </c>
      <c r="AU511">
        <f>'T_TTAFStock'!AS36</f>
        <v/>
      </c>
      <c r="AV511">
        <f>'T_TTAFStock'!AT36</f>
        <v/>
      </c>
      <c r="AW511">
        <f>'T_TTAFStock'!AU36</f>
        <v/>
      </c>
      <c r="AX511">
        <f>'T_TTAFStock'!AV36</f>
        <v/>
      </c>
      <c r="AY511">
        <f>'T_TTAFStock'!AW36</f>
        <v/>
      </c>
      <c r="AZ511">
        <f>'T_TTAFStock'!AX36</f>
        <v/>
      </c>
      <c r="BA511">
        <f>'T_TTAFStock'!AY36</f>
        <v/>
      </c>
      <c r="BB511">
        <f>'T_TTAFStock'!AZ36</f>
        <v/>
      </c>
      <c r="BC511">
        <f>'T_TTAFStock'!BA36</f>
        <v/>
      </c>
      <c r="BD511">
        <f>'T_TTAFStock'!BB36</f>
        <v/>
      </c>
      <c r="BE511">
        <f>'T_TTAFStock'!BC36</f>
        <v/>
      </c>
      <c r="BF511">
        <f>'T_TTAFStock'!BD36</f>
        <v/>
      </c>
      <c r="BG511">
        <f>'T_TTAFStock'!BE36</f>
        <v/>
      </c>
      <c r="BH511">
        <f>'T_TTAFStock'!BF36</f>
        <v/>
      </c>
      <c r="BI511">
        <f>'T_TTAFStock'!BG36</f>
        <v/>
      </c>
      <c r="BJ511">
        <f>'T_TTAFStock'!BH36</f>
        <v/>
      </c>
      <c r="BK511">
        <f>'T_TTAFStock'!BI36</f>
        <v/>
      </c>
      <c r="BL511">
        <f>'T_TTAFStock'!BJ36</f>
        <v/>
      </c>
      <c r="BM511">
        <f>'T_TTAFStock'!BK36</f>
        <v/>
      </c>
      <c r="BN511">
        <f>'T_TTAFStock'!BL36</f>
        <v/>
      </c>
      <c r="BO511">
        <f>'T_TTAFStock'!BM36</f>
        <v/>
      </c>
      <c r="BP511">
        <f>'T_TTAFStock'!BN36</f>
        <v/>
      </c>
      <c r="BQ511">
        <f>'T_TTAFStock'!BO36</f>
        <v/>
      </c>
      <c r="BR511">
        <f>'T_TTAFStock'!BP36</f>
        <v/>
      </c>
      <c r="BS511">
        <f>'T_TTAFStock'!BQ36</f>
        <v/>
      </c>
      <c r="BT511">
        <f>'T_TTAFStock'!BR36</f>
        <v/>
      </c>
      <c r="BU511">
        <f>'T_TTAFStock'!BS36</f>
        <v/>
      </c>
      <c r="BV511">
        <f>'T_TTAFStock'!BT36</f>
        <v/>
      </c>
      <c r="BW511">
        <f>'T_TTAFStock'!BU36</f>
        <v/>
      </c>
      <c r="BX511">
        <f>'T_TTAFStock'!BV36</f>
        <v/>
      </c>
      <c r="BY511">
        <f>'T_TTAFStock'!BW36</f>
        <v/>
      </c>
      <c r="BZ511">
        <f>'T_TTAFStock'!BX36</f>
        <v/>
      </c>
      <c r="CA511">
        <f>'T_TTAFStock'!BY36</f>
        <v/>
      </c>
      <c r="CB511">
        <f>'T_TTAFStock'!BZ36</f>
        <v/>
      </c>
      <c r="CC511">
        <f>'T_TTAFStock'!CA36</f>
        <v/>
      </c>
      <c r="CD511">
        <f>'T_TTAFStock'!CB36</f>
        <v/>
      </c>
      <c r="CE511">
        <f>'T_TTAFStock'!CC36</f>
        <v/>
      </c>
      <c r="CF511">
        <f>'T_TTAFStock'!CD36</f>
        <v/>
      </c>
      <c r="CG511">
        <f>'T_TTAFStock'!CE36</f>
        <v/>
      </c>
      <c r="CH511">
        <f>'T_TTAFStock'!CF36</f>
        <v/>
      </c>
      <c r="CI511">
        <f>'T_TTAFStock'!CG36</f>
        <v/>
      </c>
      <c r="CJ511">
        <f>'T_TTAFStock'!CH36</f>
        <v/>
      </c>
      <c r="CK511">
        <f>'T_TTAFStock'!CI36</f>
        <v/>
      </c>
      <c r="CL511">
        <f>'T_TTAFStock'!CJ36</f>
        <v/>
      </c>
      <c r="CM511">
        <f>'T_TTAFStock'!CK36</f>
        <v/>
      </c>
      <c r="CN511">
        <f>'T_TTAFStock'!CL36</f>
        <v/>
      </c>
      <c r="CO511">
        <f>'T_TTAFStock'!CM36</f>
        <v/>
      </c>
      <c r="CP511">
        <f>'T_TTAFStock'!CN36</f>
        <v/>
      </c>
      <c r="CQ511">
        <f>'T_TTAFStock'!CO36</f>
        <v/>
      </c>
      <c r="CR511">
        <f>'T_TTAFStock'!CP36</f>
        <v/>
      </c>
      <c r="CS511">
        <f>'T_TTAFStock'!CQ36</f>
        <v/>
      </c>
      <c r="CT511">
        <f>'T_TTAFStock'!CR36</f>
        <v/>
      </c>
      <c r="CU511">
        <f>'T_TTAFStock'!CS36</f>
        <v/>
      </c>
      <c r="CV511">
        <f>'T_TTAFStock'!CT36</f>
        <v/>
      </c>
      <c r="CW511">
        <f>'T_TTAFStock'!CU36</f>
        <v/>
      </c>
      <c r="CX511">
        <f>'T_TTAFStock'!CV36</f>
        <v/>
      </c>
      <c r="CY511">
        <f>'T_TTAFStock'!CW36</f>
        <v/>
      </c>
      <c r="CZ511">
        <f>'T_TTAFStock'!CX36</f>
        <v/>
      </c>
      <c r="DA511">
        <f>'T_TTAFStock'!CY36</f>
        <v/>
      </c>
      <c r="DB511">
        <f>'T_TTAFStock'!CZ36</f>
        <v/>
      </c>
      <c r="DC511">
        <f>'T_TTAFStock'!DA36</f>
        <v/>
      </c>
    </row>
    <row r="512">
      <c r="B512" t="inlineStr">
        <is>
          <t>自社在庫(実績,kg)</t>
        </is>
      </c>
      <c r="D512">
        <f>'T_SelfStock'!B36</f>
        <v/>
      </c>
      <c r="E512">
        <f>'T_SelfStock'!C36</f>
        <v/>
      </c>
      <c r="F512">
        <f>'T_SelfStock'!D36</f>
        <v/>
      </c>
      <c r="G512">
        <f>'T_SelfStock'!E36</f>
        <v/>
      </c>
      <c r="H512">
        <f>'T_SelfStock'!F36</f>
        <v/>
      </c>
      <c r="I512">
        <f>'T_SelfStock'!G36</f>
        <v/>
      </c>
      <c r="J512">
        <f>'T_SelfStock'!H36</f>
        <v/>
      </c>
      <c r="K512">
        <f>'T_SelfStock'!I36</f>
        <v/>
      </c>
      <c r="L512">
        <f>'T_SelfStock'!J36</f>
        <v/>
      </c>
      <c r="M512">
        <f>'T_SelfStock'!K36</f>
        <v/>
      </c>
      <c r="N512">
        <f>'T_SelfStock'!L36</f>
        <v/>
      </c>
      <c r="O512">
        <f>'T_SelfStock'!M36</f>
        <v/>
      </c>
      <c r="P512">
        <f>'T_SelfStock'!N36</f>
        <v/>
      </c>
      <c r="Q512">
        <f>'T_SelfStock'!O36</f>
        <v/>
      </c>
      <c r="R512">
        <f>'T_SelfStock'!P36</f>
        <v/>
      </c>
      <c r="S512">
        <f>'T_SelfStock'!Q36</f>
        <v/>
      </c>
      <c r="T512">
        <f>'T_SelfStock'!R36</f>
        <v/>
      </c>
      <c r="U512">
        <f>'T_SelfStock'!S36</f>
        <v/>
      </c>
      <c r="V512">
        <f>'T_SelfStock'!T36</f>
        <v/>
      </c>
      <c r="W512">
        <f>'T_SelfStock'!U36</f>
        <v/>
      </c>
      <c r="X512">
        <f>'T_SelfStock'!V36</f>
        <v/>
      </c>
      <c r="Y512">
        <f>'T_SelfStock'!W36</f>
        <v/>
      </c>
      <c r="Z512">
        <f>'T_SelfStock'!X36</f>
        <v/>
      </c>
      <c r="AA512">
        <f>'T_SelfStock'!Y36</f>
        <v/>
      </c>
      <c r="AB512">
        <f>'T_SelfStock'!Z36</f>
        <v/>
      </c>
      <c r="AC512">
        <f>'T_SelfStock'!AA36</f>
        <v/>
      </c>
      <c r="AD512">
        <f>'T_SelfStock'!AB36</f>
        <v/>
      </c>
      <c r="AE512">
        <f>'T_SelfStock'!AC36</f>
        <v/>
      </c>
      <c r="AF512">
        <f>'T_SelfStock'!AD36</f>
        <v/>
      </c>
      <c r="AG512">
        <f>'T_SelfStock'!AE36</f>
        <v/>
      </c>
      <c r="AH512">
        <f>'T_SelfStock'!AF36</f>
        <v/>
      </c>
      <c r="AI512">
        <f>'T_SelfStock'!AG36</f>
        <v/>
      </c>
      <c r="AJ512">
        <f>'T_SelfStock'!AH36</f>
        <v/>
      </c>
      <c r="AK512">
        <f>'T_SelfStock'!AI36</f>
        <v/>
      </c>
      <c r="AL512">
        <f>'T_SelfStock'!AJ36</f>
        <v/>
      </c>
      <c r="AM512">
        <f>'T_SelfStock'!AK36</f>
        <v/>
      </c>
      <c r="AN512">
        <f>'T_SelfStock'!AL36</f>
        <v/>
      </c>
      <c r="AO512">
        <f>'T_SelfStock'!AM36</f>
        <v/>
      </c>
      <c r="AP512">
        <f>'T_SelfStock'!AN36</f>
        <v/>
      </c>
      <c r="AQ512">
        <f>'T_SelfStock'!AO36</f>
        <v/>
      </c>
      <c r="AR512">
        <f>'T_SelfStock'!AP36</f>
        <v/>
      </c>
      <c r="AS512">
        <f>'T_SelfStock'!AQ36</f>
        <v/>
      </c>
      <c r="AT512">
        <f>'T_SelfStock'!AR36</f>
        <v/>
      </c>
      <c r="AU512">
        <f>'T_SelfStock'!AS36</f>
        <v/>
      </c>
      <c r="AV512">
        <f>'T_SelfStock'!AT36</f>
        <v/>
      </c>
      <c r="AW512">
        <f>'T_SelfStock'!AU36</f>
        <v/>
      </c>
      <c r="AX512">
        <f>'T_SelfStock'!AV36</f>
        <v/>
      </c>
      <c r="AY512">
        <f>'T_SelfStock'!AW36</f>
        <v/>
      </c>
      <c r="AZ512">
        <f>'T_SelfStock'!AX36</f>
        <v/>
      </c>
      <c r="BA512">
        <f>'T_SelfStock'!AY36</f>
        <v/>
      </c>
      <c r="BB512">
        <f>'T_SelfStock'!AZ36</f>
        <v/>
      </c>
      <c r="BC512">
        <f>'T_SelfStock'!BA36</f>
        <v/>
      </c>
      <c r="BD512">
        <f>'T_SelfStock'!BB36</f>
        <v/>
      </c>
      <c r="BE512">
        <f>'T_SelfStock'!BC36</f>
        <v/>
      </c>
      <c r="BF512">
        <f>'T_SelfStock'!BD36</f>
        <v/>
      </c>
      <c r="BG512">
        <f>'T_SelfStock'!BE36</f>
        <v/>
      </c>
      <c r="BH512">
        <f>'T_SelfStock'!BF36</f>
        <v/>
      </c>
      <c r="BI512">
        <f>'T_SelfStock'!BG36</f>
        <v/>
      </c>
      <c r="BJ512">
        <f>'T_SelfStock'!BH36</f>
        <v/>
      </c>
      <c r="BK512">
        <f>'T_SelfStock'!BI36</f>
        <v/>
      </c>
      <c r="BL512">
        <f>'T_SelfStock'!BJ36</f>
        <v/>
      </c>
      <c r="BM512">
        <f>'T_SelfStock'!BK36</f>
        <v/>
      </c>
      <c r="BN512">
        <f>'T_SelfStock'!BL36</f>
        <v/>
      </c>
      <c r="BO512">
        <f>'T_SelfStock'!BM36</f>
        <v/>
      </c>
      <c r="BP512">
        <f>'T_SelfStock'!BN36</f>
        <v/>
      </c>
      <c r="BQ512">
        <f>'T_SelfStock'!BO36</f>
        <v/>
      </c>
      <c r="BR512">
        <f>'T_SelfStock'!BP36</f>
        <v/>
      </c>
      <c r="BS512">
        <f>'T_SelfStock'!BQ36</f>
        <v/>
      </c>
      <c r="BT512">
        <f>'T_SelfStock'!BR36</f>
        <v/>
      </c>
      <c r="BU512">
        <f>'T_SelfStock'!BS36</f>
        <v/>
      </c>
      <c r="BV512">
        <f>'T_SelfStock'!BT36</f>
        <v/>
      </c>
      <c r="BW512">
        <f>'T_SelfStock'!BU36</f>
        <v/>
      </c>
      <c r="BX512">
        <f>'T_SelfStock'!BV36</f>
        <v/>
      </c>
      <c r="BY512">
        <f>'T_SelfStock'!BW36</f>
        <v/>
      </c>
      <c r="BZ512">
        <f>'T_SelfStock'!BX36</f>
        <v/>
      </c>
      <c r="CA512">
        <f>'T_SelfStock'!BY36</f>
        <v/>
      </c>
      <c r="CB512">
        <f>'T_SelfStock'!BZ36</f>
        <v/>
      </c>
      <c r="CC512">
        <f>'T_SelfStock'!CA36</f>
        <v/>
      </c>
      <c r="CD512">
        <f>'T_SelfStock'!CB36</f>
        <v/>
      </c>
      <c r="CE512">
        <f>'T_SelfStock'!CC36</f>
        <v/>
      </c>
      <c r="CF512">
        <f>'T_SelfStock'!CD36</f>
        <v/>
      </c>
      <c r="CG512">
        <f>'T_SelfStock'!CE36</f>
        <v/>
      </c>
      <c r="CH512">
        <f>'T_SelfStock'!CF36</f>
        <v/>
      </c>
      <c r="CI512">
        <f>'T_SelfStock'!CG36</f>
        <v/>
      </c>
      <c r="CJ512">
        <f>'T_SelfStock'!CH36</f>
        <v/>
      </c>
      <c r="CK512">
        <f>'T_SelfStock'!CI36</f>
        <v/>
      </c>
      <c r="CL512">
        <f>'T_SelfStock'!CJ36</f>
        <v/>
      </c>
      <c r="CM512">
        <f>'T_SelfStock'!CK36</f>
        <v/>
      </c>
      <c r="CN512">
        <f>'T_SelfStock'!CL36</f>
        <v/>
      </c>
      <c r="CO512">
        <f>'T_SelfStock'!CM36</f>
        <v/>
      </c>
      <c r="CP512">
        <f>'T_SelfStock'!CN36</f>
        <v/>
      </c>
      <c r="CQ512">
        <f>'T_SelfStock'!CO36</f>
        <v/>
      </c>
      <c r="CR512">
        <f>'T_SelfStock'!CP36</f>
        <v/>
      </c>
      <c r="CS512">
        <f>'T_SelfStock'!CQ36</f>
        <v/>
      </c>
      <c r="CT512">
        <f>'T_SelfStock'!CR36</f>
        <v/>
      </c>
      <c r="CU512">
        <f>'T_SelfStock'!CS36</f>
        <v/>
      </c>
      <c r="CV512">
        <f>'T_SelfStock'!CT36</f>
        <v/>
      </c>
      <c r="CW512">
        <f>'T_SelfStock'!CU36</f>
        <v/>
      </c>
      <c r="CX512">
        <f>'T_SelfStock'!CV36</f>
        <v/>
      </c>
      <c r="CY512">
        <f>'T_SelfStock'!CW36</f>
        <v/>
      </c>
      <c r="CZ512">
        <f>'T_SelfStock'!CX36</f>
        <v/>
      </c>
      <c r="DA512">
        <f>'T_SelfStock'!CY36</f>
        <v/>
      </c>
      <c r="DB512">
        <f>'T_SelfStock'!CZ36</f>
        <v/>
      </c>
      <c r="DC512">
        <f>'T_SelfStock'!DA36</f>
        <v/>
      </c>
    </row>
    <row r="513">
      <c r="B513" t="inlineStr">
        <is>
          <t>Order(発注予定,kg)</t>
        </is>
      </c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  <c r="AB513" s="23" t="n"/>
      <c r="AC513" s="23" t="n"/>
      <c r="AD513" s="23" t="n"/>
      <c r="AE513" s="23" t="n"/>
      <c r="AF513" s="23" t="n"/>
      <c r="AG513" s="23" t="n"/>
      <c r="AH513" s="23" t="n"/>
      <c r="AI513" s="23" t="n"/>
      <c r="AJ513" s="23" t="n"/>
      <c r="AK513" s="23" t="n"/>
      <c r="AL513" s="23" t="n"/>
      <c r="AM513" s="23" t="n"/>
      <c r="AN513" s="23" t="n"/>
      <c r="AO513" s="23" t="n"/>
      <c r="AP513" s="23" t="n"/>
      <c r="AQ513" s="23" t="n"/>
      <c r="AR513" s="23" t="n"/>
      <c r="AS513" s="23" t="n"/>
      <c r="AT513" s="23" t="n"/>
      <c r="AU513" s="23" t="n"/>
      <c r="AV513" s="23" t="n"/>
      <c r="AW513" s="23" t="n"/>
      <c r="AX513" s="23" t="n"/>
      <c r="AY513" s="23" t="n"/>
      <c r="AZ513" s="23" t="n"/>
      <c r="BA513" s="23" t="n"/>
      <c r="BB513" s="23" t="n"/>
      <c r="BC513" s="23" t="n"/>
      <c r="BD513" s="23" t="n"/>
      <c r="BE513" s="23" t="n"/>
      <c r="BF513" s="23" t="n"/>
      <c r="BG513" s="23" t="n"/>
      <c r="BH513" s="23" t="n"/>
      <c r="BI513" s="23" t="n"/>
      <c r="BJ513" s="23" t="n"/>
      <c r="BK513" s="23" t="n"/>
      <c r="BL513" s="23" t="n"/>
      <c r="BM513" s="23" t="n"/>
      <c r="BN513" s="23" t="n"/>
      <c r="BO513" s="23" t="n"/>
      <c r="BP513" s="23" t="n"/>
      <c r="BQ513" s="23" t="n"/>
      <c r="BR513" s="23" t="n"/>
      <c r="BS513" s="23" t="n"/>
      <c r="BT513" s="23" t="n"/>
      <c r="BU513" s="23" t="n"/>
      <c r="BV513" s="23" t="n"/>
      <c r="BW513" s="23" t="n"/>
      <c r="BX513" s="23" t="n"/>
      <c r="BY513" s="23" t="n"/>
      <c r="BZ513" s="23" t="n"/>
      <c r="CA513" s="23" t="n"/>
      <c r="CB513" s="23" t="n"/>
      <c r="CC513" s="23" t="n"/>
      <c r="CD513" s="23" t="n"/>
      <c r="CE513" s="23" t="n"/>
      <c r="CF513" s="23" t="n"/>
      <c r="CG513" s="23" t="n"/>
      <c r="CH513" s="23" t="n"/>
      <c r="CI513" s="23" t="n"/>
      <c r="CJ513" s="23" t="n"/>
      <c r="CK513" s="23" t="n"/>
      <c r="CL513" s="23" t="n"/>
      <c r="CM513" s="23" t="n"/>
      <c r="CN513" s="23" t="n"/>
      <c r="CO513" s="23" t="n"/>
      <c r="CP513" s="23" t="n"/>
      <c r="CQ513" s="23" t="n"/>
      <c r="CR513" s="23" t="n"/>
      <c r="CS513" s="23" t="n"/>
      <c r="CT513" s="23" t="n"/>
      <c r="CU513" s="23" t="n"/>
      <c r="CV513" s="23" t="n"/>
      <c r="CW513" s="23" t="n"/>
      <c r="CX513" s="23" t="n"/>
      <c r="CY513" s="23" t="n"/>
      <c r="CZ513" s="23" t="n"/>
      <c r="DA513" s="23" t="n"/>
      <c r="DB513" s="23" t="n"/>
      <c r="DC513" s="23" t="n"/>
      <c r="DE513" s="12" t="inlineStr">
        <is>
          <t>CHEM-1780</t>
        </is>
      </c>
    </row>
    <row r="514">
      <c r="B514" s="24" t="inlineStr">
        <is>
          <t>PO_No</t>
        </is>
      </c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  <c r="AD514" s="25" t="n"/>
      <c r="AE514" s="25" t="n"/>
      <c r="AF514" s="25" t="n"/>
      <c r="AG514" s="25" t="n"/>
      <c r="AH514" s="25" t="n"/>
      <c r="AI514" s="25" t="n"/>
      <c r="AJ514" s="25" t="n"/>
      <c r="AK514" s="25" t="n"/>
      <c r="AL514" s="25" t="n"/>
      <c r="AM514" s="25" t="n"/>
      <c r="AN514" s="25" t="n"/>
      <c r="AO514" s="25" t="n"/>
      <c r="AP514" s="25" t="n"/>
      <c r="AQ514" s="25" t="n"/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25" t="n"/>
      <c r="CD514" s="25" t="n"/>
      <c r="CE514" s="25" t="n"/>
      <c r="CF514" s="25" t="n"/>
      <c r="CG514" s="25" t="n"/>
      <c r="CH514" s="25" t="n"/>
      <c r="CI514" s="25" t="n"/>
      <c r="CJ514" s="25" t="n"/>
      <c r="CK514" s="25" t="n"/>
      <c r="CL514" s="25" t="n"/>
      <c r="CM514" s="25" t="n"/>
      <c r="CN514" s="25" t="n"/>
      <c r="CO514" s="25" t="n"/>
      <c r="CP514" s="25" t="n"/>
      <c r="CQ514" s="25" t="n"/>
      <c r="CR514" s="25" t="n"/>
      <c r="CS514" s="25" t="n"/>
      <c r="CT514" s="25" t="n"/>
      <c r="CU514" s="25" t="n"/>
      <c r="CV514" s="25" t="n"/>
      <c r="CW514" s="25" t="n"/>
      <c r="CX514" s="25" t="n"/>
      <c r="CY514" s="25" t="n"/>
      <c r="CZ514" s="25" t="n"/>
      <c r="DA514" s="25" t="n"/>
      <c r="DB514" s="25" t="n"/>
      <c r="DC514" s="25" t="n"/>
    </row>
    <row r="515">
      <c r="B515" s="5" t="inlineStr">
        <is>
          <t>合計在庫(週末時点,kg)</t>
        </is>
      </c>
      <c r="D515">
        <f>'Grid_Stock'!B32</f>
        <v/>
      </c>
      <c r="E515">
        <f>'Grid_Stock'!C32</f>
        <v/>
      </c>
      <c r="F515">
        <f>'Grid_Stock'!D32</f>
        <v/>
      </c>
      <c r="G515">
        <f>'Grid_Stock'!E32</f>
        <v/>
      </c>
      <c r="H515">
        <f>'Grid_Stock'!F32</f>
        <v/>
      </c>
      <c r="I515">
        <f>'Grid_Stock'!G32</f>
        <v/>
      </c>
      <c r="J515">
        <f>'Grid_Stock'!H32</f>
        <v/>
      </c>
      <c r="K515">
        <f>'Grid_Stock'!I32</f>
        <v/>
      </c>
      <c r="L515">
        <f>'Grid_Stock'!J32</f>
        <v/>
      </c>
      <c r="M515">
        <f>'Grid_Stock'!K32</f>
        <v/>
      </c>
      <c r="N515">
        <f>'Grid_Stock'!L32</f>
        <v/>
      </c>
      <c r="O515">
        <f>'Grid_Stock'!M32</f>
        <v/>
      </c>
      <c r="P515">
        <f>'Grid_Stock'!N32</f>
        <v/>
      </c>
      <c r="Q515">
        <f>'Grid_Stock'!O32</f>
        <v/>
      </c>
      <c r="R515">
        <f>'Grid_Stock'!P32</f>
        <v/>
      </c>
      <c r="S515">
        <f>'Grid_Stock'!Q32</f>
        <v/>
      </c>
      <c r="T515">
        <f>'Grid_Stock'!R32</f>
        <v/>
      </c>
      <c r="U515">
        <f>'Grid_Stock'!S32</f>
        <v/>
      </c>
      <c r="V515">
        <f>'Grid_Stock'!T32</f>
        <v/>
      </c>
      <c r="W515">
        <f>'Grid_Stock'!U32</f>
        <v/>
      </c>
      <c r="X515">
        <f>'Grid_Stock'!V32</f>
        <v/>
      </c>
      <c r="Y515">
        <f>'Grid_Stock'!W32</f>
        <v/>
      </c>
      <c r="Z515">
        <f>'Grid_Stock'!X32</f>
        <v/>
      </c>
      <c r="AA515">
        <f>'Grid_Stock'!Y32</f>
        <v/>
      </c>
      <c r="AB515">
        <f>'Grid_Stock'!Z32</f>
        <v/>
      </c>
      <c r="AC515">
        <f>'Grid_Stock'!AA32</f>
        <v/>
      </c>
      <c r="AD515">
        <f>'Grid_Stock'!AB32</f>
        <v/>
      </c>
      <c r="AE515">
        <f>'Grid_Stock'!AC32</f>
        <v/>
      </c>
      <c r="AF515">
        <f>'Grid_Stock'!AD32</f>
        <v/>
      </c>
      <c r="AG515">
        <f>'Grid_Stock'!AE32</f>
        <v/>
      </c>
      <c r="AH515">
        <f>'Grid_Stock'!AF32</f>
        <v/>
      </c>
      <c r="AI515">
        <f>'Grid_Stock'!AG32</f>
        <v/>
      </c>
      <c r="AJ515">
        <f>'Grid_Stock'!AH32</f>
        <v/>
      </c>
      <c r="AK515">
        <f>'Grid_Stock'!AI32</f>
        <v/>
      </c>
      <c r="AL515">
        <f>'Grid_Stock'!AJ32</f>
        <v/>
      </c>
      <c r="AM515">
        <f>'Grid_Stock'!AK32</f>
        <v/>
      </c>
      <c r="AN515">
        <f>'Grid_Stock'!AL32</f>
        <v/>
      </c>
      <c r="AO515">
        <f>'Grid_Stock'!AM32</f>
        <v/>
      </c>
      <c r="AP515">
        <f>'Grid_Stock'!AN32</f>
        <v/>
      </c>
      <c r="AQ515">
        <f>'Grid_Stock'!AO32</f>
        <v/>
      </c>
      <c r="AR515">
        <f>'Grid_Stock'!AP32</f>
        <v/>
      </c>
      <c r="AS515">
        <f>'Grid_Stock'!AQ32</f>
        <v/>
      </c>
      <c r="AT515">
        <f>'Grid_Stock'!AR32</f>
        <v/>
      </c>
      <c r="AU515">
        <f>'Grid_Stock'!AS32</f>
        <v/>
      </c>
      <c r="AV515">
        <f>'Grid_Stock'!AT32</f>
        <v/>
      </c>
      <c r="AW515">
        <f>'Grid_Stock'!AU32</f>
        <v/>
      </c>
      <c r="AX515">
        <f>'Grid_Stock'!AV32</f>
        <v/>
      </c>
      <c r="AY515">
        <f>'Grid_Stock'!AW32</f>
        <v/>
      </c>
      <c r="AZ515">
        <f>'Grid_Stock'!AX32</f>
        <v/>
      </c>
      <c r="BA515">
        <f>'Grid_Stock'!AY32</f>
        <v/>
      </c>
      <c r="BB515">
        <f>'Grid_Stock'!AZ32</f>
        <v/>
      </c>
      <c r="BC515">
        <f>'Grid_Stock'!BA32</f>
        <v/>
      </c>
      <c r="BD515">
        <f>'Grid_Stock'!BB32</f>
        <v/>
      </c>
      <c r="BE515">
        <f>'Grid_Stock'!BC32</f>
        <v/>
      </c>
      <c r="BF515">
        <f>'Grid_Stock'!BD32</f>
        <v/>
      </c>
      <c r="BG515">
        <f>'Grid_Stock'!BE32</f>
        <v/>
      </c>
      <c r="BH515">
        <f>'Grid_Stock'!BF32</f>
        <v/>
      </c>
      <c r="BI515">
        <f>'Grid_Stock'!BG32</f>
        <v/>
      </c>
      <c r="BJ515">
        <f>'Grid_Stock'!BH32</f>
        <v/>
      </c>
      <c r="BK515">
        <f>'Grid_Stock'!BI32</f>
        <v/>
      </c>
      <c r="BL515">
        <f>'Grid_Stock'!BJ32</f>
        <v/>
      </c>
      <c r="BM515">
        <f>'Grid_Stock'!BK32</f>
        <v/>
      </c>
      <c r="BN515">
        <f>'Grid_Stock'!BL32</f>
        <v/>
      </c>
      <c r="BO515">
        <f>'Grid_Stock'!BM32</f>
        <v/>
      </c>
      <c r="BP515">
        <f>'Grid_Stock'!BN32</f>
        <v/>
      </c>
      <c r="BQ515">
        <f>'Grid_Stock'!BO32</f>
        <v/>
      </c>
      <c r="BR515">
        <f>'Grid_Stock'!BP32</f>
        <v/>
      </c>
      <c r="BS515">
        <f>'Grid_Stock'!BQ32</f>
        <v/>
      </c>
      <c r="BT515">
        <f>'Grid_Stock'!BR32</f>
        <v/>
      </c>
      <c r="BU515">
        <f>'Grid_Stock'!BS32</f>
        <v/>
      </c>
      <c r="BV515">
        <f>'Grid_Stock'!BT32</f>
        <v/>
      </c>
      <c r="BW515">
        <f>'Grid_Stock'!BU32</f>
        <v/>
      </c>
      <c r="BX515">
        <f>'Grid_Stock'!BV32</f>
        <v/>
      </c>
      <c r="BY515">
        <f>'Grid_Stock'!BW32</f>
        <v/>
      </c>
      <c r="BZ515">
        <f>'Grid_Stock'!BX32</f>
        <v/>
      </c>
      <c r="CA515">
        <f>'Grid_Stock'!BY32</f>
        <v/>
      </c>
      <c r="CB515">
        <f>'Grid_Stock'!BZ32</f>
        <v/>
      </c>
      <c r="CC515">
        <f>'Grid_Stock'!CA32</f>
        <v/>
      </c>
      <c r="CD515">
        <f>'Grid_Stock'!CB32</f>
        <v/>
      </c>
      <c r="CE515">
        <f>'Grid_Stock'!CC32</f>
        <v/>
      </c>
      <c r="CF515">
        <f>'Grid_Stock'!CD32</f>
        <v/>
      </c>
      <c r="CG515">
        <f>'Grid_Stock'!CE32</f>
        <v/>
      </c>
      <c r="CH515">
        <f>'Grid_Stock'!CF32</f>
        <v/>
      </c>
      <c r="CI515">
        <f>'Grid_Stock'!CG32</f>
        <v/>
      </c>
      <c r="CJ515">
        <f>'Grid_Stock'!CH32</f>
        <v/>
      </c>
      <c r="CK515">
        <f>'Grid_Stock'!CI32</f>
        <v/>
      </c>
      <c r="CL515">
        <f>'Grid_Stock'!CJ32</f>
        <v/>
      </c>
      <c r="CM515">
        <f>'Grid_Stock'!CK32</f>
        <v/>
      </c>
      <c r="CN515">
        <f>'Grid_Stock'!CL32</f>
        <v/>
      </c>
      <c r="CO515">
        <f>'Grid_Stock'!CM32</f>
        <v/>
      </c>
      <c r="CP515">
        <f>'Grid_Stock'!CN32</f>
        <v/>
      </c>
      <c r="CQ515">
        <f>'Grid_Stock'!CO32</f>
        <v/>
      </c>
      <c r="CR515">
        <f>'Grid_Stock'!CP32</f>
        <v/>
      </c>
      <c r="CS515">
        <f>'Grid_Stock'!CQ32</f>
        <v/>
      </c>
      <c r="CT515">
        <f>'Grid_Stock'!CR32</f>
        <v/>
      </c>
      <c r="CU515">
        <f>'Grid_Stock'!CS32</f>
        <v/>
      </c>
      <c r="CV515">
        <f>'Grid_Stock'!CT32</f>
        <v/>
      </c>
      <c r="CW515">
        <f>'Grid_Stock'!CU32</f>
        <v/>
      </c>
      <c r="CX515">
        <f>'Grid_Stock'!CV32</f>
        <v/>
      </c>
      <c r="CY515">
        <f>'Grid_Stock'!CW32</f>
        <v/>
      </c>
      <c r="CZ515">
        <f>'Grid_Stock'!CX32</f>
        <v/>
      </c>
      <c r="DA515">
        <f>'Grid_Stock'!CY32</f>
        <v/>
      </c>
      <c r="DB515">
        <f>'Grid_Stock'!CZ32</f>
        <v/>
      </c>
      <c r="DC515">
        <f>'Grid_Stock'!DA32</f>
        <v/>
      </c>
    </row>
    <row r="516">
      <c r="B516" s="26" t="inlineStr">
        <is>
          <t>（発注の目安はDashboardの基準在庫[下限/上限]と色分けを参照）</t>
        </is>
      </c>
    </row>
    <row r="518">
      <c r="A518" s="21" t="inlineStr">
        <is>
          <t>CHEM-1400</t>
        </is>
      </c>
      <c r="B518" s="21" t="inlineStr">
        <is>
          <t>Dispal</t>
        </is>
      </c>
      <c r="C518" s="22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  <c r="AA518" s="21" t="n"/>
      <c r="AB518" s="21" t="n"/>
      <c r="AC518" s="21" t="n"/>
      <c r="AD518" s="21" t="n"/>
      <c r="AE518" s="21" t="n"/>
      <c r="AF518" s="21" t="n"/>
      <c r="AG518" s="21" t="n"/>
      <c r="AH518" s="21" t="n"/>
      <c r="AI518" s="21" t="n"/>
      <c r="AJ518" s="21" t="n"/>
      <c r="AK518" s="21" t="n"/>
      <c r="AL518" s="21" t="n"/>
      <c r="AM518" s="21" t="n"/>
      <c r="AN518" s="21" t="n"/>
      <c r="AO518" s="21" t="n"/>
      <c r="AP518" s="21" t="n"/>
      <c r="AQ518" s="21" t="n"/>
      <c r="AR518" s="21" t="n"/>
      <c r="AS518" s="21" t="n"/>
      <c r="AT518" s="21" t="n"/>
      <c r="AU518" s="21" t="n"/>
      <c r="AV518" s="21" t="n"/>
      <c r="AW518" s="21" t="n"/>
      <c r="AX518" s="21" t="n"/>
      <c r="AY518" s="21" t="n"/>
      <c r="AZ518" s="21" t="n"/>
      <c r="BA518" s="21" t="n"/>
      <c r="BB518" s="21" t="n"/>
      <c r="BC518" s="21" t="n"/>
      <c r="BD518" s="21" t="n"/>
      <c r="BE518" s="21" t="n"/>
      <c r="BF518" s="21" t="n"/>
      <c r="BG518" s="21" t="n"/>
      <c r="BH518" s="21" t="n"/>
      <c r="BI518" s="21" t="n"/>
      <c r="BJ518" s="21" t="n"/>
      <c r="BK518" s="21" t="n"/>
      <c r="BL518" s="21" t="n"/>
      <c r="BM518" s="21" t="n"/>
      <c r="BN518" s="21" t="n"/>
      <c r="BO518" s="21" t="n"/>
      <c r="BP518" s="21" t="n"/>
      <c r="BQ518" s="21" t="n"/>
      <c r="BR518" s="21" t="n"/>
      <c r="BS518" s="21" t="n"/>
      <c r="BT518" s="21" t="n"/>
      <c r="BU518" s="21" t="n"/>
      <c r="BV518" s="21" t="n"/>
      <c r="BW518" s="21" t="n"/>
      <c r="BX518" s="21" t="n"/>
      <c r="BY518" s="21" t="n"/>
      <c r="BZ518" s="21" t="n"/>
      <c r="CA518" s="21" t="n"/>
      <c r="CB518" s="21" t="n"/>
      <c r="CC518" s="21" t="n"/>
      <c r="CD518" s="21" t="n"/>
      <c r="CE518" s="21" t="n"/>
      <c r="CF518" s="21" t="n"/>
      <c r="CG518" s="21" t="n"/>
      <c r="CH518" s="21" t="n"/>
      <c r="CI518" s="21" t="n"/>
      <c r="CJ518" s="21" t="n"/>
      <c r="CK518" s="21" t="n"/>
      <c r="CL518" s="21" t="n"/>
      <c r="CM518" s="21" t="n"/>
      <c r="CN518" s="21" t="n"/>
      <c r="CO518" s="21" t="n"/>
      <c r="CP518" s="21" t="n"/>
      <c r="CQ518" s="21" t="n"/>
      <c r="CR518" s="21" t="n"/>
      <c r="CS518" s="21" t="n"/>
      <c r="CT518" s="21" t="n"/>
      <c r="CU518" s="21" t="n"/>
      <c r="CV518" s="21" t="n"/>
      <c r="CW518" s="21" t="n"/>
      <c r="CX518" s="21" t="n"/>
      <c r="CY518" s="21" t="n"/>
      <c r="CZ518" s="21" t="n"/>
      <c r="DA518" s="21" t="n"/>
      <c r="DB518" s="21" t="n"/>
      <c r="DC518" s="21" t="n"/>
    </row>
    <row r="519">
      <c r="B519" t="inlineStr">
        <is>
          <t>TSP-050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12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Name],$A518)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TSP-078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12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Name],$A518)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TSP-080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12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Name],$A518)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TSP-105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12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Name],$A518)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TSP-1499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12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Name],$A518)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TSP-1555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12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Name],$A518)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TSP-199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12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Name],$A518)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TSP-205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12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Name],$A518)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TSP-206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12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Name],$A518)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TSP-225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12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Name],$A518)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TSP-360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12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Name],$A518)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t="inlineStr">
        <is>
          <t>TSP-367</t>
        </is>
      </c>
      <c r="C541" t="inlineStr">
        <is>
          <t>No. of batches</t>
        </is>
      </c>
      <c r="D541">
        <f>IFERROR(INDEX(PP_Grid[#Data],$DD541,2),0)</f>
        <v/>
      </c>
      <c r="E541">
        <f>IFERROR(INDEX(PP_Grid[#Data],$DD541,3),0)</f>
        <v/>
      </c>
      <c r="F541">
        <f>IFERROR(INDEX(PP_Grid[#Data],$DD541,4),0)</f>
        <v/>
      </c>
      <c r="G541">
        <f>IFERROR(INDEX(PP_Grid[#Data],$DD541,5),0)</f>
        <v/>
      </c>
      <c r="H541">
        <f>IFERROR(INDEX(PP_Grid[#Data],$DD541,6),0)</f>
        <v/>
      </c>
      <c r="I541">
        <f>IFERROR(INDEX(PP_Grid[#Data],$DD541,7),0)</f>
        <v/>
      </c>
      <c r="J541">
        <f>IFERROR(INDEX(PP_Grid[#Data],$DD541,8),0)</f>
        <v/>
      </c>
      <c r="K541">
        <f>IFERROR(INDEX(PP_Grid[#Data],$DD541,9),0)</f>
        <v/>
      </c>
      <c r="L541">
        <f>IFERROR(INDEX(PP_Grid[#Data],$DD541,10),0)</f>
        <v/>
      </c>
      <c r="M541">
        <f>IFERROR(INDEX(PP_Grid[#Data],$DD541,11),0)</f>
        <v/>
      </c>
      <c r="N541">
        <f>IFERROR(INDEX(PP_Grid[#Data],$DD541,12),0)</f>
        <v/>
      </c>
      <c r="O541">
        <f>IFERROR(INDEX(PP_Grid[#Data],$DD541,13),0)</f>
        <v/>
      </c>
      <c r="P541">
        <f>IFERROR(INDEX(PP_Grid[#Data],$DD541,14),0)</f>
        <v/>
      </c>
      <c r="Q541">
        <f>IFERROR(INDEX(PP_Grid[#Data],$DD541,15),0)</f>
        <v/>
      </c>
      <c r="R541">
        <f>IFERROR(INDEX(PP_Grid[#Data],$DD541,16),0)</f>
        <v/>
      </c>
      <c r="S541">
        <f>IFERROR(INDEX(PP_Grid[#Data],$DD541,17),0)</f>
        <v/>
      </c>
      <c r="T541">
        <f>IFERROR(INDEX(PP_Grid[#Data],$DD541,18),0)</f>
        <v/>
      </c>
      <c r="U541">
        <f>IFERROR(INDEX(PP_Grid[#Data],$DD541,19),0)</f>
        <v/>
      </c>
      <c r="V541">
        <f>IFERROR(INDEX(PP_Grid[#Data],$DD541,20),0)</f>
        <v/>
      </c>
      <c r="W541">
        <f>IFERROR(INDEX(PP_Grid[#Data],$DD541,21),0)</f>
        <v/>
      </c>
      <c r="X541">
        <f>IFERROR(INDEX(PP_Grid[#Data],$DD541,22),0)</f>
        <v/>
      </c>
      <c r="Y541">
        <f>IFERROR(INDEX(PP_Grid[#Data],$DD541,23),0)</f>
        <v/>
      </c>
      <c r="Z541">
        <f>IFERROR(INDEX(PP_Grid[#Data],$DD541,24),0)</f>
        <v/>
      </c>
      <c r="AA541">
        <f>IFERROR(INDEX(PP_Grid[#Data],$DD541,25),0)</f>
        <v/>
      </c>
      <c r="AB541">
        <f>IFERROR(INDEX(PP_Grid[#Data],$DD541,26),0)</f>
        <v/>
      </c>
      <c r="AC541">
        <f>IFERROR(INDEX(PP_Grid[#Data],$DD541,27),0)</f>
        <v/>
      </c>
      <c r="AD541">
        <f>IFERROR(INDEX(PP_Grid[#Data],$DD541,28),0)</f>
        <v/>
      </c>
      <c r="AE541">
        <f>IFERROR(INDEX(PP_Grid[#Data],$DD541,29),0)</f>
        <v/>
      </c>
      <c r="AF541">
        <f>IFERROR(INDEX(PP_Grid[#Data],$DD541,30),0)</f>
        <v/>
      </c>
      <c r="AG541">
        <f>IFERROR(INDEX(PP_Grid[#Data],$DD541,31),0)</f>
        <v/>
      </c>
      <c r="AH541">
        <f>IFERROR(INDEX(PP_Grid[#Data],$DD541,32),0)</f>
        <v/>
      </c>
      <c r="AI541">
        <f>IFERROR(INDEX(PP_Grid[#Data],$DD541,33),0)</f>
        <v/>
      </c>
      <c r="AJ541">
        <f>IFERROR(INDEX(PP_Grid[#Data],$DD541,34),0)</f>
        <v/>
      </c>
      <c r="AK541">
        <f>IFERROR(INDEX(PP_Grid[#Data],$DD541,35),0)</f>
        <v/>
      </c>
      <c r="AL541">
        <f>IFERROR(INDEX(PP_Grid[#Data],$DD541,36),0)</f>
        <v/>
      </c>
      <c r="AM541">
        <f>IFERROR(INDEX(PP_Grid[#Data],$DD541,37),0)</f>
        <v/>
      </c>
      <c r="AN541">
        <f>IFERROR(INDEX(PP_Grid[#Data],$DD541,38),0)</f>
        <v/>
      </c>
      <c r="AO541">
        <f>IFERROR(INDEX(PP_Grid[#Data],$DD541,39),0)</f>
        <v/>
      </c>
      <c r="AP541">
        <f>IFERROR(INDEX(PP_Grid[#Data],$DD541,40),0)</f>
        <v/>
      </c>
      <c r="AQ541">
        <f>IFERROR(INDEX(PP_Grid[#Data],$DD541,41),0)</f>
        <v/>
      </c>
      <c r="AR541">
        <f>IFERROR(INDEX(PP_Grid[#Data],$DD541,42),0)</f>
        <v/>
      </c>
      <c r="AS541">
        <f>IFERROR(INDEX(PP_Grid[#Data],$DD541,43),0)</f>
        <v/>
      </c>
      <c r="AT541">
        <f>IFERROR(INDEX(PP_Grid[#Data],$DD541,44),0)</f>
        <v/>
      </c>
      <c r="AU541">
        <f>IFERROR(INDEX(PP_Grid[#Data],$DD541,45),0)</f>
        <v/>
      </c>
      <c r="AV541">
        <f>IFERROR(INDEX(PP_Grid[#Data],$DD541,46),0)</f>
        <v/>
      </c>
      <c r="AW541">
        <f>IFERROR(INDEX(PP_Grid[#Data],$DD541,47),0)</f>
        <v/>
      </c>
      <c r="AX541">
        <f>IFERROR(INDEX(PP_Grid[#Data],$DD541,48),0)</f>
        <v/>
      </c>
      <c r="AY541">
        <f>IFERROR(INDEX(PP_Grid[#Data],$DD541,49),0)</f>
        <v/>
      </c>
      <c r="AZ541">
        <f>IFERROR(INDEX(PP_Grid[#Data],$DD541,50),0)</f>
        <v/>
      </c>
      <c r="BA541">
        <f>IFERROR(INDEX(PP_Grid[#Data],$DD541,51),0)</f>
        <v/>
      </c>
      <c r="BB541">
        <f>IFERROR(INDEX(PP_Grid[#Data],$DD541,52),0)</f>
        <v/>
      </c>
      <c r="BC541">
        <f>IFERROR(INDEX(PP_Grid[#Data],$DD541,53),0)</f>
        <v/>
      </c>
      <c r="BD541">
        <f>IFERROR(INDEX(PP_Grid[#Data],$DD541,54),0)</f>
        <v/>
      </c>
      <c r="BE541">
        <f>IFERROR(INDEX(PP_Grid[#Data],$DD541,55),0)</f>
        <v/>
      </c>
      <c r="BF541">
        <f>IFERROR(INDEX(PP_Grid[#Data],$DD541,56),0)</f>
        <v/>
      </c>
      <c r="BG541">
        <f>IFERROR(INDEX(PP_Grid[#Data],$DD541,57),0)</f>
        <v/>
      </c>
      <c r="BH541">
        <f>IFERROR(INDEX(PP_Grid[#Data],$DD541,58),0)</f>
        <v/>
      </c>
      <c r="BI541">
        <f>IFERROR(INDEX(PP_Grid[#Data],$DD541,59),0)</f>
        <v/>
      </c>
      <c r="BJ541">
        <f>IFERROR(INDEX(PP_Grid[#Data],$DD541,60),0)</f>
        <v/>
      </c>
      <c r="BK541">
        <f>IFERROR(INDEX(PP_Grid[#Data],$DD541,61),0)</f>
        <v/>
      </c>
      <c r="BL541">
        <f>IFERROR(INDEX(PP_Grid[#Data],$DD541,62),0)</f>
        <v/>
      </c>
      <c r="BM541">
        <f>IFERROR(INDEX(PP_Grid[#Data],$DD541,63),0)</f>
        <v/>
      </c>
      <c r="BN541">
        <f>IFERROR(INDEX(PP_Grid[#Data],$DD541,64),0)</f>
        <v/>
      </c>
      <c r="BO541">
        <f>IFERROR(INDEX(PP_Grid[#Data],$DD541,65),0)</f>
        <v/>
      </c>
      <c r="BP541">
        <f>IFERROR(INDEX(PP_Grid[#Data],$DD541,66),0)</f>
        <v/>
      </c>
      <c r="BQ541">
        <f>IFERROR(INDEX(PP_Grid[#Data],$DD541,67),0)</f>
        <v/>
      </c>
      <c r="BR541">
        <f>IFERROR(INDEX(PP_Grid[#Data],$DD541,68),0)</f>
        <v/>
      </c>
      <c r="BS541">
        <f>IFERROR(INDEX(PP_Grid[#Data],$DD541,69),0)</f>
        <v/>
      </c>
      <c r="BT541">
        <f>IFERROR(INDEX(PP_Grid[#Data],$DD541,70),0)</f>
        <v/>
      </c>
      <c r="BU541">
        <f>IFERROR(INDEX(PP_Grid[#Data],$DD541,71),0)</f>
        <v/>
      </c>
      <c r="BV541">
        <f>IFERROR(INDEX(PP_Grid[#Data],$DD541,72),0)</f>
        <v/>
      </c>
      <c r="BW541">
        <f>IFERROR(INDEX(PP_Grid[#Data],$DD541,73),0)</f>
        <v/>
      </c>
      <c r="BX541">
        <f>IFERROR(INDEX(PP_Grid[#Data],$DD541,74),0)</f>
        <v/>
      </c>
      <c r="BY541">
        <f>IFERROR(INDEX(PP_Grid[#Data],$DD541,75),0)</f>
        <v/>
      </c>
      <c r="BZ541">
        <f>IFERROR(INDEX(PP_Grid[#Data],$DD541,76),0)</f>
        <v/>
      </c>
      <c r="CA541">
        <f>IFERROR(INDEX(PP_Grid[#Data],$DD541,77),0)</f>
        <v/>
      </c>
      <c r="CB541">
        <f>IFERROR(INDEX(PP_Grid[#Data],$DD541,78),0)</f>
        <v/>
      </c>
      <c r="CC541">
        <f>IFERROR(INDEX(PP_Grid[#Data],$DD541,79),0)</f>
        <v/>
      </c>
      <c r="CD541">
        <f>IFERROR(INDEX(PP_Grid[#Data],$DD541,80),0)</f>
        <v/>
      </c>
      <c r="CE541">
        <f>IFERROR(INDEX(PP_Grid[#Data],$DD541,81),0)</f>
        <v/>
      </c>
      <c r="CF541">
        <f>IFERROR(INDEX(PP_Grid[#Data],$DD541,82),0)</f>
        <v/>
      </c>
      <c r="CG541">
        <f>IFERROR(INDEX(PP_Grid[#Data],$DD541,83),0)</f>
        <v/>
      </c>
      <c r="CH541">
        <f>IFERROR(INDEX(PP_Grid[#Data],$DD541,84),0)</f>
        <v/>
      </c>
      <c r="CI541">
        <f>IFERROR(INDEX(PP_Grid[#Data],$DD541,85),0)</f>
        <v/>
      </c>
      <c r="CJ541">
        <f>IFERROR(INDEX(PP_Grid[#Data],$DD541,86),0)</f>
        <v/>
      </c>
      <c r="CK541">
        <f>IFERROR(INDEX(PP_Grid[#Data],$DD541,87),0)</f>
        <v/>
      </c>
      <c r="CL541">
        <f>IFERROR(INDEX(PP_Grid[#Data],$DD541,88),0)</f>
        <v/>
      </c>
      <c r="CM541">
        <f>IFERROR(INDEX(PP_Grid[#Data],$DD541,89),0)</f>
        <v/>
      </c>
      <c r="CN541">
        <f>IFERROR(INDEX(PP_Grid[#Data],$DD541,90),0)</f>
        <v/>
      </c>
      <c r="CO541">
        <f>IFERROR(INDEX(PP_Grid[#Data],$DD541,91),0)</f>
        <v/>
      </c>
      <c r="CP541">
        <f>IFERROR(INDEX(PP_Grid[#Data],$DD541,92),0)</f>
        <v/>
      </c>
      <c r="CQ541">
        <f>IFERROR(INDEX(PP_Grid[#Data],$DD541,93),0)</f>
        <v/>
      </c>
      <c r="CR541">
        <f>IFERROR(INDEX(PP_Grid[#Data],$DD541,94),0)</f>
        <v/>
      </c>
      <c r="CS541">
        <f>IFERROR(INDEX(PP_Grid[#Data],$DD541,95),0)</f>
        <v/>
      </c>
      <c r="CT541">
        <f>IFERROR(INDEX(PP_Grid[#Data],$DD541,96),0)</f>
        <v/>
      </c>
      <c r="CU541">
        <f>IFERROR(INDEX(PP_Grid[#Data],$DD541,97),0)</f>
        <v/>
      </c>
      <c r="CV541">
        <f>IFERROR(INDEX(PP_Grid[#Data],$DD541,98),0)</f>
        <v/>
      </c>
      <c r="CW541">
        <f>IFERROR(INDEX(PP_Grid[#Data],$DD541,99),0)</f>
        <v/>
      </c>
      <c r="CX541">
        <f>IFERROR(INDEX(PP_Grid[#Data],$DD541,100),0)</f>
        <v/>
      </c>
      <c r="CY541">
        <f>IFERROR(INDEX(PP_Grid[#Data],$DD541,101),0)</f>
        <v/>
      </c>
      <c r="CZ541">
        <f>IFERROR(INDEX(PP_Grid[#Data],$DD541,102),0)</f>
        <v/>
      </c>
      <c r="DA541">
        <f>IFERROR(INDEX(PP_Grid[#Data],$DD541,103),0)</f>
        <v/>
      </c>
      <c r="DB541">
        <f>IFERROR(INDEX(PP_Grid[#Data],$DD541,104),0)</f>
        <v/>
      </c>
      <c r="DC541">
        <f>IFERROR(INDEX(PP_Grid[#Data],$DD541,105),0)</f>
        <v/>
      </c>
      <c r="DD541" s="12">
        <f>IFERROR(MATCH($B541,PP_Grid[Intermediate],0),99999)</f>
        <v/>
      </c>
    </row>
    <row r="542">
      <c r="B542" t="inlineStr">
        <is>
          <t>使用量(kg)</t>
        </is>
      </c>
      <c r="C542">
        <f>SUMIFS(M_BOM[RM_Qty_Per_Batch],M_BOM[Intermediate],$B541,M_BOM[Part Name],$A518)</f>
        <v/>
      </c>
      <c r="D542">
        <f>$C542*D541</f>
        <v/>
      </c>
      <c r="E542">
        <f>$C542*E541</f>
        <v/>
      </c>
      <c r="F542">
        <f>$C542*F541</f>
        <v/>
      </c>
      <c r="G542">
        <f>$C542*G541</f>
        <v/>
      </c>
      <c r="H542">
        <f>$C542*H541</f>
        <v/>
      </c>
      <c r="I542">
        <f>$C542*I541</f>
        <v/>
      </c>
      <c r="J542">
        <f>$C542*J541</f>
        <v/>
      </c>
      <c r="K542">
        <f>$C542*K541</f>
        <v/>
      </c>
      <c r="L542">
        <f>$C542*L541</f>
        <v/>
      </c>
      <c r="M542">
        <f>$C542*M541</f>
        <v/>
      </c>
      <c r="N542">
        <f>$C542*N541</f>
        <v/>
      </c>
      <c r="O542">
        <f>$C542*O541</f>
        <v/>
      </c>
      <c r="P542">
        <f>$C542*P541</f>
        <v/>
      </c>
      <c r="Q542">
        <f>$C542*Q541</f>
        <v/>
      </c>
      <c r="R542">
        <f>$C542*R541</f>
        <v/>
      </c>
      <c r="S542">
        <f>$C542*S541</f>
        <v/>
      </c>
      <c r="T542">
        <f>$C542*T541</f>
        <v/>
      </c>
      <c r="U542">
        <f>$C542*U541</f>
        <v/>
      </c>
      <c r="V542">
        <f>$C542*V541</f>
        <v/>
      </c>
      <c r="W542">
        <f>$C542*W541</f>
        <v/>
      </c>
      <c r="X542">
        <f>$C542*X541</f>
        <v/>
      </c>
      <c r="Y542">
        <f>$C542*Y541</f>
        <v/>
      </c>
      <c r="Z542">
        <f>$C542*Z541</f>
        <v/>
      </c>
      <c r="AA542">
        <f>$C542*AA541</f>
        <v/>
      </c>
      <c r="AB542">
        <f>$C542*AB541</f>
        <v/>
      </c>
      <c r="AC542">
        <f>$C542*AC541</f>
        <v/>
      </c>
      <c r="AD542">
        <f>$C542*AD541</f>
        <v/>
      </c>
      <c r="AE542">
        <f>$C542*AE541</f>
        <v/>
      </c>
      <c r="AF542">
        <f>$C542*AF541</f>
        <v/>
      </c>
      <c r="AG542">
        <f>$C542*AG541</f>
        <v/>
      </c>
      <c r="AH542">
        <f>$C542*AH541</f>
        <v/>
      </c>
      <c r="AI542">
        <f>$C542*AI541</f>
        <v/>
      </c>
      <c r="AJ542">
        <f>$C542*AJ541</f>
        <v/>
      </c>
      <c r="AK542">
        <f>$C542*AK541</f>
        <v/>
      </c>
      <c r="AL542">
        <f>$C542*AL541</f>
        <v/>
      </c>
      <c r="AM542">
        <f>$C542*AM541</f>
        <v/>
      </c>
      <c r="AN542">
        <f>$C542*AN541</f>
        <v/>
      </c>
      <c r="AO542">
        <f>$C542*AO541</f>
        <v/>
      </c>
      <c r="AP542">
        <f>$C542*AP541</f>
        <v/>
      </c>
      <c r="AQ542">
        <f>$C542*AQ541</f>
        <v/>
      </c>
      <c r="AR542">
        <f>$C542*AR541</f>
        <v/>
      </c>
      <c r="AS542">
        <f>$C542*AS541</f>
        <v/>
      </c>
      <c r="AT542">
        <f>$C542*AT541</f>
        <v/>
      </c>
      <c r="AU542">
        <f>$C542*AU541</f>
        <v/>
      </c>
      <c r="AV542">
        <f>$C542*AV541</f>
        <v/>
      </c>
      <c r="AW542">
        <f>$C542*AW541</f>
        <v/>
      </c>
      <c r="AX542">
        <f>$C542*AX541</f>
        <v/>
      </c>
      <c r="AY542">
        <f>$C542*AY541</f>
        <v/>
      </c>
      <c r="AZ542">
        <f>$C542*AZ541</f>
        <v/>
      </c>
      <c r="BA542">
        <f>$C542*BA541</f>
        <v/>
      </c>
      <c r="BB542">
        <f>$C542*BB541</f>
        <v/>
      </c>
      <c r="BC542">
        <f>$C542*BC541</f>
        <v/>
      </c>
      <c r="BD542">
        <f>$C542*BD541</f>
        <v/>
      </c>
      <c r="BE542">
        <f>$C542*BE541</f>
        <v/>
      </c>
      <c r="BF542">
        <f>$C542*BF541</f>
        <v/>
      </c>
      <c r="BG542">
        <f>$C542*BG541</f>
        <v/>
      </c>
      <c r="BH542">
        <f>$C542*BH541</f>
        <v/>
      </c>
      <c r="BI542">
        <f>$C542*BI541</f>
        <v/>
      </c>
      <c r="BJ542">
        <f>$C542*BJ541</f>
        <v/>
      </c>
      <c r="BK542">
        <f>$C542*BK541</f>
        <v/>
      </c>
      <c r="BL542">
        <f>$C542*BL541</f>
        <v/>
      </c>
      <c r="BM542">
        <f>$C542*BM541</f>
        <v/>
      </c>
      <c r="BN542">
        <f>$C542*BN541</f>
        <v/>
      </c>
      <c r="BO542">
        <f>$C542*BO541</f>
        <v/>
      </c>
      <c r="BP542">
        <f>$C542*BP541</f>
        <v/>
      </c>
      <c r="BQ542">
        <f>$C542*BQ541</f>
        <v/>
      </c>
      <c r="BR542">
        <f>$C542*BR541</f>
        <v/>
      </c>
      <c r="BS542">
        <f>$C542*BS541</f>
        <v/>
      </c>
      <c r="BT542">
        <f>$C542*BT541</f>
        <v/>
      </c>
      <c r="BU542">
        <f>$C542*BU541</f>
        <v/>
      </c>
      <c r="BV542">
        <f>$C542*BV541</f>
        <v/>
      </c>
      <c r="BW542">
        <f>$C542*BW541</f>
        <v/>
      </c>
      <c r="BX542">
        <f>$C542*BX541</f>
        <v/>
      </c>
      <c r="BY542">
        <f>$C542*BY541</f>
        <v/>
      </c>
      <c r="BZ542">
        <f>$C542*BZ541</f>
        <v/>
      </c>
      <c r="CA542">
        <f>$C542*CA541</f>
        <v/>
      </c>
      <c r="CB542">
        <f>$C542*CB541</f>
        <v/>
      </c>
      <c r="CC542">
        <f>$C542*CC541</f>
        <v/>
      </c>
      <c r="CD542">
        <f>$C542*CD541</f>
        <v/>
      </c>
      <c r="CE542">
        <f>$C542*CE541</f>
        <v/>
      </c>
      <c r="CF542">
        <f>$C542*CF541</f>
        <v/>
      </c>
      <c r="CG542">
        <f>$C542*CG541</f>
        <v/>
      </c>
      <c r="CH542">
        <f>$C542*CH541</f>
        <v/>
      </c>
      <c r="CI542">
        <f>$C542*CI541</f>
        <v/>
      </c>
      <c r="CJ542">
        <f>$C542*CJ541</f>
        <v/>
      </c>
      <c r="CK542">
        <f>$C542*CK541</f>
        <v/>
      </c>
      <c r="CL542">
        <f>$C542*CL541</f>
        <v/>
      </c>
      <c r="CM542">
        <f>$C542*CM541</f>
        <v/>
      </c>
      <c r="CN542">
        <f>$C542*CN541</f>
        <v/>
      </c>
      <c r="CO542">
        <f>$C542*CO541</f>
        <v/>
      </c>
      <c r="CP542">
        <f>$C542*CP541</f>
        <v/>
      </c>
      <c r="CQ542">
        <f>$C542*CQ541</f>
        <v/>
      </c>
      <c r="CR542">
        <f>$C542*CR541</f>
        <v/>
      </c>
      <c r="CS542">
        <f>$C542*CS541</f>
        <v/>
      </c>
      <c r="CT542">
        <f>$C542*CT541</f>
        <v/>
      </c>
      <c r="CU542">
        <f>$C542*CU541</f>
        <v/>
      </c>
      <c r="CV542">
        <f>$C542*CV541</f>
        <v/>
      </c>
      <c r="CW542">
        <f>$C542*CW541</f>
        <v/>
      </c>
      <c r="CX542">
        <f>$C542*CX541</f>
        <v/>
      </c>
      <c r="CY542">
        <f>$C542*CY541</f>
        <v/>
      </c>
      <c r="CZ542">
        <f>$C542*CZ541</f>
        <v/>
      </c>
      <c r="DA542">
        <f>$C542*DA541</f>
        <v/>
      </c>
      <c r="DB542">
        <f>$C542*DB541</f>
        <v/>
      </c>
      <c r="DC542">
        <f>$C542*DC541</f>
        <v/>
      </c>
    </row>
    <row r="543">
      <c r="B543" t="inlineStr">
        <is>
          <t>TSP-369</t>
        </is>
      </c>
      <c r="C543" t="inlineStr">
        <is>
          <t>No. of batches</t>
        </is>
      </c>
      <c r="D543">
        <f>IFERROR(INDEX(PP_Grid[#Data],$DD543,2),0)</f>
        <v/>
      </c>
      <c r="E543">
        <f>IFERROR(INDEX(PP_Grid[#Data],$DD543,3),0)</f>
        <v/>
      </c>
      <c r="F543">
        <f>IFERROR(INDEX(PP_Grid[#Data],$DD543,4),0)</f>
        <v/>
      </c>
      <c r="G543">
        <f>IFERROR(INDEX(PP_Grid[#Data],$DD543,5),0)</f>
        <v/>
      </c>
      <c r="H543">
        <f>IFERROR(INDEX(PP_Grid[#Data],$DD543,6),0)</f>
        <v/>
      </c>
      <c r="I543">
        <f>IFERROR(INDEX(PP_Grid[#Data],$DD543,7),0)</f>
        <v/>
      </c>
      <c r="J543">
        <f>IFERROR(INDEX(PP_Grid[#Data],$DD543,8),0)</f>
        <v/>
      </c>
      <c r="K543">
        <f>IFERROR(INDEX(PP_Grid[#Data],$DD543,9),0)</f>
        <v/>
      </c>
      <c r="L543">
        <f>IFERROR(INDEX(PP_Grid[#Data],$DD543,10),0)</f>
        <v/>
      </c>
      <c r="M543">
        <f>IFERROR(INDEX(PP_Grid[#Data],$DD543,11),0)</f>
        <v/>
      </c>
      <c r="N543">
        <f>IFERROR(INDEX(PP_Grid[#Data],$DD543,12),0)</f>
        <v/>
      </c>
      <c r="O543">
        <f>IFERROR(INDEX(PP_Grid[#Data],$DD543,13),0)</f>
        <v/>
      </c>
      <c r="P543">
        <f>IFERROR(INDEX(PP_Grid[#Data],$DD543,14),0)</f>
        <v/>
      </c>
      <c r="Q543">
        <f>IFERROR(INDEX(PP_Grid[#Data],$DD543,15),0)</f>
        <v/>
      </c>
      <c r="R543">
        <f>IFERROR(INDEX(PP_Grid[#Data],$DD543,16),0)</f>
        <v/>
      </c>
      <c r="S543">
        <f>IFERROR(INDEX(PP_Grid[#Data],$DD543,17),0)</f>
        <v/>
      </c>
      <c r="T543">
        <f>IFERROR(INDEX(PP_Grid[#Data],$DD543,18),0)</f>
        <v/>
      </c>
      <c r="U543">
        <f>IFERROR(INDEX(PP_Grid[#Data],$DD543,19),0)</f>
        <v/>
      </c>
      <c r="V543">
        <f>IFERROR(INDEX(PP_Grid[#Data],$DD543,20),0)</f>
        <v/>
      </c>
      <c r="W543">
        <f>IFERROR(INDEX(PP_Grid[#Data],$DD543,21),0)</f>
        <v/>
      </c>
      <c r="X543">
        <f>IFERROR(INDEX(PP_Grid[#Data],$DD543,22),0)</f>
        <v/>
      </c>
      <c r="Y543">
        <f>IFERROR(INDEX(PP_Grid[#Data],$DD543,23),0)</f>
        <v/>
      </c>
      <c r="Z543">
        <f>IFERROR(INDEX(PP_Grid[#Data],$DD543,24),0)</f>
        <v/>
      </c>
      <c r="AA543">
        <f>IFERROR(INDEX(PP_Grid[#Data],$DD543,25),0)</f>
        <v/>
      </c>
      <c r="AB543">
        <f>IFERROR(INDEX(PP_Grid[#Data],$DD543,26),0)</f>
        <v/>
      </c>
      <c r="AC543">
        <f>IFERROR(INDEX(PP_Grid[#Data],$DD543,27),0)</f>
        <v/>
      </c>
      <c r="AD543">
        <f>IFERROR(INDEX(PP_Grid[#Data],$DD543,28),0)</f>
        <v/>
      </c>
      <c r="AE543">
        <f>IFERROR(INDEX(PP_Grid[#Data],$DD543,29),0)</f>
        <v/>
      </c>
      <c r="AF543">
        <f>IFERROR(INDEX(PP_Grid[#Data],$DD543,30),0)</f>
        <v/>
      </c>
      <c r="AG543">
        <f>IFERROR(INDEX(PP_Grid[#Data],$DD543,31),0)</f>
        <v/>
      </c>
      <c r="AH543">
        <f>IFERROR(INDEX(PP_Grid[#Data],$DD543,32),0)</f>
        <v/>
      </c>
      <c r="AI543">
        <f>IFERROR(INDEX(PP_Grid[#Data],$DD543,33),0)</f>
        <v/>
      </c>
      <c r="AJ543">
        <f>IFERROR(INDEX(PP_Grid[#Data],$DD543,34),0)</f>
        <v/>
      </c>
      <c r="AK543">
        <f>IFERROR(INDEX(PP_Grid[#Data],$DD543,35),0)</f>
        <v/>
      </c>
      <c r="AL543">
        <f>IFERROR(INDEX(PP_Grid[#Data],$DD543,36),0)</f>
        <v/>
      </c>
      <c r="AM543">
        <f>IFERROR(INDEX(PP_Grid[#Data],$DD543,37),0)</f>
        <v/>
      </c>
      <c r="AN543">
        <f>IFERROR(INDEX(PP_Grid[#Data],$DD543,38),0)</f>
        <v/>
      </c>
      <c r="AO543">
        <f>IFERROR(INDEX(PP_Grid[#Data],$DD543,39),0)</f>
        <v/>
      </c>
      <c r="AP543">
        <f>IFERROR(INDEX(PP_Grid[#Data],$DD543,40),0)</f>
        <v/>
      </c>
      <c r="AQ543">
        <f>IFERROR(INDEX(PP_Grid[#Data],$DD543,41),0)</f>
        <v/>
      </c>
      <c r="AR543">
        <f>IFERROR(INDEX(PP_Grid[#Data],$DD543,42),0)</f>
        <v/>
      </c>
      <c r="AS543">
        <f>IFERROR(INDEX(PP_Grid[#Data],$DD543,43),0)</f>
        <v/>
      </c>
      <c r="AT543">
        <f>IFERROR(INDEX(PP_Grid[#Data],$DD543,44),0)</f>
        <v/>
      </c>
      <c r="AU543">
        <f>IFERROR(INDEX(PP_Grid[#Data],$DD543,45),0)</f>
        <v/>
      </c>
      <c r="AV543">
        <f>IFERROR(INDEX(PP_Grid[#Data],$DD543,46),0)</f>
        <v/>
      </c>
      <c r="AW543">
        <f>IFERROR(INDEX(PP_Grid[#Data],$DD543,47),0)</f>
        <v/>
      </c>
      <c r="AX543">
        <f>IFERROR(INDEX(PP_Grid[#Data],$DD543,48),0)</f>
        <v/>
      </c>
      <c r="AY543">
        <f>IFERROR(INDEX(PP_Grid[#Data],$DD543,49),0)</f>
        <v/>
      </c>
      <c r="AZ543">
        <f>IFERROR(INDEX(PP_Grid[#Data],$DD543,50),0)</f>
        <v/>
      </c>
      <c r="BA543">
        <f>IFERROR(INDEX(PP_Grid[#Data],$DD543,51),0)</f>
        <v/>
      </c>
      <c r="BB543">
        <f>IFERROR(INDEX(PP_Grid[#Data],$DD543,52),0)</f>
        <v/>
      </c>
      <c r="BC543">
        <f>IFERROR(INDEX(PP_Grid[#Data],$DD543,53),0)</f>
        <v/>
      </c>
      <c r="BD543">
        <f>IFERROR(INDEX(PP_Grid[#Data],$DD543,54),0)</f>
        <v/>
      </c>
      <c r="BE543">
        <f>IFERROR(INDEX(PP_Grid[#Data],$DD543,55),0)</f>
        <v/>
      </c>
      <c r="BF543">
        <f>IFERROR(INDEX(PP_Grid[#Data],$DD543,56),0)</f>
        <v/>
      </c>
      <c r="BG543">
        <f>IFERROR(INDEX(PP_Grid[#Data],$DD543,57),0)</f>
        <v/>
      </c>
      <c r="BH543">
        <f>IFERROR(INDEX(PP_Grid[#Data],$DD543,58),0)</f>
        <v/>
      </c>
      <c r="BI543">
        <f>IFERROR(INDEX(PP_Grid[#Data],$DD543,59),0)</f>
        <v/>
      </c>
      <c r="BJ543">
        <f>IFERROR(INDEX(PP_Grid[#Data],$DD543,60),0)</f>
        <v/>
      </c>
      <c r="BK543">
        <f>IFERROR(INDEX(PP_Grid[#Data],$DD543,61),0)</f>
        <v/>
      </c>
      <c r="BL543">
        <f>IFERROR(INDEX(PP_Grid[#Data],$DD543,62),0)</f>
        <v/>
      </c>
      <c r="BM543">
        <f>IFERROR(INDEX(PP_Grid[#Data],$DD543,63),0)</f>
        <v/>
      </c>
      <c r="BN543">
        <f>IFERROR(INDEX(PP_Grid[#Data],$DD543,64),0)</f>
        <v/>
      </c>
      <c r="BO543">
        <f>IFERROR(INDEX(PP_Grid[#Data],$DD543,65),0)</f>
        <v/>
      </c>
      <c r="BP543">
        <f>IFERROR(INDEX(PP_Grid[#Data],$DD543,66),0)</f>
        <v/>
      </c>
      <c r="BQ543">
        <f>IFERROR(INDEX(PP_Grid[#Data],$DD543,67),0)</f>
        <v/>
      </c>
      <c r="BR543">
        <f>IFERROR(INDEX(PP_Grid[#Data],$DD543,68),0)</f>
        <v/>
      </c>
      <c r="BS543">
        <f>IFERROR(INDEX(PP_Grid[#Data],$DD543,69),0)</f>
        <v/>
      </c>
      <c r="BT543">
        <f>IFERROR(INDEX(PP_Grid[#Data],$DD543,70),0)</f>
        <v/>
      </c>
      <c r="BU543">
        <f>IFERROR(INDEX(PP_Grid[#Data],$DD543,71),0)</f>
        <v/>
      </c>
      <c r="BV543">
        <f>IFERROR(INDEX(PP_Grid[#Data],$DD543,72),0)</f>
        <v/>
      </c>
      <c r="BW543">
        <f>IFERROR(INDEX(PP_Grid[#Data],$DD543,73),0)</f>
        <v/>
      </c>
      <c r="BX543">
        <f>IFERROR(INDEX(PP_Grid[#Data],$DD543,74),0)</f>
        <v/>
      </c>
      <c r="BY543">
        <f>IFERROR(INDEX(PP_Grid[#Data],$DD543,75),0)</f>
        <v/>
      </c>
      <c r="BZ543">
        <f>IFERROR(INDEX(PP_Grid[#Data],$DD543,76),0)</f>
        <v/>
      </c>
      <c r="CA543">
        <f>IFERROR(INDEX(PP_Grid[#Data],$DD543,77),0)</f>
        <v/>
      </c>
      <c r="CB543">
        <f>IFERROR(INDEX(PP_Grid[#Data],$DD543,78),0)</f>
        <v/>
      </c>
      <c r="CC543">
        <f>IFERROR(INDEX(PP_Grid[#Data],$DD543,79),0)</f>
        <v/>
      </c>
      <c r="CD543">
        <f>IFERROR(INDEX(PP_Grid[#Data],$DD543,80),0)</f>
        <v/>
      </c>
      <c r="CE543">
        <f>IFERROR(INDEX(PP_Grid[#Data],$DD543,81),0)</f>
        <v/>
      </c>
      <c r="CF543">
        <f>IFERROR(INDEX(PP_Grid[#Data],$DD543,82),0)</f>
        <v/>
      </c>
      <c r="CG543">
        <f>IFERROR(INDEX(PP_Grid[#Data],$DD543,83),0)</f>
        <v/>
      </c>
      <c r="CH543">
        <f>IFERROR(INDEX(PP_Grid[#Data],$DD543,84),0)</f>
        <v/>
      </c>
      <c r="CI543">
        <f>IFERROR(INDEX(PP_Grid[#Data],$DD543,85),0)</f>
        <v/>
      </c>
      <c r="CJ543">
        <f>IFERROR(INDEX(PP_Grid[#Data],$DD543,86),0)</f>
        <v/>
      </c>
      <c r="CK543">
        <f>IFERROR(INDEX(PP_Grid[#Data],$DD543,87),0)</f>
        <v/>
      </c>
      <c r="CL543">
        <f>IFERROR(INDEX(PP_Grid[#Data],$DD543,88),0)</f>
        <v/>
      </c>
      <c r="CM543">
        <f>IFERROR(INDEX(PP_Grid[#Data],$DD543,89),0)</f>
        <v/>
      </c>
      <c r="CN543">
        <f>IFERROR(INDEX(PP_Grid[#Data],$DD543,90),0)</f>
        <v/>
      </c>
      <c r="CO543">
        <f>IFERROR(INDEX(PP_Grid[#Data],$DD543,91),0)</f>
        <v/>
      </c>
      <c r="CP543">
        <f>IFERROR(INDEX(PP_Grid[#Data],$DD543,92),0)</f>
        <v/>
      </c>
      <c r="CQ543">
        <f>IFERROR(INDEX(PP_Grid[#Data],$DD543,93),0)</f>
        <v/>
      </c>
      <c r="CR543">
        <f>IFERROR(INDEX(PP_Grid[#Data],$DD543,94),0)</f>
        <v/>
      </c>
      <c r="CS543">
        <f>IFERROR(INDEX(PP_Grid[#Data],$DD543,95),0)</f>
        <v/>
      </c>
      <c r="CT543">
        <f>IFERROR(INDEX(PP_Grid[#Data],$DD543,96),0)</f>
        <v/>
      </c>
      <c r="CU543">
        <f>IFERROR(INDEX(PP_Grid[#Data],$DD543,97),0)</f>
        <v/>
      </c>
      <c r="CV543">
        <f>IFERROR(INDEX(PP_Grid[#Data],$DD543,98),0)</f>
        <v/>
      </c>
      <c r="CW543">
        <f>IFERROR(INDEX(PP_Grid[#Data],$DD543,99),0)</f>
        <v/>
      </c>
      <c r="CX543">
        <f>IFERROR(INDEX(PP_Grid[#Data],$DD543,100),0)</f>
        <v/>
      </c>
      <c r="CY543">
        <f>IFERROR(INDEX(PP_Grid[#Data],$DD543,101),0)</f>
        <v/>
      </c>
      <c r="CZ543">
        <f>IFERROR(INDEX(PP_Grid[#Data],$DD543,102),0)</f>
        <v/>
      </c>
      <c r="DA543">
        <f>IFERROR(INDEX(PP_Grid[#Data],$DD543,103),0)</f>
        <v/>
      </c>
      <c r="DB543">
        <f>IFERROR(INDEX(PP_Grid[#Data],$DD543,104),0)</f>
        <v/>
      </c>
      <c r="DC543">
        <f>IFERROR(INDEX(PP_Grid[#Data],$DD543,105),0)</f>
        <v/>
      </c>
      <c r="DD543" s="12">
        <f>IFERROR(MATCH($B543,PP_Grid[Intermediate],0),99999)</f>
        <v/>
      </c>
    </row>
    <row r="544">
      <c r="B544" t="inlineStr">
        <is>
          <t>使用量(kg)</t>
        </is>
      </c>
      <c r="C544">
        <f>SUMIFS(M_BOM[RM_Qty_Per_Batch],M_BOM[Intermediate],$B543,M_BOM[Part Name],$A518)</f>
        <v/>
      </c>
      <c r="D544">
        <f>$C544*D543</f>
        <v/>
      </c>
      <c r="E544">
        <f>$C544*E543</f>
        <v/>
      </c>
      <c r="F544">
        <f>$C544*F543</f>
        <v/>
      </c>
      <c r="G544">
        <f>$C544*G543</f>
        <v/>
      </c>
      <c r="H544">
        <f>$C544*H543</f>
        <v/>
      </c>
      <c r="I544">
        <f>$C544*I543</f>
        <v/>
      </c>
      <c r="J544">
        <f>$C544*J543</f>
        <v/>
      </c>
      <c r="K544">
        <f>$C544*K543</f>
        <v/>
      </c>
      <c r="L544">
        <f>$C544*L543</f>
        <v/>
      </c>
      <c r="M544">
        <f>$C544*M543</f>
        <v/>
      </c>
      <c r="N544">
        <f>$C544*N543</f>
        <v/>
      </c>
      <c r="O544">
        <f>$C544*O543</f>
        <v/>
      </c>
      <c r="P544">
        <f>$C544*P543</f>
        <v/>
      </c>
      <c r="Q544">
        <f>$C544*Q543</f>
        <v/>
      </c>
      <c r="R544">
        <f>$C544*R543</f>
        <v/>
      </c>
      <c r="S544">
        <f>$C544*S543</f>
        <v/>
      </c>
      <c r="T544">
        <f>$C544*T543</f>
        <v/>
      </c>
      <c r="U544">
        <f>$C544*U543</f>
        <v/>
      </c>
      <c r="V544">
        <f>$C544*V543</f>
        <v/>
      </c>
      <c r="W544">
        <f>$C544*W543</f>
        <v/>
      </c>
      <c r="X544">
        <f>$C544*X543</f>
        <v/>
      </c>
      <c r="Y544">
        <f>$C544*Y543</f>
        <v/>
      </c>
      <c r="Z544">
        <f>$C544*Z543</f>
        <v/>
      </c>
      <c r="AA544">
        <f>$C544*AA543</f>
        <v/>
      </c>
      <c r="AB544">
        <f>$C544*AB543</f>
        <v/>
      </c>
      <c r="AC544">
        <f>$C544*AC543</f>
        <v/>
      </c>
      <c r="AD544">
        <f>$C544*AD543</f>
        <v/>
      </c>
      <c r="AE544">
        <f>$C544*AE543</f>
        <v/>
      </c>
      <c r="AF544">
        <f>$C544*AF543</f>
        <v/>
      </c>
      <c r="AG544">
        <f>$C544*AG543</f>
        <v/>
      </c>
      <c r="AH544">
        <f>$C544*AH543</f>
        <v/>
      </c>
      <c r="AI544">
        <f>$C544*AI543</f>
        <v/>
      </c>
      <c r="AJ544">
        <f>$C544*AJ543</f>
        <v/>
      </c>
      <c r="AK544">
        <f>$C544*AK543</f>
        <v/>
      </c>
      <c r="AL544">
        <f>$C544*AL543</f>
        <v/>
      </c>
      <c r="AM544">
        <f>$C544*AM543</f>
        <v/>
      </c>
      <c r="AN544">
        <f>$C544*AN543</f>
        <v/>
      </c>
      <c r="AO544">
        <f>$C544*AO543</f>
        <v/>
      </c>
      <c r="AP544">
        <f>$C544*AP543</f>
        <v/>
      </c>
      <c r="AQ544">
        <f>$C544*AQ543</f>
        <v/>
      </c>
      <c r="AR544">
        <f>$C544*AR543</f>
        <v/>
      </c>
      <c r="AS544">
        <f>$C544*AS543</f>
        <v/>
      </c>
      <c r="AT544">
        <f>$C544*AT543</f>
        <v/>
      </c>
      <c r="AU544">
        <f>$C544*AU543</f>
        <v/>
      </c>
      <c r="AV544">
        <f>$C544*AV543</f>
        <v/>
      </c>
      <c r="AW544">
        <f>$C544*AW543</f>
        <v/>
      </c>
      <c r="AX544">
        <f>$C544*AX543</f>
        <v/>
      </c>
      <c r="AY544">
        <f>$C544*AY543</f>
        <v/>
      </c>
      <c r="AZ544">
        <f>$C544*AZ543</f>
        <v/>
      </c>
      <c r="BA544">
        <f>$C544*BA543</f>
        <v/>
      </c>
      <c r="BB544">
        <f>$C544*BB543</f>
        <v/>
      </c>
      <c r="BC544">
        <f>$C544*BC543</f>
        <v/>
      </c>
      <c r="BD544">
        <f>$C544*BD543</f>
        <v/>
      </c>
      <c r="BE544">
        <f>$C544*BE543</f>
        <v/>
      </c>
      <c r="BF544">
        <f>$C544*BF543</f>
        <v/>
      </c>
      <c r="BG544">
        <f>$C544*BG543</f>
        <v/>
      </c>
      <c r="BH544">
        <f>$C544*BH543</f>
        <v/>
      </c>
      <c r="BI544">
        <f>$C544*BI543</f>
        <v/>
      </c>
      <c r="BJ544">
        <f>$C544*BJ543</f>
        <v/>
      </c>
      <c r="BK544">
        <f>$C544*BK543</f>
        <v/>
      </c>
      <c r="BL544">
        <f>$C544*BL543</f>
        <v/>
      </c>
      <c r="BM544">
        <f>$C544*BM543</f>
        <v/>
      </c>
      <c r="BN544">
        <f>$C544*BN543</f>
        <v/>
      </c>
      <c r="BO544">
        <f>$C544*BO543</f>
        <v/>
      </c>
      <c r="BP544">
        <f>$C544*BP543</f>
        <v/>
      </c>
      <c r="BQ544">
        <f>$C544*BQ543</f>
        <v/>
      </c>
      <c r="BR544">
        <f>$C544*BR543</f>
        <v/>
      </c>
      <c r="BS544">
        <f>$C544*BS543</f>
        <v/>
      </c>
      <c r="BT544">
        <f>$C544*BT543</f>
        <v/>
      </c>
      <c r="BU544">
        <f>$C544*BU543</f>
        <v/>
      </c>
      <c r="BV544">
        <f>$C544*BV543</f>
        <v/>
      </c>
      <c r="BW544">
        <f>$C544*BW543</f>
        <v/>
      </c>
      <c r="BX544">
        <f>$C544*BX543</f>
        <v/>
      </c>
      <c r="BY544">
        <f>$C544*BY543</f>
        <v/>
      </c>
      <c r="BZ544">
        <f>$C544*BZ543</f>
        <v/>
      </c>
      <c r="CA544">
        <f>$C544*CA543</f>
        <v/>
      </c>
      <c r="CB544">
        <f>$C544*CB543</f>
        <v/>
      </c>
      <c r="CC544">
        <f>$C544*CC543</f>
        <v/>
      </c>
      <c r="CD544">
        <f>$C544*CD543</f>
        <v/>
      </c>
      <c r="CE544">
        <f>$C544*CE543</f>
        <v/>
      </c>
      <c r="CF544">
        <f>$C544*CF543</f>
        <v/>
      </c>
      <c r="CG544">
        <f>$C544*CG543</f>
        <v/>
      </c>
      <c r="CH544">
        <f>$C544*CH543</f>
        <v/>
      </c>
      <c r="CI544">
        <f>$C544*CI543</f>
        <v/>
      </c>
      <c r="CJ544">
        <f>$C544*CJ543</f>
        <v/>
      </c>
      <c r="CK544">
        <f>$C544*CK543</f>
        <v/>
      </c>
      <c r="CL544">
        <f>$C544*CL543</f>
        <v/>
      </c>
      <c r="CM544">
        <f>$C544*CM543</f>
        <v/>
      </c>
      <c r="CN544">
        <f>$C544*CN543</f>
        <v/>
      </c>
      <c r="CO544">
        <f>$C544*CO543</f>
        <v/>
      </c>
      <c r="CP544">
        <f>$C544*CP543</f>
        <v/>
      </c>
      <c r="CQ544">
        <f>$C544*CQ543</f>
        <v/>
      </c>
      <c r="CR544">
        <f>$C544*CR543</f>
        <v/>
      </c>
      <c r="CS544">
        <f>$C544*CS543</f>
        <v/>
      </c>
      <c r="CT544">
        <f>$C544*CT543</f>
        <v/>
      </c>
      <c r="CU544">
        <f>$C544*CU543</f>
        <v/>
      </c>
      <c r="CV544">
        <f>$C544*CV543</f>
        <v/>
      </c>
      <c r="CW544">
        <f>$C544*CW543</f>
        <v/>
      </c>
      <c r="CX544">
        <f>$C544*CX543</f>
        <v/>
      </c>
      <c r="CY544">
        <f>$C544*CY543</f>
        <v/>
      </c>
      <c r="CZ544">
        <f>$C544*CZ543</f>
        <v/>
      </c>
      <c r="DA544">
        <f>$C544*DA543</f>
        <v/>
      </c>
      <c r="DB544">
        <f>$C544*DB543</f>
        <v/>
      </c>
      <c r="DC544">
        <f>$C544*DC543</f>
        <v/>
      </c>
    </row>
    <row r="545">
      <c r="B545" t="inlineStr">
        <is>
          <t>TSP-402</t>
        </is>
      </c>
      <c r="C545" t="inlineStr">
        <is>
          <t>No. of batches</t>
        </is>
      </c>
      <c r="D545">
        <f>IFERROR(INDEX(PP_Grid[#Data],$DD545,2),0)</f>
        <v/>
      </c>
      <c r="E545">
        <f>IFERROR(INDEX(PP_Grid[#Data],$DD545,3),0)</f>
        <v/>
      </c>
      <c r="F545">
        <f>IFERROR(INDEX(PP_Grid[#Data],$DD545,4),0)</f>
        <v/>
      </c>
      <c r="G545">
        <f>IFERROR(INDEX(PP_Grid[#Data],$DD545,5),0)</f>
        <v/>
      </c>
      <c r="H545">
        <f>IFERROR(INDEX(PP_Grid[#Data],$DD545,6),0)</f>
        <v/>
      </c>
      <c r="I545">
        <f>IFERROR(INDEX(PP_Grid[#Data],$DD545,7),0)</f>
        <v/>
      </c>
      <c r="J545">
        <f>IFERROR(INDEX(PP_Grid[#Data],$DD545,8),0)</f>
        <v/>
      </c>
      <c r="K545">
        <f>IFERROR(INDEX(PP_Grid[#Data],$DD545,9),0)</f>
        <v/>
      </c>
      <c r="L545">
        <f>IFERROR(INDEX(PP_Grid[#Data],$DD545,10),0)</f>
        <v/>
      </c>
      <c r="M545">
        <f>IFERROR(INDEX(PP_Grid[#Data],$DD545,11),0)</f>
        <v/>
      </c>
      <c r="N545">
        <f>IFERROR(INDEX(PP_Grid[#Data],$DD545,12),0)</f>
        <v/>
      </c>
      <c r="O545">
        <f>IFERROR(INDEX(PP_Grid[#Data],$DD545,13),0)</f>
        <v/>
      </c>
      <c r="P545">
        <f>IFERROR(INDEX(PP_Grid[#Data],$DD545,14),0)</f>
        <v/>
      </c>
      <c r="Q545">
        <f>IFERROR(INDEX(PP_Grid[#Data],$DD545,15),0)</f>
        <v/>
      </c>
      <c r="R545">
        <f>IFERROR(INDEX(PP_Grid[#Data],$DD545,16),0)</f>
        <v/>
      </c>
      <c r="S545">
        <f>IFERROR(INDEX(PP_Grid[#Data],$DD545,17),0)</f>
        <v/>
      </c>
      <c r="T545">
        <f>IFERROR(INDEX(PP_Grid[#Data],$DD545,18),0)</f>
        <v/>
      </c>
      <c r="U545">
        <f>IFERROR(INDEX(PP_Grid[#Data],$DD545,19),0)</f>
        <v/>
      </c>
      <c r="V545">
        <f>IFERROR(INDEX(PP_Grid[#Data],$DD545,20),0)</f>
        <v/>
      </c>
      <c r="W545">
        <f>IFERROR(INDEX(PP_Grid[#Data],$DD545,21),0)</f>
        <v/>
      </c>
      <c r="X545">
        <f>IFERROR(INDEX(PP_Grid[#Data],$DD545,22),0)</f>
        <v/>
      </c>
      <c r="Y545">
        <f>IFERROR(INDEX(PP_Grid[#Data],$DD545,23),0)</f>
        <v/>
      </c>
      <c r="Z545">
        <f>IFERROR(INDEX(PP_Grid[#Data],$DD545,24),0)</f>
        <v/>
      </c>
      <c r="AA545">
        <f>IFERROR(INDEX(PP_Grid[#Data],$DD545,25),0)</f>
        <v/>
      </c>
      <c r="AB545">
        <f>IFERROR(INDEX(PP_Grid[#Data],$DD545,26),0)</f>
        <v/>
      </c>
      <c r="AC545">
        <f>IFERROR(INDEX(PP_Grid[#Data],$DD545,27),0)</f>
        <v/>
      </c>
      <c r="AD545">
        <f>IFERROR(INDEX(PP_Grid[#Data],$DD545,28),0)</f>
        <v/>
      </c>
      <c r="AE545">
        <f>IFERROR(INDEX(PP_Grid[#Data],$DD545,29),0)</f>
        <v/>
      </c>
      <c r="AF545">
        <f>IFERROR(INDEX(PP_Grid[#Data],$DD545,30),0)</f>
        <v/>
      </c>
      <c r="AG545">
        <f>IFERROR(INDEX(PP_Grid[#Data],$DD545,31),0)</f>
        <v/>
      </c>
      <c r="AH545">
        <f>IFERROR(INDEX(PP_Grid[#Data],$DD545,32),0)</f>
        <v/>
      </c>
      <c r="AI545">
        <f>IFERROR(INDEX(PP_Grid[#Data],$DD545,33),0)</f>
        <v/>
      </c>
      <c r="AJ545">
        <f>IFERROR(INDEX(PP_Grid[#Data],$DD545,34),0)</f>
        <v/>
      </c>
      <c r="AK545">
        <f>IFERROR(INDEX(PP_Grid[#Data],$DD545,35),0)</f>
        <v/>
      </c>
      <c r="AL545">
        <f>IFERROR(INDEX(PP_Grid[#Data],$DD545,36),0)</f>
        <v/>
      </c>
      <c r="AM545">
        <f>IFERROR(INDEX(PP_Grid[#Data],$DD545,37),0)</f>
        <v/>
      </c>
      <c r="AN545">
        <f>IFERROR(INDEX(PP_Grid[#Data],$DD545,38),0)</f>
        <v/>
      </c>
      <c r="AO545">
        <f>IFERROR(INDEX(PP_Grid[#Data],$DD545,39),0)</f>
        <v/>
      </c>
      <c r="AP545">
        <f>IFERROR(INDEX(PP_Grid[#Data],$DD545,40),0)</f>
        <v/>
      </c>
      <c r="AQ545">
        <f>IFERROR(INDEX(PP_Grid[#Data],$DD545,41),0)</f>
        <v/>
      </c>
      <c r="AR545">
        <f>IFERROR(INDEX(PP_Grid[#Data],$DD545,42),0)</f>
        <v/>
      </c>
      <c r="AS545">
        <f>IFERROR(INDEX(PP_Grid[#Data],$DD545,43),0)</f>
        <v/>
      </c>
      <c r="AT545">
        <f>IFERROR(INDEX(PP_Grid[#Data],$DD545,44),0)</f>
        <v/>
      </c>
      <c r="AU545">
        <f>IFERROR(INDEX(PP_Grid[#Data],$DD545,45),0)</f>
        <v/>
      </c>
      <c r="AV545">
        <f>IFERROR(INDEX(PP_Grid[#Data],$DD545,46),0)</f>
        <v/>
      </c>
      <c r="AW545">
        <f>IFERROR(INDEX(PP_Grid[#Data],$DD545,47),0)</f>
        <v/>
      </c>
      <c r="AX545">
        <f>IFERROR(INDEX(PP_Grid[#Data],$DD545,48),0)</f>
        <v/>
      </c>
      <c r="AY545">
        <f>IFERROR(INDEX(PP_Grid[#Data],$DD545,49),0)</f>
        <v/>
      </c>
      <c r="AZ545">
        <f>IFERROR(INDEX(PP_Grid[#Data],$DD545,50),0)</f>
        <v/>
      </c>
      <c r="BA545">
        <f>IFERROR(INDEX(PP_Grid[#Data],$DD545,51),0)</f>
        <v/>
      </c>
      <c r="BB545">
        <f>IFERROR(INDEX(PP_Grid[#Data],$DD545,52),0)</f>
        <v/>
      </c>
      <c r="BC545">
        <f>IFERROR(INDEX(PP_Grid[#Data],$DD545,53),0)</f>
        <v/>
      </c>
      <c r="BD545">
        <f>IFERROR(INDEX(PP_Grid[#Data],$DD545,54),0)</f>
        <v/>
      </c>
      <c r="BE545">
        <f>IFERROR(INDEX(PP_Grid[#Data],$DD545,55),0)</f>
        <v/>
      </c>
      <c r="BF545">
        <f>IFERROR(INDEX(PP_Grid[#Data],$DD545,56),0)</f>
        <v/>
      </c>
      <c r="BG545">
        <f>IFERROR(INDEX(PP_Grid[#Data],$DD545,57),0)</f>
        <v/>
      </c>
      <c r="BH545">
        <f>IFERROR(INDEX(PP_Grid[#Data],$DD545,58),0)</f>
        <v/>
      </c>
      <c r="BI545">
        <f>IFERROR(INDEX(PP_Grid[#Data],$DD545,59),0)</f>
        <v/>
      </c>
      <c r="BJ545">
        <f>IFERROR(INDEX(PP_Grid[#Data],$DD545,60),0)</f>
        <v/>
      </c>
      <c r="BK545">
        <f>IFERROR(INDEX(PP_Grid[#Data],$DD545,61),0)</f>
        <v/>
      </c>
      <c r="BL545">
        <f>IFERROR(INDEX(PP_Grid[#Data],$DD545,62),0)</f>
        <v/>
      </c>
      <c r="BM545">
        <f>IFERROR(INDEX(PP_Grid[#Data],$DD545,63),0)</f>
        <v/>
      </c>
      <c r="BN545">
        <f>IFERROR(INDEX(PP_Grid[#Data],$DD545,64),0)</f>
        <v/>
      </c>
      <c r="BO545">
        <f>IFERROR(INDEX(PP_Grid[#Data],$DD545,65),0)</f>
        <v/>
      </c>
      <c r="BP545">
        <f>IFERROR(INDEX(PP_Grid[#Data],$DD545,66),0)</f>
        <v/>
      </c>
      <c r="BQ545">
        <f>IFERROR(INDEX(PP_Grid[#Data],$DD545,67),0)</f>
        <v/>
      </c>
      <c r="BR545">
        <f>IFERROR(INDEX(PP_Grid[#Data],$DD545,68),0)</f>
        <v/>
      </c>
      <c r="BS545">
        <f>IFERROR(INDEX(PP_Grid[#Data],$DD545,69),0)</f>
        <v/>
      </c>
      <c r="BT545">
        <f>IFERROR(INDEX(PP_Grid[#Data],$DD545,70),0)</f>
        <v/>
      </c>
      <c r="BU545">
        <f>IFERROR(INDEX(PP_Grid[#Data],$DD545,71),0)</f>
        <v/>
      </c>
      <c r="BV545">
        <f>IFERROR(INDEX(PP_Grid[#Data],$DD545,72),0)</f>
        <v/>
      </c>
      <c r="BW545">
        <f>IFERROR(INDEX(PP_Grid[#Data],$DD545,73),0)</f>
        <v/>
      </c>
      <c r="BX545">
        <f>IFERROR(INDEX(PP_Grid[#Data],$DD545,74),0)</f>
        <v/>
      </c>
      <c r="BY545">
        <f>IFERROR(INDEX(PP_Grid[#Data],$DD545,75),0)</f>
        <v/>
      </c>
      <c r="BZ545">
        <f>IFERROR(INDEX(PP_Grid[#Data],$DD545,76),0)</f>
        <v/>
      </c>
      <c r="CA545">
        <f>IFERROR(INDEX(PP_Grid[#Data],$DD545,77),0)</f>
        <v/>
      </c>
      <c r="CB545">
        <f>IFERROR(INDEX(PP_Grid[#Data],$DD545,78),0)</f>
        <v/>
      </c>
      <c r="CC545">
        <f>IFERROR(INDEX(PP_Grid[#Data],$DD545,79),0)</f>
        <v/>
      </c>
      <c r="CD545">
        <f>IFERROR(INDEX(PP_Grid[#Data],$DD545,80),0)</f>
        <v/>
      </c>
      <c r="CE545">
        <f>IFERROR(INDEX(PP_Grid[#Data],$DD545,81),0)</f>
        <v/>
      </c>
      <c r="CF545">
        <f>IFERROR(INDEX(PP_Grid[#Data],$DD545,82),0)</f>
        <v/>
      </c>
      <c r="CG545">
        <f>IFERROR(INDEX(PP_Grid[#Data],$DD545,83),0)</f>
        <v/>
      </c>
      <c r="CH545">
        <f>IFERROR(INDEX(PP_Grid[#Data],$DD545,84),0)</f>
        <v/>
      </c>
      <c r="CI545">
        <f>IFERROR(INDEX(PP_Grid[#Data],$DD545,85),0)</f>
        <v/>
      </c>
      <c r="CJ545">
        <f>IFERROR(INDEX(PP_Grid[#Data],$DD545,86),0)</f>
        <v/>
      </c>
      <c r="CK545">
        <f>IFERROR(INDEX(PP_Grid[#Data],$DD545,87),0)</f>
        <v/>
      </c>
      <c r="CL545">
        <f>IFERROR(INDEX(PP_Grid[#Data],$DD545,88),0)</f>
        <v/>
      </c>
      <c r="CM545">
        <f>IFERROR(INDEX(PP_Grid[#Data],$DD545,89),0)</f>
        <v/>
      </c>
      <c r="CN545">
        <f>IFERROR(INDEX(PP_Grid[#Data],$DD545,90),0)</f>
        <v/>
      </c>
      <c r="CO545">
        <f>IFERROR(INDEX(PP_Grid[#Data],$DD545,91),0)</f>
        <v/>
      </c>
      <c r="CP545">
        <f>IFERROR(INDEX(PP_Grid[#Data],$DD545,92),0)</f>
        <v/>
      </c>
      <c r="CQ545">
        <f>IFERROR(INDEX(PP_Grid[#Data],$DD545,93),0)</f>
        <v/>
      </c>
      <c r="CR545">
        <f>IFERROR(INDEX(PP_Grid[#Data],$DD545,94),0)</f>
        <v/>
      </c>
      <c r="CS545">
        <f>IFERROR(INDEX(PP_Grid[#Data],$DD545,95),0)</f>
        <v/>
      </c>
      <c r="CT545">
        <f>IFERROR(INDEX(PP_Grid[#Data],$DD545,96),0)</f>
        <v/>
      </c>
      <c r="CU545">
        <f>IFERROR(INDEX(PP_Grid[#Data],$DD545,97),0)</f>
        <v/>
      </c>
      <c r="CV545">
        <f>IFERROR(INDEX(PP_Grid[#Data],$DD545,98),0)</f>
        <v/>
      </c>
      <c r="CW545">
        <f>IFERROR(INDEX(PP_Grid[#Data],$DD545,99),0)</f>
        <v/>
      </c>
      <c r="CX545">
        <f>IFERROR(INDEX(PP_Grid[#Data],$DD545,100),0)</f>
        <v/>
      </c>
      <c r="CY545">
        <f>IFERROR(INDEX(PP_Grid[#Data],$DD545,101),0)</f>
        <v/>
      </c>
      <c r="CZ545">
        <f>IFERROR(INDEX(PP_Grid[#Data],$DD545,102),0)</f>
        <v/>
      </c>
      <c r="DA545">
        <f>IFERROR(INDEX(PP_Grid[#Data],$DD545,103),0)</f>
        <v/>
      </c>
      <c r="DB545">
        <f>IFERROR(INDEX(PP_Grid[#Data],$DD545,104),0)</f>
        <v/>
      </c>
      <c r="DC545">
        <f>IFERROR(INDEX(PP_Grid[#Data],$DD545,105),0)</f>
        <v/>
      </c>
      <c r="DD545" s="12">
        <f>IFERROR(MATCH($B545,PP_Grid[Intermediate],0),99999)</f>
        <v/>
      </c>
    </row>
    <row r="546">
      <c r="B546" t="inlineStr">
        <is>
          <t>使用量(kg)</t>
        </is>
      </c>
      <c r="C546">
        <f>SUMIFS(M_BOM[RM_Qty_Per_Batch],M_BOM[Intermediate],$B545,M_BOM[Part Name],$A518)</f>
        <v/>
      </c>
      <c r="D546">
        <f>$C546*D545</f>
        <v/>
      </c>
      <c r="E546">
        <f>$C546*E545</f>
        <v/>
      </c>
      <c r="F546">
        <f>$C546*F545</f>
        <v/>
      </c>
      <c r="G546">
        <f>$C546*G545</f>
        <v/>
      </c>
      <c r="H546">
        <f>$C546*H545</f>
        <v/>
      </c>
      <c r="I546">
        <f>$C546*I545</f>
        <v/>
      </c>
      <c r="J546">
        <f>$C546*J545</f>
        <v/>
      </c>
      <c r="K546">
        <f>$C546*K545</f>
        <v/>
      </c>
      <c r="L546">
        <f>$C546*L545</f>
        <v/>
      </c>
      <c r="M546">
        <f>$C546*M545</f>
        <v/>
      </c>
      <c r="N546">
        <f>$C546*N545</f>
        <v/>
      </c>
      <c r="O546">
        <f>$C546*O545</f>
        <v/>
      </c>
      <c r="P546">
        <f>$C546*P545</f>
        <v/>
      </c>
      <c r="Q546">
        <f>$C546*Q545</f>
        <v/>
      </c>
      <c r="R546">
        <f>$C546*R545</f>
        <v/>
      </c>
      <c r="S546">
        <f>$C546*S545</f>
        <v/>
      </c>
      <c r="T546">
        <f>$C546*T545</f>
        <v/>
      </c>
      <c r="U546">
        <f>$C546*U545</f>
        <v/>
      </c>
      <c r="V546">
        <f>$C546*V545</f>
        <v/>
      </c>
      <c r="W546">
        <f>$C546*W545</f>
        <v/>
      </c>
      <c r="X546">
        <f>$C546*X545</f>
        <v/>
      </c>
      <c r="Y546">
        <f>$C546*Y545</f>
        <v/>
      </c>
      <c r="Z546">
        <f>$C546*Z545</f>
        <v/>
      </c>
      <c r="AA546">
        <f>$C546*AA545</f>
        <v/>
      </c>
      <c r="AB546">
        <f>$C546*AB545</f>
        <v/>
      </c>
      <c r="AC546">
        <f>$C546*AC545</f>
        <v/>
      </c>
      <c r="AD546">
        <f>$C546*AD545</f>
        <v/>
      </c>
      <c r="AE546">
        <f>$C546*AE545</f>
        <v/>
      </c>
      <c r="AF546">
        <f>$C546*AF545</f>
        <v/>
      </c>
      <c r="AG546">
        <f>$C546*AG545</f>
        <v/>
      </c>
      <c r="AH546">
        <f>$C546*AH545</f>
        <v/>
      </c>
      <c r="AI546">
        <f>$C546*AI545</f>
        <v/>
      </c>
      <c r="AJ546">
        <f>$C546*AJ545</f>
        <v/>
      </c>
      <c r="AK546">
        <f>$C546*AK545</f>
        <v/>
      </c>
      <c r="AL546">
        <f>$C546*AL545</f>
        <v/>
      </c>
      <c r="AM546">
        <f>$C546*AM545</f>
        <v/>
      </c>
      <c r="AN546">
        <f>$C546*AN545</f>
        <v/>
      </c>
      <c r="AO546">
        <f>$C546*AO545</f>
        <v/>
      </c>
      <c r="AP546">
        <f>$C546*AP545</f>
        <v/>
      </c>
      <c r="AQ546">
        <f>$C546*AQ545</f>
        <v/>
      </c>
      <c r="AR546">
        <f>$C546*AR545</f>
        <v/>
      </c>
      <c r="AS546">
        <f>$C546*AS545</f>
        <v/>
      </c>
      <c r="AT546">
        <f>$C546*AT545</f>
        <v/>
      </c>
      <c r="AU546">
        <f>$C546*AU545</f>
        <v/>
      </c>
      <c r="AV546">
        <f>$C546*AV545</f>
        <v/>
      </c>
      <c r="AW546">
        <f>$C546*AW545</f>
        <v/>
      </c>
      <c r="AX546">
        <f>$C546*AX545</f>
        <v/>
      </c>
      <c r="AY546">
        <f>$C546*AY545</f>
        <v/>
      </c>
      <c r="AZ546">
        <f>$C546*AZ545</f>
        <v/>
      </c>
      <c r="BA546">
        <f>$C546*BA545</f>
        <v/>
      </c>
      <c r="BB546">
        <f>$C546*BB545</f>
        <v/>
      </c>
      <c r="BC546">
        <f>$C546*BC545</f>
        <v/>
      </c>
      <c r="BD546">
        <f>$C546*BD545</f>
        <v/>
      </c>
      <c r="BE546">
        <f>$C546*BE545</f>
        <v/>
      </c>
      <c r="BF546">
        <f>$C546*BF545</f>
        <v/>
      </c>
      <c r="BG546">
        <f>$C546*BG545</f>
        <v/>
      </c>
      <c r="BH546">
        <f>$C546*BH545</f>
        <v/>
      </c>
      <c r="BI546">
        <f>$C546*BI545</f>
        <v/>
      </c>
      <c r="BJ546">
        <f>$C546*BJ545</f>
        <v/>
      </c>
      <c r="BK546">
        <f>$C546*BK545</f>
        <v/>
      </c>
      <c r="BL546">
        <f>$C546*BL545</f>
        <v/>
      </c>
      <c r="BM546">
        <f>$C546*BM545</f>
        <v/>
      </c>
      <c r="BN546">
        <f>$C546*BN545</f>
        <v/>
      </c>
      <c r="BO546">
        <f>$C546*BO545</f>
        <v/>
      </c>
      <c r="BP546">
        <f>$C546*BP545</f>
        <v/>
      </c>
      <c r="BQ546">
        <f>$C546*BQ545</f>
        <v/>
      </c>
      <c r="BR546">
        <f>$C546*BR545</f>
        <v/>
      </c>
      <c r="BS546">
        <f>$C546*BS545</f>
        <v/>
      </c>
      <c r="BT546">
        <f>$C546*BT545</f>
        <v/>
      </c>
      <c r="BU546">
        <f>$C546*BU545</f>
        <v/>
      </c>
      <c r="BV546">
        <f>$C546*BV545</f>
        <v/>
      </c>
      <c r="BW546">
        <f>$C546*BW545</f>
        <v/>
      </c>
      <c r="BX546">
        <f>$C546*BX545</f>
        <v/>
      </c>
      <c r="BY546">
        <f>$C546*BY545</f>
        <v/>
      </c>
      <c r="BZ546">
        <f>$C546*BZ545</f>
        <v/>
      </c>
      <c r="CA546">
        <f>$C546*CA545</f>
        <v/>
      </c>
      <c r="CB546">
        <f>$C546*CB545</f>
        <v/>
      </c>
      <c r="CC546">
        <f>$C546*CC545</f>
        <v/>
      </c>
      <c r="CD546">
        <f>$C546*CD545</f>
        <v/>
      </c>
      <c r="CE546">
        <f>$C546*CE545</f>
        <v/>
      </c>
      <c r="CF546">
        <f>$C546*CF545</f>
        <v/>
      </c>
      <c r="CG546">
        <f>$C546*CG545</f>
        <v/>
      </c>
      <c r="CH546">
        <f>$C546*CH545</f>
        <v/>
      </c>
      <c r="CI546">
        <f>$C546*CI545</f>
        <v/>
      </c>
      <c r="CJ546">
        <f>$C546*CJ545</f>
        <v/>
      </c>
      <c r="CK546">
        <f>$C546*CK545</f>
        <v/>
      </c>
      <c r="CL546">
        <f>$C546*CL545</f>
        <v/>
      </c>
      <c r="CM546">
        <f>$C546*CM545</f>
        <v/>
      </c>
      <c r="CN546">
        <f>$C546*CN545</f>
        <v/>
      </c>
      <c r="CO546">
        <f>$C546*CO545</f>
        <v/>
      </c>
      <c r="CP546">
        <f>$C546*CP545</f>
        <v/>
      </c>
      <c r="CQ546">
        <f>$C546*CQ545</f>
        <v/>
      </c>
      <c r="CR546">
        <f>$C546*CR545</f>
        <v/>
      </c>
      <c r="CS546">
        <f>$C546*CS545</f>
        <v/>
      </c>
      <c r="CT546">
        <f>$C546*CT545</f>
        <v/>
      </c>
      <c r="CU546">
        <f>$C546*CU545</f>
        <v/>
      </c>
      <c r="CV546">
        <f>$C546*CV545</f>
        <v/>
      </c>
      <c r="CW546">
        <f>$C546*CW545</f>
        <v/>
      </c>
      <c r="CX546">
        <f>$C546*CX545</f>
        <v/>
      </c>
      <c r="CY546">
        <f>$C546*CY545</f>
        <v/>
      </c>
      <c r="CZ546">
        <f>$C546*CZ545</f>
        <v/>
      </c>
      <c r="DA546">
        <f>$C546*DA545</f>
        <v/>
      </c>
      <c r="DB546">
        <f>$C546*DB545</f>
        <v/>
      </c>
      <c r="DC546">
        <f>$C546*DC545</f>
        <v/>
      </c>
    </row>
    <row r="547">
      <c r="B547" t="inlineStr">
        <is>
          <t>TSP-403</t>
        </is>
      </c>
      <c r="C547" t="inlineStr">
        <is>
          <t>No. of batches</t>
        </is>
      </c>
      <c r="D547">
        <f>IFERROR(INDEX(PP_Grid[#Data],$DD547,2),0)</f>
        <v/>
      </c>
      <c r="E547">
        <f>IFERROR(INDEX(PP_Grid[#Data],$DD547,3),0)</f>
        <v/>
      </c>
      <c r="F547">
        <f>IFERROR(INDEX(PP_Grid[#Data],$DD547,4),0)</f>
        <v/>
      </c>
      <c r="G547">
        <f>IFERROR(INDEX(PP_Grid[#Data],$DD547,5),0)</f>
        <v/>
      </c>
      <c r="H547">
        <f>IFERROR(INDEX(PP_Grid[#Data],$DD547,6),0)</f>
        <v/>
      </c>
      <c r="I547">
        <f>IFERROR(INDEX(PP_Grid[#Data],$DD547,7),0)</f>
        <v/>
      </c>
      <c r="J547">
        <f>IFERROR(INDEX(PP_Grid[#Data],$DD547,8),0)</f>
        <v/>
      </c>
      <c r="K547">
        <f>IFERROR(INDEX(PP_Grid[#Data],$DD547,9),0)</f>
        <v/>
      </c>
      <c r="L547">
        <f>IFERROR(INDEX(PP_Grid[#Data],$DD547,10),0)</f>
        <v/>
      </c>
      <c r="M547">
        <f>IFERROR(INDEX(PP_Grid[#Data],$DD547,11),0)</f>
        <v/>
      </c>
      <c r="N547">
        <f>IFERROR(INDEX(PP_Grid[#Data],$DD547,12),0)</f>
        <v/>
      </c>
      <c r="O547">
        <f>IFERROR(INDEX(PP_Grid[#Data],$DD547,13),0)</f>
        <v/>
      </c>
      <c r="P547">
        <f>IFERROR(INDEX(PP_Grid[#Data],$DD547,14),0)</f>
        <v/>
      </c>
      <c r="Q547">
        <f>IFERROR(INDEX(PP_Grid[#Data],$DD547,15),0)</f>
        <v/>
      </c>
      <c r="R547">
        <f>IFERROR(INDEX(PP_Grid[#Data],$DD547,16),0)</f>
        <v/>
      </c>
      <c r="S547">
        <f>IFERROR(INDEX(PP_Grid[#Data],$DD547,17),0)</f>
        <v/>
      </c>
      <c r="T547">
        <f>IFERROR(INDEX(PP_Grid[#Data],$DD547,18),0)</f>
        <v/>
      </c>
      <c r="U547">
        <f>IFERROR(INDEX(PP_Grid[#Data],$DD547,19),0)</f>
        <v/>
      </c>
      <c r="V547">
        <f>IFERROR(INDEX(PP_Grid[#Data],$DD547,20),0)</f>
        <v/>
      </c>
      <c r="W547">
        <f>IFERROR(INDEX(PP_Grid[#Data],$DD547,21),0)</f>
        <v/>
      </c>
      <c r="X547">
        <f>IFERROR(INDEX(PP_Grid[#Data],$DD547,22),0)</f>
        <v/>
      </c>
      <c r="Y547">
        <f>IFERROR(INDEX(PP_Grid[#Data],$DD547,23),0)</f>
        <v/>
      </c>
      <c r="Z547">
        <f>IFERROR(INDEX(PP_Grid[#Data],$DD547,24),0)</f>
        <v/>
      </c>
      <c r="AA547">
        <f>IFERROR(INDEX(PP_Grid[#Data],$DD547,25),0)</f>
        <v/>
      </c>
      <c r="AB547">
        <f>IFERROR(INDEX(PP_Grid[#Data],$DD547,26),0)</f>
        <v/>
      </c>
      <c r="AC547">
        <f>IFERROR(INDEX(PP_Grid[#Data],$DD547,27),0)</f>
        <v/>
      </c>
      <c r="AD547">
        <f>IFERROR(INDEX(PP_Grid[#Data],$DD547,28),0)</f>
        <v/>
      </c>
      <c r="AE547">
        <f>IFERROR(INDEX(PP_Grid[#Data],$DD547,29),0)</f>
        <v/>
      </c>
      <c r="AF547">
        <f>IFERROR(INDEX(PP_Grid[#Data],$DD547,30),0)</f>
        <v/>
      </c>
      <c r="AG547">
        <f>IFERROR(INDEX(PP_Grid[#Data],$DD547,31),0)</f>
        <v/>
      </c>
      <c r="AH547">
        <f>IFERROR(INDEX(PP_Grid[#Data],$DD547,32),0)</f>
        <v/>
      </c>
      <c r="AI547">
        <f>IFERROR(INDEX(PP_Grid[#Data],$DD547,33),0)</f>
        <v/>
      </c>
      <c r="AJ547">
        <f>IFERROR(INDEX(PP_Grid[#Data],$DD547,34),0)</f>
        <v/>
      </c>
      <c r="AK547">
        <f>IFERROR(INDEX(PP_Grid[#Data],$DD547,35),0)</f>
        <v/>
      </c>
      <c r="AL547">
        <f>IFERROR(INDEX(PP_Grid[#Data],$DD547,36),0)</f>
        <v/>
      </c>
      <c r="AM547">
        <f>IFERROR(INDEX(PP_Grid[#Data],$DD547,37),0)</f>
        <v/>
      </c>
      <c r="AN547">
        <f>IFERROR(INDEX(PP_Grid[#Data],$DD547,38),0)</f>
        <v/>
      </c>
      <c r="AO547">
        <f>IFERROR(INDEX(PP_Grid[#Data],$DD547,39),0)</f>
        <v/>
      </c>
      <c r="AP547">
        <f>IFERROR(INDEX(PP_Grid[#Data],$DD547,40),0)</f>
        <v/>
      </c>
      <c r="AQ547">
        <f>IFERROR(INDEX(PP_Grid[#Data],$DD547,41),0)</f>
        <v/>
      </c>
      <c r="AR547">
        <f>IFERROR(INDEX(PP_Grid[#Data],$DD547,42),0)</f>
        <v/>
      </c>
      <c r="AS547">
        <f>IFERROR(INDEX(PP_Grid[#Data],$DD547,43),0)</f>
        <v/>
      </c>
      <c r="AT547">
        <f>IFERROR(INDEX(PP_Grid[#Data],$DD547,44),0)</f>
        <v/>
      </c>
      <c r="AU547">
        <f>IFERROR(INDEX(PP_Grid[#Data],$DD547,45),0)</f>
        <v/>
      </c>
      <c r="AV547">
        <f>IFERROR(INDEX(PP_Grid[#Data],$DD547,46),0)</f>
        <v/>
      </c>
      <c r="AW547">
        <f>IFERROR(INDEX(PP_Grid[#Data],$DD547,47),0)</f>
        <v/>
      </c>
      <c r="AX547">
        <f>IFERROR(INDEX(PP_Grid[#Data],$DD547,48),0)</f>
        <v/>
      </c>
      <c r="AY547">
        <f>IFERROR(INDEX(PP_Grid[#Data],$DD547,49),0)</f>
        <v/>
      </c>
      <c r="AZ547">
        <f>IFERROR(INDEX(PP_Grid[#Data],$DD547,50),0)</f>
        <v/>
      </c>
      <c r="BA547">
        <f>IFERROR(INDEX(PP_Grid[#Data],$DD547,51),0)</f>
        <v/>
      </c>
      <c r="BB547">
        <f>IFERROR(INDEX(PP_Grid[#Data],$DD547,52),0)</f>
        <v/>
      </c>
      <c r="BC547">
        <f>IFERROR(INDEX(PP_Grid[#Data],$DD547,53),0)</f>
        <v/>
      </c>
      <c r="BD547">
        <f>IFERROR(INDEX(PP_Grid[#Data],$DD547,54),0)</f>
        <v/>
      </c>
      <c r="BE547">
        <f>IFERROR(INDEX(PP_Grid[#Data],$DD547,55),0)</f>
        <v/>
      </c>
      <c r="BF547">
        <f>IFERROR(INDEX(PP_Grid[#Data],$DD547,56),0)</f>
        <v/>
      </c>
      <c r="BG547">
        <f>IFERROR(INDEX(PP_Grid[#Data],$DD547,57),0)</f>
        <v/>
      </c>
      <c r="BH547">
        <f>IFERROR(INDEX(PP_Grid[#Data],$DD547,58),0)</f>
        <v/>
      </c>
      <c r="BI547">
        <f>IFERROR(INDEX(PP_Grid[#Data],$DD547,59),0)</f>
        <v/>
      </c>
      <c r="BJ547">
        <f>IFERROR(INDEX(PP_Grid[#Data],$DD547,60),0)</f>
        <v/>
      </c>
      <c r="BK547">
        <f>IFERROR(INDEX(PP_Grid[#Data],$DD547,61),0)</f>
        <v/>
      </c>
      <c r="BL547">
        <f>IFERROR(INDEX(PP_Grid[#Data],$DD547,62),0)</f>
        <v/>
      </c>
      <c r="BM547">
        <f>IFERROR(INDEX(PP_Grid[#Data],$DD547,63),0)</f>
        <v/>
      </c>
      <c r="BN547">
        <f>IFERROR(INDEX(PP_Grid[#Data],$DD547,64),0)</f>
        <v/>
      </c>
      <c r="BO547">
        <f>IFERROR(INDEX(PP_Grid[#Data],$DD547,65),0)</f>
        <v/>
      </c>
      <c r="BP547">
        <f>IFERROR(INDEX(PP_Grid[#Data],$DD547,66),0)</f>
        <v/>
      </c>
      <c r="BQ547">
        <f>IFERROR(INDEX(PP_Grid[#Data],$DD547,67),0)</f>
        <v/>
      </c>
      <c r="BR547">
        <f>IFERROR(INDEX(PP_Grid[#Data],$DD547,68),0)</f>
        <v/>
      </c>
      <c r="BS547">
        <f>IFERROR(INDEX(PP_Grid[#Data],$DD547,69),0)</f>
        <v/>
      </c>
      <c r="BT547">
        <f>IFERROR(INDEX(PP_Grid[#Data],$DD547,70),0)</f>
        <v/>
      </c>
      <c r="BU547">
        <f>IFERROR(INDEX(PP_Grid[#Data],$DD547,71),0)</f>
        <v/>
      </c>
      <c r="BV547">
        <f>IFERROR(INDEX(PP_Grid[#Data],$DD547,72),0)</f>
        <v/>
      </c>
      <c r="BW547">
        <f>IFERROR(INDEX(PP_Grid[#Data],$DD547,73),0)</f>
        <v/>
      </c>
      <c r="BX547">
        <f>IFERROR(INDEX(PP_Grid[#Data],$DD547,74),0)</f>
        <v/>
      </c>
      <c r="BY547">
        <f>IFERROR(INDEX(PP_Grid[#Data],$DD547,75),0)</f>
        <v/>
      </c>
      <c r="BZ547">
        <f>IFERROR(INDEX(PP_Grid[#Data],$DD547,76),0)</f>
        <v/>
      </c>
      <c r="CA547">
        <f>IFERROR(INDEX(PP_Grid[#Data],$DD547,77),0)</f>
        <v/>
      </c>
      <c r="CB547">
        <f>IFERROR(INDEX(PP_Grid[#Data],$DD547,78),0)</f>
        <v/>
      </c>
      <c r="CC547">
        <f>IFERROR(INDEX(PP_Grid[#Data],$DD547,79),0)</f>
        <v/>
      </c>
      <c r="CD547">
        <f>IFERROR(INDEX(PP_Grid[#Data],$DD547,80),0)</f>
        <v/>
      </c>
      <c r="CE547">
        <f>IFERROR(INDEX(PP_Grid[#Data],$DD547,81),0)</f>
        <v/>
      </c>
      <c r="CF547">
        <f>IFERROR(INDEX(PP_Grid[#Data],$DD547,82),0)</f>
        <v/>
      </c>
      <c r="CG547">
        <f>IFERROR(INDEX(PP_Grid[#Data],$DD547,83),0)</f>
        <v/>
      </c>
      <c r="CH547">
        <f>IFERROR(INDEX(PP_Grid[#Data],$DD547,84),0)</f>
        <v/>
      </c>
      <c r="CI547">
        <f>IFERROR(INDEX(PP_Grid[#Data],$DD547,85),0)</f>
        <v/>
      </c>
      <c r="CJ547">
        <f>IFERROR(INDEX(PP_Grid[#Data],$DD547,86),0)</f>
        <v/>
      </c>
      <c r="CK547">
        <f>IFERROR(INDEX(PP_Grid[#Data],$DD547,87),0)</f>
        <v/>
      </c>
      <c r="CL547">
        <f>IFERROR(INDEX(PP_Grid[#Data],$DD547,88),0)</f>
        <v/>
      </c>
      <c r="CM547">
        <f>IFERROR(INDEX(PP_Grid[#Data],$DD547,89),0)</f>
        <v/>
      </c>
      <c r="CN547">
        <f>IFERROR(INDEX(PP_Grid[#Data],$DD547,90),0)</f>
        <v/>
      </c>
      <c r="CO547">
        <f>IFERROR(INDEX(PP_Grid[#Data],$DD547,91),0)</f>
        <v/>
      </c>
      <c r="CP547">
        <f>IFERROR(INDEX(PP_Grid[#Data],$DD547,92),0)</f>
        <v/>
      </c>
      <c r="CQ547">
        <f>IFERROR(INDEX(PP_Grid[#Data],$DD547,93),0)</f>
        <v/>
      </c>
      <c r="CR547">
        <f>IFERROR(INDEX(PP_Grid[#Data],$DD547,94),0)</f>
        <v/>
      </c>
      <c r="CS547">
        <f>IFERROR(INDEX(PP_Grid[#Data],$DD547,95),0)</f>
        <v/>
      </c>
      <c r="CT547">
        <f>IFERROR(INDEX(PP_Grid[#Data],$DD547,96),0)</f>
        <v/>
      </c>
      <c r="CU547">
        <f>IFERROR(INDEX(PP_Grid[#Data],$DD547,97),0)</f>
        <v/>
      </c>
      <c r="CV547">
        <f>IFERROR(INDEX(PP_Grid[#Data],$DD547,98),0)</f>
        <v/>
      </c>
      <c r="CW547">
        <f>IFERROR(INDEX(PP_Grid[#Data],$DD547,99),0)</f>
        <v/>
      </c>
      <c r="CX547">
        <f>IFERROR(INDEX(PP_Grid[#Data],$DD547,100),0)</f>
        <v/>
      </c>
      <c r="CY547">
        <f>IFERROR(INDEX(PP_Grid[#Data],$DD547,101),0)</f>
        <v/>
      </c>
      <c r="CZ547">
        <f>IFERROR(INDEX(PP_Grid[#Data],$DD547,102),0)</f>
        <v/>
      </c>
      <c r="DA547">
        <f>IFERROR(INDEX(PP_Grid[#Data],$DD547,103),0)</f>
        <v/>
      </c>
      <c r="DB547">
        <f>IFERROR(INDEX(PP_Grid[#Data],$DD547,104),0)</f>
        <v/>
      </c>
      <c r="DC547">
        <f>IFERROR(INDEX(PP_Grid[#Data],$DD547,105),0)</f>
        <v/>
      </c>
      <c r="DD547" s="12">
        <f>IFERROR(MATCH($B547,PP_Grid[Intermediate],0),99999)</f>
        <v/>
      </c>
    </row>
    <row r="548">
      <c r="B548" t="inlineStr">
        <is>
          <t>使用量(kg)</t>
        </is>
      </c>
      <c r="C548">
        <f>SUMIFS(M_BOM[RM_Qty_Per_Batch],M_BOM[Intermediate],$B547,M_BOM[Part Name],$A518)</f>
        <v/>
      </c>
      <c r="D548">
        <f>$C548*D547</f>
        <v/>
      </c>
      <c r="E548">
        <f>$C548*E547</f>
        <v/>
      </c>
      <c r="F548">
        <f>$C548*F547</f>
        <v/>
      </c>
      <c r="G548">
        <f>$C548*G547</f>
        <v/>
      </c>
      <c r="H548">
        <f>$C548*H547</f>
        <v/>
      </c>
      <c r="I548">
        <f>$C548*I547</f>
        <v/>
      </c>
      <c r="J548">
        <f>$C548*J547</f>
        <v/>
      </c>
      <c r="K548">
        <f>$C548*K547</f>
        <v/>
      </c>
      <c r="L548">
        <f>$C548*L547</f>
        <v/>
      </c>
      <c r="M548">
        <f>$C548*M547</f>
        <v/>
      </c>
      <c r="N548">
        <f>$C548*N547</f>
        <v/>
      </c>
      <c r="O548">
        <f>$C548*O547</f>
        <v/>
      </c>
      <c r="P548">
        <f>$C548*P547</f>
        <v/>
      </c>
      <c r="Q548">
        <f>$C548*Q547</f>
        <v/>
      </c>
      <c r="R548">
        <f>$C548*R547</f>
        <v/>
      </c>
      <c r="S548">
        <f>$C548*S547</f>
        <v/>
      </c>
      <c r="T548">
        <f>$C548*T547</f>
        <v/>
      </c>
      <c r="U548">
        <f>$C548*U547</f>
        <v/>
      </c>
      <c r="V548">
        <f>$C548*V547</f>
        <v/>
      </c>
      <c r="W548">
        <f>$C548*W547</f>
        <v/>
      </c>
      <c r="X548">
        <f>$C548*X547</f>
        <v/>
      </c>
      <c r="Y548">
        <f>$C548*Y547</f>
        <v/>
      </c>
      <c r="Z548">
        <f>$C548*Z547</f>
        <v/>
      </c>
      <c r="AA548">
        <f>$C548*AA547</f>
        <v/>
      </c>
      <c r="AB548">
        <f>$C548*AB547</f>
        <v/>
      </c>
      <c r="AC548">
        <f>$C548*AC547</f>
        <v/>
      </c>
      <c r="AD548">
        <f>$C548*AD547</f>
        <v/>
      </c>
      <c r="AE548">
        <f>$C548*AE547</f>
        <v/>
      </c>
      <c r="AF548">
        <f>$C548*AF547</f>
        <v/>
      </c>
      <c r="AG548">
        <f>$C548*AG547</f>
        <v/>
      </c>
      <c r="AH548">
        <f>$C548*AH547</f>
        <v/>
      </c>
      <c r="AI548">
        <f>$C548*AI547</f>
        <v/>
      </c>
      <c r="AJ548">
        <f>$C548*AJ547</f>
        <v/>
      </c>
      <c r="AK548">
        <f>$C548*AK547</f>
        <v/>
      </c>
      <c r="AL548">
        <f>$C548*AL547</f>
        <v/>
      </c>
      <c r="AM548">
        <f>$C548*AM547</f>
        <v/>
      </c>
      <c r="AN548">
        <f>$C548*AN547</f>
        <v/>
      </c>
      <c r="AO548">
        <f>$C548*AO547</f>
        <v/>
      </c>
      <c r="AP548">
        <f>$C548*AP547</f>
        <v/>
      </c>
      <c r="AQ548">
        <f>$C548*AQ547</f>
        <v/>
      </c>
      <c r="AR548">
        <f>$C548*AR547</f>
        <v/>
      </c>
      <c r="AS548">
        <f>$C548*AS547</f>
        <v/>
      </c>
      <c r="AT548">
        <f>$C548*AT547</f>
        <v/>
      </c>
      <c r="AU548">
        <f>$C548*AU547</f>
        <v/>
      </c>
      <c r="AV548">
        <f>$C548*AV547</f>
        <v/>
      </c>
      <c r="AW548">
        <f>$C548*AW547</f>
        <v/>
      </c>
      <c r="AX548">
        <f>$C548*AX547</f>
        <v/>
      </c>
      <c r="AY548">
        <f>$C548*AY547</f>
        <v/>
      </c>
      <c r="AZ548">
        <f>$C548*AZ547</f>
        <v/>
      </c>
      <c r="BA548">
        <f>$C548*BA547</f>
        <v/>
      </c>
      <c r="BB548">
        <f>$C548*BB547</f>
        <v/>
      </c>
      <c r="BC548">
        <f>$C548*BC547</f>
        <v/>
      </c>
      <c r="BD548">
        <f>$C548*BD547</f>
        <v/>
      </c>
      <c r="BE548">
        <f>$C548*BE547</f>
        <v/>
      </c>
      <c r="BF548">
        <f>$C548*BF547</f>
        <v/>
      </c>
      <c r="BG548">
        <f>$C548*BG547</f>
        <v/>
      </c>
      <c r="BH548">
        <f>$C548*BH547</f>
        <v/>
      </c>
      <c r="BI548">
        <f>$C548*BI547</f>
        <v/>
      </c>
      <c r="BJ548">
        <f>$C548*BJ547</f>
        <v/>
      </c>
      <c r="BK548">
        <f>$C548*BK547</f>
        <v/>
      </c>
      <c r="BL548">
        <f>$C548*BL547</f>
        <v/>
      </c>
      <c r="BM548">
        <f>$C548*BM547</f>
        <v/>
      </c>
      <c r="BN548">
        <f>$C548*BN547</f>
        <v/>
      </c>
      <c r="BO548">
        <f>$C548*BO547</f>
        <v/>
      </c>
      <c r="BP548">
        <f>$C548*BP547</f>
        <v/>
      </c>
      <c r="BQ548">
        <f>$C548*BQ547</f>
        <v/>
      </c>
      <c r="BR548">
        <f>$C548*BR547</f>
        <v/>
      </c>
      <c r="BS548">
        <f>$C548*BS547</f>
        <v/>
      </c>
      <c r="BT548">
        <f>$C548*BT547</f>
        <v/>
      </c>
      <c r="BU548">
        <f>$C548*BU547</f>
        <v/>
      </c>
      <c r="BV548">
        <f>$C548*BV547</f>
        <v/>
      </c>
      <c r="BW548">
        <f>$C548*BW547</f>
        <v/>
      </c>
      <c r="BX548">
        <f>$C548*BX547</f>
        <v/>
      </c>
      <c r="BY548">
        <f>$C548*BY547</f>
        <v/>
      </c>
      <c r="BZ548">
        <f>$C548*BZ547</f>
        <v/>
      </c>
      <c r="CA548">
        <f>$C548*CA547</f>
        <v/>
      </c>
      <c r="CB548">
        <f>$C548*CB547</f>
        <v/>
      </c>
      <c r="CC548">
        <f>$C548*CC547</f>
        <v/>
      </c>
      <c r="CD548">
        <f>$C548*CD547</f>
        <v/>
      </c>
      <c r="CE548">
        <f>$C548*CE547</f>
        <v/>
      </c>
      <c r="CF548">
        <f>$C548*CF547</f>
        <v/>
      </c>
      <c r="CG548">
        <f>$C548*CG547</f>
        <v/>
      </c>
      <c r="CH548">
        <f>$C548*CH547</f>
        <v/>
      </c>
      <c r="CI548">
        <f>$C548*CI547</f>
        <v/>
      </c>
      <c r="CJ548">
        <f>$C548*CJ547</f>
        <v/>
      </c>
      <c r="CK548">
        <f>$C548*CK547</f>
        <v/>
      </c>
      <c r="CL548">
        <f>$C548*CL547</f>
        <v/>
      </c>
      <c r="CM548">
        <f>$C548*CM547</f>
        <v/>
      </c>
      <c r="CN548">
        <f>$C548*CN547</f>
        <v/>
      </c>
      <c r="CO548">
        <f>$C548*CO547</f>
        <v/>
      </c>
      <c r="CP548">
        <f>$C548*CP547</f>
        <v/>
      </c>
      <c r="CQ548">
        <f>$C548*CQ547</f>
        <v/>
      </c>
      <c r="CR548">
        <f>$C548*CR547</f>
        <v/>
      </c>
      <c r="CS548">
        <f>$C548*CS547</f>
        <v/>
      </c>
      <c r="CT548">
        <f>$C548*CT547</f>
        <v/>
      </c>
      <c r="CU548">
        <f>$C548*CU547</f>
        <v/>
      </c>
      <c r="CV548">
        <f>$C548*CV547</f>
        <v/>
      </c>
      <c r="CW548">
        <f>$C548*CW547</f>
        <v/>
      </c>
      <c r="CX548">
        <f>$C548*CX547</f>
        <v/>
      </c>
      <c r="CY548">
        <f>$C548*CY547</f>
        <v/>
      </c>
      <c r="CZ548">
        <f>$C548*CZ547</f>
        <v/>
      </c>
      <c r="DA548">
        <f>$C548*DA547</f>
        <v/>
      </c>
      <c r="DB548">
        <f>$C548*DB547</f>
        <v/>
      </c>
      <c r="DC548">
        <f>$C548*DC547</f>
        <v/>
      </c>
    </row>
    <row r="549">
      <c r="B549" t="inlineStr">
        <is>
          <t>TSP-404</t>
        </is>
      </c>
      <c r="C549" t="inlineStr">
        <is>
          <t>No. of batches</t>
        </is>
      </c>
      <c r="D549">
        <f>IFERROR(INDEX(PP_Grid[#Data],$DD549,2),0)</f>
        <v/>
      </c>
      <c r="E549">
        <f>IFERROR(INDEX(PP_Grid[#Data],$DD549,3),0)</f>
        <v/>
      </c>
      <c r="F549">
        <f>IFERROR(INDEX(PP_Grid[#Data],$DD549,4),0)</f>
        <v/>
      </c>
      <c r="G549">
        <f>IFERROR(INDEX(PP_Grid[#Data],$DD549,5),0)</f>
        <v/>
      </c>
      <c r="H549">
        <f>IFERROR(INDEX(PP_Grid[#Data],$DD549,6),0)</f>
        <v/>
      </c>
      <c r="I549">
        <f>IFERROR(INDEX(PP_Grid[#Data],$DD549,7),0)</f>
        <v/>
      </c>
      <c r="J549">
        <f>IFERROR(INDEX(PP_Grid[#Data],$DD549,8),0)</f>
        <v/>
      </c>
      <c r="K549">
        <f>IFERROR(INDEX(PP_Grid[#Data],$DD549,9),0)</f>
        <v/>
      </c>
      <c r="L549">
        <f>IFERROR(INDEX(PP_Grid[#Data],$DD549,10),0)</f>
        <v/>
      </c>
      <c r="M549">
        <f>IFERROR(INDEX(PP_Grid[#Data],$DD549,11),0)</f>
        <v/>
      </c>
      <c r="N549">
        <f>IFERROR(INDEX(PP_Grid[#Data],$DD549,12),0)</f>
        <v/>
      </c>
      <c r="O549">
        <f>IFERROR(INDEX(PP_Grid[#Data],$DD549,13),0)</f>
        <v/>
      </c>
      <c r="P549">
        <f>IFERROR(INDEX(PP_Grid[#Data],$DD549,14),0)</f>
        <v/>
      </c>
      <c r="Q549">
        <f>IFERROR(INDEX(PP_Grid[#Data],$DD549,15),0)</f>
        <v/>
      </c>
      <c r="R549">
        <f>IFERROR(INDEX(PP_Grid[#Data],$DD549,16),0)</f>
        <v/>
      </c>
      <c r="S549">
        <f>IFERROR(INDEX(PP_Grid[#Data],$DD549,17),0)</f>
        <v/>
      </c>
      <c r="T549">
        <f>IFERROR(INDEX(PP_Grid[#Data],$DD549,18),0)</f>
        <v/>
      </c>
      <c r="U549">
        <f>IFERROR(INDEX(PP_Grid[#Data],$DD549,19),0)</f>
        <v/>
      </c>
      <c r="V549">
        <f>IFERROR(INDEX(PP_Grid[#Data],$DD549,20),0)</f>
        <v/>
      </c>
      <c r="W549">
        <f>IFERROR(INDEX(PP_Grid[#Data],$DD549,21),0)</f>
        <v/>
      </c>
      <c r="X549">
        <f>IFERROR(INDEX(PP_Grid[#Data],$DD549,22),0)</f>
        <v/>
      </c>
      <c r="Y549">
        <f>IFERROR(INDEX(PP_Grid[#Data],$DD549,23),0)</f>
        <v/>
      </c>
      <c r="Z549">
        <f>IFERROR(INDEX(PP_Grid[#Data],$DD549,24),0)</f>
        <v/>
      </c>
      <c r="AA549">
        <f>IFERROR(INDEX(PP_Grid[#Data],$DD549,25),0)</f>
        <v/>
      </c>
      <c r="AB549">
        <f>IFERROR(INDEX(PP_Grid[#Data],$DD549,26),0)</f>
        <v/>
      </c>
      <c r="AC549">
        <f>IFERROR(INDEX(PP_Grid[#Data],$DD549,27),0)</f>
        <v/>
      </c>
      <c r="AD549">
        <f>IFERROR(INDEX(PP_Grid[#Data],$DD549,28),0)</f>
        <v/>
      </c>
      <c r="AE549">
        <f>IFERROR(INDEX(PP_Grid[#Data],$DD549,29),0)</f>
        <v/>
      </c>
      <c r="AF549">
        <f>IFERROR(INDEX(PP_Grid[#Data],$DD549,30),0)</f>
        <v/>
      </c>
      <c r="AG549">
        <f>IFERROR(INDEX(PP_Grid[#Data],$DD549,31),0)</f>
        <v/>
      </c>
      <c r="AH549">
        <f>IFERROR(INDEX(PP_Grid[#Data],$DD549,32),0)</f>
        <v/>
      </c>
      <c r="AI549">
        <f>IFERROR(INDEX(PP_Grid[#Data],$DD549,33),0)</f>
        <v/>
      </c>
      <c r="AJ549">
        <f>IFERROR(INDEX(PP_Grid[#Data],$DD549,34),0)</f>
        <v/>
      </c>
      <c r="AK549">
        <f>IFERROR(INDEX(PP_Grid[#Data],$DD549,35),0)</f>
        <v/>
      </c>
      <c r="AL549">
        <f>IFERROR(INDEX(PP_Grid[#Data],$DD549,36),0)</f>
        <v/>
      </c>
      <c r="AM549">
        <f>IFERROR(INDEX(PP_Grid[#Data],$DD549,37),0)</f>
        <v/>
      </c>
      <c r="AN549">
        <f>IFERROR(INDEX(PP_Grid[#Data],$DD549,38),0)</f>
        <v/>
      </c>
      <c r="AO549">
        <f>IFERROR(INDEX(PP_Grid[#Data],$DD549,39),0)</f>
        <v/>
      </c>
      <c r="AP549">
        <f>IFERROR(INDEX(PP_Grid[#Data],$DD549,40),0)</f>
        <v/>
      </c>
      <c r="AQ549">
        <f>IFERROR(INDEX(PP_Grid[#Data],$DD549,41),0)</f>
        <v/>
      </c>
      <c r="AR549">
        <f>IFERROR(INDEX(PP_Grid[#Data],$DD549,42),0)</f>
        <v/>
      </c>
      <c r="AS549">
        <f>IFERROR(INDEX(PP_Grid[#Data],$DD549,43),0)</f>
        <v/>
      </c>
      <c r="AT549">
        <f>IFERROR(INDEX(PP_Grid[#Data],$DD549,44),0)</f>
        <v/>
      </c>
      <c r="AU549">
        <f>IFERROR(INDEX(PP_Grid[#Data],$DD549,45),0)</f>
        <v/>
      </c>
      <c r="AV549">
        <f>IFERROR(INDEX(PP_Grid[#Data],$DD549,46),0)</f>
        <v/>
      </c>
      <c r="AW549">
        <f>IFERROR(INDEX(PP_Grid[#Data],$DD549,47),0)</f>
        <v/>
      </c>
      <c r="AX549">
        <f>IFERROR(INDEX(PP_Grid[#Data],$DD549,48),0)</f>
        <v/>
      </c>
      <c r="AY549">
        <f>IFERROR(INDEX(PP_Grid[#Data],$DD549,49),0)</f>
        <v/>
      </c>
      <c r="AZ549">
        <f>IFERROR(INDEX(PP_Grid[#Data],$DD549,50),0)</f>
        <v/>
      </c>
      <c r="BA549">
        <f>IFERROR(INDEX(PP_Grid[#Data],$DD549,51),0)</f>
        <v/>
      </c>
      <c r="BB549">
        <f>IFERROR(INDEX(PP_Grid[#Data],$DD549,52),0)</f>
        <v/>
      </c>
      <c r="BC549">
        <f>IFERROR(INDEX(PP_Grid[#Data],$DD549,53),0)</f>
        <v/>
      </c>
      <c r="BD549">
        <f>IFERROR(INDEX(PP_Grid[#Data],$DD549,54),0)</f>
        <v/>
      </c>
      <c r="BE549">
        <f>IFERROR(INDEX(PP_Grid[#Data],$DD549,55),0)</f>
        <v/>
      </c>
      <c r="BF549">
        <f>IFERROR(INDEX(PP_Grid[#Data],$DD549,56),0)</f>
        <v/>
      </c>
      <c r="BG549">
        <f>IFERROR(INDEX(PP_Grid[#Data],$DD549,57),0)</f>
        <v/>
      </c>
      <c r="BH549">
        <f>IFERROR(INDEX(PP_Grid[#Data],$DD549,58),0)</f>
        <v/>
      </c>
      <c r="BI549">
        <f>IFERROR(INDEX(PP_Grid[#Data],$DD549,59),0)</f>
        <v/>
      </c>
      <c r="BJ549">
        <f>IFERROR(INDEX(PP_Grid[#Data],$DD549,60),0)</f>
        <v/>
      </c>
      <c r="BK549">
        <f>IFERROR(INDEX(PP_Grid[#Data],$DD549,61),0)</f>
        <v/>
      </c>
      <c r="BL549">
        <f>IFERROR(INDEX(PP_Grid[#Data],$DD549,62),0)</f>
        <v/>
      </c>
      <c r="BM549">
        <f>IFERROR(INDEX(PP_Grid[#Data],$DD549,63),0)</f>
        <v/>
      </c>
      <c r="BN549">
        <f>IFERROR(INDEX(PP_Grid[#Data],$DD549,64),0)</f>
        <v/>
      </c>
      <c r="BO549">
        <f>IFERROR(INDEX(PP_Grid[#Data],$DD549,65),0)</f>
        <v/>
      </c>
      <c r="BP549">
        <f>IFERROR(INDEX(PP_Grid[#Data],$DD549,66),0)</f>
        <v/>
      </c>
      <c r="BQ549">
        <f>IFERROR(INDEX(PP_Grid[#Data],$DD549,67),0)</f>
        <v/>
      </c>
      <c r="BR549">
        <f>IFERROR(INDEX(PP_Grid[#Data],$DD549,68),0)</f>
        <v/>
      </c>
      <c r="BS549">
        <f>IFERROR(INDEX(PP_Grid[#Data],$DD549,69),0)</f>
        <v/>
      </c>
      <c r="BT549">
        <f>IFERROR(INDEX(PP_Grid[#Data],$DD549,70),0)</f>
        <v/>
      </c>
      <c r="BU549">
        <f>IFERROR(INDEX(PP_Grid[#Data],$DD549,71),0)</f>
        <v/>
      </c>
      <c r="BV549">
        <f>IFERROR(INDEX(PP_Grid[#Data],$DD549,72),0)</f>
        <v/>
      </c>
      <c r="BW549">
        <f>IFERROR(INDEX(PP_Grid[#Data],$DD549,73),0)</f>
        <v/>
      </c>
      <c r="BX549">
        <f>IFERROR(INDEX(PP_Grid[#Data],$DD549,74),0)</f>
        <v/>
      </c>
      <c r="BY549">
        <f>IFERROR(INDEX(PP_Grid[#Data],$DD549,75),0)</f>
        <v/>
      </c>
      <c r="BZ549">
        <f>IFERROR(INDEX(PP_Grid[#Data],$DD549,76),0)</f>
        <v/>
      </c>
      <c r="CA549">
        <f>IFERROR(INDEX(PP_Grid[#Data],$DD549,77),0)</f>
        <v/>
      </c>
      <c r="CB549">
        <f>IFERROR(INDEX(PP_Grid[#Data],$DD549,78),0)</f>
        <v/>
      </c>
      <c r="CC549">
        <f>IFERROR(INDEX(PP_Grid[#Data],$DD549,79),0)</f>
        <v/>
      </c>
      <c r="CD549">
        <f>IFERROR(INDEX(PP_Grid[#Data],$DD549,80),0)</f>
        <v/>
      </c>
      <c r="CE549">
        <f>IFERROR(INDEX(PP_Grid[#Data],$DD549,81),0)</f>
        <v/>
      </c>
      <c r="CF549">
        <f>IFERROR(INDEX(PP_Grid[#Data],$DD549,82),0)</f>
        <v/>
      </c>
      <c r="CG549">
        <f>IFERROR(INDEX(PP_Grid[#Data],$DD549,83),0)</f>
        <v/>
      </c>
      <c r="CH549">
        <f>IFERROR(INDEX(PP_Grid[#Data],$DD549,84),0)</f>
        <v/>
      </c>
      <c r="CI549">
        <f>IFERROR(INDEX(PP_Grid[#Data],$DD549,85),0)</f>
        <v/>
      </c>
      <c r="CJ549">
        <f>IFERROR(INDEX(PP_Grid[#Data],$DD549,86),0)</f>
        <v/>
      </c>
      <c r="CK549">
        <f>IFERROR(INDEX(PP_Grid[#Data],$DD549,87),0)</f>
        <v/>
      </c>
      <c r="CL549">
        <f>IFERROR(INDEX(PP_Grid[#Data],$DD549,88),0)</f>
        <v/>
      </c>
      <c r="CM549">
        <f>IFERROR(INDEX(PP_Grid[#Data],$DD549,89),0)</f>
        <v/>
      </c>
      <c r="CN549">
        <f>IFERROR(INDEX(PP_Grid[#Data],$DD549,90),0)</f>
        <v/>
      </c>
      <c r="CO549">
        <f>IFERROR(INDEX(PP_Grid[#Data],$DD549,91),0)</f>
        <v/>
      </c>
      <c r="CP549">
        <f>IFERROR(INDEX(PP_Grid[#Data],$DD549,92),0)</f>
        <v/>
      </c>
      <c r="CQ549">
        <f>IFERROR(INDEX(PP_Grid[#Data],$DD549,93),0)</f>
        <v/>
      </c>
      <c r="CR549">
        <f>IFERROR(INDEX(PP_Grid[#Data],$DD549,94),0)</f>
        <v/>
      </c>
      <c r="CS549">
        <f>IFERROR(INDEX(PP_Grid[#Data],$DD549,95),0)</f>
        <v/>
      </c>
      <c r="CT549">
        <f>IFERROR(INDEX(PP_Grid[#Data],$DD549,96),0)</f>
        <v/>
      </c>
      <c r="CU549">
        <f>IFERROR(INDEX(PP_Grid[#Data],$DD549,97),0)</f>
        <v/>
      </c>
      <c r="CV549">
        <f>IFERROR(INDEX(PP_Grid[#Data],$DD549,98),0)</f>
        <v/>
      </c>
      <c r="CW549">
        <f>IFERROR(INDEX(PP_Grid[#Data],$DD549,99),0)</f>
        <v/>
      </c>
      <c r="CX549">
        <f>IFERROR(INDEX(PP_Grid[#Data],$DD549,100),0)</f>
        <v/>
      </c>
      <c r="CY549">
        <f>IFERROR(INDEX(PP_Grid[#Data],$DD549,101),0)</f>
        <v/>
      </c>
      <c r="CZ549">
        <f>IFERROR(INDEX(PP_Grid[#Data],$DD549,102),0)</f>
        <v/>
      </c>
      <c r="DA549">
        <f>IFERROR(INDEX(PP_Grid[#Data],$DD549,103),0)</f>
        <v/>
      </c>
      <c r="DB549">
        <f>IFERROR(INDEX(PP_Grid[#Data],$DD549,104),0)</f>
        <v/>
      </c>
      <c r="DC549">
        <f>IFERROR(INDEX(PP_Grid[#Data],$DD549,105),0)</f>
        <v/>
      </c>
      <c r="DD549" s="12">
        <f>IFERROR(MATCH($B549,PP_Grid[Intermediate],0),99999)</f>
        <v/>
      </c>
    </row>
    <row r="550">
      <c r="B550" t="inlineStr">
        <is>
          <t>使用量(kg)</t>
        </is>
      </c>
      <c r="C550">
        <f>SUMIFS(M_BOM[RM_Qty_Per_Batch],M_BOM[Intermediate],$B549,M_BOM[Part Name],$A518)</f>
        <v/>
      </c>
      <c r="D550">
        <f>$C550*D549</f>
        <v/>
      </c>
      <c r="E550">
        <f>$C550*E549</f>
        <v/>
      </c>
      <c r="F550">
        <f>$C550*F549</f>
        <v/>
      </c>
      <c r="G550">
        <f>$C550*G549</f>
        <v/>
      </c>
      <c r="H550">
        <f>$C550*H549</f>
        <v/>
      </c>
      <c r="I550">
        <f>$C550*I549</f>
        <v/>
      </c>
      <c r="J550">
        <f>$C550*J549</f>
        <v/>
      </c>
      <c r="K550">
        <f>$C550*K549</f>
        <v/>
      </c>
      <c r="L550">
        <f>$C550*L549</f>
        <v/>
      </c>
      <c r="M550">
        <f>$C550*M549</f>
        <v/>
      </c>
      <c r="N550">
        <f>$C550*N549</f>
        <v/>
      </c>
      <c r="O550">
        <f>$C550*O549</f>
        <v/>
      </c>
      <c r="P550">
        <f>$C550*P549</f>
        <v/>
      </c>
      <c r="Q550">
        <f>$C550*Q549</f>
        <v/>
      </c>
      <c r="R550">
        <f>$C550*R549</f>
        <v/>
      </c>
      <c r="S550">
        <f>$C550*S549</f>
        <v/>
      </c>
      <c r="T550">
        <f>$C550*T549</f>
        <v/>
      </c>
      <c r="U550">
        <f>$C550*U549</f>
        <v/>
      </c>
      <c r="V550">
        <f>$C550*V549</f>
        <v/>
      </c>
      <c r="W550">
        <f>$C550*W549</f>
        <v/>
      </c>
      <c r="X550">
        <f>$C550*X549</f>
        <v/>
      </c>
      <c r="Y550">
        <f>$C550*Y549</f>
        <v/>
      </c>
      <c r="Z550">
        <f>$C550*Z549</f>
        <v/>
      </c>
      <c r="AA550">
        <f>$C550*AA549</f>
        <v/>
      </c>
      <c r="AB550">
        <f>$C550*AB549</f>
        <v/>
      </c>
      <c r="AC550">
        <f>$C550*AC549</f>
        <v/>
      </c>
      <c r="AD550">
        <f>$C550*AD549</f>
        <v/>
      </c>
      <c r="AE550">
        <f>$C550*AE549</f>
        <v/>
      </c>
      <c r="AF550">
        <f>$C550*AF549</f>
        <v/>
      </c>
      <c r="AG550">
        <f>$C550*AG549</f>
        <v/>
      </c>
      <c r="AH550">
        <f>$C550*AH549</f>
        <v/>
      </c>
      <c r="AI550">
        <f>$C550*AI549</f>
        <v/>
      </c>
      <c r="AJ550">
        <f>$C550*AJ549</f>
        <v/>
      </c>
      <c r="AK550">
        <f>$C550*AK549</f>
        <v/>
      </c>
      <c r="AL550">
        <f>$C550*AL549</f>
        <v/>
      </c>
      <c r="AM550">
        <f>$C550*AM549</f>
        <v/>
      </c>
      <c r="AN550">
        <f>$C550*AN549</f>
        <v/>
      </c>
      <c r="AO550">
        <f>$C550*AO549</f>
        <v/>
      </c>
      <c r="AP550">
        <f>$C550*AP549</f>
        <v/>
      </c>
      <c r="AQ550">
        <f>$C550*AQ549</f>
        <v/>
      </c>
      <c r="AR550">
        <f>$C550*AR549</f>
        <v/>
      </c>
      <c r="AS550">
        <f>$C550*AS549</f>
        <v/>
      </c>
      <c r="AT550">
        <f>$C550*AT549</f>
        <v/>
      </c>
      <c r="AU550">
        <f>$C550*AU549</f>
        <v/>
      </c>
      <c r="AV550">
        <f>$C550*AV549</f>
        <v/>
      </c>
      <c r="AW550">
        <f>$C550*AW549</f>
        <v/>
      </c>
      <c r="AX550">
        <f>$C550*AX549</f>
        <v/>
      </c>
      <c r="AY550">
        <f>$C550*AY549</f>
        <v/>
      </c>
      <c r="AZ550">
        <f>$C550*AZ549</f>
        <v/>
      </c>
      <c r="BA550">
        <f>$C550*BA549</f>
        <v/>
      </c>
      <c r="BB550">
        <f>$C550*BB549</f>
        <v/>
      </c>
      <c r="BC550">
        <f>$C550*BC549</f>
        <v/>
      </c>
      <c r="BD550">
        <f>$C550*BD549</f>
        <v/>
      </c>
      <c r="BE550">
        <f>$C550*BE549</f>
        <v/>
      </c>
      <c r="BF550">
        <f>$C550*BF549</f>
        <v/>
      </c>
      <c r="BG550">
        <f>$C550*BG549</f>
        <v/>
      </c>
      <c r="BH550">
        <f>$C550*BH549</f>
        <v/>
      </c>
      <c r="BI550">
        <f>$C550*BI549</f>
        <v/>
      </c>
      <c r="BJ550">
        <f>$C550*BJ549</f>
        <v/>
      </c>
      <c r="BK550">
        <f>$C550*BK549</f>
        <v/>
      </c>
      <c r="BL550">
        <f>$C550*BL549</f>
        <v/>
      </c>
      <c r="BM550">
        <f>$C550*BM549</f>
        <v/>
      </c>
      <c r="BN550">
        <f>$C550*BN549</f>
        <v/>
      </c>
      <c r="BO550">
        <f>$C550*BO549</f>
        <v/>
      </c>
      <c r="BP550">
        <f>$C550*BP549</f>
        <v/>
      </c>
      <c r="BQ550">
        <f>$C550*BQ549</f>
        <v/>
      </c>
      <c r="BR550">
        <f>$C550*BR549</f>
        <v/>
      </c>
      <c r="BS550">
        <f>$C550*BS549</f>
        <v/>
      </c>
      <c r="BT550">
        <f>$C550*BT549</f>
        <v/>
      </c>
      <c r="BU550">
        <f>$C550*BU549</f>
        <v/>
      </c>
      <c r="BV550">
        <f>$C550*BV549</f>
        <v/>
      </c>
      <c r="BW550">
        <f>$C550*BW549</f>
        <v/>
      </c>
      <c r="BX550">
        <f>$C550*BX549</f>
        <v/>
      </c>
      <c r="BY550">
        <f>$C550*BY549</f>
        <v/>
      </c>
      <c r="BZ550">
        <f>$C550*BZ549</f>
        <v/>
      </c>
      <c r="CA550">
        <f>$C550*CA549</f>
        <v/>
      </c>
      <c r="CB550">
        <f>$C550*CB549</f>
        <v/>
      </c>
      <c r="CC550">
        <f>$C550*CC549</f>
        <v/>
      </c>
      <c r="CD550">
        <f>$C550*CD549</f>
        <v/>
      </c>
      <c r="CE550">
        <f>$C550*CE549</f>
        <v/>
      </c>
      <c r="CF550">
        <f>$C550*CF549</f>
        <v/>
      </c>
      <c r="CG550">
        <f>$C550*CG549</f>
        <v/>
      </c>
      <c r="CH550">
        <f>$C550*CH549</f>
        <v/>
      </c>
      <c r="CI550">
        <f>$C550*CI549</f>
        <v/>
      </c>
      <c r="CJ550">
        <f>$C550*CJ549</f>
        <v/>
      </c>
      <c r="CK550">
        <f>$C550*CK549</f>
        <v/>
      </c>
      <c r="CL550">
        <f>$C550*CL549</f>
        <v/>
      </c>
      <c r="CM550">
        <f>$C550*CM549</f>
        <v/>
      </c>
      <c r="CN550">
        <f>$C550*CN549</f>
        <v/>
      </c>
      <c r="CO550">
        <f>$C550*CO549</f>
        <v/>
      </c>
      <c r="CP550">
        <f>$C550*CP549</f>
        <v/>
      </c>
      <c r="CQ550">
        <f>$C550*CQ549</f>
        <v/>
      </c>
      <c r="CR550">
        <f>$C550*CR549</f>
        <v/>
      </c>
      <c r="CS550">
        <f>$C550*CS549</f>
        <v/>
      </c>
      <c r="CT550">
        <f>$C550*CT549</f>
        <v/>
      </c>
      <c r="CU550">
        <f>$C550*CU549</f>
        <v/>
      </c>
      <c r="CV550">
        <f>$C550*CV549</f>
        <v/>
      </c>
      <c r="CW550">
        <f>$C550*CW549</f>
        <v/>
      </c>
      <c r="CX550">
        <f>$C550*CX549</f>
        <v/>
      </c>
      <c r="CY550">
        <f>$C550*CY549</f>
        <v/>
      </c>
      <c r="CZ550">
        <f>$C550*CZ549</f>
        <v/>
      </c>
      <c r="DA550">
        <f>$C550*DA549</f>
        <v/>
      </c>
      <c r="DB550">
        <f>$C550*DB549</f>
        <v/>
      </c>
      <c r="DC550">
        <f>$C550*DC549</f>
        <v/>
      </c>
    </row>
    <row r="551">
      <c r="B551" t="inlineStr">
        <is>
          <t>TSP-405</t>
        </is>
      </c>
      <c r="C551" t="inlineStr">
        <is>
          <t>No. of batches</t>
        </is>
      </c>
      <c r="D551">
        <f>IFERROR(INDEX(PP_Grid[#Data],$DD551,2),0)</f>
        <v/>
      </c>
      <c r="E551">
        <f>IFERROR(INDEX(PP_Grid[#Data],$DD551,3),0)</f>
        <v/>
      </c>
      <c r="F551">
        <f>IFERROR(INDEX(PP_Grid[#Data],$DD551,4),0)</f>
        <v/>
      </c>
      <c r="G551">
        <f>IFERROR(INDEX(PP_Grid[#Data],$DD551,5),0)</f>
        <v/>
      </c>
      <c r="H551">
        <f>IFERROR(INDEX(PP_Grid[#Data],$DD551,6),0)</f>
        <v/>
      </c>
      <c r="I551">
        <f>IFERROR(INDEX(PP_Grid[#Data],$DD551,7),0)</f>
        <v/>
      </c>
      <c r="J551">
        <f>IFERROR(INDEX(PP_Grid[#Data],$DD551,8),0)</f>
        <v/>
      </c>
      <c r="K551">
        <f>IFERROR(INDEX(PP_Grid[#Data],$DD551,9),0)</f>
        <v/>
      </c>
      <c r="L551">
        <f>IFERROR(INDEX(PP_Grid[#Data],$DD551,10),0)</f>
        <v/>
      </c>
      <c r="M551">
        <f>IFERROR(INDEX(PP_Grid[#Data],$DD551,11),0)</f>
        <v/>
      </c>
      <c r="N551">
        <f>IFERROR(INDEX(PP_Grid[#Data],$DD551,12),0)</f>
        <v/>
      </c>
      <c r="O551">
        <f>IFERROR(INDEX(PP_Grid[#Data],$DD551,13),0)</f>
        <v/>
      </c>
      <c r="P551">
        <f>IFERROR(INDEX(PP_Grid[#Data],$DD551,14),0)</f>
        <v/>
      </c>
      <c r="Q551">
        <f>IFERROR(INDEX(PP_Grid[#Data],$DD551,15),0)</f>
        <v/>
      </c>
      <c r="R551">
        <f>IFERROR(INDEX(PP_Grid[#Data],$DD551,16),0)</f>
        <v/>
      </c>
      <c r="S551">
        <f>IFERROR(INDEX(PP_Grid[#Data],$DD551,17),0)</f>
        <v/>
      </c>
      <c r="T551">
        <f>IFERROR(INDEX(PP_Grid[#Data],$DD551,18),0)</f>
        <v/>
      </c>
      <c r="U551">
        <f>IFERROR(INDEX(PP_Grid[#Data],$DD551,19),0)</f>
        <v/>
      </c>
      <c r="V551">
        <f>IFERROR(INDEX(PP_Grid[#Data],$DD551,20),0)</f>
        <v/>
      </c>
      <c r="W551">
        <f>IFERROR(INDEX(PP_Grid[#Data],$DD551,21),0)</f>
        <v/>
      </c>
      <c r="X551">
        <f>IFERROR(INDEX(PP_Grid[#Data],$DD551,22),0)</f>
        <v/>
      </c>
      <c r="Y551">
        <f>IFERROR(INDEX(PP_Grid[#Data],$DD551,23),0)</f>
        <v/>
      </c>
      <c r="Z551">
        <f>IFERROR(INDEX(PP_Grid[#Data],$DD551,24),0)</f>
        <v/>
      </c>
      <c r="AA551">
        <f>IFERROR(INDEX(PP_Grid[#Data],$DD551,25),0)</f>
        <v/>
      </c>
      <c r="AB551">
        <f>IFERROR(INDEX(PP_Grid[#Data],$DD551,26),0)</f>
        <v/>
      </c>
      <c r="AC551">
        <f>IFERROR(INDEX(PP_Grid[#Data],$DD551,27),0)</f>
        <v/>
      </c>
      <c r="AD551">
        <f>IFERROR(INDEX(PP_Grid[#Data],$DD551,28),0)</f>
        <v/>
      </c>
      <c r="AE551">
        <f>IFERROR(INDEX(PP_Grid[#Data],$DD551,29),0)</f>
        <v/>
      </c>
      <c r="AF551">
        <f>IFERROR(INDEX(PP_Grid[#Data],$DD551,30),0)</f>
        <v/>
      </c>
      <c r="AG551">
        <f>IFERROR(INDEX(PP_Grid[#Data],$DD551,31),0)</f>
        <v/>
      </c>
      <c r="AH551">
        <f>IFERROR(INDEX(PP_Grid[#Data],$DD551,32),0)</f>
        <v/>
      </c>
      <c r="AI551">
        <f>IFERROR(INDEX(PP_Grid[#Data],$DD551,33),0)</f>
        <v/>
      </c>
      <c r="AJ551">
        <f>IFERROR(INDEX(PP_Grid[#Data],$DD551,34),0)</f>
        <v/>
      </c>
      <c r="AK551">
        <f>IFERROR(INDEX(PP_Grid[#Data],$DD551,35),0)</f>
        <v/>
      </c>
      <c r="AL551">
        <f>IFERROR(INDEX(PP_Grid[#Data],$DD551,36),0)</f>
        <v/>
      </c>
      <c r="AM551">
        <f>IFERROR(INDEX(PP_Grid[#Data],$DD551,37),0)</f>
        <v/>
      </c>
      <c r="AN551">
        <f>IFERROR(INDEX(PP_Grid[#Data],$DD551,38),0)</f>
        <v/>
      </c>
      <c r="AO551">
        <f>IFERROR(INDEX(PP_Grid[#Data],$DD551,39),0)</f>
        <v/>
      </c>
      <c r="AP551">
        <f>IFERROR(INDEX(PP_Grid[#Data],$DD551,40),0)</f>
        <v/>
      </c>
      <c r="AQ551">
        <f>IFERROR(INDEX(PP_Grid[#Data],$DD551,41),0)</f>
        <v/>
      </c>
      <c r="AR551">
        <f>IFERROR(INDEX(PP_Grid[#Data],$DD551,42),0)</f>
        <v/>
      </c>
      <c r="AS551">
        <f>IFERROR(INDEX(PP_Grid[#Data],$DD551,43),0)</f>
        <v/>
      </c>
      <c r="AT551">
        <f>IFERROR(INDEX(PP_Grid[#Data],$DD551,44),0)</f>
        <v/>
      </c>
      <c r="AU551">
        <f>IFERROR(INDEX(PP_Grid[#Data],$DD551,45),0)</f>
        <v/>
      </c>
      <c r="AV551">
        <f>IFERROR(INDEX(PP_Grid[#Data],$DD551,46),0)</f>
        <v/>
      </c>
      <c r="AW551">
        <f>IFERROR(INDEX(PP_Grid[#Data],$DD551,47),0)</f>
        <v/>
      </c>
      <c r="AX551">
        <f>IFERROR(INDEX(PP_Grid[#Data],$DD551,48),0)</f>
        <v/>
      </c>
      <c r="AY551">
        <f>IFERROR(INDEX(PP_Grid[#Data],$DD551,49),0)</f>
        <v/>
      </c>
      <c r="AZ551">
        <f>IFERROR(INDEX(PP_Grid[#Data],$DD551,50),0)</f>
        <v/>
      </c>
      <c r="BA551">
        <f>IFERROR(INDEX(PP_Grid[#Data],$DD551,51),0)</f>
        <v/>
      </c>
      <c r="BB551">
        <f>IFERROR(INDEX(PP_Grid[#Data],$DD551,52),0)</f>
        <v/>
      </c>
      <c r="BC551">
        <f>IFERROR(INDEX(PP_Grid[#Data],$DD551,53),0)</f>
        <v/>
      </c>
      <c r="BD551">
        <f>IFERROR(INDEX(PP_Grid[#Data],$DD551,54),0)</f>
        <v/>
      </c>
      <c r="BE551">
        <f>IFERROR(INDEX(PP_Grid[#Data],$DD551,55),0)</f>
        <v/>
      </c>
      <c r="BF551">
        <f>IFERROR(INDEX(PP_Grid[#Data],$DD551,56),0)</f>
        <v/>
      </c>
      <c r="BG551">
        <f>IFERROR(INDEX(PP_Grid[#Data],$DD551,57),0)</f>
        <v/>
      </c>
      <c r="BH551">
        <f>IFERROR(INDEX(PP_Grid[#Data],$DD551,58),0)</f>
        <v/>
      </c>
      <c r="BI551">
        <f>IFERROR(INDEX(PP_Grid[#Data],$DD551,59),0)</f>
        <v/>
      </c>
      <c r="BJ551">
        <f>IFERROR(INDEX(PP_Grid[#Data],$DD551,60),0)</f>
        <v/>
      </c>
      <c r="BK551">
        <f>IFERROR(INDEX(PP_Grid[#Data],$DD551,61),0)</f>
        <v/>
      </c>
      <c r="BL551">
        <f>IFERROR(INDEX(PP_Grid[#Data],$DD551,62),0)</f>
        <v/>
      </c>
      <c r="BM551">
        <f>IFERROR(INDEX(PP_Grid[#Data],$DD551,63),0)</f>
        <v/>
      </c>
      <c r="BN551">
        <f>IFERROR(INDEX(PP_Grid[#Data],$DD551,64),0)</f>
        <v/>
      </c>
      <c r="BO551">
        <f>IFERROR(INDEX(PP_Grid[#Data],$DD551,65),0)</f>
        <v/>
      </c>
      <c r="BP551">
        <f>IFERROR(INDEX(PP_Grid[#Data],$DD551,66),0)</f>
        <v/>
      </c>
      <c r="BQ551">
        <f>IFERROR(INDEX(PP_Grid[#Data],$DD551,67),0)</f>
        <v/>
      </c>
      <c r="BR551">
        <f>IFERROR(INDEX(PP_Grid[#Data],$DD551,68),0)</f>
        <v/>
      </c>
      <c r="BS551">
        <f>IFERROR(INDEX(PP_Grid[#Data],$DD551,69),0)</f>
        <v/>
      </c>
      <c r="BT551">
        <f>IFERROR(INDEX(PP_Grid[#Data],$DD551,70),0)</f>
        <v/>
      </c>
      <c r="BU551">
        <f>IFERROR(INDEX(PP_Grid[#Data],$DD551,71),0)</f>
        <v/>
      </c>
      <c r="BV551">
        <f>IFERROR(INDEX(PP_Grid[#Data],$DD551,72),0)</f>
        <v/>
      </c>
      <c r="BW551">
        <f>IFERROR(INDEX(PP_Grid[#Data],$DD551,73),0)</f>
        <v/>
      </c>
      <c r="BX551">
        <f>IFERROR(INDEX(PP_Grid[#Data],$DD551,74),0)</f>
        <v/>
      </c>
      <c r="BY551">
        <f>IFERROR(INDEX(PP_Grid[#Data],$DD551,75),0)</f>
        <v/>
      </c>
      <c r="BZ551">
        <f>IFERROR(INDEX(PP_Grid[#Data],$DD551,76),0)</f>
        <v/>
      </c>
      <c r="CA551">
        <f>IFERROR(INDEX(PP_Grid[#Data],$DD551,77),0)</f>
        <v/>
      </c>
      <c r="CB551">
        <f>IFERROR(INDEX(PP_Grid[#Data],$DD551,78),0)</f>
        <v/>
      </c>
      <c r="CC551">
        <f>IFERROR(INDEX(PP_Grid[#Data],$DD551,79),0)</f>
        <v/>
      </c>
      <c r="CD551">
        <f>IFERROR(INDEX(PP_Grid[#Data],$DD551,80),0)</f>
        <v/>
      </c>
      <c r="CE551">
        <f>IFERROR(INDEX(PP_Grid[#Data],$DD551,81),0)</f>
        <v/>
      </c>
      <c r="CF551">
        <f>IFERROR(INDEX(PP_Grid[#Data],$DD551,82),0)</f>
        <v/>
      </c>
      <c r="CG551">
        <f>IFERROR(INDEX(PP_Grid[#Data],$DD551,83),0)</f>
        <v/>
      </c>
      <c r="CH551">
        <f>IFERROR(INDEX(PP_Grid[#Data],$DD551,84),0)</f>
        <v/>
      </c>
      <c r="CI551">
        <f>IFERROR(INDEX(PP_Grid[#Data],$DD551,85),0)</f>
        <v/>
      </c>
      <c r="CJ551">
        <f>IFERROR(INDEX(PP_Grid[#Data],$DD551,86),0)</f>
        <v/>
      </c>
      <c r="CK551">
        <f>IFERROR(INDEX(PP_Grid[#Data],$DD551,87),0)</f>
        <v/>
      </c>
      <c r="CL551">
        <f>IFERROR(INDEX(PP_Grid[#Data],$DD551,88),0)</f>
        <v/>
      </c>
      <c r="CM551">
        <f>IFERROR(INDEX(PP_Grid[#Data],$DD551,89),0)</f>
        <v/>
      </c>
      <c r="CN551">
        <f>IFERROR(INDEX(PP_Grid[#Data],$DD551,90),0)</f>
        <v/>
      </c>
      <c r="CO551">
        <f>IFERROR(INDEX(PP_Grid[#Data],$DD551,91),0)</f>
        <v/>
      </c>
      <c r="CP551">
        <f>IFERROR(INDEX(PP_Grid[#Data],$DD551,92),0)</f>
        <v/>
      </c>
      <c r="CQ551">
        <f>IFERROR(INDEX(PP_Grid[#Data],$DD551,93),0)</f>
        <v/>
      </c>
      <c r="CR551">
        <f>IFERROR(INDEX(PP_Grid[#Data],$DD551,94),0)</f>
        <v/>
      </c>
      <c r="CS551">
        <f>IFERROR(INDEX(PP_Grid[#Data],$DD551,95),0)</f>
        <v/>
      </c>
      <c r="CT551">
        <f>IFERROR(INDEX(PP_Grid[#Data],$DD551,96),0)</f>
        <v/>
      </c>
      <c r="CU551">
        <f>IFERROR(INDEX(PP_Grid[#Data],$DD551,97),0)</f>
        <v/>
      </c>
      <c r="CV551">
        <f>IFERROR(INDEX(PP_Grid[#Data],$DD551,98),0)</f>
        <v/>
      </c>
      <c r="CW551">
        <f>IFERROR(INDEX(PP_Grid[#Data],$DD551,99),0)</f>
        <v/>
      </c>
      <c r="CX551">
        <f>IFERROR(INDEX(PP_Grid[#Data],$DD551,100),0)</f>
        <v/>
      </c>
      <c r="CY551">
        <f>IFERROR(INDEX(PP_Grid[#Data],$DD551,101),0)</f>
        <v/>
      </c>
      <c r="CZ551">
        <f>IFERROR(INDEX(PP_Grid[#Data],$DD551,102),0)</f>
        <v/>
      </c>
      <c r="DA551">
        <f>IFERROR(INDEX(PP_Grid[#Data],$DD551,103),0)</f>
        <v/>
      </c>
      <c r="DB551">
        <f>IFERROR(INDEX(PP_Grid[#Data],$DD551,104),0)</f>
        <v/>
      </c>
      <c r="DC551">
        <f>IFERROR(INDEX(PP_Grid[#Data],$DD551,105),0)</f>
        <v/>
      </c>
      <c r="DD551" s="12">
        <f>IFERROR(MATCH($B551,PP_Grid[Intermediate],0),99999)</f>
        <v/>
      </c>
    </row>
    <row r="552">
      <c r="B552" t="inlineStr">
        <is>
          <t>使用量(kg)</t>
        </is>
      </c>
      <c r="C552">
        <f>SUMIFS(M_BOM[RM_Qty_Per_Batch],M_BOM[Intermediate],$B551,M_BOM[Part Name],$A518)</f>
        <v/>
      </c>
      <c r="D552">
        <f>$C552*D551</f>
        <v/>
      </c>
      <c r="E552">
        <f>$C552*E551</f>
        <v/>
      </c>
      <c r="F552">
        <f>$C552*F551</f>
        <v/>
      </c>
      <c r="G552">
        <f>$C552*G551</f>
        <v/>
      </c>
      <c r="H552">
        <f>$C552*H551</f>
        <v/>
      </c>
      <c r="I552">
        <f>$C552*I551</f>
        <v/>
      </c>
      <c r="J552">
        <f>$C552*J551</f>
        <v/>
      </c>
      <c r="K552">
        <f>$C552*K551</f>
        <v/>
      </c>
      <c r="L552">
        <f>$C552*L551</f>
        <v/>
      </c>
      <c r="M552">
        <f>$C552*M551</f>
        <v/>
      </c>
      <c r="N552">
        <f>$C552*N551</f>
        <v/>
      </c>
      <c r="O552">
        <f>$C552*O551</f>
        <v/>
      </c>
      <c r="P552">
        <f>$C552*P551</f>
        <v/>
      </c>
      <c r="Q552">
        <f>$C552*Q551</f>
        <v/>
      </c>
      <c r="R552">
        <f>$C552*R551</f>
        <v/>
      </c>
      <c r="S552">
        <f>$C552*S551</f>
        <v/>
      </c>
      <c r="T552">
        <f>$C552*T551</f>
        <v/>
      </c>
      <c r="U552">
        <f>$C552*U551</f>
        <v/>
      </c>
      <c r="V552">
        <f>$C552*V551</f>
        <v/>
      </c>
      <c r="W552">
        <f>$C552*W551</f>
        <v/>
      </c>
      <c r="X552">
        <f>$C552*X551</f>
        <v/>
      </c>
      <c r="Y552">
        <f>$C552*Y551</f>
        <v/>
      </c>
      <c r="Z552">
        <f>$C552*Z551</f>
        <v/>
      </c>
      <c r="AA552">
        <f>$C552*AA551</f>
        <v/>
      </c>
      <c r="AB552">
        <f>$C552*AB551</f>
        <v/>
      </c>
      <c r="AC552">
        <f>$C552*AC551</f>
        <v/>
      </c>
      <c r="AD552">
        <f>$C552*AD551</f>
        <v/>
      </c>
      <c r="AE552">
        <f>$C552*AE551</f>
        <v/>
      </c>
      <c r="AF552">
        <f>$C552*AF551</f>
        <v/>
      </c>
      <c r="AG552">
        <f>$C552*AG551</f>
        <v/>
      </c>
      <c r="AH552">
        <f>$C552*AH551</f>
        <v/>
      </c>
      <c r="AI552">
        <f>$C552*AI551</f>
        <v/>
      </c>
      <c r="AJ552">
        <f>$C552*AJ551</f>
        <v/>
      </c>
      <c r="AK552">
        <f>$C552*AK551</f>
        <v/>
      </c>
      <c r="AL552">
        <f>$C552*AL551</f>
        <v/>
      </c>
      <c r="AM552">
        <f>$C552*AM551</f>
        <v/>
      </c>
      <c r="AN552">
        <f>$C552*AN551</f>
        <v/>
      </c>
      <c r="AO552">
        <f>$C552*AO551</f>
        <v/>
      </c>
      <c r="AP552">
        <f>$C552*AP551</f>
        <v/>
      </c>
      <c r="AQ552">
        <f>$C552*AQ551</f>
        <v/>
      </c>
      <c r="AR552">
        <f>$C552*AR551</f>
        <v/>
      </c>
      <c r="AS552">
        <f>$C552*AS551</f>
        <v/>
      </c>
      <c r="AT552">
        <f>$C552*AT551</f>
        <v/>
      </c>
      <c r="AU552">
        <f>$C552*AU551</f>
        <v/>
      </c>
      <c r="AV552">
        <f>$C552*AV551</f>
        <v/>
      </c>
      <c r="AW552">
        <f>$C552*AW551</f>
        <v/>
      </c>
      <c r="AX552">
        <f>$C552*AX551</f>
        <v/>
      </c>
      <c r="AY552">
        <f>$C552*AY551</f>
        <v/>
      </c>
      <c r="AZ552">
        <f>$C552*AZ551</f>
        <v/>
      </c>
      <c r="BA552">
        <f>$C552*BA551</f>
        <v/>
      </c>
      <c r="BB552">
        <f>$C552*BB551</f>
        <v/>
      </c>
      <c r="BC552">
        <f>$C552*BC551</f>
        <v/>
      </c>
      <c r="BD552">
        <f>$C552*BD551</f>
        <v/>
      </c>
      <c r="BE552">
        <f>$C552*BE551</f>
        <v/>
      </c>
      <c r="BF552">
        <f>$C552*BF551</f>
        <v/>
      </c>
      <c r="BG552">
        <f>$C552*BG551</f>
        <v/>
      </c>
      <c r="BH552">
        <f>$C552*BH551</f>
        <v/>
      </c>
      <c r="BI552">
        <f>$C552*BI551</f>
        <v/>
      </c>
      <c r="BJ552">
        <f>$C552*BJ551</f>
        <v/>
      </c>
      <c r="BK552">
        <f>$C552*BK551</f>
        <v/>
      </c>
      <c r="BL552">
        <f>$C552*BL551</f>
        <v/>
      </c>
      <c r="BM552">
        <f>$C552*BM551</f>
        <v/>
      </c>
      <c r="BN552">
        <f>$C552*BN551</f>
        <v/>
      </c>
      <c r="BO552">
        <f>$C552*BO551</f>
        <v/>
      </c>
      <c r="BP552">
        <f>$C552*BP551</f>
        <v/>
      </c>
      <c r="BQ552">
        <f>$C552*BQ551</f>
        <v/>
      </c>
      <c r="BR552">
        <f>$C552*BR551</f>
        <v/>
      </c>
      <c r="BS552">
        <f>$C552*BS551</f>
        <v/>
      </c>
      <c r="BT552">
        <f>$C552*BT551</f>
        <v/>
      </c>
      <c r="BU552">
        <f>$C552*BU551</f>
        <v/>
      </c>
      <c r="BV552">
        <f>$C552*BV551</f>
        <v/>
      </c>
      <c r="BW552">
        <f>$C552*BW551</f>
        <v/>
      </c>
      <c r="BX552">
        <f>$C552*BX551</f>
        <v/>
      </c>
      <c r="BY552">
        <f>$C552*BY551</f>
        <v/>
      </c>
      <c r="BZ552">
        <f>$C552*BZ551</f>
        <v/>
      </c>
      <c r="CA552">
        <f>$C552*CA551</f>
        <v/>
      </c>
      <c r="CB552">
        <f>$C552*CB551</f>
        <v/>
      </c>
      <c r="CC552">
        <f>$C552*CC551</f>
        <v/>
      </c>
      <c r="CD552">
        <f>$C552*CD551</f>
        <v/>
      </c>
      <c r="CE552">
        <f>$C552*CE551</f>
        <v/>
      </c>
      <c r="CF552">
        <f>$C552*CF551</f>
        <v/>
      </c>
      <c r="CG552">
        <f>$C552*CG551</f>
        <v/>
      </c>
      <c r="CH552">
        <f>$C552*CH551</f>
        <v/>
      </c>
      <c r="CI552">
        <f>$C552*CI551</f>
        <v/>
      </c>
      <c r="CJ552">
        <f>$C552*CJ551</f>
        <v/>
      </c>
      <c r="CK552">
        <f>$C552*CK551</f>
        <v/>
      </c>
      <c r="CL552">
        <f>$C552*CL551</f>
        <v/>
      </c>
      <c r="CM552">
        <f>$C552*CM551</f>
        <v/>
      </c>
      <c r="CN552">
        <f>$C552*CN551</f>
        <v/>
      </c>
      <c r="CO552">
        <f>$C552*CO551</f>
        <v/>
      </c>
      <c r="CP552">
        <f>$C552*CP551</f>
        <v/>
      </c>
      <c r="CQ552">
        <f>$C552*CQ551</f>
        <v/>
      </c>
      <c r="CR552">
        <f>$C552*CR551</f>
        <v/>
      </c>
      <c r="CS552">
        <f>$C552*CS551</f>
        <v/>
      </c>
      <c r="CT552">
        <f>$C552*CT551</f>
        <v/>
      </c>
      <c r="CU552">
        <f>$C552*CU551</f>
        <v/>
      </c>
      <c r="CV552">
        <f>$C552*CV551</f>
        <v/>
      </c>
      <c r="CW552">
        <f>$C552*CW551</f>
        <v/>
      </c>
      <c r="CX552">
        <f>$C552*CX551</f>
        <v/>
      </c>
      <c r="CY552">
        <f>$C552*CY551</f>
        <v/>
      </c>
      <c r="CZ552">
        <f>$C552*CZ551</f>
        <v/>
      </c>
      <c r="DA552">
        <f>$C552*DA551</f>
        <v/>
      </c>
      <c r="DB552">
        <f>$C552*DB551</f>
        <v/>
      </c>
      <c r="DC552">
        <f>$C552*DC551</f>
        <v/>
      </c>
    </row>
    <row r="553">
      <c r="B553" t="inlineStr">
        <is>
          <t>TSP-544</t>
        </is>
      </c>
      <c r="C553" t="inlineStr">
        <is>
          <t>No. of batches</t>
        </is>
      </c>
      <c r="D553">
        <f>IFERROR(INDEX(PP_Grid[#Data],$DD553,2),0)</f>
        <v/>
      </c>
      <c r="E553">
        <f>IFERROR(INDEX(PP_Grid[#Data],$DD553,3),0)</f>
        <v/>
      </c>
      <c r="F553">
        <f>IFERROR(INDEX(PP_Grid[#Data],$DD553,4),0)</f>
        <v/>
      </c>
      <c r="G553">
        <f>IFERROR(INDEX(PP_Grid[#Data],$DD553,5),0)</f>
        <v/>
      </c>
      <c r="H553">
        <f>IFERROR(INDEX(PP_Grid[#Data],$DD553,6),0)</f>
        <v/>
      </c>
      <c r="I553">
        <f>IFERROR(INDEX(PP_Grid[#Data],$DD553,7),0)</f>
        <v/>
      </c>
      <c r="J553">
        <f>IFERROR(INDEX(PP_Grid[#Data],$DD553,8),0)</f>
        <v/>
      </c>
      <c r="K553">
        <f>IFERROR(INDEX(PP_Grid[#Data],$DD553,9),0)</f>
        <v/>
      </c>
      <c r="L553">
        <f>IFERROR(INDEX(PP_Grid[#Data],$DD553,10),0)</f>
        <v/>
      </c>
      <c r="M553">
        <f>IFERROR(INDEX(PP_Grid[#Data],$DD553,11),0)</f>
        <v/>
      </c>
      <c r="N553">
        <f>IFERROR(INDEX(PP_Grid[#Data],$DD553,12),0)</f>
        <v/>
      </c>
      <c r="O553">
        <f>IFERROR(INDEX(PP_Grid[#Data],$DD553,13),0)</f>
        <v/>
      </c>
      <c r="P553">
        <f>IFERROR(INDEX(PP_Grid[#Data],$DD553,14),0)</f>
        <v/>
      </c>
      <c r="Q553">
        <f>IFERROR(INDEX(PP_Grid[#Data],$DD553,15),0)</f>
        <v/>
      </c>
      <c r="R553">
        <f>IFERROR(INDEX(PP_Grid[#Data],$DD553,16),0)</f>
        <v/>
      </c>
      <c r="S553">
        <f>IFERROR(INDEX(PP_Grid[#Data],$DD553,17),0)</f>
        <v/>
      </c>
      <c r="T553">
        <f>IFERROR(INDEX(PP_Grid[#Data],$DD553,18),0)</f>
        <v/>
      </c>
      <c r="U553">
        <f>IFERROR(INDEX(PP_Grid[#Data],$DD553,19),0)</f>
        <v/>
      </c>
      <c r="V553">
        <f>IFERROR(INDEX(PP_Grid[#Data],$DD553,20),0)</f>
        <v/>
      </c>
      <c r="W553">
        <f>IFERROR(INDEX(PP_Grid[#Data],$DD553,21),0)</f>
        <v/>
      </c>
      <c r="X553">
        <f>IFERROR(INDEX(PP_Grid[#Data],$DD553,22),0)</f>
        <v/>
      </c>
      <c r="Y553">
        <f>IFERROR(INDEX(PP_Grid[#Data],$DD553,23),0)</f>
        <v/>
      </c>
      <c r="Z553">
        <f>IFERROR(INDEX(PP_Grid[#Data],$DD553,24),0)</f>
        <v/>
      </c>
      <c r="AA553">
        <f>IFERROR(INDEX(PP_Grid[#Data],$DD553,25),0)</f>
        <v/>
      </c>
      <c r="AB553">
        <f>IFERROR(INDEX(PP_Grid[#Data],$DD553,26),0)</f>
        <v/>
      </c>
      <c r="AC553">
        <f>IFERROR(INDEX(PP_Grid[#Data],$DD553,27),0)</f>
        <v/>
      </c>
      <c r="AD553">
        <f>IFERROR(INDEX(PP_Grid[#Data],$DD553,28),0)</f>
        <v/>
      </c>
      <c r="AE553">
        <f>IFERROR(INDEX(PP_Grid[#Data],$DD553,29),0)</f>
        <v/>
      </c>
      <c r="AF553">
        <f>IFERROR(INDEX(PP_Grid[#Data],$DD553,30),0)</f>
        <v/>
      </c>
      <c r="AG553">
        <f>IFERROR(INDEX(PP_Grid[#Data],$DD553,31),0)</f>
        <v/>
      </c>
      <c r="AH553">
        <f>IFERROR(INDEX(PP_Grid[#Data],$DD553,32),0)</f>
        <v/>
      </c>
      <c r="AI553">
        <f>IFERROR(INDEX(PP_Grid[#Data],$DD553,33),0)</f>
        <v/>
      </c>
      <c r="AJ553">
        <f>IFERROR(INDEX(PP_Grid[#Data],$DD553,34),0)</f>
        <v/>
      </c>
      <c r="AK553">
        <f>IFERROR(INDEX(PP_Grid[#Data],$DD553,35),0)</f>
        <v/>
      </c>
      <c r="AL553">
        <f>IFERROR(INDEX(PP_Grid[#Data],$DD553,36),0)</f>
        <v/>
      </c>
      <c r="AM553">
        <f>IFERROR(INDEX(PP_Grid[#Data],$DD553,37),0)</f>
        <v/>
      </c>
      <c r="AN553">
        <f>IFERROR(INDEX(PP_Grid[#Data],$DD553,38),0)</f>
        <v/>
      </c>
      <c r="AO553">
        <f>IFERROR(INDEX(PP_Grid[#Data],$DD553,39),0)</f>
        <v/>
      </c>
      <c r="AP553">
        <f>IFERROR(INDEX(PP_Grid[#Data],$DD553,40),0)</f>
        <v/>
      </c>
      <c r="AQ553">
        <f>IFERROR(INDEX(PP_Grid[#Data],$DD553,41),0)</f>
        <v/>
      </c>
      <c r="AR553">
        <f>IFERROR(INDEX(PP_Grid[#Data],$DD553,42),0)</f>
        <v/>
      </c>
      <c r="AS553">
        <f>IFERROR(INDEX(PP_Grid[#Data],$DD553,43),0)</f>
        <v/>
      </c>
      <c r="AT553">
        <f>IFERROR(INDEX(PP_Grid[#Data],$DD553,44),0)</f>
        <v/>
      </c>
      <c r="AU553">
        <f>IFERROR(INDEX(PP_Grid[#Data],$DD553,45),0)</f>
        <v/>
      </c>
      <c r="AV553">
        <f>IFERROR(INDEX(PP_Grid[#Data],$DD553,46),0)</f>
        <v/>
      </c>
      <c r="AW553">
        <f>IFERROR(INDEX(PP_Grid[#Data],$DD553,47),0)</f>
        <v/>
      </c>
      <c r="AX553">
        <f>IFERROR(INDEX(PP_Grid[#Data],$DD553,48),0)</f>
        <v/>
      </c>
      <c r="AY553">
        <f>IFERROR(INDEX(PP_Grid[#Data],$DD553,49),0)</f>
        <v/>
      </c>
      <c r="AZ553">
        <f>IFERROR(INDEX(PP_Grid[#Data],$DD553,50),0)</f>
        <v/>
      </c>
      <c r="BA553">
        <f>IFERROR(INDEX(PP_Grid[#Data],$DD553,51),0)</f>
        <v/>
      </c>
      <c r="BB553">
        <f>IFERROR(INDEX(PP_Grid[#Data],$DD553,52),0)</f>
        <v/>
      </c>
      <c r="BC553">
        <f>IFERROR(INDEX(PP_Grid[#Data],$DD553,53),0)</f>
        <v/>
      </c>
      <c r="BD553">
        <f>IFERROR(INDEX(PP_Grid[#Data],$DD553,54),0)</f>
        <v/>
      </c>
      <c r="BE553">
        <f>IFERROR(INDEX(PP_Grid[#Data],$DD553,55),0)</f>
        <v/>
      </c>
      <c r="BF553">
        <f>IFERROR(INDEX(PP_Grid[#Data],$DD553,56),0)</f>
        <v/>
      </c>
      <c r="BG553">
        <f>IFERROR(INDEX(PP_Grid[#Data],$DD553,57),0)</f>
        <v/>
      </c>
      <c r="BH553">
        <f>IFERROR(INDEX(PP_Grid[#Data],$DD553,58),0)</f>
        <v/>
      </c>
      <c r="BI553">
        <f>IFERROR(INDEX(PP_Grid[#Data],$DD553,59),0)</f>
        <v/>
      </c>
      <c r="BJ553">
        <f>IFERROR(INDEX(PP_Grid[#Data],$DD553,60),0)</f>
        <v/>
      </c>
      <c r="BK553">
        <f>IFERROR(INDEX(PP_Grid[#Data],$DD553,61),0)</f>
        <v/>
      </c>
      <c r="BL553">
        <f>IFERROR(INDEX(PP_Grid[#Data],$DD553,62),0)</f>
        <v/>
      </c>
      <c r="BM553">
        <f>IFERROR(INDEX(PP_Grid[#Data],$DD553,63),0)</f>
        <v/>
      </c>
      <c r="BN553">
        <f>IFERROR(INDEX(PP_Grid[#Data],$DD553,64),0)</f>
        <v/>
      </c>
      <c r="BO553">
        <f>IFERROR(INDEX(PP_Grid[#Data],$DD553,65),0)</f>
        <v/>
      </c>
      <c r="BP553">
        <f>IFERROR(INDEX(PP_Grid[#Data],$DD553,66),0)</f>
        <v/>
      </c>
      <c r="BQ553">
        <f>IFERROR(INDEX(PP_Grid[#Data],$DD553,67),0)</f>
        <v/>
      </c>
      <c r="BR553">
        <f>IFERROR(INDEX(PP_Grid[#Data],$DD553,68),0)</f>
        <v/>
      </c>
      <c r="BS553">
        <f>IFERROR(INDEX(PP_Grid[#Data],$DD553,69),0)</f>
        <v/>
      </c>
      <c r="BT553">
        <f>IFERROR(INDEX(PP_Grid[#Data],$DD553,70),0)</f>
        <v/>
      </c>
      <c r="BU553">
        <f>IFERROR(INDEX(PP_Grid[#Data],$DD553,71),0)</f>
        <v/>
      </c>
      <c r="BV553">
        <f>IFERROR(INDEX(PP_Grid[#Data],$DD553,72),0)</f>
        <v/>
      </c>
      <c r="BW553">
        <f>IFERROR(INDEX(PP_Grid[#Data],$DD553,73),0)</f>
        <v/>
      </c>
      <c r="BX553">
        <f>IFERROR(INDEX(PP_Grid[#Data],$DD553,74),0)</f>
        <v/>
      </c>
      <c r="BY553">
        <f>IFERROR(INDEX(PP_Grid[#Data],$DD553,75),0)</f>
        <v/>
      </c>
      <c r="BZ553">
        <f>IFERROR(INDEX(PP_Grid[#Data],$DD553,76),0)</f>
        <v/>
      </c>
      <c r="CA553">
        <f>IFERROR(INDEX(PP_Grid[#Data],$DD553,77),0)</f>
        <v/>
      </c>
      <c r="CB553">
        <f>IFERROR(INDEX(PP_Grid[#Data],$DD553,78),0)</f>
        <v/>
      </c>
      <c r="CC553">
        <f>IFERROR(INDEX(PP_Grid[#Data],$DD553,79),0)</f>
        <v/>
      </c>
      <c r="CD553">
        <f>IFERROR(INDEX(PP_Grid[#Data],$DD553,80),0)</f>
        <v/>
      </c>
      <c r="CE553">
        <f>IFERROR(INDEX(PP_Grid[#Data],$DD553,81),0)</f>
        <v/>
      </c>
      <c r="CF553">
        <f>IFERROR(INDEX(PP_Grid[#Data],$DD553,82),0)</f>
        <v/>
      </c>
      <c r="CG553">
        <f>IFERROR(INDEX(PP_Grid[#Data],$DD553,83),0)</f>
        <v/>
      </c>
      <c r="CH553">
        <f>IFERROR(INDEX(PP_Grid[#Data],$DD553,84),0)</f>
        <v/>
      </c>
      <c r="CI553">
        <f>IFERROR(INDEX(PP_Grid[#Data],$DD553,85),0)</f>
        <v/>
      </c>
      <c r="CJ553">
        <f>IFERROR(INDEX(PP_Grid[#Data],$DD553,86),0)</f>
        <v/>
      </c>
      <c r="CK553">
        <f>IFERROR(INDEX(PP_Grid[#Data],$DD553,87),0)</f>
        <v/>
      </c>
      <c r="CL553">
        <f>IFERROR(INDEX(PP_Grid[#Data],$DD553,88),0)</f>
        <v/>
      </c>
      <c r="CM553">
        <f>IFERROR(INDEX(PP_Grid[#Data],$DD553,89),0)</f>
        <v/>
      </c>
      <c r="CN553">
        <f>IFERROR(INDEX(PP_Grid[#Data],$DD553,90),0)</f>
        <v/>
      </c>
      <c r="CO553">
        <f>IFERROR(INDEX(PP_Grid[#Data],$DD553,91),0)</f>
        <v/>
      </c>
      <c r="CP553">
        <f>IFERROR(INDEX(PP_Grid[#Data],$DD553,92),0)</f>
        <v/>
      </c>
      <c r="CQ553">
        <f>IFERROR(INDEX(PP_Grid[#Data],$DD553,93),0)</f>
        <v/>
      </c>
      <c r="CR553">
        <f>IFERROR(INDEX(PP_Grid[#Data],$DD553,94),0)</f>
        <v/>
      </c>
      <c r="CS553">
        <f>IFERROR(INDEX(PP_Grid[#Data],$DD553,95),0)</f>
        <v/>
      </c>
      <c r="CT553">
        <f>IFERROR(INDEX(PP_Grid[#Data],$DD553,96),0)</f>
        <v/>
      </c>
      <c r="CU553">
        <f>IFERROR(INDEX(PP_Grid[#Data],$DD553,97),0)</f>
        <v/>
      </c>
      <c r="CV553">
        <f>IFERROR(INDEX(PP_Grid[#Data],$DD553,98),0)</f>
        <v/>
      </c>
      <c r="CW553">
        <f>IFERROR(INDEX(PP_Grid[#Data],$DD553,99),0)</f>
        <v/>
      </c>
      <c r="CX553">
        <f>IFERROR(INDEX(PP_Grid[#Data],$DD553,100),0)</f>
        <v/>
      </c>
      <c r="CY553">
        <f>IFERROR(INDEX(PP_Grid[#Data],$DD553,101),0)</f>
        <v/>
      </c>
      <c r="CZ553">
        <f>IFERROR(INDEX(PP_Grid[#Data],$DD553,102),0)</f>
        <v/>
      </c>
      <c r="DA553">
        <f>IFERROR(INDEX(PP_Grid[#Data],$DD553,103),0)</f>
        <v/>
      </c>
      <c r="DB553">
        <f>IFERROR(INDEX(PP_Grid[#Data],$DD553,104),0)</f>
        <v/>
      </c>
      <c r="DC553">
        <f>IFERROR(INDEX(PP_Grid[#Data],$DD553,105),0)</f>
        <v/>
      </c>
      <c r="DD553" s="12">
        <f>IFERROR(MATCH($B553,PP_Grid[Intermediate],0),99999)</f>
        <v/>
      </c>
    </row>
    <row r="554">
      <c r="B554" t="inlineStr">
        <is>
          <t>使用量(kg)</t>
        </is>
      </c>
      <c r="C554">
        <f>SUMIFS(M_BOM[RM_Qty_Per_Batch],M_BOM[Intermediate],$B553,M_BOM[Part Name],$A518)</f>
        <v/>
      </c>
      <c r="D554">
        <f>$C554*D553</f>
        <v/>
      </c>
      <c r="E554">
        <f>$C554*E553</f>
        <v/>
      </c>
      <c r="F554">
        <f>$C554*F553</f>
        <v/>
      </c>
      <c r="G554">
        <f>$C554*G553</f>
        <v/>
      </c>
      <c r="H554">
        <f>$C554*H553</f>
        <v/>
      </c>
      <c r="I554">
        <f>$C554*I553</f>
        <v/>
      </c>
      <c r="J554">
        <f>$C554*J553</f>
        <v/>
      </c>
      <c r="K554">
        <f>$C554*K553</f>
        <v/>
      </c>
      <c r="L554">
        <f>$C554*L553</f>
        <v/>
      </c>
      <c r="M554">
        <f>$C554*M553</f>
        <v/>
      </c>
      <c r="N554">
        <f>$C554*N553</f>
        <v/>
      </c>
      <c r="O554">
        <f>$C554*O553</f>
        <v/>
      </c>
      <c r="P554">
        <f>$C554*P553</f>
        <v/>
      </c>
      <c r="Q554">
        <f>$C554*Q553</f>
        <v/>
      </c>
      <c r="R554">
        <f>$C554*R553</f>
        <v/>
      </c>
      <c r="S554">
        <f>$C554*S553</f>
        <v/>
      </c>
      <c r="T554">
        <f>$C554*T553</f>
        <v/>
      </c>
      <c r="U554">
        <f>$C554*U553</f>
        <v/>
      </c>
      <c r="V554">
        <f>$C554*V553</f>
        <v/>
      </c>
      <c r="W554">
        <f>$C554*W553</f>
        <v/>
      </c>
      <c r="X554">
        <f>$C554*X553</f>
        <v/>
      </c>
      <c r="Y554">
        <f>$C554*Y553</f>
        <v/>
      </c>
      <c r="Z554">
        <f>$C554*Z553</f>
        <v/>
      </c>
      <c r="AA554">
        <f>$C554*AA553</f>
        <v/>
      </c>
      <c r="AB554">
        <f>$C554*AB553</f>
        <v/>
      </c>
      <c r="AC554">
        <f>$C554*AC553</f>
        <v/>
      </c>
      <c r="AD554">
        <f>$C554*AD553</f>
        <v/>
      </c>
      <c r="AE554">
        <f>$C554*AE553</f>
        <v/>
      </c>
      <c r="AF554">
        <f>$C554*AF553</f>
        <v/>
      </c>
      <c r="AG554">
        <f>$C554*AG553</f>
        <v/>
      </c>
      <c r="AH554">
        <f>$C554*AH553</f>
        <v/>
      </c>
      <c r="AI554">
        <f>$C554*AI553</f>
        <v/>
      </c>
      <c r="AJ554">
        <f>$C554*AJ553</f>
        <v/>
      </c>
      <c r="AK554">
        <f>$C554*AK553</f>
        <v/>
      </c>
      <c r="AL554">
        <f>$C554*AL553</f>
        <v/>
      </c>
      <c r="AM554">
        <f>$C554*AM553</f>
        <v/>
      </c>
      <c r="AN554">
        <f>$C554*AN553</f>
        <v/>
      </c>
      <c r="AO554">
        <f>$C554*AO553</f>
        <v/>
      </c>
      <c r="AP554">
        <f>$C554*AP553</f>
        <v/>
      </c>
      <c r="AQ554">
        <f>$C554*AQ553</f>
        <v/>
      </c>
      <c r="AR554">
        <f>$C554*AR553</f>
        <v/>
      </c>
      <c r="AS554">
        <f>$C554*AS553</f>
        <v/>
      </c>
      <c r="AT554">
        <f>$C554*AT553</f>
        <v/>
      </c>
      <c r="AU554">
        <f>$C554*AU553</f>
        <v/>
      </c>
      <c r="AV554">
        <f>$C554*AV553</f>
        <v/>
      </c>
      <c r="AW554">
        <f>$C554*AW553</f>
        <v/>
      </c>
      <c r="AX554">
        <f>$C554*AX553</f>
        <v/>
      </c>
      <c r="AY554">
        <f>$C554*AY553</f>
        <v/>
      </c>
      <c r="AZ554">
        <f>$C554*AZ553</f>
        <v/>
      </c>
      <c r="BA554">
        <f>$C554*BA553</f>
        <v/>
      </c>
      <c r="BB554">
        <f>$C554*BB553</f>
        <v/>
      </c>
      <c r="BC554">
        <f>$C554*BC553</f>
        <v/>
      </c>
      <c r="BD554">
        <f>$C554*BD553</f>
        <v/>
      </c>
      <c r="BE554">
        <f>$C554*BE553</f>
        <v/>
      </c>
      <c r="BF554">
        <f>$C554*BF553</f>
        <v/>
      </c>
      <c r="BG554">
        <f>$C554*BG553</f>
        <v/>
      </c>
      <c r="BH554">
        <f>$C554*BH553</f>
        <v/>
      </c>
      <c r="BI554">
        <f>$C554*BI553</f>
        <v/>
      </c>
      <c r="BJ554">
        <f>$C554*BJ553</f>
        <v/>
      </c>
      <c r="BK554">
        <f>$C554*BK553</f>
        <v/>
      </c>
      <c r="BL554">
        <f>$C554*BL553</f>
        <v/>
      </c>
      <c r="BM554">
        <f>$C554*BM553</f>
        <v/>
      </c>
      <c r="BN554">
        <f>$C554*BN553</f>
        <v/>
      </c>
      <c r="BO554">
        <f>$C554*BO553</f>
        <v/>
      </c>
      <c r="BP554">
        <f>$C554*BP553</f>
        <v/>
      </c>
      <c r="BQ554">
        <f>$C554*BQ553</f>
        <v/>
      </c>
      <c r="BR554">
        <f>$C554*BR553</f>
        <v/>
      </c>
      <c r="BS554">
        <f>$C554*BS553</f>
        <v/>
      </c>
      <c r="BT554">
        <f>$C554*BT553</f>
        <v/>
      </c>
      <c r="BU554">
        <f>$C554*BU553</f>
        <v/>
      </c>
      <c r="BV554">
        <f>$C554*BV553</f>
        <v/>
      </c>
      <c r="BW554">
        <f>$C554*BW553</f>
        <v/>
      </c>
      <c r="BX554">
        <f>$C554*BX553</f>
        <v/>
      </c>
      <c r="BY554">
        <f>$C554*BY553</f>
        <v/>
      </c>
      <c r="BZ554">
        <f>$C554*BZ553</f>
        <v/>
      </c>
      <c r="CA554">
        <f>$C554*CA553</f>
        <v/>
      </c>
      <c r="CB554">
        <f>$C554*CB553</f>
        <v/>
      </c>
      <c r="CC554">
        <f>$C554*CC553</f>
        <v/>
      </c>
      <c r="CD554">
        <f>$C554*CD553</f>
        <v/>
      </c>
      <c r="CE554">
        <f>$C554*CE553</f>
        <v/>
      </c>
      <c r="CF554">
        <f>$C554*CF553</f>
        <v/>
      </c>
      <c r="CG554">
        <f>$C554*CG553</f>
        <v/>
      </c>
      <c r="CH554">
        <f>$C554*CH553</f>
        <v/>
      </c>
      <c r="CI554">
        <f>$C554*CI553</f>
        <v/>
      </c>
      <c r="CJ554">
        <f>$C554*CJ553</f>
        <v/>
      </c>
      <c r="CK554">
        <f>$C554*CK553</f>
        <v/>
      </c>
      <c r="CL554">
        <f>$C554*CL553</f>
        <v/>
      </c>
      <c r="CM554">
        <f>$C554*CM553</f>
        <v/>
      </c>
      <c r="CN554">
        <f>$C554*CN553</f>
        <v/>
      </c>
      <c r="CO554">
        <f>$C554*CO553</f>
        <v/>
      </c>
      <c r="CP554">
        <f>$C554*CP553</f>
        <v/>
      </c>
      <c r="CQ554">
        <f>$C554*CQ553</f>
        <v/>
      </c>
      <c r="CR554">
        <f>$C554*CR553</f>
        <v/>
      </c>
      <c r="CS554">
        <f>$C554*CS553</f>
        <v/>
      </c>
      <c r="CT554">
        <f>$C554*CT553</f>
        <v/>
      </c>
      <c r="CU554">
        <f>$C554*CU553</f>
        <v/>
      </c>
      <c r="CV554">
        <f>$C554*CV553</f>
        <v/>
      </c>
      <c r="CW554">
        <f>$C554*CW553</f>
        <v/>
      </c>
      <c r="CX554">
        <f>$C554*CX553</f>
        <v/>
      </c>
      <c r="CY554">
        <f>$C554*CY553</f>
        <v/>
      </c>
      <c r="CZ554">
        <f>$C554*CZ553</f>
        <v/>
      </c>
      <c r="DA554">
        <f>$C554*DA553</f>
        <v/>
      </c>
      <c r="DB554">
        <f>$C554*DB553</f>
        <v/>
      </c>
      <c r="DC554">
        <f>$C554*DC553</f>
        <v/>
      </c>
    </row>
    <row r="555">
      <c r="B555" t="inlineStr">
        <is>
          <t>TSP-558</t>
        </is>
      </c>
      <c r="C555" t="inlineStr">
        <is>
          <t>No. of batches</t>
        </is>
      </c>
      <c r="D555">
        <f>IFERROR(INDEX(PP_Grid[#Data],$DD555,2),0)</f>
        <v/>
      </c>
      <c r="E555">
        <f>IFERROR(INDEX(PP_Grid[#Data],$DD555,3),0)</f>
        <v/>
      </c>
      <c r="F555">
        <f>IFERROR(INDEX(PP_Grid[#Data],$DD555,4),0)</f>
        <v/>
      </c>
      <c r="G555">
        <f>IFERROR(INDEX(PP_Grid[#Data],$DD555,5),0)</f>
        <v/>
      </c>
      <c r="H555">
        <f>IFERROR(INDEX(PP_Grid[#Data],$DD555,6),0)</f>
        <v/>
      </c>
      <c r="I555">
        <f>IFERROR(INDEX(PP_Grid[#Data],$DD555,7),0)</f>
        <v/>
      </c>
      <c r="J555">
        <f>IFERROR(INDEX(PP_Grid[#Data],$DD555,8),0)</f>
        <v/>
      </c>
      <c r="K555">
        <f>IFERROR(INDEX(PP_Grid[#Data],$DD555,9),0)</f>
        <v/>
      </c>
      <c r="L555">
        <f>IFERROR(INDEX(PP_Grid[#Data],$DD555,10),0)</f>
        <v/>
      </c>
      <c r="M555">
        <f>IFERROR(INDEX(PP_Grid[#Data],$DD555,11),0)</f>
        <v/>
      </c>
      <c r="N555">
        <f>IFERROR(INDEX(PP_Grid[#Data],$DD555,12),0)</f>
        <v/>
      </c>
      <c r="O555">
        <f>IFERROR(INDEX(PP_Grid[#Data],$DD555,13),0)</f>
        <v/>
      </c>
      <c r="P555">
        <f>IFERROR(INDEX(PP_Grid[#Data],$DD555,14),0)</f>
        <v/>
      </c>
      <c r="Q555">
        <f>IFERROR(INDEX(PP_Grid[#Data],$DD555,15),0)</f>
        <v/>
      </c>
      <c r="R555">
        <f>IFERROR(INDEX(PP_Grid[#Data],$DD555,16),0)</f>
        <v/>
      </c>
      <c r="S555">
        <f>IFERROR(INDEX(PP_Grid[#Data],$DD555,17),0)</f>
        <v/>
      </c>
      <c r="T555">
        <f>IFERROR(INDEX(PP_Grid[#Data],$DD555,18),0)</f>
        <v/>
      </c>
      <c r="U555">
        <f>IFERROR(INDEX(PP_Grid[#Data],$DD555,19),0)</f>
        <v/>
      </c>
      <c r="V555">
        <f>IFERROR(INDEX(PP_Grid[#Data],$DD555,20),0)</f>
        <v/>
      </c>
      <c r="W555">
        <f>IFERROR(INDEX(PP_Grid[#Data],$DD555,21),0)</f>
        <v/>
      </c>
      <c r="X555">
        <f>IFERROR(INDEX(PP_Grid[#Data],$DD555,22),0)</f>
        <v/>
      </c>
      <c r="Y555">
        <f>IFERROR(INDEX(PP_Grid[#Data],$DD555,23),0)</f>
        <v/>
      </c>
      <c r="Z555">
        <f>IFERROR(INDEX(PP_Grid[#Data],$DD555,24),0)</f>
        <v/>
      </c>
      <c r="AA555">
        <f>IFERROR(INDEX(PP_Grid[#Data],$DD555,25),0)</f>
        <v/>
      </c>
      <c r="AB555">
        <f>IFERROR(INDEX(PP_Grid[#Data],$DD555,26),0)</f>
        <v/>
      </c>
      <c r="AC555">
        <f>IFERROR(INDEX(PP_Grid[#Data],$DD555,27),0)</f>
        <v/>
      </c>
      <c r="AD555">
        <f>IFERROR(INDEX(PP_Grid[#Data],$DD555,28),0)</f>
        <v/>
      </c>
      <c r="AE555">
        <f>IFERROR(INDEX(PP_Grid[#Data],$DD555,29),0)</f>
        <v/>
      </c>
      <c r="AF555">
        <f>IFERROR(INDEX(PP_Grid[#Data],$DD555,30),0)</f>
        <v/>
      </c>
      <c r="AG555">
        <f>IFERROR(INDEX(PP_Grid[#Data],$DD555,31),0)</f>
        <v/>
      </c>
      <c r="AH555">
        <f>IFERROR(INDEX(PP_Grid[#Data],$DD555,32),0)</f>
        <v/>
      </c>
      <c r="AI555">
        <f>IFERROR(INDEX(PP_Grid[#Data],$DD555,33),0)</f>
        <v/>
      </c>
      <c r="AJ555">
        <f>IFERROR(INDEX(PP_Grid[#Data],$DD555,34),0)</f>
        <v/>
      </c>
      <c r="AK555">
        <f>IFERROR(INDEX(PP_Grid[#Data],$DD555,35),0)</f>
        <v/>
      </c>
      <c r="AL555">
        <f>IFERROR(INDEX(PP_Grid[#Data],$DD555,36),0)</f>
        <v/>
      </c>
      <c r="AM555">
        <f>IFERROR(INDEX(PP_Grid[#Data],$DD555,37),0)</f>
        <v/>
      </c>
      <c r="AN555">
        <f>IFERROR(INDEX(PP_Grid[#Data],$DD555,38),0)</f>
        <v/>
      </c>
      <c r="AO555">
        <f>IFERROR(INDEX(PP_Grid[#Data],$DD555,39),0)</f>
        <v/>
      </c>
      <c r="AP555">
        <f>IFERROR(INDEX(PP_Grid[#Data],$DD555,40),0)</f>
        <v/>
      </c>
      <c r="AQ555">
        <f>IFERROR(INDEX(PP_Grid[#Data],$DD555,41),0)</f>
        <v/>
      </c>
      <c r="AR555">
        <f>IFERROR(INDEX(PP_Grid[#Data],$DD555,42),0)</f>
        <v/>
      </c>
      <c r="AS555">
        <f>IFERROR(INDEX(PP_Grid[#Data],$DD555,43),0)</f>
        <v/>
      </c>
      <c r="AT555">
        <f>IFERROR(INDEX(PP_Grid[#Data],$DD555,44),0)</f>
        <v/>
      </c>
      <c r="AU555">
        <f>IFERROR(INDEX(PP_Grid[#Data],$DD555,45),0)</f>
        <v/>
      </c>
      <c r="AV555">
        <f>IFERROR(INDEX(PP_Grid[#Data],$DD555,46),0)</f>
        <v/>
      </c>
      <c r="AW555">
        <f>IFERROR(INDEX(PP_Grid[#Data],$DD555,47),0)</f>
        <v/>
      </c>
      <c r="AX555">
        <f>IFERROR(INDEX(PP_Grid[#Data],$DD555,48),0)</f>
        <v/>
      </c>
      <c r="AY555">
        <f>IFERROR(INDEX(PP_Grid[#Data],$DD555,49),0)</f>
        <v/>
      </c>
      <c r="AZ555">
        <f>IFERROR(INDEX(PP_Grid[#Data],$DD555,50),0)</f>
        <v/>
      </c>
      <c r="BA555">
        <f>IFERROR(INDEX(PP_Grid[#Data],$DD555,51),0)</f>
        <v/>
      </c>
      <c r="BB555">
        <f>IFERROR(INDEX(PP_Grid[#Data],$DD555,52),0)</f>
        <v/>
      </c>
      <c r="BC555">
        <f>IFERROR(INDEX(PP_Grid[#Data],$DD555,53),0)</f>
        <v/>
      </c>
      <c r="BD555">
        <f>IFERROR(INDEX(PP_Grid[#Data],$DD555,54),0)</f>
        <v/>
      </c>
      <c r="BE555">
        <f>IFERROR(INDEX(PP_Grid[#Data],$DD555,55),0)</f>
        <v/>
      </c>
      <c r="BF555">
        <f>IFERROR(INDEX(PP_Grid[#Data],$DD555,56),0)</f>
        <v/>
      </c>
      <c r="BG555">
        <f>IFERROR(INDEX(PP_Grid[#Data],$DD555,57),0)</f>
        <v/>
      </c>
      <c r="BH555">
        <f>IFERROR(INDEX(PP_Grid[#Data],$DD555,58),0)</f>
        <v/>
      </c>
      <c r="BI555">
        <f>IFERROR(INDEX(PP_Grid[#Data],$DD555,59),0)</f>
        <v/>
      </c>
      <c r="BJ555">
        <f>IFERROR(INDEX(PP_Grid[#Data],$DD555,60),0)</f>
        <v/>
      </c>
      <c r="BK555">
        <f>IFERROR(INDEX(PP_Grid[#Data],$DD555,61),0)</f>
        <v/>
      </c>
      <c r="BL555">
        <f>IFERROR(INDEX(PP_Grid[#Data],$DD555,62),0)</f>
        <v/>
      </c>
      <c r="BM555">
        <f>IFERROR(INDEX(PP_Grid[#Data],$DD555,63),0)</f>
        <v/>
      </c>
      <c r="BN555">
        <f>IFERROR(INDEX(PP_Grid[#Data],$DD555,64),0)</f>
        <v/>
      </c>
      <c r="BO555">
        <f>IFERROR(INDEX(PP_Grid[#Data],$DD555,65),0)</f>
        <v/>
      </c>
      <c r="BP555">
        <f>IFERROR(INDEX(PP_Grid[#Data],$DD555,66),0)</f>
        <v/>
      </c>
      <c r="BQ555">
        <f>IFERROR(INDEX(PP_Grid[#Data],$DD555,67),0)</f>
        <v/>
      </c>
      <c r="BR555">
        <f>IFERROR(INDEX(PP_Grid[#Data],$DD555,68),0)</f>
        <v/>
      </c>
      <c r="BS555">
        <f>IFERROR(INDEX(PP_Grid[#Data],$DD555,69),0)</f>
        <v/>
      </c>
      <c r="BT555">
        <f>IFERROR(INDEX(PP_Grid[#Data],$DD555,70),0)</f>
        <v/>
      </c>
      <c r="BU555">
        <f>IFERROR(INDEX(PP_Grid[#Data],$DD555,71),0)</f>
        <v/>
      </c>
      <c r="BV555">
        <f>IFERROR(INDEX(PP_Grid[#Data],$DD555,72),0)</f>
        <v/>
      </c>
      <c r="BW555">
        <f>IFERROR(INDEX(PP_Grid[#Data],$DD555,73),0)</f>
        <v/>
      </c>
      <c r="BX555">
        <f>IFERROR(INDEX(PP_Grid[#Data],$DD555,74),0)</f>
        <v/>
      </c>
      <c r="BY555">
        <f>IFERROR(INDEX(PP_Grid[#Data],$DD555,75),0)</f>
        <v/>
      </c>
      <c r="BZ555">
        <f>IFERROR(INDEX(PP_Grid[#Data],$DD555,76),0)</f>
        <v/>
      </c>
      <c r="CA555">
        <f>IFERROR(INDEX(PP_Grid[#Data],$DD555,77),0)</f>
        <v/>
      </c>
      <c r="CB555">
        <f>IFERROR(INDEX(PP_Grid[#Data],$DD555,78),0)</f>
        <v/>
      </c>
      <c r="CC555">
        <f>IFERROR(INDEX(PP_Grid[#Data],$DD555,79),0)</f>
        <v/>
      </c>
      <c r="CD555">
        <f>IFERROR(INDEX(PP_Grid[#Data],$DD555,80),0)</f>
        <v/>
      </c>
      <c r="CE555">
        <f>IFERROR(INDEX(PP_Grid[#Data],$DD555,81),0)</f>
        <v/>
      </c>
      <c r="CF555">
        <f>IFERROR(INDEX(PP_Grid[#Data],$DD555,82),0)</f>
        <v/>
      </c>
      <c r="CG555">
        <f>IFERROR(INDEX(PP_Grid[#Data],$DD555,83),0)</f>
        <v/>
      </c>
      <c r="CH555">
        <f>IFERROR(INDEX(PP_Grid[#Data],$DD555,84),0)</f>
        <v/>
      </c>
      <c r="CI555">
        <f>IFERROR(INDEX(PP_Grid[#Data],$DD555,85),0)</f>
        <v/>
      </c>
      <c r="CJ555">
        <f>IFERROR(INDEX(PP_Grid[#Data],$DD555,86),0)</f>
        <v/>
      </c>
      <c r="CK555">
        <f>IFERROR(INDEX(PP_Grid[#Data],$DD555,87),0)</f>
        <v/>
      </c>
      <c r="CL555">
        <f>IFERROR(INDEX(PP_Grid[#Data],$DD555,88),0)</f>
        <v/>
      </c>
      <c r="CM555">
        <f>IFERROR(INDEX(PP_Grid[#Data],$DD555,89),0)</f>
        <v/>
      </c>
      <c r="CN555">
        <f>IFERROR(INDEX(PP_Grid[#Data],$DD555,90),0)</f>
        <v/>
      </c>
      <c r="CO555">
        <f>IFERROR(INDEX(PP_Grid[#Data],$DD555,91),0)</f>
        <v/>
      </c>
      <c r="CP555">
        <f>IFERROR(INDEX(PP_Grid[#Data],$DD555,92),0)</f>
        <v/>
      </c>
      <c r="CQ555">
        <f>IFERROR(INDEX(PP_Grid[#Data],$DD555,93),0)</f>
        <v/>
      </c>
      <c r="CR555">
        <f>IFERROR(INDEX(PP_Grid[#Data],$DD555,94),0)</f>
        <v/>
      </c>
      <c r="CS555">
        <f>IFERROR(INDEX(PP_Grid[#Data],$DD555,95),0)</f>
        <v/>
      </c>
      <c r="CT555">
        <f>IFERROR(INDEX(PP_Grid[#Data],$DD555,96),0)</f>
        <v/>
      </c>
      <c r="CU555">
        <f>IFERROR(INDEX(PP_Grid[#Data],$DD555,97),0)</f>
        <v/>
      </c>
      <c r="CV555">
        <f>IFERROR(INDEX(PP_Grid[#Data],$DD555,98),0)</f>
        <v/>
      </c>
      <c r="CW555">
        <f>IFERROR(INDEX(PP_Grid[#Data],$DD555,99),0)</f>
        <v/>
      </c>
      <c r="CX555">
        <f>IFERROR(INDEX(PP_Grid[#Data],$DD555,100),0)</f>
        <v/>
      </c>
      <c r="CY555">
        <f>IFERROR(INDEX(PP_Grid[#Data],$DD555,101),0)</f>
        <v/>
      </c>
      <c r="CZ555">
        <f>IFERROR(INDEX(PP_Grid[#Data],$DD555,102),0)</f>
        <v/>
      </c>
      <c r="DA555">
        <f>IFERROR(INDEX(PP_Grid[#Data],$DD555,103),0)</f>
        <v/>
      </c>
      <c r="DB555">
        <f>IFERROR(INDEX(PP_Grid[#Data],$DD555,104),0)</f>
        <v/>
      </c>
      <c r="DC555">
        <f>IFERROR(INDEX(PP_Grid[#Data],$DD555,105),0)</f>
        <v/>
      </c>
      <c r="DD555" s="12">
        <f>IFERROR(MATCH($B555,PP_Grid[Intermediate],0),99999)</f>
        <v/>
      </c>
    </row>
    <row r="556">
      <c r="B556" t="inlineStr">
        <is>
          <t>使用量(kg)</t>
        </is>
      </c>
      <c r="C556">
        <f>SUMIFS(M_BOM[RM_Qty_Per_Batch],M_BOM[Intermediate],$B555,M_BOM[Part Name],$A518)</f>
        <v/>
      </c>
      <c r="D556">
        <f>$C556*D555</f>
        <v/>
      </c>
      <c r="E556">
        <f>$C556*E555</f>
        <v/>
      </c>
      <c r="F556">
        <f>$C556*F555</f>
        <v/>
      </c>
      <c r="G556">
        <f>$C556*G555</f>
        <v/>
      </c>
      <c r="H556">
        <f>$C556*H555</f>
        <v/>
      </c>
      <c r="I556">
        <f>$C556*I555</f>
        <v/>
      </c>
      <c r="J556">
        <f>$C556*J555</f>
        <v/>
      </c>
      <c r="K556">
        <f>$C556*K555</f>
        <v/>
      </c>
      <c r="L556">
        <f>$C556*L555</f>
        <v/>
      </c>
      <c r="M556">
        <f>$C556*M555</f>
        <v/>
      </c>
      <c r="N556">
        <f>$C556*N555</f>
        <v/>
      </c>
      <c r="O556">
        <f>$C556*O555</f>
        <v/>
      </c>
      <c r="P556">
        <f>$C556*P555</f>
        <v/>
      </c>
      <c r="Q556">
        <f>$C556*Q555</f>
        <v/>
      </c>
      <c r="R556">
        <f>$C556*R555</f>
        <v/>
      </c>
      <c r="S556">
        <f>$C556*S555</f>
        <v/>
      </c>
      <c r="T556">
        <f>$C556*T555</f>
        <v/>
      </c>
      <c r="U556">
        <f>$C556*U555</f>
        <v/>
      </c>
      <c r="V556">
        <f>$C556*V555</f>
        <v/>
      </c>
      <c r="W556">
        <f>$C556*W555</f>
        <v/>
      </c>
      <c r="X556">
        <f>$C556*X555</f>
        <v/>
      </c>
      <c r="Y556">
        <f>$C556*Y555</f>
        <v/>
      </c>
      <c r="Z556">
        <f>$C556*Z555</f>
        <v/>
      </c>
      <c r="AA556">
        <f>$C556*AA555</f>
        <v/>
      </c>
      <c r="AB556">
        <f>$C556*AB555</f>
        <v/>
      </c>
      <c r="AC556">
        <f>$C556*AC555</f>
        <v/>
      </c>
      <c r="AD556">
        <f>$C556*AD555</f>
        <v/>
      </c>
      <c r="AE556">
        <f>$C556*AE555</f>
        <v/>
      </c>
      <c r="AF556">
        <f>$C556*AF555</f>
        <v/>
      </c>
      <c r="AG556">
        <f>$C556*AG555</f>
        <v/>
      </c>
      <c r="AH556">
        <f>$C556*AH555</f>
        <v/>
      </c>
      <c r="AI556">
        <f>$C556*AI555</f>
        <v/>
      </c>
      <c r="AJ556">
        <f>$C556*AJ555</f>
        <v/>
      </c>
      <c r="AK556">
        <f>$C556*AK555</f>
        <v/>
      </c>
      <c r="AL556">
        <f>$C556*AL555</f>
        <v/>
      </c>
      <c r="AM556">
        <f>$C556*AM555</f>
        <v/>
      </c>
      <c r="AN556">
        <f>$C556*AN555</f>
        <v/>
      </c>
      <c r="AO556">
        <f>$C556*AO555</f>
        <v/>
      </c>
      <c r="AP556">
        <f>$C556*AP555</f>
        <v/>
      </c>
      <c r="AQ556">
        <f>$C556*AQ555</f>
        <v/>
      </c>
      <c r="AR556">
        <f>$C556*AR555</f>
        <v/>
      </c>
      <c r="AS556">
        <f>$C556*AS555</f>
        <v/>
      </c>
      <c r="AT556">
        <f>$C556*AT555</f>
        <v/>
      </c>
      <c r="AU556">
        <f>$C556*AU555</f>
        <v/>
      </c>
      <c r="AV556">
        <f>$C556*AV555</f>
        <v/>
      </c>
      <c r="AW556">
        <f>$C556*AW555</f>
        <v/>
      </c>
      <c r="AX556">
        <f>$C556*AX555</f>
        <v/>
      </c>
      <c r="AY556">
        <f>$C556*AY555</f>
        <v/>
      </c>
      <c r="AZ556">
        <f>$C556*AZ555</f>
        <v/>
      </c>
      <c r="BA556">
        <f>$C556*BA555</f>
        <v/>
      </c>
      <c r="BB556">
        <f>$C556*BB555</f>
        <v/>
      </c>
      <c r="BC556">
        <f>$C556*BC555</f>
        <v/>
      </c>
      <c r="BD556">
        <f>$C556*BD555</f>
        <v/>
      </c>
      <c r="BE556">
        <f>$C556*BE555</f>
        <v/>
      </c>
      <c r="BF556">
        <f>$C556*BF555</f>
        <v/>
      </c>
      <c r="BG556">
        <f>$C556*BG555</f>
        <v/>
      </c>
      <c r="BH556">
        <f>$C556*BH555</f>
        <v/>
      </c>
      <c r="BI556">
        <f>$C556*BI555</f>
        <v/>
      </c>
      <c r="BJ556">
        <f>$C556*BJ555</f>
        <v/>
      </c>
      <c r="BK556">
        <f>$C556*BK555</f>
        <v/>
      </c>
      <c r="BL556">
        <f>$C556*BL555</f>
        <v/>
      </c>
      <c r="BM556">
        <f>$C556*BM555</f>
        <v/>
      </c>
      <c r="BN556">
        <f>$C556*BN555</f>
        <v/>
      </c>
      <c r="BO556">
        <f>$C556*BO555</f>
        <v/>
      </c>
      <c r="BP556">
        <f>$C556*BP555</f>
        <v/>
      </c>
      <c r="BQ556">
        <f>$C556*BQ555</f>
        <v/>
      </c>
      <c r="BR556">
        <f>$C556*BR555</f>
        <v/>
      </c>
      <c r="BS556">
        <f>$C556*BS555</f>
        <v/>
      </c>
      <c r="BT556">
        <f>$C556*BT555</f>
        <v/>
      </c>
      <c r="BU556">
        <f>$C556*BU555</f>
        <v/>
      </c>
      <c r="BV556">
        <f>$C556*BV555</f>
        <v/>
      </c>
      <c r="BW556">
        <f>$C556*BW555</f>
        <v/>
      </c>
      <c r="BX556">
        <f>$C556*BX555</f>
        <v/>
      </c>
      <c r="BY556">
        <f>$C556*BY555</f>
        <v/>
      </c>
      <c r="BZ556">
        <f>$C556*BZ555</f>
        <v/>
      </c>
      <c r="CA556">
        <f>$C556*CA555</f>
        <v/>
      </c>
      <c r="CB556">
        <f>$C556*CB555</f>
        <v/>
      </c>
      <c r="CC556">
        <f>$C556*CC555</f>
        <v/>
      </c>
      <c r="CD556">
        <f>$C556*CD555</f>
        <v/>
      </c>
      <c r="CE556">
        <f>$C556*CE555</f>
        <v/>
      </c>
      <c r="CF556">
        <f>$C556*CF555</f>
        <v/>
      </c>
      <c r="CG556">
        <f>$C556*CG555</f>
        <v/>
      </c>
      <c r="CH556">
        <f>$C556*CH555</f>
        <v/>
      </c>
      <c r="CI556">
        <f>$C556*CI555</f>
        <v/>
      </c>
      <c r="CJ556">
        <f>$C556*CJ555</f>
        <v/>
      </c>
      <c r="CK556">
        <f>$C556*CK555</f>
        <v/>
      </c>
      <c r="CL556">
        <f>$C556*CL555</f>
        <v/>
      </c>
      <c r="CM556">
        <f>$C556*CM555</f>
        <v/>
      </c>
      <c r="CN556">
        <f>$C556*CN555</f>
        <v/>
      </c>
      <c r="CO556">
        <f>$C556*CO555</f>
        <v/>
      </c>
      <c r="CP556">
        <f>$C556*CP555</f>
        <v/>
      </c>
      <c r="CQ556">
        <f>$C556*CQ555</f>
        <v/>
      </c>
      <c r="CR556">
        <f>$C556*CR555</f>
        <v/>
      </c>
      <c r="CS556">
        <f>$C556*CS555</f>
        <v/>
      </c>
      <c r="CT556">
        <f>$C556*CT555</f>
        <v/>
      </c>
      <c r="CU556">
        <f>$C556*CU555</f>
        <v/>
      </c>
      <c r="CV556">
        <f>$C556*CV555</f>
        <v/>
      </c>
      <c r="CW556">
        <f>$C556*CW555</f>
        <v/>
      </c>
      <c r="CX556">
        <f>$C556*CX555</f>
        <v/>
      </c>
      <c r="CY556">
        <f>$C556*CY555</f>
        <v/>
      </c>
      <c r="CZ556">
        <f>$C556*CZ555</f>
        <v/>
      </c>
      <c r="DA556">
        <f>$C556*DA555</f>
        <v/>
      </c>
      <c r="DB556">
        <f>$C556*DB555</f>
        <v/>
      </c>
      <c r="DC556">
        <f>$C556*DC555</f>
        <v/>
      </c>
    </row>
    <row r="557">
      <c r="B557" t="inlineStr">
        <is>
          <t>TSP-618</t>
        </is>
      </c>
      <c r="C557" t="inlineStr">
        <is>
          <t>No. of batches</t>
        </is>
      </c>
      <c r="D557">
        <f>IFERROR(INDEX(PP_Grid[#Data],$DD557,2),0)</f>
        <v/>
      </c>
      <c r="E557">
        <f>IFERROR(INDEX(PP_Grid[#Data],$DD557,3),0)</f>
        <v/>
      </c>
      <c r="F557">
        <f>IFERROR(INDEX(PP_Grid[#Data],$DD557,4),0)</f>
        <v/>
      </c>
      <c r="G557">
        <f>IFERROR(INDEX(PP_Grid[#Data],$DD557,5),0)</f>
        <v/>
      </c>
      <c r="H557">
        <f>IFERROR(INDEX(PP_Grid[#Data],$DD557,6),0)</f>
        <v/>
      </c>
      <c r="I557">
        <f>IFERROR(INDEX(PP_Grid[#Data],$DD557,7),0)</f>
        <v/>
      </c>
      <c r="J557">
        <f>IFERROR(INDEX(PP_Grid[#Data],$DD557,8),0)</f>
        <v/>
      </c>
      <c r="K557">
        <f>IFERROR(INDEX(PP_Grid[#Data],$DD557,9),0)</f>
        <v/>
      </c>
      <c r="L557">
        <f>IFERROR(INDEX(PP_Grid[#Data],$DD557,10),0)</f>
        <v/>
      </c>
      <c r="M557">
        <f>IFERROR(INDEX(PP_Grid[#Data],$DD557,11),0)</f>
        <v/>
      </c>
      <c r="N557">
        <f>IFERROR(INDEX(PP_Grid[#Data],$DD557,12),0)</f>
        <v/>
      </c>
      <c r="O557">
        <f>IFERROR(INDEX(PP_Grid[#Data],$DD557,13),0)</f>
        <v/>
      </c>
      <c r="P557">
        <f>IFERROR(INDEX(PP_Grid[#Data],$DD557,14),0)</f>
        <v/>
      </c>
      <c r="Q557">
        <f>IFERROR(INDEX(PP_Grid[#Data],$DD557,15),0)</f>
        <v/>
      </c>
      <c r="R557">
        <f>IFERROR(INDEX(PP_Grid[#Data],$DD557,16),0)</f>
        <v/>
      </c>
      <c r="S557">
        <f>IFERROR(INDEX(PP_Grid[#Data],$DD557,17),0)</f>
        <v/>
      </c>
      <c r="T557">
        <f>IFERROR(INDEX(PP_Grid[#Data],$DD557,18),0)</f>
        <v/>
      </c>
      <c r="U557">
        <f>IFERROR(INDEX(PP_Grid[#Data],$DD557,19),0)</f>
        <v/>
      </c>
      <c r="V557">
        <f>IFERROR(INDEX(PP_Grid[#Data],$DD557,20),0)</f>
        <v/>
      </c>
      <c r="W557">
        <f>IFERROR(INDEX(PP_Grid[#Data],$DD557,21),0)</f>
        <v/>
      </c>
      <c r="X557">
        <f>IFERROR(INDEX(PP_Grid[#Data],$DD557,22),0)</f>
        <v/>
      </c>
      <c r="Y557">
        <f>IFERROR(INDEX(PP_Grid[#Data],$DD557,23),0)</f>
        <v/>
      </c>
      <c r="Z557">
        <f>IFERROR(INDEX(PP_Grid[#Data],$DD557,24),0)</f>
        <v/>
      </c>
      <c r="AA557">
        <f>IFERROR(INDEX(PP_Grid[#Data],$DD557,25),0)</f>
        <v/>
      </c>
      <c r="AB557">
        <f>IFERROR(INDEX(PP_Grid[#Data],$DD557,26),0)</f>
        <v/>
      </c>
      <c r="AC557">
        <f>IFERROR(INDEX(PP_Grid[#Data],$DD557,27),0)</f>
        <v/>
      </c>
      <c r="AD557">
        <f>IFERROR(INDEX(PP_Grid[#Data],$DD557,28),0)</f>
        <v/>
      </c>
      <c r="AE557">
        <f>IFERROR(INDEX(PP_Grid[#Data],$DD557,29),0)</f>
        <v/>
      </c>
      <c r="AF557">
        <f>IFERROR(INDEX(PP_Grid[#Data],$DD557,30),0)</f>
        <v/>
      </c>
      <c r="AG557">
        <f>IFERROR(INDEX(PP_Grid[#Data],$DD557,31),0)</f>
        <v/>
      </c>
      <c r="AH557">
        <f>IFERROR(INDEX(PP_Grid[#Data],$DD557,32),0)</f>
        <v/>
      </c>
      <c r="AI557">
        <f>IFERROR(INDEX(PP_Grid[#Data],$DD557,33),0)</f>
        <v/>
      </c>
      <c r="AJ557">
        <f>IFERROR(INDEX(PP_Grid[#Data],$DD557,34),0)</f>
        <v/>
      </c>
      <c r="AK557">
        <f>IFERROR(INDEX(PP_Grid[#Data],$DD557,35),0)</f>
        <v/>
      </c>
      <c r="AL557">
        <f>IFERROR(INDEX(PP_Grid[#Data],$DD557,36),0)</f>
        <v/>
      </c>
      <c r="AM557">
        <f>IFERROR(INDEX(PP_Grid[#Data],$DD557,37),0)</f>
        <v/>
      </c>
      <c r="AN557">
        <f>IFERROR(INDEX(PP_Grid[#Data],$DD557,38),0)</f>
        <v/>
      </c>
      <c r="AO557">
        <f>IFERROR(INDEX(PP_Grid[#Data],$DD557,39),0)</f>
        <v/>
      </c>
      <c r="AP557">
        <f>IFERROR(INDEX(PP_Grid[#Data],$DD557,40),0)</f>
        <v/>
      </c>
      <c r="AQ557">
        <f>IFERROR(INDEX(PP_Grid[#Data],$DD557,41),0)</f>
        <v/>
      </c>
      <c r="AR557">
        <f>IFERROR(INDEX(PP_Grid[#Data],$DD557,42),0)</f>
        <v/>
      </c>
      <c r="AS557">
        <f>IFERROR(INDEX(PP_Grid[#Data],$DD557,43),0)</f>
        <v/>
      </c>
      <c r="AT557">
        <f>IFERROR(INDEX(PP_Grid[#Data],$DD557,44),0)</f>
        <v/>
      </c>
      <c r="AU557">
        <f>IFERROR(INDEX(PP_Grid[#Data],$DD557,45),0)</f>
        <v/>
      </c>
      <c r="AV557">
        <f>IFERROR(INDEX(PP_Grid[#Data],$DD557,46),0)</f>
        <v/>
      </c>
      <c r="AW557">
        <f>IFERROR(INDEX(PP_Grid[#Data],$DD557,47),0)</f>
        <v/>
      </c>
      <c r="AX557">
        <f>IFERROR(INDEX(PP_Grid[#Data],$DD557,48),0)</f>
        <v/>
      </c>
      <c r="AY557">
        <f>IFERROR(INDEX(PP_Grid[#Data],$DD557,49),0)</f>
        <v/>
      </c>
      <c r="AZ557">
        <f>IFERROR(INDEX(PP_Grid[#Data],$DD557,50),0)</f>
        <v/>
      </c>
      <c r="BA557">
        <f>IFERROR(INDEX(PP_Grid[#Data],$DD557,51),0)</f>
        <v/>
      </c>
      <c r="BB557">
        <f>IFERROR(INDEX(PP_Grid[#Data],$DD557,52),0)</f>
        <v/>
      </c>
      <c r="BC557">
        <f>IFERROR(INDEX(PP_Grid[#Data],$DD557,53),0)</f>
        <v/>
      </c>
      <c r="BD557">
        <f>IFERROR(INDEX(PP_Grid[#Data],$DD557,54),0)</f>
        <v/>
      </c>
      <c r="BE557">
        <f>IFERROR(INDEX(PP_Grid[#Data],$DD557,55),0)</f>
        <v/>
      </c>
      <c r="BF557">
        <f>IFERROR(INDEX(PP_Grid[#Data],$DD557,56),0)</f>
        <v/>
      </c>
      <c r="BG557">
        <f>IFERROR(INDEX(PP_Grid[#Data],$DD557,57),0)</f>
        <v/>
      </c>
      <c r="BH557">
        <f>IFERROR(INDEX(PP_Grid[#Data],$DD557,58),0)</f>
        <v/>
      </c>
      <c r="BI557">
        <f>IFERROR(INDEX(PP_Grid[#Data],$DD557,59),0)</f>
        <v/>
      </c>
      <c r="BJ557">
        <f>IFERROR(INDEX(PP_Grid[#Data],$DD557,60),0)</f>
        <v/>
      </c>
      <c r="BK557">
        <f>IFERROR(INDEX(PP_Grid[#Data],$DD557,61),0)</f>
        <v/>
      </c>
      <c r="BL557">
        <f>IFERROR(INDEX(PP_Grid[#Data],$DD557,62),0)</f>
        <v/>
      </c>
      <c r="BM557">
        <f>IFERROR(INDEX(PP_Grid[#Data],$DD557,63),0)</f>
        <v/>
      </c>
      <c r="BN557">
        <f>IFERROR(INDEX(PP_Grid[#Data],$DD557,64),0)</f>
        <v/>
      </c>
      <c r="BO557">
        <f>IFERROR(INDEX(PP_Grid[#Data],$DD557,65),0)</f>
        <v/>
      </c>
      <c r="BP557">
        <f>IFERROR(INDEX(PP_Grid[#Data],$DD557,66),0)</f>
        <v/>
      </c>
      <c r="BQ557">
        <f>IFERROR(INDEX(PP_Grid[#Data],$DD557,67),0)</f>
        <v/>
      </c>
      <c r="BR557">
        <f>IFERROR(INDEX(PP_Grid[#Data],$DD557,68),0)</f>
        <v/>
      </c>
      <c r="BS557">
        <f>IFERROR(INDEX(PP_Grid[#Data],$DD557,69),0)</f>
        <v/>
      </c>
      <c r="BT557">
        <f>IFERROR(INDEX(PP_Grid[#Data],$DD557,70),0)</f>
        <v/>
      </c>
      <c r="BU557">
        <f>IFERROR(INDEX(PP_Grid[#Data],$DD557,71),0)</f>
        <v/>
      </c>
      <c r="BV557">
        <f>IFERROR(INDEX(PP_Grid[#Data],$DD557,72),0)</f>
        <v/>
      </c>
      <c r="BW557">
        <f>IFERROR(INDEX(PP_Grid[#Data],$DD557,73),0)</f>
        <v/>
      </c>
      <c r="BX557">
        <f>IFERROR(INDEX(PP_Grid[#Data],$DD557,74),0)</f>
        <v/>
      </c>
      <c r="BY557">
        <f>IFERROR(INDEX(PP_Grid[#Data],$DD557,75),0)</f>
        <v/>
      </c>
      <c r="BZ557">
        <f>IFERROR(INDEX(PP_Grid[#Data],$DD557,76),0)</f>
        <v/>
      </c>
      <c r="CA557">
        <f>IFERROR(INDEX(PP_Grid[#Data],$DD557,77),0)</f>
        <v/>
      </c>
      <c r="CB557">
        <f>IFERROR(INDEX(PP_Grid[#Data],$DD557,78),0)</f>
        <v/>
      </c>
      <c r="CC557">
        <f>IFERROR(INDEX(PP_Grid[#Data],$DD557,79),0)</f>
        <v/>
      </c>
      <c r="CD557">
        <f>IFERROR(INDEX(PP_Grid[#Data],$DD557,80),0)</f>
        <v/>
      </c>
      <c r="CE557">
        <f>IFERROR(INDEX(PP_Grid[#Data],$DD557,81),0)</f>
        <v/>
      </c>
      <c r="CF557">
        <f>IFERROR(INDEX(PP_Grid[#Data],$DD557,82),0)</f>
        <v/>
      </c>
      <c r="CG557">
        <f>IFERROR(INDEX(PP_Grid[#Data],$DD557,83),0)</f>
        <v/>
      </c>
      <c r="CH557">
        <f>IFERROR(INDEX(PP_Grid[#Data],$DD557,84),0)</f>
        <v/>
      </c>
      <c r="CI557">
        <f>IFERROR(INDEX(PP_Grid[#Data],$DD557,85),0)</f>
        <v/>
      </c>
      <c r="CJ557">
        <f>IFERROR(INDEX(PP_Grid[#Data],$DD557,86),0)</f>
        <v/>
      </c>
      <c r="CK557">
        <f>IFERROR(INDEX(PP_Grid[#Data],$DD557,87),0)</f>
        <v/>
      </c>
      <c r="CL557">
        <f>IFERROR(INDEX(PP_Grid[#Data],$DD557,88),0)</f>
        <v/>
      </c>
      <c r="CM557">
        <f>IFERROR(INDEX(PP_Grid[#Data],$DD557,89),0)</f>
        <v/>
      </c>
      <c r="CN557">
        <f>IFERROR(INDEX(PP_Grid[#Data],$DD557,90),0)</f>
        <v/>
      </c>
      <c r="CO557">
        <f>IFERROR(INDEX(PP_Grid[#Data],$DD557,91),0)</f>
        <v/>
      </c>
      <c r="CP557">
        <f>IFERROR(INDEX(PP_Grid[#Data],$DD557,92),0)</f>
        <v/>
      </c>
      <c r="CQ557">
        <f>IFERROR(INDEX(PP_Grid[#Data],$DD557,93),0)</f>
        <v/>
      </c>
      <c r="CR557">
        <f>IFERROR(INDEX(PP_Grid[#Data],$DD557,94),0)</f>
        <v/>
      </c>
      <c r="CS557">
        <f>IFERROR(INDEX(PP_Grid[#Data],$DD557,95),0)</f>
        <v/>
      </c>
      <c r="CT557">
        <f>IFERROR(INDEX(PP_Grid[#Data],$DD557,96),0)</f>
        <v/>
      </c>
      <c r="CU557">
        <f>IFERROR(INDEX(PP_Grid[#Data],$DD557,97),0)</f>
        <v/>
      </c>
      <c r="CV557">
        <f>IFERROR(INDEX(PP_Grid[#Data],$DD557,98),0)</f>
        <v/>
      </c>
      <c r="CW557">
        <f>IFERROR(INDEX(PP_Grid[#Data],$DD557,99),0)</f>
        <v/>
      </c>
      <c r="CX557">
        <f>IFERROR(INDEX(PP_Grid[#Data],$DD557,100),0)</f>
        <v/>
      </c>
      <c r="CY557">
        <f>IFERROR(INDEX(PP_Grid[#Data],$DD557,101),0)</f>
        <v/>
      </c>
      <c r="CZ557">
        <f>IFERROR(INDEX(PP_Grid[#Data],$DD557,102),0)</f>
        <v/>
      </c>
      <c r="DA557">
        <f>IFERROR(INDEX(PP_Grid[#Data],$DD557,103),0)</f>
        <v/>
      </c>
      <c r="DB557">
        <f>IFERROR(INDEX(PP_Grid[#Data],$DD557,104),0)</f>
        <v/>
      </c>
      <c r="DC557">
        <f>IFERROR(INDEX(PP_Grid[#Data],$DD557,105),0)</f>
        <v/>
      </c>
      <c r="DD557" s="12">
        <f>IFERROR(MATCH($B557,PP_Grid[Intermediate],0),99999)</f>
        <v/>
      </c>
    </row>
    <row r="558">
      <c r="B558" t="inlineStr">
        <is>
          <t>使用量(kg)</t>
        </is>
      </c>
      <c r="C558">
        <f>SUMIFS(M_BOM[RM_Qty_Per_Batch],M_BOM[Intermediate],$B557,M_BOM[Part Name],$A518)</f>
        <v/>
      </c>
      <c r="D558">
        <f>$C558*D557</f>
        <v/>
      </c>
      <c r="E558">
        <f>$C558*E557</f>
        <v/>
      </c>
      <c r="F558">
        <f>$C558*F557</f>
        <v/>
      </c>
      <c r="G558">
        <f>$C558*G557</f>
        <v/>
      </c>
      <c r="H558">
        <f>$C558*H557</f>
        <v/>
      </c>
      <c r="I558">
        <f>$C558*I557</f>
        <v/>
      </c>
      <c r="J558">
        <f>$C558*J557</f>
        <v/>
      </c>
      <c r="K558">
        <f>$C558*K557</f>
        <v/>
      </c>
      <c r="L558">
        <f>$C558*L557</f>
        <v/>
      </c>
      <c r="M558">
        <f>$C558*M557</f>
        <v/>
      </c>
      <c r="N558">
        <f>$C558*N557</f>
        <v/>
      </c>
      <c r="O558">
        <f>$C558*O557</f>
        <v/>
      </c>
      <c r="P558">
        <f>$C558*P557</f>
        <v/>
      </c>
      <c r="Q558">
        <f>$C558*Q557</f>
        <v/>
      </c>
      <c r="R558">
        <f>$C558*R557</f>
        <v/>
      </c>
      <c r="S558">
        <f>$C558*S557</f>
        <v/>
      </c>
      <c r="T558">
        <f>$C558*T557</f>
        <v/>
      </c>
      <c r="U558">
        <f>$C558*U557</f>
        <v/>
      </c>
      <c r="V558">
        <f>$C558*V557</f>
        <v/>
      </c>
      <c r="W558">
        <f>$C558*W557</f>
        <v/>
      </c>
      <c r="X558">
        <f>$C558*X557</f>
        <v/>
      </c>
      <c r="Y558">
        <f>$C558*Y557</f>
        <v/>
      </c>
      <c r="Z558">
        <f>$C558*Z557</f>
        <v/>
      </c>
      <c r="AA558">
        <f>$C558*AA557</f>
        <v/>
      </c>
      <c r="AB558">
        <f>$C558*AB557</f>
        <v/>
      </c>
      <c r="AC558">
        <f>$C558*AC557</f>
        <v/>
      </c>
      <c r="AD558">
        <f>$C558*AD557</f>
        <v/>
      </c>
      <c r="AE558">
        <f>$C558*AE557</f>
        <v/>
      </c>
      <c r="AF558">
        <f>$C558*AF557</f>
        <v/>
      </c>
      <c r="AG558">
        <f>$C558*AG557</f>
        <v/>
      </c>
      <c r="AH558">
        <f>$C558*AH557</f>
        <v/>
      </c>
      <c r="AI558">
        <f>$C558*AI557</f>
        <v/>
      </c>
      <c r="AJ558">
        <f>$C558*AJ557</f>
        <v/>
      </c>
      <c r="AK558">
        <f>$C558*AK557</f>
        <v/>
      </c>
      <c r="AL558">
        <f>$C558*AL557</f>
        <v/>
      </c>
      <c r="AM558">
        <f>$C558*AM557</f>
        <v/>
      </c>
      <c r="AN558">
        <f>$C558*AN557</f>
        <v/>
      </c>
      <c r="AO558">
        <f>$C558*AO557</f>
        <v/>
      </c>
      <c r="AP558">
        <f>$C558*AP557</f>
        <v/>
      </c>
      <c r="AQ558">
        <f>$C558*AQ557</f>
        <v/>
      </c>
      <c r="AR558">
        <f>$C558*AR557</f>
        <v/>
      </c>
      <c r="AS558">
        <f>$C558*AS557</f>
        <v/>
      </c>
      <c r="AT558">
        <f>$C558*AT557</f>
        <v/>
      </c>
      <c r="AU558">
        <f>$C558*AU557</f>
        <v/>
      </c>
      <c r="AV558">
        <f>$C558*AV557</f>
        <v/>
      </c>
      <c r="AW558">
        <f>$C558*AW557</f>
        <v/>
      </c>
      <c r="AX558">
        <f>$C558*AX557</f>
        <v/>
      </c>
      <c r="AY558">
        <f>$C558*AY557</f>
        <v/>
      </c>
      <c r="AZ558">
        <f>$C558*AZ557</f>
        <v/>
      </c>
      <c r="BA558">
        <f>$C558*BA557</f>
        <v/>
      </c>
      <c r="BB558">
        <f>$C558*BB557</f>
        <v/>
      </c>
      <c r="BC558">
        <f>$C558*BC557</f>
        <v/>
      </c>
      <c r="BD558">
        <f>$C558*BD557</f>
        <v/>
      </c>
      <c r="BE558">
        <f>$C558*BE557</f>
        <v/>
      </c>
      <c r="BF558">
        <f>$C558*BF557</f>
        <v/>
      </c>
      <c r="BG558">
        <f>$C558*BG557</f>
        <v/>
      </c>
      <c r="BH558">
        <f>$C558*BH557</f>
        <v/>
      </c>
      <c r="BI558">
        <f>$C558*BI557</f>
        <v/>
      </c>
      <c r="BJ558">
        <f>$C558*BJ557</f>
        <v/>
      </c>
      <c r="BK558">
        <f>$C558*BK557</f>
        <v/>
      </c>
      <c r="BL558">
        <f>$C558*BL557</f>
        <v/>
      </c>
      <c r="BM558">
        <f>$C558*BM557</f>
        <v/>
      </c>
      <c r="BN558">
        <f>$C558*BN557</f>
        <v/>
      </c>
      <c r="BO558">
        <f>$C558*BO557</f>
        <v/>
      </c>
      <c r="BP558">
        <f>$C558*BP557</f>
        <v/>
      </c>
      <c r="BQ558">
        <f>$C558*BQ557</f>
        <v/>
      </c>
      <c r="BR558">
        <f>$C558*BR557</f>
        <v/>
      </c>
      <c r="BS558">
        <f>$C558*BS557</f>
        <v/>
      </c>
      <c r="BT558">
        <f>$C558*BT557</f>
        <v/>
      </c>
      <c r="BU558">
        <f>$C558*BU557</f>
        <v/>
      </c>
      <c r="BV558">
        <f>$C558*BV557</f>
        <v/>
      </c>
      <c r="BW558">
        <f>$C558*BW557</f>
        <v/>
      </c>
      <c r="BX558">
        <f>$C558*BX557</f>
        <v/>
      </c>
      <c r="BY558">
        <f>$C558*BY557</f>
        <v/>
      </c>
      <c r="BZ558">
        <f>$C558*BZ557</f>
        <v/>
      </c>
      <c r="CA558">
        <f>$C558*CA557</f>
        <v/>
      </c>
      <c r="CB558">
        <f>$C558*CB557</f>
        <v/>
      </c>
      <c r="CC558">
        <f>$C558*CC557</f>
        <v/>
      </c>
      <c r="CD558">
        <f>$C558*CD557</f>
        <v/>
      </c>
      <c r="CE558">
        <f>$C558*CE557</f>
        <v/>
      </c>
      <c r="CF558">
        <f>$C558*CF557</f>
        <v/>
      </c>
      <c r="CG558">
        <f>$C558*CG557</f>
        <v/>
      </c>
      <c r="CH558">
        <f>$C558*CH557</f>
        <v/>
      </c>
      <c r="CI558">
        <f>$C558*CI557</f>
        <v/>
      </c>
      <c r="CJ558">
        <f>$C558*CJ557</f>
        <v/>
      </c>
      <c r="CK558">
        <f>$C558*CK557</f>
        <v/>
      </c>
      <c r="CL558">
        <f>$C558*CL557</f>
        <v/>
      </c>
      <c r="CM558">
        <f>$C558*CM557</f>
        <v/>
      </c>
      <c r="CN558">
        <f>$C558*CN557</f>
        <v/>
      </c>
      <c r="CO558">
        <f>$C558*CO557</f>
        <v/>
      </c>
      <c r="CP558">
        <f>$C558*CP557</f>
        <v/>
      </c>
      <c r="CQ558">
        <f>$C558*CQ557</f>
        <v/>
      </c>
      <c r="CR558">
        <f>$C558*CR557</f>
        <v/>
      </c>
      <c r="CS558">
        <f>$C558*CS557</f>
        <v/>
      </c>
      <c r="CT558">
        <f>$C558*CT557</f>
        <v/>
      </c>
      <c r="CU558">
        <f>$C558*CU557</f>
        <v/>
      </c>
      <c r="CV558">
        <f>$C558*CV557</f>
        <v/>
      </c>
      <c r="CW558">
        <f>$C558*CW557</f>
        <v/>
      </c>
      <c r="CX558">
        <f>$C558*CX557</f>
        <v/>
      </c>
      <c r="CY558">
        <f>$C558*CY557</f>
        <v/>
      </c>
      <c r="CZ558">
        <f>$C558*CZ557</f>
        <v/>
      </c>
      <c r="DA558">
        <f>$C558*DA557</f>
        <v/>
      </c>
      <c r="DB558">
        <f>$C558*DB557</f>
        <v/>
      </c>
      <c r="DC558">
        <f>$C558*DC557</f>
        <v/>
      </c>
    </row>
    <row r="559">
      <c r="B559" t="inlineStr">
        <is>
          <t>TSP-620</t>
        </is>
      </c>
      <c r="C559" t="inlineStr">
        <is>
          <t>No. of batches</t>
        </is>
      </c>
      <c r="D559">
        <f>IFERROR(INDEX(PP_Grid[#Data],$DD559,2),0)</f>
        <v/>
      </c>
      <c r="E559">
        <f>IFERROR(INDEX(PP_Grid[#Data],$DD559,3),0)</f>
        <v/>
      </c>
      <c r="F559">
        <f>IFERROR(INDEX(PP_Grid[#Data],$DD559,4),0)</f>
        <v/>
      </c>
      <c r="G559">
        <f>IFERROR(INDEX(PP_Grid[#Data],$DD559,5),0)</f>
        <v/>
      </c>
      <c r="H559">
        <f>IFERROR(INDEX(PP_Grid[#Data],$DD559,6),0)</f>
        <v/>
      </c>
      <c r="I559">
        <f>IFERROR(INDEX(PP_Grid[#Data],$DD559,7),0)</f>
        <v/>
      </c>
      <c r="J559">
        <f>IFERROR(INDEX(PP_Grid[#Data],$DD559,8),0)</f>
        <v/>
      </c>
      <c r="K559">
        <f>IFERROR(INDEX(PP_Grid[#Data],$DD559,9),0)</f>
        <v/>
      </c>
      <c r="L559">
        <f>IFERROR(INDEX(PP_Grid[#Data],$DD559,10),0)</f>
        <v/>
      </c>
      <c r="M559">
        <f>IFERROR(INDEX(PP_Grid[#Data],$DD559,11),0)</f>
        <v/>
      </c>
      <c r="N559">
        <f>IFERROR(INDEX(PP_Grid[#Data],$DD559,12),0)</f>
        <v/>
      </c>
      <c r="O559">
        <f>IFERROR(INDEX(PP_Grid[#Data],$DD559,13),0)</f>
        <v/>
      </c>
      <c r="P559">
        <f>IFERROR(INDEX(PP_Grid[#Data],$DD559,14),0)</f>
        <v/>
      </c>
      <c r="Q559">
        <f>IFERROR(INDEX(PP_Grid[#Data],$DD559,15),0)</f>
        <v/>
      </c>
      <c r="R559">
        <f>IFERROR(INDEX(PP_Grid[#Data],$DD559,16),0)</f>
        <v/>
      </c>
      <c r="S559">
        <f>IFERROR(INDEX(PP_Grid[#Data],$DD559,17),0)</f>
        <v/>
      </c>
      <c r="T559">
        <f>IFERROR(INDEX(PP_Grid[#Data],$DD559,18),0)</f>
        <v/>
      </c>
      <c r="U559">
        <f>IFERROR(INDEX(PP_Grid[#Data],$DD559,19),0)</f>
        <v/>
      </c>
      <c r="V559">
        <f>IFERROR(INDEX(PP_Grid[#Data],$DD559,20),0)</f>
        <v/>
      </c>
      <c r="W559">
        <f>IFERROR(INDEX(PP_Grid[#Data],$DD559,21),0)</f>
        <v/>
      </c>
      <c r="X559">
        <f>IFERROR(INDEX(PP_Grid[#Data],$DD559,22),0)</f>
        <v/>
      </c>
      <c r="Y559">
        <f>IFERROR(INDEX(PP_Grid[#Data],$DD559,23),0)</f>
        <v/>
      </c>
      <c r="Z559">
        <f>IFERROR(INDEX(PP_Grid[#Data],$DD559,24),0)</f>
        <v/>
      </c>
      <c r="AA559">
        <f>IFERROR(INDEX(PP_Grid[#Data],$DD559,25),0)</f>
        <v/>
      </c>
      <c r="AB559">
        <f>IFERROR(INDEX(PP_Grid[#Data],$DD559,26),0)</f>
        <v/>
      </c>
      <c r="AC559">
        <f>IFERROR(INDEX(PP_Grid[#Data],$DD559,27),0)</f>
        <v/>
      </c>
      <c r="AD559">
        <f>IFERROR(INDEX(PP_Grid[#Data],$DD559,28),0)</f>
        <v/>
      </c>
      <c r="AE559">
        <f>IFERROR(INDEX(PP_Grid[#Data],$DD559,29),0)</f>
        <v/>
      </c>
      <c r="AF559">
        <f>IFERROR(INDEX(PP_Grid[#Data],$DD559,30),0)</f>
        <v/>
      </c>
      <c r="AG559">
        <f>IFERROR(INDEX(PP_Grid[#Data],$DD559,31),0)</f>
        <v/>
      </c>
      <c r="AH559">
        <f>IFERROR(INDEX(PP_Grid[#Data],$DD559,32),0)</f>
        <v/>
      </c>
      <c r="AI559">
        <f>IFERROR(INDEX(PP_Grid[#Data],$DD559,33),0)</f>
        <v/>
      </c>
      <c r="AJ559">
        <f>IFERROR(INDEX(PP_Grid[#Data],$DD559,34),0)</f>
        <v/>
      </c>
      <c r="AK559">
        <f>IFERROR(INDEX(PP_Grid[#Data],$DD559,35),0)</f>
        <v/>
      </c>
      <c r="AL559">
        <f>IFERROR(INDEX(PP_Grid[#Data],$DD559,36),0)</f>
        <v/>
      </c>
      <c r="AM559">
        <f>IFERROR(INDEX(PP_Grid[#Data],$DD559,37),0)</f>
        <v/>
      </c>
      <c r="AN559">
        <f>IFERROR(INDEX(PP_Grid[#Data],$DD559,38),0)</f>
        <v/>
      </c>
      <c r="AO559">
        <f>IFERROR(INDEX(PP_Grid[#Data],$DD559,39),0)</f>
        <v/>
      </c>
      <c r="AP559">
        <f>IFERROR(INDEX(PP_Grid[#Data],$DD559,40),0)</f>
        <v/>
      </c>
      <c r="AQ559">
        <f>IFERROR(INDEX(PP_Grid[#Data],$DD559,41),0)</f>
        <v/>
      </c>
      <c r="AR559">
        <f>IFERROR(INDEX(PP_Grid[#Data],$DD559,42),0)</f>
        <v/>
      </c>
      <c r="AS559">
        <f>IFERROR(INDEX(PP_Grid[#Data],$DD559,43),0)</f>
        <v/>
      </c>
      <c r="AT559">
        <f>IFERROR(INDEX(PP_Grid[#Data],$DD559,44),0)</f>
        <v/>
      </c>
      <c r="AU559">
        <f>IFERROR(INDEX(PP_Grid[#Data],$DD559,45),0)</f>
        <v/>
      </c>
      <c r="AV559">
        <f>IFERROR(INDEX(PP_Grid[#Data],$DD559,46),0)</f>
        <v/>
      </c>
      <c r="AW559">
        <f>IFERROR(INDEX(PP_Grid[#Data],$DD559,47),0)</f>
        <v/>
      </c>
      <c r="AX559">
        <f>IFERROR(INDEX(PP_Grid[#Data],$DD559,48),0)</f>
        <v/>
      </c>
      <c r="AY559">
        <f>IFERROR(INDEX(PP_Grid[#Data],$DD559,49),0)</f>
        <v/>
      </c>
      <c r="AZ559">
        <f>IFERROR(INDEX(PP_Grid[#Data],$DD559,50),0)</f>
        <v/>
      </c>
      <c r="BA559">
        <f>IFERROR(INDEX(PP_Grid[#Data],$DD559,51),0)</f>
        <v/>
      </c>
      <c r="BB559">
        <f>IFERROR(INDEX(PP_Grid[#Data],$DD559,52),0)</f>
        <v/>
      </c>
      <c r="BC559">
        <f>IFERROR(INDEX(PP_Grid[#Data],$DD559,53),0)</f>
        <v/>
      </c>
      <c r="BD559">
        <f>IFERROR(INDEX(PP_Grid[#Data],$DD559,54),0)</f>
        <v/>
      </c>
      <c r="BE559">
        <f>IFERROR(INDEX(PP_Grid[#Data],$DD559,55),0)</f>
        <v/>
      </c>
      <c r="BF559">
        <f>IFERROR(INDEX(PP_Grid[#Data],$DD559,56),0)</f>
        <v/>
      </c>
      <c r="BG559">
        <f>IFERROR(INDEX(PP_Grid[#Data],$DD559,57),0)</f>
        <v/>
      </c>
      <c r="BH559">
        <f>IFERROR(INDEX(PP_Grid[#Data],$DD559,58),0)</f>
        <v/>
      </c>
      <c r="BI559">
        <f>IFERROR(INDEX(PP_Grid[#Data],$DD559,59),0)</f>
        <v/>
      </c>
      <c r="BJ559">
        <f>IFERROR(INDEX(PP_Grid[#Data],$DD559,60),0)</f>
        <v/>
      </c>
      <c r="BK559">
        <f>IFERROR(INDEX(PP_Grid[#Data],$DD559,61),0)</f>
        <v/>
      </c>
      <c r="BL559">
        <f>IFERROR(INDEX(PP_Grid[#Data],$DD559,62),0)</f>
        <v/>
      </c>
      <c r="BM559">
        <f>IFERROR(INDEX(PP_Grid[#Data],$DD559,63),0)</f>
        <v/>
      </c>
      <c r="BN559">
        <f>IFERROR(INDEX(PP_Grid[#Data],$DD559,64),0)</f>
        <v/>
      </c>
      <c r="BO559">
        <f>IFERROR(INDEX(PP_Grid[#Data],$DD559,65),0)</f>
        <v/>
      </c>
      <c r="BP559">
        <f>IFERROR(INDEX(PP_Grid[#Data],$DD559,66),0)</f>
        <v/>
      </c>
      <c r="BQ559">
        <f>IFERROR(INDEX(PP_Grid[#Data],$DD559,67),0)</f>
        <v/>
      </c>
      <c r="BR559">
        <f>IFERROR(INDEX(PP_Grid[#Data],$DD559,68),0)</f>
        <v/>
      </c>
      <c r="BS559">
        <f>IFERROR(INDEX(PP_Grid[#Data],$DD559,69),0)</f>
        <v/>
      </c>
      <c r="BT559">
        <f>IFERROR(INDEX(PP_Grid[#Data],$DD559,70),0)</f>
        <v/>
      </c>
      <c r="BU559">
        <f>IFERROR(INDEX(PP_Grid[#Data],$DD559,71),0)</f>
        <v/>
      </c>
      <c r="BV559">
        <f>IFERROR(INDEX(PP_Grid[#Data],$DD559,72),0)</f>
        <v/>
      </c>
      <c r="BW559">
        <f>IFERROR(INDEX(PP_Grid[#Data],$DD559,73),0)</f>
        <v/>
      </c>
      <c r="BX559">
        <f>IFERROR(INDEX(PP_Grid[#Data],$DD559,74),0)</f>
        <v/>
      </c>
      <c r="BY559">
        <f>IFERROR(INDEX(PP_Grid[#Data],$DD559,75),0)</f>
        <v/>
      </c>
      <c r="BZ559">
        <f>IFERROR(INDEX(PP_Grid[#Data],$DD559,76),0)</f>
        <v/>
      </c>
      <c r="CA559">
        <f>IFERROR(INDEX(PP_Grid[#Data],$DD559,77),0)</f>
        <v/>
      </c>
      <c r="CB559">
        <f>IFERROR(INDEX(PP_Grid[#Data],$DD559,78),0)</f>
        <v/>
      </c>
      <c r="CC559">
        <f>IFERROR(INDEX(PP_Grid[#Data],$DD559,79),0)</f>
        <v/>
      </c>
      <c r="CD559">
        <f>IFERROR(INDEX(PP_Grid[#Data],$DD559,80),0)</f>
        <v/>
      </c>
      <c r="CE559">
        <f>IFERROR(INDEX(PP_Grid[#Data],$DD559,81),0)</f>
        <v/>
      </c>
      <c r="CF559">
        <f>IFERROR(INDEX(PP_Grid[#Data],$DD559,82),0)</f>
        <v/>
      </c>
      <c r="CG559">
        <f>IFERROR(INDEX(PP_Grid[#Data],$DD559,83),0)</f>
        <v/>
      </c>
      <c r="CH559">
        <f>IFERROR(INDEX(PP_Grid[#Data],$DD559,84),0)</f>
        <v/>
      </c>
      <c r="CI559">
        <f>IFERROR(INDEX(PP_Grid[#Data],$DD559,85),0)</f>
        <v/>
      </c>
      <c r="CJ559">
        <f>IFERROR(INDEX(PP_Grid[#Data],$DD559,86),0)</f>
        <v/>
      </c>
      <c r="CK559">
        <f>IFERROR(INDEX(PP_Grid[#Data],$DD559,87),0)</f>
        <v/>
      </c>
      <c r="CL559">
        <f>IFERROR(INDEX(PP_Grid[#Data],$DD559,88),0)</f>
        <v/>
      </c>
      <c r="CM559">
        <f>IFERROR(INDEX(PP_Grid[#Data],$DD559,89),0)</f>
        <v/>
      </c>
      <c r="CN559">
        <f>IFERROR(INDEX(PP_Grid[#Data],$DD559,90),0)</f>
        <v/>
      </c>
      <c r="CO559">
        <f>IFERROR(INDEX(PP_Grid[#Data],$DD559,91),0)</f>
        <v/>
      </c>
      <c r="CP559">
        <f>IFERROR(INDEX(PP_Grid[#Data],$DD559,92),0)</f>
        <v/>
      </c>
      <c r="CQ559">
        <f>IFERROR(INDEX(PP_Grid[#Data],$DD559,93),0)</f>
        <v/>
      </c>
      <c r="CR559">
        <f>IFERROR(INDEX(PP_Grid[#Data],$DD559,94),0)</f>
        <v/>
      </c>
      <c r="CS559">
        <f>IFERROR(INDEX(PP_Grid[#Data],$DD559,95),0)</f>
        <v/>
      </c>
      <c r="CT559">
        <f>IFERROR(INDEX(PP_Grid[#Data],$DD559,96),0)</f>
        <v/>
      </c>
      <c r="CU559">
        <f>IFERROR(INDEX(PP_Grid[#Data],$DD559,97),0)</f>
        <v/>
      </c>
      <c r="CV559">
        <f>IFERROR(INDEX(PP_Grid[#Data],$DD559,98),0)</f>
        <v/>
      </c>
      <c r="CW559">
        <f>IFERROR(INDEX(PP_Grid[#Data],$DD559,99),0)</f>
        <v/>
      </c>
      <c r="CX559">
        <f>IFERROR(INDEX(PP_Grid[#Data],$DD559,100),0)</f>
        <v/>
      </c>
      <c r="CY559">
        <f>IFERROR(INDEX(PP_Grid[#Data],$DD559,101),0)</f>
        <v/>
      </c>
      <c r="CZ559">
        <f>IFERROR(INDEX(PP_Grid[#Data],$DD559,102),0)</f>
        <v/>
      </c>
      <c r="DA559">
        <f>IFERROR(INDEX(PP_Grid[#Data],$DD559,103),0)</f>
        <v/>
      </c>
      <c r="DB559">
        <f>IFERROR(INDEX(PP_Grid[#Data],$DD559,104),0)</f>
        <v/>
      </c>
      <c r="DC559">
        <f>IFERROR(INDEX(PP_Grid[#Data],$DD559,105),0)</f>
        <v/>
      </c>
      <c r="DD559" s="12">
        <f>IFERROR(MATCH($B559,PP_Grid[Intermediate],0),99999)</f>
        <v/>
      </c>
    </row>
    <row r="560">
      <c r="B560" t="inlineStr">
        <is>
          <t>使用量(kg)</t>
        </is>
      </c>
      <c r="C560">
        <f>SUMIFS(M_BOM[RM_Qty_Per_Batch],M_BOM[Intermediate],$B559,M_BOM[Part Name],$A518)</f>
        <v/>
      </c>
      <c r="D560">
        <f>$C560*D559</f>
        <v/>
      </c>
      <c r="E560">
        <f>$C560*E559</f>
        <v/>
      </c>
      <c r="F560">
        <f>$C560*F559</f>
        <v/>
      </c>
      <c r="G560">
        <f>$C560*G559</f>
        <v/>
      </c>
      <c r="H560">
        <f>$C560*H559</f>
        <v/>
      </c>
      <c r="I560">
        <f>$C560*I559</f>
        <v/>
      </c>
      <c r="J560">
        <f>$C560*J559</f>
        <v/>
      </c>
      <c r="K560">
        <f>$C560*K559</f>
        <v/>
      </c>
      <c r="L560">
        <f>$C560*L559</f>
        <v/>
      </c>
      <c r="M560">
        <f>$C560*M559</f>
        <v/>
      </c>
      <c r="N560">
        <f>$C560*N559</f>
        <v/>
      </c>
      <c r="O560">
        <f>$C560*O559</f>
        <v/>
      </c>
      <c r="P560">
        <f>$C560*P559</f>
        <v/>
      </c>
      <c r="Q560">
        <f>$C560*Q559</f>
        <v/>
      </c>
      <c r="R560">
        <f>$C560*R559</f>
        <v/>
      </c>
      <c r="S560">
        <f>$C560*S559</f>
        <v/>
      </c>
      <c r="T560">
        <f>$C560*T559</f>
        <v/>
      </c>
      <c r="U560">
        <f>$C560*U559</f>
        <v/>
      </c>
      <c r="V560">
        <f>$C560*V559</f>
        <v/>
      </c>
      <c r="W560">
        <f>$C560*W559</f>
        <v/>
      </c>
      <c r="X560">
        <f>$C560*X559</f>
        <v/>
      </c>
      <c r="Y560">
        <f>$C560*Y559</f>
        <v/>
      </c>
      <c r="Z560">
        <f>$C560*Z559</f>
        <v/>
      </c>
      <c r="AA560">
        <f>$C560*AA559</f>
        <v/>
      </c>
      <c r="AB560">
        <f>$C560*AB559</f>
        <v/>
      </c>
      <c r="AC560">
        <f>$C560*AC559</f>
        <v/>
      </c>
      <c r="AD560">
        <f>$C560*AD559</f>
        <v/>
      </c>
      <c r="AE560">
        <f>$C560*AE559</f>
        <v/>
      </c>
      <c r="AF560">
        <f>$C560*AF559</f>
        <v/>
      </c>
      <c r="AG560">
        <f>$C560*AG559</f>
        <v/>
      </c>
      <c r="AH560">
        <f>$C560*AH559</f>
        <v/>
      </c>
      <c r="AI560">
        <f>$C560*AI559</f>
        <v/>
      </c>
      <c r="AJ560">
        <f>$C560*AJ559</f>
        <v/>
      </c>
      <c r="AK560">
        <f>$C560*AK559</f>
        <v/>
      </c>
      <c r="AL560">
        <f>$C560*AL559</f>
        <v/>
      </c>
      <c r="AM560">
        <f>$C560*AM559</f>
        <v/>
      </c>
      <c r="AN560">
        <f>$C560*AN559</f>
        <v/>
      </c>
      <c r="AO560">
        <f>$C560*AO559</f>
        <v/>
      </c>
      <c r="AP560">
        <f>$C560*AP559</f>
        <v/>
      </c>
      <c r="AQ560">
        <f>$C560*AQ559</f>
        <v/>
      </c>
      <c r="AR560">
        <f>$C560*AR559</f>
        <v/>
      </c>
      <c r="AS560">
        <f>$C560*AS559</f>
        <v/>
      </c>
      <c r="AT560">
        <f>$C560*AT559</f>
        <v/>
      </c>
      <c r="AU560">
        <f>$C560*AU559</f>
        <v/>
      </c>
      <c r="AV560">
        <f>$C560*AV559</f>
        <v/>
      </c>
      <c r="AW560">
        <f>$C560*AW559</f>
        <v/>
      </c>
      <c r="AX560">
        <f>$C560*AX559</f>
        <v/>
      </c>
      <c r="AY560">
        <f>$C560*AY559</f>
        <v/>
      </c>
      <c r="AZ560">
        <f>$C560*AZ559</f>
        <v/>
      </c>
      <c r="BA560">
        <f>$C560*BA559</f>
        <v/>
      </c>
      <c r="BB560">
        <f>$C560*BB559</f>
        <v/>
      </c>
      <c r="BC560">
        <f>$C560*BC559</f>
        <v/>
      </c>
      <c r="BD560">
        <f>$C560*BD559</f>
        <v/>
      </c>
      <c r="BE560">
        <f>$C560*BE559</f>
        <v/>
      </c>
      <c r="BF560">
        <f>$C560*BF559</f>
        <v/>
      </c>
      <c r="BG560">
        <f>$C560*BG559</f>
        <v/>
      </c>
      <c r="BH560">
        <f>$C560*BH559</f>
        <v/>
      </c>
      <c r="BI560">
        <f>$C560*BI559</f>
        <v/>
      </c>
      <c r="BJ560">
        <f>$C560*BJ559</f>
        <v/>
      </c>
      <c r="BK560">
        <f>$C560*BK559</f>
        <v/>
      </c>
      <c r="BL560">
        <f>$C560*BL559</f>
        <v/>
      </c>
      <c r="BM560">
        <f>$C560*BM559</f>
        <v/>
      </c>
      <c r="BN560">
        <f>$C560*BN559</f>
        <v/>
      </c>
      <c r="BO560">
        <f>$C560*BO559</f>
        <v/>
      </c>
      <c r="BP560">
        <f>$C560*BP559</f>
        <v/>
      </c>
      <c r="BQ560">
        <f>$C560*BQ559</f>
        <v/>
      </c>
      <c r="BR560">
        <f>$C560*BR559</f>
        <v/>
      </c>
      <c r="BS560">
        <f>$C560*BS559</f>
        <v/>
      </c>
      <c r="BT560">
        <f>$C560*BT559</f>
        <v/>
      </c>
      <c r="BU560">
        <f>$C560*BU559</f>
        <v/>
      </c>
      <c r="BV560">
        <f>$C560*BV559</f>
        <v/>
      </c>
      <c r="BW560">
        <f>$C560*BW559</f>
        <v/>
      </c>
      <c r="BX560">
        <f>$C560*BX559</f>
        <v/>
      </c>
      <c r="BY560">
        <f>$C560*BY559</f>
        <v/>
      </c>
      <c r="BZ560">
        <f>$C560*BZ559</f>
        <v/>
      </c>
      <c r="CA560">
        <f>$C560*CA559</f>
        <v/>
      </c>
      <c r="CB560">
        <f>$C560*CB559</f>
        <v/>
      </c>
      <c r="CC560">
        <f>$C560*CC559</f>
        <v/>
      </c>
      <c r="CD560">
        <f>$C560*CD559</f>
        <v/>
      </c>
      <c r="CE560">
        <f>$C560*CE559</f>
        <v/>
      </c>
      <c r="CF560">
        <f>$C560*CF559</f>
        <v/>
      </c>
      <c r="CG560">
        <f>$C560*CG559</f>
        <v/>
      </c>
      <c r="CH560">
        <f>$C560*CH559</f>
        <v/>
      </c>
      <c r="CI560">
        <f>$C560*CI559</f>
        <v/>
      </c>
      <c r="CJ560">
        <f>$C560*CJ559</f>
        <v/>
      </c>
      <c r="CK560">
        <f>$C560*CK559</f>
        <v/>
      </c>
      <c r="CL560">
        <f>$C560*CL559</f>
        <v/>
      </c>
      <c r="CM560">
        <f>$C560*CM559</f>
        <v/>
      </c>
      <c r="CN560">
        <f>$C560*CN559</f>
        <v/>
      </c>
      <c r="CO560">
        <f>$C560*CO559</f>
        <v/>
      </c>
      <c r="CP560">
        <f>$C560*CP559</f>
        <v/>
      </c>
      <c r="CQ560">
        <f>$C560*CQ559</f>
        <v/>
      </c>
      <c r="CR560">
        <f>$C560*CR559</f>
        <v/>
      </c>
      <c r="CS560">
        <f>$C560*CS559</f>
        <v/>
      </c>
      <c r="CT560">
        <f>$C560*CT559</f>
        <v/>
      </c>
      <c r="CU560">
        <f>$C560*CU559</f>
        <v/>
      </c>
      <c r="CV560">
        <f>$C560*CV559</f>
        <v/>
      </c>
      <c r="CW560">
        <f>$C560*CW559</f>
        <v/>
      </c>
      <c r="CX560">
        <f>$C560*CX559</f>
        <v/>
      </c>
      <c r="CY560">
        <f>$C560*CY559</f>
        <v/>
      </c>
      <c r="CZ560">
        <f>$C560*CZ559</f>
        <v/>
      </c>
      <c r="DA560">
        <f>$C560*DA559</f>
        <v/>
      </c>
      <c r="DB560">
        <f>$C560*DB559</f>
        <v/>
      </c>
      <c r="DC560">
        <f>$C560*DC559</f>
        <v/>
      </c>
    </row>
    <row r="561">
      <c r="B561" t="inlineStr">
        <is>
          <t>TSP-623</t>
        </is>
      </c>
      <c r="C561" t="inlineStr">
        <is>
          <t>No. of batches</t>
        </is>
      </c>
      <c r="D561">
        <f>IFERROR(INDEX(PP_Grid[#Data],$DD561,2),0)</f>
        <v/>
      </c>
      <c r="E561">
        <f>IFERROR(INDEX(PP_Grid[#Data],$DD561,3),0)</f>
        <v/>
      </c>
      <c r="F561">
        <f>IFERROR(INDEX(PP_Grid[#Data],$DD561,4),0)</f>
        <v/>
      </c>
      <c r="G561">
        <f>IFERROR(INDEX(PP_Grid[#Data],$DD561,5),0)</f>
        <v/>
      </c>
      <c r="H561">
        <f>IFERROR(INDEX(PP_Grid[#Data],$DD561,6),0)</f>
        <v/>
      </c>
      <c r="I561">
        <f>IFERROR(INDEX(PP_Grid[#Data],$DD561,7),0)</f>
        <v/>
      </c>
      <c r="J561">
        <f>IFERROR(INDEX(PP_Grid[#Data],$DD561,8),0)</f>
        <v/>
      </c>
      <c r="K561">
        <f>IFERROR(INDEX(PP_Grid[#Data],$DD561,9),0)</f>
        <v/>
      </c>
      <c r="L561">
        <f>IFERROR(INDEX(PP_Grid[#Data],$DD561,10),0)</f>
        <v/>
      </c>
      <c r="M561">
        <f>IFERROR(INDEX(PP_Grid[#Data],$DD561,11),0)</f>
        <v/>
      </c>
      <c r="N561">
        <f>IFERROR(INDEX(PP_Grid[#Data],$DD561,12),0)</f>
        <v/>
      </c>
      <c r="O561">
        <f>IFERROR(INDEX(PP_Grid[#Data],$DD561,13),0)</f>
        <v/>
      </c>
      <c r="P561">
        <f>IFERROR(INDEX(PP_Grid[#Data],$DD561,14),0)</f>
        <v/>
      </c>
      <c r="Q561">
        <f>IFERROR(INDEX(PP_Grid[#Data],$DD561,15),0)</f>
        <v/>
      </c>
      <c r="R561">
        <f>IFERROR(INDEX(PP_Grid[#Data],$DD561,16),0)</f>
        <v/>
      </c>
      <c r="S561">
        <f>IFERROR(INDEX(PP_Grid[#Data],$DD561,17),0)</f>
        <v/>
      </c>
      <c r="T561">
        <f>IFERROR(INDEX(PP_Grid[#Data],$DD561,18),0)</f>
        <v/>
      </c>
      <c r="U561">
        <f>IFERROR(INDEX(PP_Grid[#Data],$DD561,19),0)</f>
        <v/>
      </c>
      <c r="V561">
        <f>IFERROR(INDEX(PP_Grid[#Data],$DD561,20),0)</f>
        <v/>
      </c>
      <c r="W561">
        <f>IFERROR(INDEX(PP_Grid[#Data],$DD561,21),0)</f>
        <v/>
      </c>
      <c r="X561">
        <f>IFERROR(INDEX(PP_Grid[#Data],$DD561,22),0)</f>
        <v/>
      </c>
      <c r="Y561">
        <f>IFERROR(INDEX(PP_Grid[#Data],$DD561,23),0)</f>
        <v/>
      </c>
      <c r="Z561">
        <f>IFERROR(INDEX(PP_Grid[#Data],$DD561,24),0)</f>
        <v/>
      </c>
      <c r="AA561">
        <f>IFERROR(INDEX(PP_Grid[#Data],$DD561,25),0)</f>
        <v/>
      </c>
      <c r="AB561">
        <f>IFERROR(INDEX(PP_Grid[#Data],$DD561,26),0)</f>
        <v/>
      </c>
      <c r="AC561">
        <f>IFERROR(INDEX(PP_Grid[#Data],$DD561,27),0)</f>
        <v/>
      </c>
      <c r="AD561">
        <f>IFERROR(INDEX(PP_Grid[#Data],$DD561,28),0)</f>
        <v/>
      </c>
      <c r="AE561">
        <f>IFERROR(INDEX(PP_Grid[#Data],$DD561,29),0)</f>
        <v/>
      </c>
      <c r="AF561">
        <f>IFERROR(INDEX(PP_Grid[#Data],$DD561,30),0)</f>
        <v/>
      </c>
      <c r="AG561">
        <f>IFERROR(INDEX(PP_Grid[#Data],$DD561,31),0)</f>
        <v/>
      </c>
      <c r="AH561">
        <f>IFERROR(INDEX(PP_Grid[#Data],$DD561,32),0)</f>
        <v/>
      </c>
      <c r="AI561">
        <f>IFERROR(INDEX(PP_Grid[#Data],$DD561,33),0)</f>
        <v/>
      </c>
      <c r="AJ561">
        <f>IFERROR(INDEX(PP_Grid[#Data],$DD561,34),0)</f>
        <v/>
      </c>
      <c r="AK561">
        <f>IFERROR(INDEX(PP_Grid[#Data],$DD561,35),0)</f>
        <v/>
      </c>
      <c r="AL561">
        <f>IFERROR(INDEX(PP_Grid[#Data],$DD561,36),0)</f>
        <v/>
      </c>
      <c r="AM561">
        <f>IFERROR(INDEX(PP_Grid[#Data],$DD561,37),0)</f>
        <v/>
      </c>
      <c r="AN561">
        <f>IFERROR(INDEX(PP_Grid[#Data],$DD561,38),0)</f>
        <v/>
      </c>
      <c r="AO561">
        <f>IFERROR(INDEX(PP_Grid[#Data],$DD561,39),0)</f>
        <v/>
      </c>
      <c r="AP561">
        <f>IFERROR(INDEX(PP_Grid[#Data],$DD561,40),0)</f>
        <v/>
      </c>
      <c r="AQ561">
        <f>IFERROR(INDEX(PP_Grid[#Data],$DD561,41),0)</f>
        <v/>
      </c>
      <c r="AR561">
        <f>IFERROR(INDEX(PP_Grid[#Data],$DD561,42),0)</f>
        <v/>
      </c>
      <c r="AS561">
        <f>IFERROR(INDEX(PP_Grid[#Data],$DD561,43),0)</f>
        <v/>
      </c>
      <c r="AT561">
        <f>IFERROR(INDEX(PP_Grid[#Data],$DD561,44),0)</f>
        <v/>
      </c>
      <c r="AU561">
        <f>IFERROR(INDEX(PP_Grid[#Data],$DD561,45),0)</f>
        <v/>
      </c>
      <c r="AV561">
        <f>IFERROR(INDEX(PP_Grid[#Data],$DD561,46),0)</f>
        <v/>
      </c>
      <c r="AW561">
        <f>IFERROR(INDEX(PP_Grid[#Data],$DD561,47),0)</f>
        <v/>
      </c>
      <c r="AX561">
        <f>IFERROR(INDEX(PP_Grid[#Data],$DD561,48),0)</f>
        <v/>
      </c>
      <c r="AY561">
        <f>IFERROR(INDEX(PP_Grid[#Data],$DD561,49),0)</f>
        <v/>
      </c>
      <c r="AZ561">
        <f>IFERROR(INDEX(PP_Grid[#Data],$DD561,50),0)</f>
        <v/>
      </c>
      <c r="BA561">
        <f>IFERROR(INDEX(PP_Grid[#Data],$DD561,51),0)</f>
        <v/>
      </c>
      <c r="BB561">
        <f>IFERROR(INDEX(PP_Grid[#Data],$DD561,52),0)</f>
        <v/>
      </c>
      <c r="BC561">
        <f>IFERROR(INDEX(PP_Grid[#Data],$DD561,53),0)</f>
        <v/>
      </c>
      <c r="BD561">
        <f>IFERROR(INDEX(PP_Grid[#Data],$DD561,54),0)</f>
        <v/>
      </c>
      <c r="BE561">
        <f>IFERROR(INDEX(PP_Grid[#Data],$DD561,55),0)</f>
        <v/>
      </c>
      <c r="BF561">
        <f>IFERROR(INDEX(PP_Grid[#Data],$DD561,56),0)</f>
        <v/>
      </c>
      <c r="BG561">
        <f>IFERROR(INDEX(PP_Grid[#Data],$DD561,57),0)</f>
        <v/>
      </c>
      <c r="BH561">
        <f>IFERROR(INDEX(PP_Grid[#Data],$DD561,58),0)</f>
        <v/>
      </c>
      <c r="BI561">
        <f>IFERROR(INDEX(PP_Grid[#Data],$DD561,59),0)</f>
        <v/>
      </c>
      <c r="BJ561">
        <f>IFERROR(INDEX(PP_Grid[#Data],$DD561,60),0)</f>
        <v/>
      </c>
      <c r="BK561">
        <f>IFERROR(INDEX(PP_Grid[#Data],$DD561,61),0)</f>
        <v/>
      </c>
      <c r="BL561">
        <f>IFERROR(INDEX(PP_Grid[#Data],$DD561,62),0)</f>
        <v/>
      </c>
      <c r="BM561">
        <f>IFERROR(INDEX(PP_Grid[#Data],$DD561,63),0)</f>
        <v/>
      </c>
      <c r="BN561">
        <f>IFERROR(INDEX(PP_Grid[#Data],$DD561,64),0)</f>
        <v/>
      </c>
      <c r="BO561">
        <f>IFERROR(INDEX(PP_Grid[#Data],$DD561,65),0)</f>
        <v/>
      </c>
      <c r="BP561">
        <f>IFERROR(INDEX(PP_Grid[#Data],$DD561,66),0)</f>
        <v/>
      </c>
      <c r="BQ561">
        <f>IFERROR(INDEX(PP_Grid[#Data],$DD561,67),0)</f>
        <v/>
      </c>
      <c r="BR561">
        <f>IFERROR(INDEX(PP_Grid[#Data],$DD561,68),0)</f>
        <v/>
      </c>
      <c r="BS561">
        <f>IFERROR(INDEX(PP_Grid[#Data],$DD561,69),0)</f>
        <v/>
      </c>
      <c r="BT561">
        <f>IFERROR(INDEX(PP_Grid[#Data],$DD561,70),0)</f>
        <v/>
      </c>
      <c r="BU561">
        <f>IFERROR(INDEX(PP_Grid[#Data],$DD561,71),0)</f>
        <v/>
      </c>
      <c r="BV561">
        <f>IFERROR(INDEX(PP_Grid[#Data],$DD561,72),0)</f>
        <v/>
      </c>
      <c r="BW561">
        <f>IFERROR(INDEX(PP_Grid[#Data],$DD561,73),0)</f>
        <v/>
      </c>
      <c r="BX561">
        <f>IFERROR(INDEX(PP_Grid[#Data],$DD561,74),0)</f>
        <v/>
      </c>
      <c r="BY561">
        <f>IFERROR(INDEX(PP_Grid[#Data],$DD561,75),0)</f>
        <v/>
      </c>
      <c r="BZ561">
        <f>IFERROR(INDEX(PP_Grid[#Data],$DD561,76),0)</f>
        <v/>
      </c>
      <c r="CA561">
        <f>IFERROR(INDEX(PP_Grid[#Data],$DD561,77),0)</f>
        <v/>
      </c>
      <c r="CB561">
        <f>IFERROR(INDEX(PP_Grid[#Data],$DD561,78),0)</f>
        <v/>
      </c>
      <c r="CC561">
        <f>IFERROR(INDEX(PP_Grid[#Data],$DD561,79),0)</f>
        <v/>
      </c>
      <c r="CD561">
        <f>IFERROR(INDEX(PP_Grid[#Data],$DD561,80),0)</f>
        <v/>
      </c>
      <c r="CE561">
        <f>IFERROR(INDEX(PP_Grid[#Data],$DD561,81),0)</f>
        <v/>
      </c>
      <c r="CF561">
        <f>IFERROR(INDEX(PP_Grid[#Data],$DD561,82),0)</f>
        <v/>
      </c>
      <c r="CG561">
        <f>IFERROR(INDEX(PP_Grid[#Data],$DD561,83),0)</f>
        <v/>
      </c>
      <c r="CH561">
        <f>IFERROR(INDEX(PP_Grid[#Data],$DD561,84),0)</f>
        <v/>
      </c>
      <c r="CI561">
        <f>IFERROR(INDEX(PP_Grid[#Data],$DD561,85),0)</f>
        <v/>
      </c>
      <c r="CJ561">
        <f>IFERROR(INDEX(PP_Grid[#Data],$DD561,86),0)</f>
        <v/>
      </c>
      <c r="CK561">
        <f>IFERROR(INDEX(PP_Grid[#Data],$DD561,87),0)</f>
        <v/>
      </c>
      <c r="CL561">
        <f>IFERROR(INDEX(PP_Grid[#Data],$DD561,88),0)</f>
        <v/>
      </c>
      <c r="CM561">
        <f>IFERROR(INDEX(PP_Grid[#Data],$DD561,89),0)</f>
        <v/>
      </c>
      <c r="CN561">
        <f>IFERROR(INDEX(PP_Grid[#Data],$DD561,90),0)</f>
        <v/>
      </c>
      <c r="CO561">
        <f>IFERROR(INDEX(PP_Grid[#Data],$DD561,91),0)</f>
        <v/>
      </c>
      <c r="CP561">
        <f>IFERROR(INDEX(PP_Grid[#Data],$DD561,92),0)</f>
        <v/>
      </c>
      <c r="CQ561">
        <f>IFERROR(INDEX(PP_Grid[#Data],$DD561,93),0)</f>
        <v/>
      </c>
      <c r="CR561">
        <f>IFERROR(INDEX(PP_Grid[#Data],$DD561,94),0)</f>
        <v/>
      </c>
      <c r="CS561">
        <f>IFERROR(INDEX(PP_Grid[#Data],$DD561,95),0)</f>
        <v/>
      </c>
      <c r="CT561">
        <f>IFERROR(INDEX(PP_Grid[#Data],$DD561,96),0)</f>
        <v/>
      </c>
      <c r="CU561">
        <f>IFERROR(INDEX(PP_Grid[#Data],$DD561,97),0)</f>
        <v/>
      </c>
      <c r="CV561">
        <f>IFERROR(INDEX(PP_Grid[#Data],$DD561,98),0)</f>
        <v/>
      </c>
      <c r="CW561">
        <f>IFERROR(INDEX(PP_Grid[#Data],$DD561,99),0)</f>
        <v/>
      </c>
      <c r="CX561">
        <f>IFERROR(INDEX(PP_Grid[#Data],$DD561,100),0)</f>
        <v/>
      </c>
      <c r="CY561">
        <f>IFERROR(INDEX(PP_Grid[#Data],$DD561,101),0)</f>
        <v/>
      </c>
      <c r="CZ561">
        <f>IFERROR(INDEX(PP_Grid[#Data],$DD561,102),0)</f>
        <v/>
      </c>
      <c r="DA561">
        <f>IFERROR(INDEX(PP_Grid[#Data],$DD561,103),0)</f>
        <v/>
      </c>
      <c r="DB561">
        <f>IFERROR(INDEX(PP_Grid[#Data],$DD561,104),0)</f>
        <v/>
      </c>
      <c r="DC561">
        <f>IFERROR(INDEX(PP_Grid[#Data],$DD561,105),0)</f>
        <v/>
      </c>
      <c r="DD561" s="12">
        <f>IFERROR(MATCH($B561,PP_Grid[Intermediate],0),99999)</f>
        <v/>
      </c>
    </row>
    <row r="562">
      <c r="B562" t="inlineStr">
        <is>
          <t>使用量(kg)</t>
        </is>
      </c>
      <c r="C562">
        <f>SUMIFS(M_BOM[RM_Qty_Per_Batch],M_BOM[Intermediate],$B561,M_BOM[Part Name],$A518)</f>
        <v/>
      </c>
      <c r="D562">
        <f>$C562*D561</f>
        <v/>
      </c>
      <c r="E562">
        <f>$C562*E561</f>
        <v/>
      </c>
      <c r="F562">
        <f>$C562*F561</f>
        <v/>
      </c>
      <c r="G562">
        <f>$C562*G561</f>
        <v/>
      </c>
      <c r="H562">
        <f>$C562*H561</f>
        <v/>
      </c>
      <c r="I562">
        <f>$C562*I561</f>
        <v/>
      </c>
      <c r="J562">
        <f>$C562*J561</f>
        <v/>
      </c>
      <c r="K562">
        <f>$C562*K561</f>
        <v/>
      </c>
      <c r="L562">
        <f>$C562*L561</f>
        <v/>
      </c>
      <c r="M562">
        <f>$C562*M561</f>
        <v/>
      </c>
      <c r="N562">
        <f>$C562*N561</f>
        <v/>
      </c>
      <c r="O562">
        <f>$C562*O561</f>
        <v/>
      </c>
      <c r="P562">
        <f>$C562*P561</f>
        <v/>
      </c>
      <c r="Q562">
        <f>$C562*Q561</f>
        <v/>
      </c>
      <c r="R562">
        <f>$C562*R561</f>
        <v/>
      </c>
      <c r="S562">
        <f>$C562*S561</f>
        <v/>
      </c>
      <c r="T562">
        <f>$C562*T561</f>
        <v/>
      </c>
      <c r="U562">
        <f>$C562*U561</f>
        <v/>
      </c>
      <c r="V562">
        <f>$C562*V561</f>
        <v/>
      </c>
      <c r="W562">
        <f>$C562*W561</f>
        <v/>
      </c>
      <c r="X562">
        <f>$C562*X561</f>
        <v/>
      </c>
      <c r="Y562">
        <f>$C562*Y561</f>
        <v/>
      </c>
      <c r="Z562">
        <f>$C562*Z561</f>
        <v/>
      </c>
      <c r="AA562">
        <f>$C562*AA561</f>
        <v/>
      </c>
      <c r="AB562">
        <f>$C562*AB561</f>
        <v/>
      </c>
      <c r="AC562">
        <f>$C562*AC561</f>
        <v/>
      </c>
      <c r="AD562">
        <f>$C562*AD561</f>
        <v/>
      </c>
      <c r="AE562">
        <f>$C562*AE561</f>
        <v/>
      </c>
      <c r="AF562">
        <f>$C562*AF561</f>
        <v/>
      </c>
      <c r="AG562">
        <f>$C562*AG561</f>
        <v/>
      </c>
      <c r="AH562">
        <f>$C562*AH561</f>
        <v/>
      </c>
      <c r="AI562">
        <f>$C562*AI561</f>
        <v/>
      </c>
      <c r="AJ562">
        <f>$C562*AJ561</f>
        <v/>
      </c>
      <c r="AK562">
        <f>$C562*AK561</f>
        <v/>
      </c>
      <c r="AL562">
        <f>$C562*AL561</f>
        <v/>
      </c>
      <c r="AM562">
        <f>$C562*AM561</f>
        <v/>
      </c>
      <c r="AN562">
        <f>$C562*AN561</f>
        <v/>
      </c>
      <c r="AO562">
        <f>$C562*AO561</f>
        <v/>
      </c>
      <c r="AP562">
        <f>$C562*AP561</f>
        <v/>
      </c>
      <c r="AQ562">
        <f>$C562*AQ561</f>
        <v/>
      </c>
      <c r="AR562">
        <f>$C562*AR561</f>
        <v/>
      </c>
      <c r="AS562">
        <f>$C562*AS561</f>
        <v/>
      </c>
      <c r="AT562">
        <f>$C562*AT561</f>
        <v/>
      </c>
      <c r="AU562">
        <f>$C562*AU561</f>
        <v/>
      </c>
      <c r="AV562">
        <f>$C562*AV561</f>
        <v/>
      </c>
      <c r="AW562">
        <f>$C562*AW561</f>
        <v/>
      </c>
      <c r="AX562">
        <f>$C562*AX561</f>
        <v/>
      </c>
      <c r="AY562">
        <f>$C562*AY561</f>
        <v/>
      </c>
      <c r="AZ562">
        <f>$C562*AZ561</f>
        <v/>
      </c>
      <c r="BA562">
        <f>$C562*BA561</f>
        <v/>
      </c>
      <c r="BB562">
        <f>$C562*BB561</f>
        <v/>
      </c>
      <c r="BC562">
        <f>$C562*BC561</f>
        <v/>
      </c>
      <c r="BD562">
        <f>$C562*BD561</f>
        <v/>
      </c>
      <c r="BE562">
        <f>$C562*BE561</f>
        <v/>
      </c>
      <c r="BF562">
        <f>$C562*BF561</f>
        <v/>
      </c>
      <c r="BG562">
        <f>$C562*BG561</f>
        <v/>
      </c>
      <c r="BH562">
        <f>$C562*BH561</f>
        <v/>
      </c>
      <c r="BI562">
        <f>$C562*BI561</f>
        <v/>
      </c>
      <c r="BJ562">
        <f>$C562*BJ561</f>
        <v/>
      </c>
      <c r="BK562">
        <f>$C562*BK561</f>
        <v/>
      </c>
      <c r="BL562">
        <f>$C562*BL561</f>
        <v/>
      </c>
      <c r="BM562">
        <f>$C562*BM561</f>
        <v/>
      </c>
      <c r="BN562">
        <f>$C562*BN561</f>
        <v/>
      </c>
      <c r="BO562">
        <f>$C562*BO561</f>
        <v/>
      </c>
      <c r="BP562">
        <f>$C562*BP561</f>
        <v/>
      </c>
      <c r="BQ562">
        <f>$C562*BQ561</f>
        <v/>
      </c>
      <c r="BR562">
        <f>$C562*BR561</f>
        <v/>
      </c>
      <c r="BS562">
        <f>$C562*BS561</f>
        <v/>
      </c>
      <c r="BT562">
        <f>$C562*BT561</f>
        <v/>
      </c>
      <c r="BU562">
        <f>$C562*BU561</f>
        <v/>
      </c>
      <c r="BV562">
        <f>$C562*BV561</f>
        <v/>
      </c>
      <c r="BW562">
        <f>$C562*BW561</f>
        <v/>
      </c>
      <c r="BX562">
        <f>$C562*BX561</f>
        <v/>
      </c>
      <c r="BY562">
        <f>$C562*BY561</f>
        <v/>
      </c>
      <c r="BZ562">
        <f>$C562*BZ561</f>
        <v/>
      </c>
      <c r="CA562">
        <f>$C562*CA561</f>
        <v/>
      </c>
      <c r="CB562">
        <f>$C562*CB561</f>
        <v/>
      </c>
      <c r="CC562">
        <f>$C562*CC561</f>
        <v/>
      </c>
      <c r="CD562">
        <f>$C562*CD561</f>
        <v/>
      </c>
      <c r="CE562">
        <f>$C562*CE561</f>
        <v/>
      </c>
      <c r="CF562">
        <f>$C562*CF561</f>
        <v/>
      </c>
      <c r="CG562">
        <f>$C562*CG561</f>
        <v/>
      </c>
      <c r="CH562">
        <f>$C562*CH561</f>
        <v/>
      </c>
      <c r="CI562">
        <f>$C562*CI561</f>
        <v/>
      </c>
      <c r="CJ562">
        <f>$C562*CJ561</f>
        <v/>
      </c>
      <c r="CK562">
        <f>$C562*CK561</f>
        <v/>
      </c>
      <c r="CL562">
        <f>$C562*CL561</f>
        <v/>
      </c>
      <c r="CM562">
        <f>$C562*CM561</f>
        <v/>
      </c>
      <c r="CN562">
        <f>$C562*CN561</f>
        <v/>
      </c>
      <c r="CO562">
        <f>$C562*CO561</f>
        <v/>
      </c>
      <c r="CP562">
        <f>$C562*CP561</f>
        <v/>
      </c>
      <c r="CQ562">
        <f>$C562*CQ561</f>
        <v/>
      </c>
      <c r="CR562">
        <f>$C562*CR561</f>
        <v/>
      </c>
      <c r="CS562">
        <f>$C562*CS561</f>
        <v/>
      </c>
      <c r="CT562">
        <f>$C562*CT561</f>
        <v/>
      </c>
      <c r="CU562">
        <f>$C562*CU561</f>
        <v/>
      </c>
      <c r="CV562">
        <f>$C562*CV561</f>
        <v/>
      </c>
      <c r="CW562">
        <f>$C562*CW561</f>
        <v/>
      </c>
      <c r="CX562">
        <f>$C562*CX561</f>
        <v/>
      </c>
      <c r="CY562">
        <f>$C562*CY561</f>
        <v/>
      </c>
      <c r="CZ562">
        <f>$C562*CZ561</f>
        <v/>
      </c>
      <c r="DA562">
        <f>$C562*DA561</f>
        <v/>
      </c>
      <c r="DB562">
        <f>$C562*DB561</f>
        <v/>
      </c>
      <c r="DC562">
        <f>$C562*DC561</f>
        <v/>
      </c>
    </row>
    <row r="563">
      <c r="B563" t="inlineStr">
        <is>
          <t>TSP-655</t>
        </is>
      </c>
      <c r="C563" t="inlineStr">
        <is>
          <t>No. of batches</t>
        </is>
      </c>
      <c r="D563">
        <f>IFERROR(INDEX(PP_Grid[#Data],$DD563,2),0)</f>
        <v/>
      </c>
      <c r="E563">
        <f>IFERROR(INDEX(PP_Grid[#Data],$DD563,3),0)</f>
        <v/>
      </c>
      <c r="F563">
        <f>IFERROR(INDEX(PP_Grid[#Data],$DD563,4),0)</f>
        <v/>
      </c>
      <c r="G563">
        <f>IFERROR(INDEX(PP_Grid[#Data],$DD563,5),0)</f>
        <v/>
      </c>
      <c r="H563">
        <f>IFERROR(INDEX(PP_Grid[#Data],$DD563,6),0)</f>
        <v/>
      </c>
      <c r="I563">
        <f>IFERROR(INDEX(PP_Grid[#Data],$DD563,7),0)</f>
        <v/>
      </c>
      <c r="J563">
        <f>IFERROR(INDEX(PP_Grid[#Data],$DD563,8),0)</f>
        <v/>
      </c>
      <c r="K563">
        <f>IFERROR(INDEX(PP_Grid[#Data],$DD563,9),0)</f>
        <v/>
      </c>
      <c r="L563">
        <f>IFERROR(INDEX(PP_Grid[#Data],$DD563,10),0)</f>
        <v/>
      </c>
      <c r="M563">
        <f>IFERROR(INDEX(PP_Grid[#Data],$DD563,11),0)</f>
        <v/>
      </c>
      <c r="N563">
        <f>IFERROR(INDEX(PP_Grid[#Data],$DD563,12),0)</f>
        <v/>
      </c>
      <c r="O563">
        <f>IFERROR(INDEX(PP_Grid[#Data],$DD563,13),0)</f>
        <v/>
      </c>
      <c r="P563">
        <f>IFERROR(INDEX(PP_Grid[#Data],$DD563,14),0)</f>
        <v/>
      </c>
      <c r="Q563">
        <f>IFERROR(INDEX(PP_Grid[#Data],$DD563,15),0)</f>
        <v/>
      </c>
      <c r="R563">
        <f>IFERROR(INDEX(PP_Grid[#Data],$DD563,16),0)</f>
        <v/>
      </c>
      <c r="S563">
        <f>IFERROR(INDEX(PP_Grid[#Data],$DD563,17),0)</f>
        <v/>
      </c>
      <c r="T563">
        <f>IFERROR(INDEX(PP_Grid[#Data],$DD563,18),0)</f>
        <v/>
      </c>
      <c r="U563">
        <f>IFERROR(INDEX(PP_Grid[#Data],$DD563,19),0)</f>
        <v/>
      </c>
      <c r="V563">
        <f>IFERROR(INDEX(PP_Grid[#Data],$DD563,20),0)</f>
        <v/>
      </c>
      <c r="W563">
        <f>IFERROR(INDEX(PP_Grid[#Data],$DD563,21),0)</f>
        <v/>
      </c>
      <c r="X563">
        <f>IFERROR(INDEX(PP_Grid[#Data],$DD563,22),0)</f>
        <v/>
      </c>
      <c r="Y563">
        <f>IFERROR(INDEX(PP_Grid[#Data],$DD563,23),0)</f>
        <v/>
      </c>
      <c r="Z563">
        <f>IFERROR(INDEX(PP_Grid[#Data],$DD563,24),0)</f>
        <v/>
      </c>
      <c r="AA563">
        <f>IFERROR(INDEX(PP_Grid[#Data],$DD563,25),0)</f>
        <v/>
      </c>
      <c r="AB563">
        <f>IFERROR(INDEX(PP_Grid[#Data],$DD563,26),0)</f>
        <v/>
      </c>
      <c r="AC563">
        <f>IFERROR(INDEX(PP_Grid[#Data],$DD563,27),0)</f>
        <v/>
      </c>
      <c r="AD563">
        <f>IFERROR(INDEX(PP_Grid[#Data],$DD563,28),0)</f>
        <v/>
      </c>
      <c r="AE563">
        <f>IFERROR(INDEX(PP_Grid[#Data],$DD563,29),0)</f>
        <v/>
      </c>
      <c r="AF563">
        <f>IFERROR(INDEX(PP_Grid[#Data],$DD563,30),0)</f>
        <v/>
      </c>
      <c r="AG563">
        <f>IFERROR(INDEX(PP_Grid[#Data],$DD563,31),0)</f>
        <v/>
      </c>
      <c r="AH563">
        <f>IFERROR(INDEX(PP_Grid[#Data],$DD563,32),0)</f>
        <v/>
      </c>
      <c r="AI563">
        <f>IFERROR(INDEX(PP_Grid[#Data],$DD563,33),0)</f>
        <v/>
      </c>
      <c r="AJ563">
        <f>IFERROR(INDEX(PP_Grid[#Data],$DD563,34),0)</f>
        <v/>
      </c>
      <c r="AK563">
        <f>IFERROR(INDEX(PP_Grid[#Data],$DD563,35),0)</f>
        <v/>
      </c>
      <c r="AL563">
        <f>IFERROR(INDEX(PP_Grid[#Data],$DD563,36),0)</f>
        <v/>
      </c>
      <c r="AM563">
        <f>IFERROR(INDEX(PP_Grid[#Data],$DD563,37),0)</f>
        <v/>
      </c>
      <c r="AN563">
        <f>IFERROR(INDEX(PP_Grid[#Data],$DD563,38),0)</f>
        <v/>
      </c>
      <c r="AO563">
        <f>IFERROR(INDEX(PP_Grid[#Data],$DD563,39),0)</f>
        <v/>
      </c>
      <c r="AP563">
        <f>IFERROR(INDEX(PP_Grid[#Data],$DD563,40),0)</f>
        <v/>
      </c>
      <c r="AQ563">
        <f>IFERROR(INDEX(PP_Grid[#Data],$DD563,41),0)</f>
        <v/>
      </c>
      <c r="AR563">
        <f>IFERROR(INDEX(PP_Grid[#Data],$DD563,42),0)</f>
        <v/>
      </c>
      <c r="AS563">
        <f>IFERROR(INDEX(PP_Grid[#Data],$DD563,43),0)</f>
        <v/>
      </c>
      <c r="AT563">
        <f>IFERROR(INDEX(PP_Grid[#Data],$DD563,44),0)</f>
        <v/>
      </c>
      <c r="AU563">
        <f>IFERROR(INDEX(PP_Grid[#Data],$DD563,45),0)</f>
        <v/>
      </c>
      <c r="AV563">
        <f>IFERROR(INDEX(PP_Grid[#Data],$DD563,46),0)</f>
        <v/>
      </c>
      <c r="AW563">
        <f>IFERROR(INDEX(PP_Grid[#Data],$DD563,47),0)</f>
        <v/>
      </c>
      <c r="AX563">
        <f>IFERROR(INDEX(PP_Grid[#Data],$DD563,48),0)</f>
        <v/>
      </c>
      <c r="AY563">
        <f>IFERROR(INDEX(PP_Grid[#Data],$DD563,49),0)</f>
        <v/>
      </c>
      <c r="AZ563">
        <f>IFERROR(INDEX(PP_Grid[#Data],$DD563,50),0)</f>
        <v/>
      </c>
      <c r="BA563">
        <f>IFERROR(INDEX(PP_Grid[#Data],$DD563,51),0)</f>
        <v/>
      </c>
      <c r="BB563">
        <f>IFERROR(INDEX(PP_Grid[#Data],$DD563,52),0)</f>
        <v/>
      </c>
      <c r="BC563">
        <f>IFERROR(INDEX(PP_Grid[#Data],$DD563,53),0)</f>
        <v/>
      </c>
      <c r="BD563">
        <f>IFERROR(INDEX(PP_Grid[#Data],$DD563,54),0)</f>
        <v/>
      </c>
      <c r="BE563">
        <f>IFERROR(INDEX(PP_Grid[#Data],$DD563,55),0)</f>
        <v/>
      </c>
      <c r="BF563">
        <f>IFERROR(INDEX(PP_Grid[#Data],$DD563,56),0)</f>
        <v/>
      </c>
      <c r="BG563">
        <f>IFERROR(INDEX(PP_Grid[#Data],$DD563,57),0)</f>
        <v/>
      </c>
      <c r="BH563">
        <f>IFERROR(INDEX(PP_Grid[#Data],$DD563,58),0)</f>
        <v/>
      </c>
      <c r="BI563">
        <f>IFERROR(INDEX(PP_Grid[#Data],$DD563,59),0)</f>
        <v/>
      </c>
      <c r="BJ563">
        <f>IFERROR(INDEX(PP_Grid[#Data],$DD563,60),0)</f>
        <v/>
      </c>
      <c r="BK563">
        <f>IFERROR(INDEX(PP_Grid[#Data],$DD563,61),0)</f>
        <v/>
      </c>
      <c r="BL563">
        <f>IFERROR(INDEX(PP_Grid[#Data],$DD563,62),0)</f>
        <v/>
      </c>
      <c r="BM563">
        <f>IFERROR(INDEX(PP_Grid[#Data],$DD563,63),0)</f>
        <v/>
      </c>
      <c r="BN563">
        <f>IFERROR(INDEX(PP_Grid[#Data],$DD563,64),0)</f>
        <v/>
      </c>
      <c r="BO563">
        <f>IFERROR(INDEX(PP_Grid[#Data],$DD563,65),0)</f>
        <v/>
      </c>
      <c r="BP563">
        <f>IFERROR(INDEX(PP_Grid[#Data],$DD563,66),0)</f>
        <v/>
      </c>
      <c r="BQ563">
        <f>IFERROR(INDEX(PP_Grid[#Data],$DD563,67),0)</f>
        <v/>
      </c>
      <c r="BR563">
        <f>IFERROR(INDEX(PP_Grid[#Data],$DD563,68),0)</f>
        <v/>
      </c>
      <c r="BS563">
        <f>IFERROR(INDEX(PP_Grid[#Data],$DD563,69),0)</f>
        <v/>
      </c>
      <c r="BT563">
        <f>IFERROR(INDEX(PP_Grid[#Data],$DD563,70),0)</f>
        <v/>
      </c>
      <c r="BU563">
        <f>IFERROR(INDEX(PP_Grid[#Data],$DD563,71),0)</f>
        <v/>
      </c>
      <c r="BV563">
        <f>IFERROR(INDEX(PP_Grid[#Data],$DD563,72),0)</f>
        <v/>
      </c>
      <c r="BW563">
        <f>IFERROR(INDEX(PP_Grid[#Data],$DD563,73),0)</f>
        <v/>
      </c>
      <c r="BX563">
        <f>IFERROR(INDEX(PP_Grid[#Data],$DD563,74),0)</f>
        <v/>
      </c>
      <c r="BY563">
        <f>IFERROR(INDEX(PP_Grid[#Data],$DD563,75),0)</f>
        <v/>
      </c>
      <c r="BZ563">
        <f>IFERROR(INDEX(PP_Grid[#Data],$DD563,76),0)</f>
        <v/>
      </c>
      <c r="CA563">
        <f>IFERROR(INDEX(PP_Grid[#Data],$DD563,77),0)</f>
        <v/>
      </c>
      <c r="CB563">
        <f>IFERROR(INDEX(PP_Grid[#Data],$DD563,78),0)</f>
        <v/>
      </c>
      <c r="CC563">
        <f>IFERROR(INDEX(PP_Grid[#Data],$DD563,79),0)</f>
        <v/>
      </c>
      <c r="CD563">
        <f>IFERROR(INDEX(PP_Grid[#Data],$DD563,80),0)</f>
        <v/>
      </c>
      <c r="CE563">
        <f>IFERROR(INDEX(PP_Grid[#Data],$DD563,81),0)</f>
        <v/>
      </c>
      <c r="CF563">
        <f>IFERROR(INDEX(PP_Grid[#Data],$DD563,82),0)</f>
        <v/>
      </c>
      <c r="CG563">
        <f>IFERROR(INDEX(PP_Grid[#Data],$DD563,83),0)</f>
        <v/>
      </c>
      <c r="CH563">
        <f>IFERROR(INDEX(PP_Grid[#Data],$DD563,84),0)</f>
        <v/>
      </c>
      <c r="CI563">
        <f>IFERROR(INDEX(PP_Grid[#Data],$DD563,85),0)</f>
        <v/>
      </c>
      <c r="CJ563">
        <f>IFERROR(INDEX(PP_Grid[#Data],$DD563,86),0)</f>
        <v/>
      </c>
      <c r="CK563">
        <f>IFERROR(INDEX(PP_Grid[#Data],$DD563,87),0)</f>
        <v/>
      </c>
      <c r="CL563">
        <f>IFERROR(INDEX(PP_Grid[#Data],$DD563,88),0)</f>
        <v/>
      </c>
      <c r="CM563">
        <f>IFERROR(INDEX(PP_Grid[#Data],$DD563,89),0)</f>
        <v/>
      </c>
      <c r="CN563">
        <f>IFERROR(INDEX(PP_Grid[#Data],$DD563,90),0)</f>
        <v/>
      </c>
      <c r="CO563">
        <f>IFERROR(INDEX(PP_Grid[#Data],$DD563,91),0)</f>
        <v/>
      </c>
      <c r="CP563">
        <f>IFERROR(INDEX(PP_Grid[#Data],$DD563,92),0)</f>
        <v/>
      </c>
      <c r="CQ563">
        <f>IFERROR(INDEX(PP_Grid[#Data],$DD563,93),0)</f>
        <v/>
      </c>
      <c r="CR563">
        <f>IFERROR(INDEX(PP_Grid[#Data],$DD563,94),0)</f>
        <v/>
      </c>
      <c r="CS563">
        <f>IFERROR(INDEX(PP_Grid[#Data],$DD563,95),0)</f>
        <v/>
      </c>
      <c r="CT563">
        <f>IFERROR(INDEX(PP_Grid[#Data],$DD563,96),0)</f>
        <v/>
      </c>
      <c r="CU563">
        <f>IFERROR(INDEX(PP_Grid[#Data],$DD563,97),0)</f>
        <v/>
      </c>
      <c r="CV563">
        <f>IFERROR(INDEX(PP_Grid[#Data],$DD563,98),0)</f>
        <v/>
      </c>
      <c r="CW563">
        <f>IFERROR(INDEX(PP_Grid[#Data],$DD563,99),0)</f>
        <v/>
      </c>
      <c r="CX563">
        <f>IFERROR(INDEX(PP_Grid[#Data],$DD563,100),0)</f>
        <v/>
      </c>
      <c r="CY563">
        <f>IFERROR(INDEX(PP_Grid[#Data],$DD563,101),0)</f>
        <v/>
      </c>
      <c r="CZ563">
        <f>IFERROR(INDEX(PP_Grid[#Data],$DD563,102),0)</f>
        <v/>
      </c>
      <c r="DA563">
        <f>IFERROR(INDEX(PP_Grid[#Data],$DD563,103),0)</f>
        <v/>
      </c>
      <c r="DB563">
        <f>IFERROR(INDEX(PP_Grid[#Data],$DD563,104),0)</f>
        <v/>
      </c>
      <c r="DC563">
        <f>IFERROR(INDEX(PP_Grid[#Data],$DD563,105),0)</f>
        <v/>
      </c>
      <c r="DD563" s="12">
        <f>IFERROR(MATCH($B563,PP_Grid[Intermediate],0),99999)</f>
        <v/>
      </c>
    </row>
    <row r="564">
      <c r="B564" t="inlineStr">
        <is>
          <t>使用量(kg)</t>
        </is>
      </c>
      <c r="C564">
        <f>SUMIFS(M_BOM[RM_Qty_Per_Batch],M_BOM[Intermediate],$B563,M_BOM[Part Name],$A518)</f>
        <v/>
      </c>
      <c r="D564">
        <f>$C564*D563</f>
        <v/>
      </c>
      <c r="E564">
        <f>$C564*E563</f>
        <v/>
      </c>
      <c r="F564">
        <f>$C564*F563</f>
        <v/>
      </c>
      <c r="G564">
        <f>$C564*G563</f>
        <v/>
      </c>
      <c r="H564">
        <f>$C564*H563</f>
        <v/>
      </c>
      <c r="I564">
        <f>$C564*I563</f>
        <v/>
      </c>
      <c r="J564">
        <f>$C564*J563</f>
        <v/>
      </c>
      <c r="K564">
        <f>$C564*K563</f>
        <v/>
      </c>
      <c r="L564">
        <f>$C564*L563</f>
        <v/>
      </c>
      <c r="M564">
        <f>$C564*M563</f>
        <v/>
      </c>
      <c r="N564">
        <f>$C564*N563</f>
        <v/>
      </c>
      <c r="O564">
        <f>$C564*O563</f>
        <v/>
      </c>
      <c r="P564">
        <f>$C564*P563</f>
        <v/>
      </c>
      <c r="Q564">
        <f>$C564*Q563</f>
        <v/>
      </c>
      <c r="R564">
        <f>$C564*R563</f>
        <v/>
      </c>
      <c r="S564">
        <f>$C564*S563</f>
        <v/>
      </c>
      <c r="T564">
        <f>$C564*T563</f>
        <v/>
      </c>
      <c r="U564">
        <f>$C564*U563</f>
        <v/>
      </c>
      <c r="V564">
        <f>$C564*V563</f>
        <v/>
      </c>
      <c r="W564">
        <f>$C564*W563</f>
        <v/>
      </c>
      <c r="X564">
        <f>$C564*X563</f>
        <v/>
      </c>
      <c r="Y564">
        <f>$C564*Y563</f>
        <v/>
      </c>
      <c r="Z564">
        <f>$C564*Z563</f>
        <v/>
      </c>
      <c r="AA564">
        <f>$C564*AA563</f>
        <v/>
      </c>
      <c r="AB564">
        <f>$C564*AB563</f>
        <v/>
      </c>
      <c r="AC564">
        <f>$C564*AC563</f>
        <v/>
      </c>
      <c r="AD564">
        <f>$C564*AD563</f>
        <v/>
      </c>
      <c r="AE564">
        <f>$C564*AE563</f>
        <v/>
      </c>
      <c r="AF564">
        <f>$C564*AF563</f>
        <v/>
      </c>
      <c r="AG564">
        <f>$C564*AG563</f>
        <v/>
      </c>
      <c r="AH564">
        <f>$C564*AH563</f>
        <v/>
      </c>
      <c r="AI564">
        <f>$C564*AI563</f>
        <v/>
      </c>
      <c r="AJ564">
        <f>$C564*AJ563</f>
        <v/>
      </c>
      <c r="AK564">
        <f>$C564*AK563</f>
        <v/>
      </c>
      <c r="AL564">
        <f>$C564*AL563</f>
        <v/>
      </c>
      <c r="AM564">
        <f>$C564*AM563</f>
        <v/>
      </c>
      <c r="AN564">
        <f>$C564*AN563</f>
        <v/>
      </c>
      <c r="AO564">
        <f>$C564*AO563</f>
        <v/>
      </c>
      <c r="AP564">
        <f>$C564*AP563</f>
        <v/>
      </c>
      <c r="AQ564">
        <f>$C564*AQ563</f>
        <v/>
      </c>
      <c r="AR564">
        <f>$C564*AR563</f>
        <v/>
      </c>
      <c r="AS564">
        <f>$C564*AS563</f>
        <v/>
      </c>
      <c r="AT564">
        <f>$C564*AT563</f>
        <v/>
      </c>
      <c r="AU564">
        <f>$C564*AU563</f>
        <v/>
      </c>
      <c r="AV564">
        <f>$C564*AV563</f>
        <v/>
      </c>
      <c r="AW564">
        <f>$C564*AW563</f>
        <v/>
      </c>
      <c r="AX564">
        <f>$C564*AX563</f>
        <v/>
      </c>
      <c r="AY564">
        <f>$C564*AY563</f>
        <v/>
      </c>
      <c r="AZ564">
        <f>$C564*AZ563</f>
        <v/>
      </c>
      <c r="BA564">
        <f>$C564*BA563</f>
        <v/>
      </c>
      <c r="BB564">
        <f>$C564*BB563</f>
        <v/>
      </c>
      <c r="BC564">
        <f>$C564*BC563</f>
        <v/>
      </c>
      <c r="BD564">
        <f>$C564*BD563</f>
        <v/>
      </c>
      <c r="BE564">
        <f>$C564*BE563</f>
        <v/>
      </c>
      <c r="BF564">
        <f>$C564*BF563</f>
        <v/>
      </c>
      <c r="BG564">
        <f>$C564*BG563</f>
        <v/>
      </c>
      <c r="BH564">
        <f>$C564*BH563</f>
        <v/>
      </c>
      <c r="BI564">
        <f>$C564*BI563</f>
        <v/>
      </c>
      <c r="BJ564">
        <f>$C564*BJ563</f>
        <v/>
      </c>
      <c r="BK564">
        <f>$C564*BK563</f>
        <v/>
      </c>
      <c r="BL564">
        <f>$C564*BL563</f>
        <v/>
      </c>
      <c r="BM564">
        <f>$C564*BM563</f>
        <v/>
      </c>
      <c r="BN564">
        <f>$C564*BN563</f>
        <v/>
      </c>
      <c r="BO564">
        <f>$C564*BO563</f>
        <v/>
      </c>
      <c r="BP564">
        <f>$C564*BP563</f>
        <v/>
      </c>
      <c r="BQ564">
        <f>$C564*BQ563</f>
        <v/>
      </c>
      <c r="BR564">
        <f>$C564*BR563</f>
        <v/>
      </c>
      <c r="BS564">
        <f>$C564*BS563</f>
        <v/>
      </c>
      <c r="BT564">
        <f>$C564*BT563</f>
        <v/>
      </c>
      <c r="BU564">
        <f>$C564*BU563</f>
        <v/>
      </c>
      <c r="BV564">
        <f>$C564*BV563</f>
        <v/>
      </c>
      <c r="BW564">
        <f>$C564*BW563</f>
        <v/>
      </c>
      <c r="BX564">
        <f>$C564*BX563</f>
        <v/>
      </c>
      <c r="BY564">
        <f>$C564*BY563</f>
        <v/>
      </c>
      <c r="BZ564">
        <f>$C564*BZ563</f>
        <v/>
      </c>
      <c r="CA564">
        <f>$C564*CA563</f>
        <v/>
      </c>
      <c r="CB564">
        <f>$C564*CB563</f>
        <v/>
      </c>
      <c r="CC564">
        <f>$C564*CC563</f>
        <v/>
      </c>
      <c r="CD564">
        <f>$C564*CD563</f>
        <v/>
      </c>
      <c r="CE564">
        <f>$C564*CE563</f>
        <v/>
      </c>
      <c r="CF564">
        <f>$C564*CF563</f>
        <v/>
      </c>
      <c r="CG564">
        <f>$C564*CG563</f>
        <v/>
      </c>
      <c r="CH564">
        <f>$C564*CH563</f>
        <v/>
      </c>
      <c r="CI564">
        <f>$C564*CI563</f>
        <v/>
      </c>
      <c r="CJ564">
        <f>$C564*CJ563</f>
        <v/>
      </c>
      <c r="CK564">
        <f>$C564*CK563</f>
        <v/>
      </c>
      <c r="CL564">
        <f>$C564*CL563</f>
        <v/>
      </c>
      <c r="CM564">
        <f>$C564*CM563</f>
        <v/>
      </c>
      <c r="CN564">
        <f>$C564*CN563</f>
        <v/>
      </c>
      <c r="CO564">
        <f>$C564*CO563</f>
        <v/>
      </c>
      <c r="CP564">
        <f>$C564*CP563</f>
        <v/>
      </c>
      <c r="CQ564">
        <f>$C564*CQ563</f>
        <v/>
      </c>
      <c r="CR564">
        <f>$C564*CR563</f>
        <v/>
      </c>
      <c r="CS564">
        <f>$C564*CS563</f>
        <v/>
      </c>
      <c r="CT564">
        <f>$C564*CT563</f>
        <v/>
      </c>
      <c r="CU564">
        <f>$C564*CU563</f>
        <v/>
      </c>
      <c r="CV564">
        <f>$C564*CV563</f>
        <v/>
      </c>
      <c r="CW564">
        <f>$C564*CW563</f>
        <v/>
      </c>
      <c r="CX564">
        <f>$C564*CX563</f>
        <v/>
      </c>
      <c r="CY564">
        <f>$C564*CY563</f>
        <v/>
      </c>
      <c r="CZ564">
        <f>$C564*CZ563</f>
        <v/>
      </c>
      <c r="DA564">
        <f>$C564*DA563</f>
        <v/>
      </c>
      <c r="DB564">
        <f>$C564*DB563</f>
        <v/>
      </c>
      <c r="DC564">
        <f>$C564*DC563</f>
        <v/>
      </c>
    </row>
    <row r="565">
      <c r="B565" t="inlineStr">
        <is>
          <t>TSP-656</t>
        </is>
      </c>
      <c r="C565" t="inlineStr">
        <is>
          <t>No. of batches</t>
        </is>
      </c>
      <c r="D565">
        <f>IFERROR(INDEX(PP_Grid[#Data],$DD565,2),0)</f>
        <v/>
      </c>
      <c r="E565">
        <f>IFERROR(INDEX(PP_Grid[#Data],$DD565,3),0)</f>
        <v/>
      </c>
      <c r="F565">
        <f>IFERROR(INDEX(PP_Grid[#Data],$DD565,4),0)</f>
        <v/>
      </c>
      <c r="G565">
        <f>IFERROR(INDEX(PP_Grid[#Data],$DD565,5),0)</f>
        <v/>
      </c>
      <c r="H565">
        <f>IFERROR(INDEX(PP_Grid[#Data],$DD565,6),0)</f>
        <v/>
      </c>
      <c r="I565">
        <f>IFERROR(INDEX(PP_Grid[#Data],$DD565,7),0)</f>
        <v/>
      </c>
      <c r="J565">
        <f>IFERROR(INDEX(PP_Grid[#Data],$DD565,8),0)</f>
        <v/>
      </c>
      <c r="K565">
        <f>IFERROR(INDEX(PP_Grid[#Data],$DD565,9),0)</f>
        <v/>
      </c>
      <c r="L565">
        <f>IFERROR(INDEX(PP_Grid[#Data],$DD565,10),0)</f>
        <v/>
      </c>
      <c r="M565">
        <f>IFERROR(INDEX(PP_Grid[#Data],$DD565,11),0)</f>
        <v/>
      </c>
      <c r="N565">
        <f>IFERROR(INDEX(PP_Grid[#Data],$DD565,12),0)</f>
        <v/>
      </c>
      <c r="O565">
        <f>IFERROR(INDEX(PP_Grid[#Data],$DD565,13),0)</f>
        <v/>
      </c>
      <c r="P565">
        <f>IFERROR(INDEX(PP_Grid[#Data],$DD565,14),0)</f>
        <v/>
      </c>
      <c r="Q565">
        <f>IFERROR(INDEX(PP_Grid[#Data],$DD565,15),0)</f>
        <v/>
      </c>
      <c r="R565">
        <f>IFERROR(INDEX(PP_Grid[#Data],$DD565,16),0)</f>
        <v/>
      </c>
      <c r="S565">
        <f>IFERROR(INDEX(PP_Grid[#Data],$DD565,17),0)</f>
        <v/>
      </c>
      <c r="T565">
        <f>IFERROR(INDEX(PP_Grid[#Data],$DD565,18),0)</f>
        <v/>
      </c>
      <c r="U565">
        <f>IFERROR(INDEX(PP_Grid[#Data],$DD565,19),0)</f>
        <v/>
      </c>
      <c r="V565">
        <f>IFERROR(INDEX(PP_Grid[#Data],$DD565,20),0)</f>
        <v/>
      </c>
      <c r="W565">
        <f>IFERROR(INDEX(PP_Grid[#Data],$DD565,21),0)</f>
        <v/>
      </c>
      <c r="X565">
        <f>IFERROR(INDEX(PP_Grid[#Data],$DD565,22),0)</f>
        <v/>
      </c>
      <c r="Y565">
        <f>IFERROR(INDEX(PP_Grid[#Data],$DD565,23),0)</f>
        <v/>
      </c>
      <c r="Z565">
        <f>IFERROR(INDEX(PP_Grid[#Data],$DD565,24),0)</f>
        <v/>
      </c>
      <c r="AA565">
        <f>IFERROR(INDEX(PP_Grid[#Data],$DD565,25),0)</f>
        <v/>
      </c>
      <c r="AB565">
        <f>IFERROR(INDEX(PP_Grid[#Data],$DD565,26),0)</f>
        <v/>
      </c>
      <c r="AC565">
        <f>IFERROR(INDEX(PP_Grid[#Data],$DD565,27),0)</f>
        <v/>
      </c>
      <c r="AD565">
        <f>IFERROR(INDEX(PP_Grid[#Data],$DD565,28),0)</f>
        <v/>
      </c>
      <c r="AE565">
        <f>IFERROR(INDEX(PP_Grid[#Data],$DD565,29),0)</f>
        <v/>
      </c>
      <c r="AF565">
        <f>IFERROR(INDEX(PP_Grid[#Data],$DD565,30),0)</f>
        <v/>
      </c>
      <c r="AG565">
        <f>IFERROR(INDEX(PP_Grid[#Data],$DD565,31),0)</f>
        <v/>
      </c>
      <c r="AH565">
        <f>IFERROR(INDEX(PP_Grid[#Data],$DD565,32),0)</f>
        <v/>
      </c>
      <c r="AI565">
        <f>IFERROR(INDEX(PP_Grid[#Data],$DD565,33),0)</f>
        <v/>
      </c>
      <c r="AJ565">
        <f>IFERROR(INDEX(PP_Grid[#Data],$DD565,34),0)</f>
        <v/>
      </c>
      <c r="AK565">
        <f>IFERROR(INDEX(PP_Grid[#Data],$DD565,35),0)</f>
        <v/>
      </c>
      <c r="AL565">
        <f>IFERROR(INDEX(PP_Grid[#Data],$DD565,36),0)</f>
        <v/>
      </c>
      <c r="AM565">
        <f>IFERROR(INDEX(PP_Grid[#Data],$DD565,37),0)</f>
        <v/>
      </c>
      <c r="AN565">
        <f>IFERROR(INDEX(PP_Grid[#Data],$DD565,38),0)</f>
        <v/>
      </c>
      <c r="AO565">
        <f>IFERROR(INDEX(PP_Grid[#Data],$DD565,39),0)</f>
        <v/>
      </c>
      <c r="AP565">
        <f>IFERROR(INDEX(PP_Grid[#Data],$DD565,40),0)</f>
        <v/>
      </c>
      <c r="AQ565">
        <f>IFERROR(INDEX(PP_Grid[#Data],$DD565,41),0)</f>
        <v/>
      </c>
      <c r="AR565">
        <f>IFERROR(INDEX(PP_Grid[#Data],$DD565,42),0)</f>
        <v/>
      </c>
      <c r="AS565">
        <f>IFERROR(INDEX(PP_Grid[#Data],$DD565,43),0)</f>
        <v/>
      </c>
      <c r="AT565">
        <f>IFERROR(INDEX(PP_Grid[#Data],$DD565,44),0)</f>
        <v/>
      </c>
      <c r="AU565">
        <f>IFERROR(INDEX(PP_Grid[#Data],$DD565,45),0)</f>
        <v/>
      </c>
      <c r="AV565">
        <f>IFERROR(INDEX(PP_Grid[#Data],$DD565,46),0)</f>
        <v/>
      </c>
      <c r="AW565">
        <f>IFERROR(INDEX(PP_Grid[#Data],$DD565,47),0)</f>
        <v/>
      </c>
      <c r="AX565">
        <f>IFERROR(INDEX(PP_Grid[#Data],$DD565,48),0)</f>
        <v/>
      </c>
      <c r="AY565">
        <f>IFERROR(INDEX(PP_Grid[#Data],$DD565,49),0)</f>
        <v/>
      </c>
      <c r="AZ565">
        <f>IFERROR(INDEX(PP_Grid[#Data],$DD565,50),0)</f>
        <v/>
      </c>
      <c r="BA565">
        <f>IFERROR(INDEX(PP_Grid[#Data],$DD565,51),0)</f>
        <v/>
      </c>
      <c r="BB565">
        <f>IFERROR(INDEX(PP_Grid[#Data],$DD565,52),0)</f>
        <v/>
      </c>
      <c r="BC565">
        <f>IFERROR(INDEX(PP_Grid[#Data],$DD565,53),0)</f>
        <v/>
      </c>
      <c r="BD565">
        <f>IFERROR(INDEX(PP_Grid[#Data],$DD565,54),0)</f>
        <v/>
      </c>
      <c r="BE565">
        <f>IFERROR(INDEX(PP_Grid[#Data],$DD565,55),0)</f>
        <v/>
      </c>
      <c r="BF565">
        <f>IFERROR(INDEX(PP_Grid[#Data],$DD565,56),0)</f>
        <v/>
      </c>
      <c r="BG565">
        <f>IFERROR(INDEX(PP_Grid[#Data],$DD565,57),0)</f>
        <v/>
      </c>
      <c r="BH565">
        <f>IFERROR(INDEX(PP_Grid[#Data],$DD565,58),0)</f>
        <v/>
      </c>
      <c r="BI565">
        <f>IFERROR(INDEX(PP_Grid[#Data],$DD565,59),0)</f>
        <v/>
      </c>
      <c r="BJ565">
        <f>IFERROR(INDEX(PP_Grid[#Data],$DD565,60),0)</f>
        <v/>
      </c>
      <c r="BK565">
        <f>IFERROR(INDEX(PP_Grid[#Data],$DD565,61),0)</f>
        <v/>
      </c>
      <c r="BL565">
        <f>IFERROR(INDEX(PP_Grid[#Data],$DD565,62),0)</f>
        <v/>
      </c>
      <c r="BM565">
        <f>IFERROR(INDEX(PP_Grid[#Data],$DD565,63),0)</f>
        <v/>
      </c>
      <c r="BN565">
        <f>IFERROR(INDEX(PP_Grid[#Data],$DD565,64),0)</f>
        <v/>
      </c>
      <c r="BO565">
        <f>IFERROR(INDEX(PP_Grid[#Data],$DD565,65),0)</f>
        <v/>
      </c>
      <c r="BP565">
        <f>IFERROR(INDEX(PP_Grid[#Data],$DD565,66),0)</f>
        <v/>
      </c>
      <c r="BQ565">
        <f>IFERROR(INDEX(PP_Grid[#Data],$DD565,67),0)</f>
        <v/>
      </c>
      <c r="BR565">
        <f>IFERROR(INDEX(PP_Grid[#Data],$DD565,68),0)</f>
        <v/>
      </c>
      <c r="BS565">
        <f>IFERROR(INDEX(PP_Grid[#Data],$DD565,69),0)</f>
        <v/>
      </c>
      <c r="BT565">
        <f>IFERROR(INDEX(PP_Grid[#Data],$DD565,70),0)</f>
        <v/>
      </c>
      <c r="BU565">
        <f>IFERROR(INDEX(PP_Grid[#Data],$DD565,71),0)</f>
        <v/>
      </c>
      <c r="BV565">
        <f>IFERROR(INDEX(PP_Grid[#Data],$DD565,72),0)</f>
        <v/>
      </c>
      <c r="BW565">
        <f>IFERROR(INDEX(PP_Grid[#Data],$DD565,73),0)</f>
        <v/>
      </c>
      <c r="BX565">
        <f>IFERROR(INDEX(PP_Grid[#Data],$DD565,74),0)</f>
        <v/>
      </c>
      <c r="BY565">
        <f>IFERROR(INDEX(PP_Grid[#Data],$DD565,75),0)</f>
        <v/>
      </c>
      <c r="BZ565">
        <f>IFERROR(INDEX(PP_Grid[#Data],$DD565,76),0)</f>
        <v/>
      </c>
      <c r="CA565">
        <f>IFERROR(INDEX(PP_Grid[#Data],$DD565,77),0)</f>
        <v/>
      </c>
      <c r="CB565">
        <f>IFERROR(INDEX(PP_Grid[#Data],$DD565,78),0)</f>
        <v/>
      </c>
      <c r="CC565">
        <f>IFERROR(INDEX(PP_Grid[#Data],$DD565,79),0)</f>
        <v/>
      </c>
      <c r="CD565">
        <f>IFERROR(INDEX(PP_Grid[#Data],$DD565,80),0)</f>
        <v/>
      </c>
      <c r="CE565">
        <f>IFERROR(INDEX(PP_Grid[#Data],$DD565,81),0)</f>
        <v/>
      </c>
      <c r="CF565">
        <f>IFERROR(INDEX(PP_Grid[#Data],$DD565,82),0)</f>
        <v/>
      </c>
      <c r="CG565">
        <f>IFERROR(INDEX(PP_Grid[#Data],$DD565,83),0)</f>
        <v/>
      </c>
      <c r="CH565">
        <f>IFERROR(INDEX(PP_Grid[#Data],$DD565,84),0)</f>
        <v/>
      </c>
      <c r="CI565">
        <f>IFERROR(INDEX(PP_Grid[#Data],$DD565,85),0)</f>
        <v/>
      </c>
      <c r="CJ565">
        <f>IFERROR(INDEX(PP_Grid[#Data],$DD565,86),0)</f>
        <v/>
      </c>
      <c r="CK565">
        <f>IFERROR(INDEX(PP_Grid[#Data],$DD565,87),0)</f>
        <v/>
      </c>
      <c r="CL565">
        <f>IFERROR(INDEX(PP_Grid[#Data],$DD565,88),0)</f>
        <v/>
      </c>
      <c r="CM565">
        <f>IFERROR(INDEX(PP_Grid[#Data],$DD565,89),0)</f>
        <v/>
      </c>
      <c r="CN565">
        <f>IFERROR(INDEX(PP_Grid[#Data],$DD565,90),0)</f>
        <v/>
      </c>
      <c r="CO565">
        <f>IFERROR(INDEX(PP_Grid[#Data],$DD565,91),0)</f>
        <v/>
      </c>
      <c r="CP565">
        <f>IFERROR(INDEX(PP_Grid[#Data],$DD565,92),0)</f>
        <v/>
      </c>
      <c r="CQ565">
        <f>IFERROR(INDEX(PP_Grid[#Data],$DD565,93),0)</f>
        <v/>
      </c>
      <c r="CR565">
        <f>IFERROR(INDEX(PP_Grid[#Data],$DD565,94),0)</f>
        <v/>
      </c>
      <c r="CS565">
        <f>IFERROR(INDEX(PP_Grid[#Data],$DD565,95),0)</f>
        <v/>
      </c>
      <c r="CT565">
        <f>IFERROR(INDEX(PP_Grid[#Data],$DD565,96),0)</f>
        <v/>
      </c>
      <c r="CU565">
        <f>IFERROR(INDEX(PP_Grid[#Data],$DD565,97),0)</f>
        <v/>
      </c>
      <c r="CV565">
        <f>IFERROR(INDEX(PP_Grid[#Data],$DD565,98),0)</f>
        <v/>
      </c>
      <c r="CW565">
        <f>IFERROR(INDEX(PP_Grid[#Data],$DD565,99),0)</f>
        <v/>
      </c>
      <c r="CX565">
        <f>IFERROR(INDEX(PP_Grid[#Data],$DD565,100),0)</f>
        <v/>
      </c>
      <c r="CY565">
        <f>IFERROR(INDEX(PP_Grid[#Data],$DD565,101),0)</f>
        <v/>
      </c>
      <c r="CZ565">
        <f>IFERROR(INDEX(PP_Grid[#Data],$DD565,102),0)</f>
        <v/>
      </c>
      <c r="DA565">
        <f>IFERROR(INDEX(PP_Grid[#Data],$DD565,103),0)</f>
        <v/>
      </c>
      <c r="DB565">
        <f>IFERROR(INDEX(PP_Grid[#Data],$DD565,104),0)</f>
        <v/>
      </c>
      <c r="DC565">
        <f>IFERROR(INDEX(PP_Grid[#Data],$DD565,105),0)</f>
        <v/>
      </c>
      <c r="DD565" s="12">
        <f>IFERROR(MATCH($B565,PP_Grid[Intermediate],0),99999)</f>
        <v/>
      </c>
    </row>
    <row r="566">
      <c r="B566" t="inlineStr">
        <is>
          <t>使用量(kg)</t>
        </is>
      </c>
      <c r="C566">
        <f>SUMIFS(M_BOM[RM_Qty_Per_Batch],M_BOM[Intermediate],$B565,M_BOM[Part Name],$A518)</f>
        <v/>
      </c>
      <c r="D566">
        <f>$C566*D565</f>
        <v/>
      </c>
      <c r="E566">
        <f>$C566*E565</f>
        <v/>
      </c>
      <c r="F566">
        <f>$C566*F565</f>
        <v/>
      </c>
      <c r="G566">
        <f>$C566*G565</f>
        <v/>
      </c>
      <c r="H566">
        <f>$C566*H565</f>
        <v/>
      </c>
      <c r="I566">
        <f>$C566*I565</f>
        <v/>
      </c>
      <c r="J566">
        <f>$C566*J565</f>
        <v/>
      </c>
      <c r="K566">
        <f>$C566*K565</f>
        <v/>
      </c>
      <c r="L566">
        <f>$C566*L565</f>
        <v/>
      </c>
      <c r="M566">
        <f>$C566*M565</f>
        <v/>
      </c>
      <c r="N566">
        <f>$C566*N565</f>
        <v/>
      </c>
      <c r="O566">
        <f>$C566*O565</f>
        <v/>
      </c>
      <c r="P566">
        <f>$C566*P565</f>
        <v/>
      </c>
      <c r="Q566">
        <f>$C566*Q565</f>
        <v/>
      </c>
      <c r="R566">
        <f>$C566*R565</f>
        <v/>
      </c>
      <c r="S566">
        <f>$C566*S565</f>
        <v/>
      </c>
      <c r="T566">
        <f>$C566*T565</f>
        <v/>
      </c>
      <c r="U566">
        <f>$C566*U565</f>
        <v/>
      </c>
      <c r="V566">
        <f>$C566*V565</f>
        <v/>
      </c>
      <c r="W566">
        <f>$C566*W565</f>
        <v/>
      </c>
      <c r="X566">
        <f>$C566*X565</f>
        <v/>
      </c>
      <c r="Y566">
        <f>$C566*Y565</f>
        <v/>
      </c>
      <c r="Z566">
        <f>$C566*Z565</f>
        <v/>
      </c>
      <c r="AA566">
        <f>$C566*AA565</f>
        <v/>
      </c>
      <c r="AB566">
        <f>$C566*AB565</f>
        <v/>
      </c>
      <c r="AC566">
        <f>$C566*AC565</f>
        <v/>
      </c>
      <c r="AD566">
        <f>$C566*AD565</f>
        <v/>
      </c>
      <c r="AE566">
        <f>$C566*AE565</f>
        <v/>
      </c>
      <c r="AF566">
        <f>$C566*AF565</f>
        <v/>
      </c>
      <c r="AG566">
        <f>$C566*AG565</f>
        <v/>
      </c>
      <c r="AH566">
        <f>$C566*AH565</f>
        <v/>
      </c>
      <c r="AI566">
        <f>$C566*AI565</f>
        <v/>
      </c>
      <c r="AJ566">
        <f>$C566*AJ565</f>
        <v/>
      </c>
      <c r="AK566">
        <f>$C566*AK565</f>
        <v/>
      </c>
      <c r="AL566">
        <f>$C566*AL565</f>
        <v/>
      </c>
      <c r="AM566">
        <f>$C566*AM565</f>
        <v/>
      </c>
      <c r="AN566">
        <f>$C566*AN565</f>
        <v/>
      </c>
      <c r="AO566">
        <f>$C566*AO565</f>
        <v/>
      </c>
      <c r="AP566">
        <f>$C566*AP565</f>
        <v/>
      </c>
      <c r="AQ566">
        <f>$C566*AQ565</f>
        <v/>
      </c>
      <c r="AR566">
        <f>$C566*AR565</f>
        <v/>
      </c>
      <c r="AS566">
        <f>$C566*AS565</f>
        <v/>
      </c>
      <c r="AT566">
        <f>$C566*AT565</f>
        <v/>
      </c>
      <c r="AU566">
        <f>$C566*AU565</f>
        <v/>
      </c>
      <c r="AV566">
        <f>$C566*AV565</f>
        <v/>
      </c>
      <c r="AW566">
        <f>$C566*AW565</f>
        <v/>
      </c>
      <c r="AX566">
        <f>$C566*AX565</f>
        <v/>
      </c>
      <c r="AY566">
        <f>$C566*AY565</f>
        <v/>
      </c>
      <c r="AZ566">
        <f>$C566*AZ565</f>
        <v/>
      </c>
      <c r="BA566">
        <f>$C566*BA565</f>
        <v/>
      </c>
      <c r="BB566">
        <f>$C566*BB565</f>
        <v/>
      </c>
      <c r="BC566">
        <f>$C566*BC565</f>
        <v/>
      </c>
      <c r="BD566">
        <f>$C566*BD565</f>
        <v/>
      </c>
      <c r="BE566">
        <f>$C566*BE565</f>
        <v/>
      </c>
      <c r="BF566">
        <f>$C566*BF565</f>
        <v/>
      </c>
      <c r="BG566">
        <f>$C566*BG565</f>
        <v/>
      </c>
      <c r="BH566">
        <f>$C566*BH565</f>
        <v/>
      </c>
      <c r="BI566">
        <f>$C566*BI565</f>
        <v/>
      </c>
      <c r="BJ566">
        <f>$C566*BJ565</f>
        <v/>
      </c>
      <c r="BK566">
        <f>$C566*BK565</f>
        <v/>
      </c>
      <c r="BL566">
        <f>$C566*BL565</f>
        <v/>
      </c>
      <c r="BM566">
        <f>$C566*BM565</f>
        <v/>
      </c>
      <c r="BN566">
        <f>$C566*BN565</f>
        <v/>
      </c>
      <c r="BO566">
        <f>$C566*BO565</f>
        <v/>
      </c>
      <c r="BP566">
        <f>$C566*BP565</f>
        <v/>
      </c>
      <c r="BQ566">
        <f>$C566*BQ565</f>
        <v/>
      </c>
      <c r="BR566">
        <f>$C566*BR565</f>
        <v/>
      </c>
      <c r="BS566">
        <f>$C566*BS565</f>
        <v/>
      </c>
      <c r="BT566">
        <f>$C566*BT565</f>
        <v/>
      </c>
      <c r="BU566">
        <f>$C566*BU565</f>
        <v/>
      </c>
      <c r="BV566">
        <f>$C566*BV565</f>
        <v/>
      </c>
      <c r="BW566">
        <f>$C566*BW565</f>
        <v/>
      </c>
      <c r="BX566">
        <f>$C566*BX565</f>
        <v/>
      </c>
      <c r="BY566">
        <f>$C566*BY565</f>
        <v/>
      </c>
      <c r="BZ566">
        <f>$C566*BZ565</f>
        <v/>
      </c>
      <c r="CA566">
        <f>$C566*CA565</f>
        <v/>
      </c>
      <c r="CB566">
        <f>$C566*CB565</f>
        <v/>
      </c>
      <c r="CC566">
        <f>$C566*CC565</f>
        <v/>
      </c>
      <c r="CD566">
        <f>$C566*CD565</f>
        <v/>
      </c>
      <c r="CE566">
        <f>$C566*CE565</f>
        <v/>
      </c>
      <c r="CF566">
        <f>$C566*CF565</f>
        <v/>
      </c>
      <c r="CG566">
        <f>$C566*CG565</f>
        <v/>
      </c>
      <c r="CH566">
        <f>$C566*CH565</f>
        <v/>
      </c>
      <c r="CI566">
        <f>$C566*CI565</f>
        <v/>
      </c>
      <c r="CJ566">
        <f>$C566*CJ565</f>
        <v/>
      </c>
      <c r="CK566">
        <f>$C566*CK565</f>
        <v/>
      </c>
      <c r="CL566">
        <f>$C566*CL565</f>
        <v/>
      </c>
      <c r="CM566">
        <f>$C566*CM565</f>
        <v/>
      </c>
      <c r="CN566">
        <f>$C566*CN565</f>
        <v/>
      </c>
      <c r="CO566">
        <f>$C566*CO565</f>
        <v/>
      </c>
      <c r="CP566">
        <f>$C566*CP565</f>
        <v/>
      </c>
      <c r="CQ566">
        <f>$C566*CQ565</f>
        <v/>
      </c>
      <c r="CR566">
        <f>$C566*CR565</f>
        <v/>
      </c>
      <c r="CS566">
        <f>$C566*CS565</f>
        <v/>
      </c>
      <c r="CT566">
        <f>$C566*CT565</f>
        <v/>
      </c>
      <c r="CU566">
        <f>$C566*CU565</f>
        <v/>
      </c>
      <c r="CV566">
        <f>$C566*CV565</f>
        <v/>
      </c>
      <c r="CW566">
        <f>$C566*CW565</f>
        <v/>
      </c>
      <c r="CX566">
        <f>$C566*CX565</f>
        <v/>
      </c>
      <c r="CY566">
        <f>$C566*CY565</f>
        <v/>
      </c>
      <c r="CZ566">
        <f>$C566*CZ565</f>
        <v/>
      </c>
      <c r="DA566">
        <f>$C566*DA565</f>
        <v/>
      </c>
      <c r="DB566">
        <f>$C566*DB565</f>
        <v/>
      </c>
      <c r="DC566">
        <f>$C566*DC565</f>
        <v/>
      </c>
    </row>
    <row r="567">
      <c r="B567" t="inlineStr">
        <is>
          <t>TSP-710</t>
        </is>
      </c>
      <c r="C567" t="inlineStr">
        <is>
          <t>No. of batches</t>
        </is>
      </c>
      <c r="D567">
        <f>IFERROR(INDEX(PP_Grid[#Data],$DD567,2),0)</f>
        <v/>
      </c>
      <c r="E567">
        <f>IFERROR(INDEX(PP_Grid[#Data],$DD567,3),0)</f>
        <v/>
      </c>
      <c r="F567">
        <f>IFERROR(INDEX(PP_Grid[#Data],$DD567,4),0)</f>
        <v/>
      </c>
      <c r="G567">
        <f>IFERROR(INDEX(PP_Grid[#Data],$DD567,5),0)</f>
        <v/>
      </c>
      <c r="H567">
        <f>IFERROR(INDEX(PP_Grid[#Data],$DD567,6),0)</f>
        <v/>
      </c>
      <c r="I567">
        <f>IFERROR(INDEX(PP_Grid[#Data],$DD567,7),0)</f>
        <v/>
      </c>
      <c r="J567">
        <f>IFERROR(INDEX(PP_Grid[#Data],$DD567,8),0)</f>
        <v/>
      </c>
      <c r="K567">
        <f>IFERROR(INDEX(PP_Grid[#Data],$DD567,9),0)</f>
        <v/>
      </c>
      <c r="L567">
        <f>IFERROR(INDEX(PP_Grid[#Data],$DD567,10),0)</f>
        <v/>
      </c>
      <c r="M567">
        <f>IFERROR(INDEX(PP_Grid[#Data],$DD567,11),0)</f>
        <v/>
      </c>
      <c r="N567">
        <f>IFERROR(INDEX(PP_Grid[#Data],$DD567,12),0)</f>
        <v/>
      </c>
      <c r="O567">
        <f>IFERROR(INDEX(PP_Grid[#Data],$DD567,13),0)</f>
        <v/>
      </c>
      <c r="P567">
        <f>IFERROR(INDEX(PP_Grid[#Data],$DD567,14),0)</f>
        <v/>
      </c>
      <c r="Q567">
        <f>IFERROR(INDEX(PP_Grid[#Data],$DD567,15),0)</f>
        <v/>
      </c>
      <c r="R567">
        <f>IFERROR(INDEX(PP_Grid[#Data],$DD567,16),0)</f>
        <v/>
      </c>
      <c r="S567">
        <f>IFERROR(INDEX(PP_Grid[#Data],$DD567,17),0)</f>
        <v/>
      </c>
      <c r="T567">
        <f>IFERROR(INDEX(PP_Grid[#Data],$DD567,18),0)</f>
        <v/>
      </c>
      <c r="U567">
        <f>IFERROR(INDEX(PP_Grid[#Data],$DD567,19),0)</f>
        <v/>
      </c>
      <c r="V567">
        <f>IFERROR(INDEX(PP_Grid[#Data],$DD567,20),0)</f>
        <v/>
      </c>
      <c r="W567">
        <f>IFERROR(INDEX(PP_Grid[#Data],$DD567,21),0)</f>
        <v/>
      </c>
      <c r="X567">
        <f>IFERROR(INDEX(PP_Grid[#Data],$DD567,22),0)</f>
        <v/>
      </c>
      <c r="Y567">
        <f>IFERROR(INDEX(PP_Grid[#Data],$DD567,23),0)</f>
        <v/>
      </c>
      <c r="Z567">
        <f>IFERROR(INDEX(PP_Grid[#Data],$DD567,24),0)</f>
        <v/>
      </c>
      <c r="AA567">
        <f>IFERROR(INDEX(PP_Grid[#Data],$DD567,25),0)</f>
        <v/>
      </c>
      <c r="AB567">
        <f>IFERROR(INDEX(PP_Grid[#Data],$DD567,26),0)</f>
        <v/>
      </c>
      <c r="AC567">
        <f>IFERROR(INDEX(PP_Grid[#Data],$DD567,27),0)</f>
        <v/>
      </c>
      <c r="AD567">
        <f>IFERROR(INDEX(PP_Grid[#Data],$DD567,28),0)</f>
        <v/>
      </c>
      <c r="AE567">
        <f>IFERROR(INDEX(PP_Grid[#Data],$DD567,29),0)</f>
        <v/>
      </c>
      <c r="AF567">
        <f>IFERROR(INDEX(PP_Grid[#Data],$DD567,30),0)</f>
        <v/>
      </c>
      <c r="AG567">
        <f>IFERROR(INDEX(PP_Grid[#Data],$DD567,31),0)</f>
        <v/>
      </c>
      <c r="AH567">
        <f>IFERROR(INDEX(PP_Grid[#Data],$DD567,32),0)</f>
        <v/>
      </c>
      <c r="AI567">
        <f>IFERROR(INDEX(PP_Grid[#Data],$DD567,33),0)</f>
        <v/>
      </c>
      <c r="AJ567">
        <f>IFERROR(INDEX(PP_Grid[#Data],$DD567,34),0)</f>
        <v/>
      </c>
      <c r="AK567">
        <f>IFERROR(INDEX(PP_Grid[#Data],$DD567,35),0)</f>
        <v/>
      </c>
      <c r="AL567">
        <f>IFERROR(INDEX(PP_Grid[#Data],$DD567,36),0)</f>
        <v/>
      </c>
      <c r="AM567">
        <f>IFERROR(INDEX(PP_Grid[#Data],$DD567,37),0)</f>
        <v/>
      </c>
      <c r="AN567">
        <f>IFERROR(INDEX(PP_Grid[#Data],$DD567,38),0)</f>
        <v/>
      </c>
      <c r="AO567">
        <f>IFERROR(INDEX(PP_Grid[#Data],$DD567,39),0)</f>
        <v/>
      </c>
      <c r="AP567">
        <f>IFERROR(INDEX(PP_Grid[#Data],$DD567,40),0)</f>
        <v/>
      </c>
      <c r="AQ567">
        <f>IFERROR(INDEX(PP_Grid[#Data],$DD567,41),0)</f>
        <v/>
      </c>
      <c r="AR567">
        <f>IFERROR(INDEX(PP_Grid[#Data],$DD567,42),0)</f>
        <v/>
      </c>
      <c r="AS567">
        <f>IFERROR(INDEX(PP_Grid[#Data],$DD567,43),0)</f>
        <v/>
      </c>
      <c r="AT567">
        <f>IFERROR(INDEX(PP_Grid[#Data],$DD567,44),0)</f>
        <v/>
      </c>
      <c r="AU567">
        <f>IFERROR(INDEX(PP_Grid[#Data],$DD567,45),0)</f>
        <v/>
      </c>
      <c r="AV567">
        <f>IFERROR(INDEX(PP_Grid[#Data],$DD567,46),0)</f>
        <v/>
      </c>
      <c r="AW567">
        <f>IFERROR(INDEX(PP_Grid[#Data],$DD567,47),0)</f>
        <v/>
      </c>
      <c r="AX567">
        <f>IFERROR(INDEX(PP_Grid[#Data],$DD567,48),0)</f>
        <v/>
      </c>
      <c r="AY567">
        <f>IFERROR(INDEX(PP_Grid[#Data],$DD567,49),0)</f>
        <v/>
      </c>
      <c r="AZ567">
        <f>IFERROR(INDEX(PP_Grid[#Data],$DD567,50),0)</f>
        <v/>
      </c>
      <c r="BA567">
        <f>IFERROR(INDEX(PP_Grid[#Data],$DD567,51),0)</f>
        <v/>
      </c>
      <c r="BB567">
        <f>IFERROR(INDEX(PP_Grid[#Data],$DD567,52),0)</f>
        <v/>
      </c>
      <c r="BC567">
        <f>IFERROR(INDEX(PP_Grid[#Data],$DD567,53),0)</f>
        <v/>
      </c>
      <c r="BD567">
        <f>IFERROR(INDEX(PP_Grid[#Data],$DD567,54),0)</f>
        <v/>
      </c>
      <c r="BE567">
        <f>IFERROR(INDEX(PP_Grid[#Data],$DD567,55),0)</f>
        <v/>
      </c>
      <c r="BF567">
        <f>IFERROR(INDEX(PP_Grid[#Data],$DD567,56),0)</f>
        <v/>
      </c>
      <c r="BG567">
        <f>IFERROR(INDEX(PP_Grid[#Data],$DD567,57),0)</f>
        <v/>
      </c>
      <c r="BH567">
        <f>IFERROR(INDEX(PP_Grid[#Data],$DD567,58),0)</f>
        <v/>
      </c>
      <c r="BI567">
        <f>IFERROR(INDEX(PP_Grid[#Data],$DD567,59),0)</f>
        <v/>
      </c>
      <c r="BJ567">
        <f>IFERROR(INDEX(PP_Grid[#Data],$DD567,60),0)</f>
        <v/>
      </c>
      <c r="BK567">
        <f>IFERROR(INDEX(PP_Grid[#Data],$DD567,61),0)</f>
        <v/>
      </c>
      <c r="BL567">
        <f>IFERROR(INDEX(PP_Grid[#Data],$DD567,62),0)</f>
        <v/>
      </c>
      <c r="BM567">
        <f>IFERROR(INDEX(PP_Grid[#Data],$DD567,63),0)</f>
        <v/>
      </c>
      <c r="BN567">
        <f>IFERROR(INDEX(PP_Grid[#Data],$DD567,64),0)</f>
        <v/>
      </c>
      <c r="BO567">
        <f>IFERROR(INDEX(PP_Grid[#Data],$DD567,65),0)</f>
        <v/>
      </c>
      <c r="BP567">
        <f>IFERROR(INDEX(PP_Grid[#Data],$DD567,66),0)</f>
        <v/>
      </c>
      <c r="BQ567">
        <f>IFERROR(INDEX(PP_Grid[#Data],$DD567,67),0)</f>
        <v/>
      </c>
      <c r="BR567">
        <f>IFERROR(INDEX(PP_Grid[#Data],$DD567,68),0)</f>
        <v/>
      </c>
      <c r="BS567">
        <f>IFERROR(INDEX(PP_Grid[#Data],$DD567,69),0)</f>
        <v/>
      </c>
      <c r="BT567">
        <f>IFERROR(INDEX(PP_Grid[#Data],$DD567,70),0)</f>
        <v/>
      </c>
      <c r="BU567">
        <f>IFERROR(INDEX(PP_Grid[#Data],$DD567,71),0)</f>
        <v/>
      </c>
      <c r="BV567">
        <f>IFERROR(INDEX(PP_Grid[#Data],$DD567,72),0)</f>
        <v/>
      </c>
      <c r="BW567">
        <f>IFERROR(INDEX(PP_Grid[#Data],$DD567,73),0)</f>
        <v/>
      </c>
      <c r="BX567">
        <f>IFERROR(INDEX(PP_Grid[#Data],$DD567,74),0)</f>
        <v/>
      </c>
      <c r="BY567">
        <f>IFERROR(INDEX(PP_Grid[#Data],$DD567,75),0)</f>
        <v/>
      </c>
      <c r="BZ567">
        <f>IFERROR(INDEX(PP_Grid[#Data],$DD567,76),0)</f>
        <v/>
      </c>
      <c r="CA567">
        <f>IFERROR(INDEX(PP_Grid[#Data],$DD567,77),0)</f>
        <v/>
      </c>
      <c r="CB567">
        <f>IFERROR(INDEX(PP_Grid[#Data],$DD567,78),0)</f>
        <v/>
      </c>
      <c r="CC567">
        <f>IFERROR(INDEX(PP_Grid[#Data],$DD567,79),0)</f>
        <v/>
      </c>
      <c r="CD567">
        <f>IFERROR(INDEX(PP_Grid[#Data],$DD567,80),0)</f>
        <v/>
      </c>
      <c r="CE567">
        <f>IFERROR(INDEX(PP_Grid[#Data],$DD567,81),0)</f>
        <v/>
      </c>
      <c r="CF567">
        <f>IFERROR(INDEX(PP_Grid[#Data],$DD567,82),0)</f>
        <v/>
      </c>
      <c r="CG567">
        <f>IFERROR(INDEX(PP_Grid[#Data],$DD567,83),0)</f>
        <v/>
      </c>
      <c r="CH567">
        <f>IFERROR(INDEX(PP_Grid[#Data],$DD567,84),0)</f>
        <v/>
      </c>
      <c r="CI567">
        <f>IFERROR(INDEX(PP_Grid[#Data],$DD567,85),0)</f>
        <v/>
      </c>
      <c r="CJ567">
        <f>IFERROR(INDEX(PP_Grid[#Data],$DD567,86),0)</f>
        <v/>
      </c>
      <c r="CK567">
        <f>IFERROR(INDEX(PP_Grid[#Data],$DD567,87),0)</f>
        <v/>
      </c>
      <c r="CL567">
        <f>IFERROR(INDEX(PP_Grid[#Data],$DD567,88),0)</f>
        <v/>
      </c>
      <c r="CM567">
        <f>IFERROR(INDEX(PP_Grid[#Data],$DD567,89),0)</f>
        <v/>
      </c>
      <c r="CN567">
        <f>IFERROR(INDEX(PP_Grid[#Data],$DD567,90),0)</f>
        <v/>
      </c>
      <c r="CO567">
        <f>IFERROR(INDEX(PP_Grid[#Data],$DD567,91),0)</f>
        <v/>
      </c>
      <c r="CP567">
        <f>IFERROR(INDEX(PP_Grid[#Data],$DD567,92),0)</f>
        <v/>
      </c>
      <c r="CQ567">
        <f>IFERROR(INDEX(PP_Grid[#Data],$DD567,93),0)</f>
        <v/>
      </c>
      <c r="CR567">
        <f>IFERROR(INDEX(PP_Grid[#Data],$DD567,94),0)</f>
        <v/>
      </c>
      <c r="CS567">
        <f>IFERROR(INDEX(PP_Grid[#Data],$DD567,95),0)</f>
        <v/>
      </c>
      <c r="CT567">
        <f>IFERROR(INDEX(PP_Grid[#Data],$DD567,96),0)</f>
        <v/>
      </c>
      <c r="CU567">
        <f>IFERROR(INDEX(PP_Grid[#Data],$DD567,97),0)</f>
        <v/>
      </c>
      <c r="CV567">
        <f>IFERROR(INDEX(PP_Grid[#Data],$DD567,98),0)</f>
        <v/>
      </c>
      <c r="CW567">
        <f>IFERROR(INDEX(PP_Grid[#Data],$DD567,99),0)</f>
        <v/>
      </c>
      <c r="CX567">
        <f>IFERROR(INDEX(PP_Grid[#Data],$DD567,100),0)</f>
        <v/>
      </c>
      <c r="CY567">
        <f>IFERROR(INDEX(PP_Grid[#Data],$DD567,101),0)</f>
        <v/>
      </c>
      <c r="CZ567">
        <f>IFERROR(INDEX(PP_Grid[#Data],$DD567,102),0)</f>
        <v/>
      </c>
      <c r="DA567">
        <f>IFERROR(INDEX(PP_Grid[#Data],$DD567,103),0)</f>
        <v/>
      </c>
      <c r="DB567">
        <f>IFERROR(INDEX(PP_Grid[#Data],$DD567,104),0)</f>
        <v/>
      </c>
      <c r="DC567">
        <f>IFERROR(INDEX(PP_Grid[#Data],$DD567,105),0)</f>
        <v/>
      </c>
      <c r="DD567" s="12">
        <f>IFERROR(MATCH($B567,PP_Grid[Intermediate],0),99999)</f>
        <v/>
      </c>
    </row>
    <row r="568">
      <c r="B568" t="inlineStr">
        <is>
          <t>使用量(kg)</t>
        </is>
      </c>
      <c r="C568">
        <f>SUMIFS(M_BOM[RM_Qty_Per_Batch],M_BOM[Intermediate],$B567,M_BOM[Part Name],$A518)</f>
        <v/>
      </c>
      <c r="D568">
        <f>$C568*D567</f>
        <v/>
      </c>
      <c r="E568">
        <f>$C568*E567</f>
        <v/>
      </c>
      <c r="F568">
        <f>$C568*F567</f>
        <v/>
      </c>
      <c r="G568">
        <f>$C568*G567</f>
        <v/>
      </c>
      <c r="H568">
        <f>$C568*H567</f>
        <v/>
      </c>
      <c r="I568">
        <f>$C568*I567</f>
        <v/>
      </c>
      <c r="J568">
        <f>$C568*J567</f>
        <v/>
      </c>
      <c r="K568">
        <f>$C568*K567</f>
        <v/>
      </c>
      <c r="L568">
        <f>$C568*L567</f>
        <v/>
      </c>
      <c r="M568">
        <f>$C568*M567</f>
        <v/>
      </c>
      <c r="N568">
        <f>$C568*N567</f>
        <v/>
      </c>
      <c r="O568">
        <f>$C568*O567</f>
        <v/>
      </c>
      <c r="P568">
        <f>$C568*P567</f>
        <v/>
      </c>
      <c r="Q568">
        <f>$C568*Q567</f>
        <v/>
      </c>
      <c r="R568">
        <f>$C568*R567</f>
        <v/>
      </c>
      <c r="S568">
        <f>$C568*S567</f>
        <v/>
      </c>
      <c r="T568">
        <f>$C568*T567</f>
        <v/>
      </c>
      <c r="U568">
        <f>$C568*U567</f>
        <v/>
      </c>
      <c r="V568">
        <f>$C568*V567</f>
        <v/>
      </c>
      <c r="W568">
        <f>$C568*W567</f>
        <v/>
      </c>
      <c r="X568">
        <f>$C568*X567</f>
        <v/>
      </c>
      <c r="Y568">
        <f>$C568*Y567</f>
        <v/>
      </c>
      <c r="Z568">
        <f>$C568*Z567</f>
        <v/>
      </c>
      <c r="AA568">
        <f>$C568*AA567</f>
        <v/>
      </c>
      <c r="AB568">
        <f>$C568*AB567</f>
        <v/>
      </c>
      <c r="AC568">
        <f>$C568*AC567</f>
        <v/>
      </c>
      <c r="AD568">
        <f>$C568*AD567</f>
        <v/>
      </c>
      <c r="AE568">
        <f>$C568*AE567</f>
        <v/>
      </c>
      <c r="AF568">
        <f>$C568*AF567</f>
        <v/>
      </c>
      <c r="AG568">
        <f>$C568*AG567</f>
        <v/>
      </c>
      <c r="AH568">
        <f>$C568*AH567</f>
        <v/>
      </c>
      <c r="AI568">
        <f>$C568*AI567</f>
        <v/>
      </c>
      <c r="AJ568">
        <f>$C568*AJ567</f>
        <v/>
      </c>
      <c r="AK568">
        <f>$C568*AK567</f>
        <v/>
      </c>
      <c r="AL568">
        <f>$C568*AL567</f>
        <v/>
      </c>
      <c r="AM568">
        <f>$C568*AM567</f>
        <v/>
      </c>
      <c r="AN568">
        <f>$C568*AN567</f>
        <v/>
      </c>
      <c r="AO568">
        <f>$C568*AO567</f>
        <v/>
      </c>
      <c r="AP568">
        <f>$C568*AP567</f>
        <v/>
      </c>
      <c r="AQ568">
        <f>$C568*AQ567</f>
        <v/>
      </c>
      <c r="AR568">
        <f>$C568*AR567</f>
        <v/>
      </c>
      <c r="AS568">
        <f>$C568*AS567</f>
        <v/>
      </c>
      <c r="AT568">
        <f>$C568*AT567</f>
        <v/>
      </c>
      <c r="AU568">
        <f>$C568*AU567</f>
        <v/>
      </c>
      <c r="AV568">
        <f>$C568*AV567</f>
        <v/>
      </c>
      <c r="AW568">
        <f>$C568*AW567</f>
        <v/>
      </c>
      <c r="AX568">
        <f>$C568*AX567</f>
        <v/>
      </c>
      <c r="AY568">
        <f>$C568*AY567</f>
        <v/>
      </c>
      <c r="AZ568">
        <f>$C568*AZ567</f>
        <v/>
      </c>
      <c r="BA568">
        <f>$C568*BA567</f>
        <v/>
      </c>
      <c r="BB568">
        <f>$C568*BB567</f>
        <v/>
      </c>
      <c r="BC568">
        <f>$C568*BC567</f>
        <v/>
      </c>
      <c r="BD568">
        <f>$C568*BD567</f>
        <v/>
      </c>
      <c r="BE568">
        <f>$C568*BE567</f>
        <v/>
      </c>
      <c r="BF568">
        <f>$C568*BF567</f>
        <v/>
      </c>
      <c r="BG568">
        <f>$C568*BG567</f>
        <v/>
      </c>
      <c r="BH568">
        <f>$C568*BH567</f>
        <v/>
      </c>
      <c r="BI568">
        <f>$C568*BI567</f>
        <v/>
      </c>
      <c r="BJ568">
        <f>$C568*BJ567</f>
        <v/>
      </c>
      <c r="BK568">
        <f>$C568*BK567</f>
        <v/>
      </c>
      <c r="BL568">
        <f>$C568*BL567</f>
        <v/>
      </c>
      <c r="BM568">
        <f>$C568*BM567</f>
        <v/>
      </c>
      <c r="BN568">
        <f>$C568*BN567</f>
        <v/>
      </c>
      <c r="BO568">
        <f>$C568*BO567</f>
        <v/>
      </c>
      <c r="BP568">
        <f>$C568*BP567</f>
        <v/>
      </c>
      <c r="BQ568">
        <f>$C568*BQ567</f>
        <v/>
      </c>
      <c r="BR568">
        <f>$C568*BR567</f>
        <v/>
      </c>
      <c r="BS568">
        <f>$C568*BS567</f>
        <v/>
      </c>
      <c r="BT568">
        <f>$C568*BT567</f>
        <v/>
      </c>
      <c r="BU568">
        <f>$C568*BU567</f>
        <v/>
      </c>
      <c r="BV568">
        <f>$C568*BV567</f>
        <v/>
      </c>
      <c r="BW568">
        <f>$C568*BW567</f>
        <v/>
      </c>
      <c r="BX568">
        <f>$C568*BX567</f>
        <v/>
      </c>
      <c r="BY568">
        <f>$C568*BY567</f>
        <v/>
      </c>
      <c r="BZ568">
        <f>$C568*BZ567</f>
        <v/>
      </c>
      <c r="CA568">
        <f>$C568*CA567</f>
        <v/>
      </c>
      <c r="CB568">
        <f>$C568*CB567</f>
        <v/>
      </c>
      <c r="CC568">
        <f>$C568*CC567</f>
        <v/>
      </c>
      <c r="CD568">
        <f>$C568*CD567</f>
        <v/>
      </c>
      <c r="CE568">
        <f>$C568*CE567</f>
        <v/>
      </c>
      <c r="CF568">
        <f>$C568*CF567</f>
        <v/>
      </c>
      <c r="CG568">
        <f>$C568*CG567</f>
        <v/>
      </c>
      <c r="CH568">
        <f>$C568*CH567</f>
        <v/>
      </c>
      <c r="CI568">
        <f>$C568*CI567</f>
        <v/>
      </c>
      <c r="CJ568">
        <f>$C568*CJ567</f>
        <v/>
      </c>
      <c r="CK568">
        <f>$C568*CK567</f>
        <v/>
      </c>
      <c r="CL568">
        <f>$C568*CL567</f>
        <v/>
      </c>
      <c r="CM568">
        <f>$C568*CM567</f>
        <v/>
      </c>
      <c r="CN568">
        <f>$C568*CN567</f>
        <v/>
      </c>
      <c r="CO568">
        <f>$C568*CO567</f>
        <v/>
      </c>
      <c r="CP568">
        <f>$C568*CP567</f>
        <v/>
      </c>
      <c r="CQ568">
        <f>$C568*CQ567</f>
        <v/>
      </c>
      <c r="CR568">
        <f>$C568*CR567</f>
        <v/>
      </c>
      <c r="CS568">
        <f>$C568*CS567</f>
        <v/>
      </c>
      <c r="CT568">
        <f>$C568*CT567</f>
        <v/>
      </c>
      <c r="CU568">
        <f>$C568*CU567</f>
        <v/>
      </c>
      <c r="CV568">
        <f>$C568*CV567</f>
        <v/>
      </c>
      <c r="CW568">
        <f>$C568*CW567</f>
        <v/>
      </c>
      <c r="CX568">
        <f>$C568*CX567</f>
        <v/>
      </c>
      <c r="CY568">
        <f>$C568*CY567</f>
        <v/>
      </c>
      <c r="CZ568">
        <f>$C568*CZ567</f>
        <v/>
      </c>
      <c r="DA568">
        <f>$C568*DA567</f>
        <v/>
      </c>
      <c r="DB568">
        <f>$C568*DB567</f>
        <v/>
      </c>
      <c r="DC568">
        <f>$C568*DC567</f>
        <v/>
      </c>
    </row>
    <row r="569">
      <c r="B569" t="inlineStr">
        <is>
          <t>TSP-828</t>
        </is>
      </c>
      <c r="C569" t="inlineStr">
        <is>
          <t>No. of batches</t>
        </is>
      </c>
      <c r="D569">
        <f>IFERROR(INDEX(PP_Grid[#Data],$DD569,2),0)</f>
        <v/>
      </c>
      <c r="E569">
        <f>IFERROR(INDEX(PP_Grid[#Data],$DD569,3),0)</f>
        <v/>
      </c>
      <c r="F569">
        <f>IFERROR(INDEX(PP_Grid[#Data],$DD569,4),0)</f>
        <v/>
      </c>
      <c r="G569">
        <f>IFERROR(INDEX(PP_Grid[#Data],$DD569,5),0)</f>
        <v/>
      </c>
      <c r="H569">
        <f>IFERROR(INDEX(PP_Grid[#Data],$DD569,6),0)</f>
        <v/>
      </c>
      <c r="I569">
        <f>IFERROR(INDEX(PP_Grid[#Data],$DD569,7),0)</f>
        <v/>
      </c>
      <c r="J569">
        <f>IFERROR(INDEX(PP_Grid[#Data],$DD569,8),0)</f>
        <v/>
      </c>
      <c r="K569">
        <f>IFERROR(INDEX(PP_Grid[#Data],$DD569,9),0)</f>
        <v/>
      </c>
      <c r="L569">
        <f>IFERROR(INDEX(PP_Grid[#Data],$DD569,10),0)</f>
        <v/>
      </c>
      <c r="M569">
        <f>IFERROR(INDEX(PP_Grid[#Data],$DD569,11),0)</f>
        <v/>
      </c>
      <c r="N569">
        <f>IFERROR(INDEX(PP_Grid[#Data],$DD569,12),0)</f>
        <v/>
      </c>
      <c r="O569">
        <f>IFERROR(INDEX(PP_Grid[#Data],$DD569,13),0)</f>
        <v/>
      </c>
      <c r="P569">
        <f>IFERROR(INDEX(PP_Grid[#Data],$DD569,14),0)</f>
        <v/>
      </c>
      <c r="Q569">
        <f>IFERROR(INDEX(PP_Grid[#Data],$DD569,15),0)</f>
        <v/>
      </c>
      <c r="R569">
        <f>IFERROR(INDEX(PP_Grid[#Data],$DD569,16),0)</f>
        <v/>
      </c>
      <c r="S569">
        <f>IFERROR(INDEX(PP_Grid[#Data],$DD569,17),0)</f>
        <v/>
      </c>
      <c r="T569">
        <f>IFERROR(INDEX(PP_Grid[#Data],$DD569,18),0)</f>
        <v/>
      </c>
      <c r="U569">
        <f>IFERROR(INDEX(PP_Grid[#Data],$DD569,19),0)</f>
        <v/>
      </c>
      <c r="V569">
        <f>IFERROR(INDEX(PP_Grid[#Data],$DD569,20),0)</f>
        <v/>
      </c>
      <c r="W569">
        <f>IFERROR(INDEX(PP_Grid[#Data],$DD569,21),0)</f>
        <v/>
      </c>
      <c r="X569">
        <f>IFERROR(INDEX(PP_Grid[#Data],$DD569,22),0)</f>
        <v/>
      </c>
      <c r="Y569">
        <f>IFERROR(INDEX(PP_Grid[#Data],$DD569,23),0)</f>
        <v/>
      </c>
      <c r="Z569">
        <f>IFERROR(INDEX(PP_Grid[#Data],$DD569,24),0)</f>
        <v/>
      </c>
      <c r="AA569">
        <f>IFERROR(INDEX(PP_Grid[#Data],$DD569,25),0)</f>
        <v/>
      </c>
      <c r="AB569">
        <f>IFERROR(INDEX(PP_Grid[#Data],$DD569,26),0)</f>
        <v/>
      </c>
      <c r="AC569">
        <f>IFERROR(INDEX(PP_Grid[#Data],$DD569,27),0)</f>
        <v/>
      </c>
      <c r="AD569">
        <f>IFERROR(INDEX(PP_Grid[#Data],$DD569,28),0)</f>
        <v/>
      </c>
      <c r="AE569">
        <f>IFERROR(INDEX(PP_Grid[#Data],$DD569,29),0)</f>
        <v/>
      </c>
      <c r="AF569">
        <f>IFERROR(INDEX(PP_Grid[#Data],$DD569,30),0)</f>
        <v/>
      </c>
      <c r="AG569">
        <f>IFERROR(INDEX(PP_Grid[#Data],$DD569,31),0)</f>
        <v/>
      </c>
      <c r="AH569">
        <f>IFERROR(INDEX(PP_Grid[#Data],$DD569,32),0)</f>
        <v/>
      </c>
      <c r="AI569">
        <f>IFERROR(INDEX(PP_Grid[#Data],$DD569,33),0)</f>
        <v/>
      </c>
      <c r="AJ569">
        <f>IFERROR(INDEX(PP_Grid[#Data],$DD569,34),0)</f>
        <v/>
      </c>
      <c r="AK569">
        <f>IFERROR(INDEX(PP_Grid[#Data],$DD569,35),0)</f>
        <v/>
      </c>
      <c r="AL569">
        <f>IFERROR(INDEX(PP_Grid[#Data],$DD569,36),0)</f>
        <v/>
      </c>
      <c r="AM569">
        <f>IFERROR(INDEX(PP_Grid[#Data],$DD569,37),0)</f>
        <v/>
      </c>
      <c r="AN569">
        <f>IFERROR(INDEX(PP_Grid[#Data],$DD569,38),0)</f>
        <v/>
      </c>
      <c r="AO569">
        <f>IFERROR(INDEX(PP_Grid[#Data],$DD569,39),0)</f>
        <v/>
      </c>
      <c r="AP569">
        <f>IFERROR(INDEX(PP_Grid[#Data],$DD569,40),0)</f>
        <v/>
      </c>
      <c r="AQ569">
        <f>IFERROR(INDEX(PP_Grid[#Data],$DD569,41),0)</f>
        <v/>
      </c>
      <c r="AR569">
        <f>IFERROR(INDEX(PP_Grid[#Data],$DD569,42),0)</f>
        <v/>
      </c>
      <c r="AS569">
        <f>IFERROR(INDEX(PP_Grid[#Data],$DD569,43),0)</f>
        <v/>
      </c>
      <c r="AT569">
        <f>IFERROR(INDEX(PP_Grid[#Data],$DD569,44),0)</f>
        <v/>
      </c>
      <c r="AU569">
        <f>IFERROR(INDEX(PP_Grid[#Data],$DD569,45),0)</f>
        <v/>
      </c>
      <c r="AV569">
        <f>IFERROR(INDEX(PP_Grid[#Data],$DD569,46),0)</f>
        <v/>
      </c>
      <c r="AW569">
        <f>IFERROR(INDEX(PP_Grid[#Data],$DD569,47),0)</f>
        <v/>
      </c>
      <c r="AX569">
        <f>IFERROR(INDEX(PP_Grid[#Data],$DD569,48),0)</f>
        <v/>
      </c>
      <c r="AY569">
        <f>IFERROR(INDEX(PP_Grid[#Data],$DD569,49),0)</f>
        <v/>
      </c>
      <c r="AZ569">
        <f>IFERROR(INDEX(PP_Grid[#Data],$DD569,50),0)</f>
        <v/>
      </c>
      <c r="BA569">
        <f>IFERROR(INDEX(PP_Grid[#Data],$DD569,51),0)</f>
        <v/>
      </c>
      <c r="BB569">
        <f>IFERROR(INDEX(PP_Grid[#Data],$DD569,52),0)</f>
        <v/>
      </c>
      <c r="BC569">
        <f>IFERROR(INDEX(PP_Grid[#Data],$DD569,53),0)</f>
        <v/>
      </c>
      <c r="BD569">
        <f>IFERROR(INDEX(PP_Grid[#Data],$DD569,54),0)</f>
        <v/>
      </c>
      <c r="BE569">
        <f>IFERROR(INDEX(PP_Grid[#Data],$DD569,55),0)</f>
        <v/>
      </c>
      <c r="BF569">
        <f>IFERROR(INDEX(PP_Grid[#Data],$DD569,56),0)</f>
        <v/>
      </c>
      <c r="BG569">
        <f>IFERROR(INDEX(PP_Grid[#Data],$DD569,57),0)</f>
        <v/>
      </c>
      <c r="BH569">
        <f>IFERROR(INDEX(PP_Grid[#Data],$DD569,58),0)</f>
        <v/>
      </c>
      <c r="BI569">
        <f>IFERROR(INDEX(PP_Grid[#Data],$DD569,59),0)</f>
        <v/>
      </c>
      <c r="BJ569">
        <f>IFERROR(INDEX(PP_Grid[#Data],$DD569,60),0)</f>
        <v/>
      </c>
      <c r="BK569">
        <f>IFERROR(INDEX(PP_Grid[#Data],$DD569,61),0)</f>
        <v/>
      </c>
      <c r="BL569">
        <f>IFERROR(INDEX(PP_Grid[#Data],$DD569,62),0)</f>
        <v/>
      </c>
      <c r="BM569">
        <f>IFERROR(INDEX(PP_Grid[#Data],$DD569,63),0)</f>
        <v/>
      </c>
      <c r="BN569">
        <f>IFERROR(INDEX(PP_Grid[#Data],$DD569,64),0)</f>
        <v/>
      </c>
      <c r="BO569">
        <f>IFERROR(INDEX(PP_Grid[#Data],$DD569,65),0)</f>
        <v/>
      </c>
      <c r="BP569">
        <f>IFERROR(INDEX(PP_Grid[#Data],$DD569,66),0)</f>
        <v/>
      </c>
      <c r="BQ569">
        <f>IFERROR(INDEX(PP_Grid[#Data],$DD569,67),0)</f>
        <v/>
      </c>
      <c r="BR569">
        <f>IFERROR(INDEX(PP_Grid[#Data],$DD569,68),0)</f>
        <v/>
      </c>
      <c r="BS569">
        <f>IFERROR(INDEX(PP_Grid[#Data],$DD569,69),0)</f>
        <v/>
      </c>
      <c r="BT569">
        <f>IFERROR(INDEX(PP_Grid[#Data],$DD569,70),0)</f>
        <v/>
      </c>
      <c r="BU569">
        <f>IFERROR(INDEX(PP_Grid[#Data],$DD569,71),0)</f>
        <v/>
      </c>
      <c r="BV569">
        <f>IFERROR(INDEX(PP_Grid[#Data],$DD569,72),0)</f>
        <v/>
      </c>
      <c r="BW569">
        <f>IFERROR(INDEX(PP_Grid[#Data],$DD569,73),0)</f>
        <v/>
      </c>
      <c r="BX569">
        <f>IFERROR(INDEX(PP_Grid[#Data],$DD569,74),0)</f>
        <v/>
      </c>
      <c r="BY569">
        <f>IFERROR(INDEX(PP_Grid[#Data],$DD569,75),0)</f>
        <v/>
      </c>
      <c r="BZ569">
        <f>IFERROR(INDEX(PP_Grid[#Data],$DD569,76),0)</f>
        <v/>
      </c>
      <c r="CA569">
        <f>IFERROR(INDEX(PP_Grid[#Data],$DD569,77),0)</f>
        <v/>
      </c>
      <c r="CB569">
        <f>IFERROR(INDEX(PP_Grid[#Data],$DD569,78),0)</f>
        <v/>
      </c>
      <c r="CC569">
        <f>IFERROR(INDEX(PP_Grid[#Data],$DD569,79),0)</f>
        <v/>
      </c>
      <c r="CD569">
        <f>IFERROR(INDEX(PP_Grid[#Data],$DD569,80),0)</f>
        <v/>
      </c>
      <c r="CE569">
        <f>IFERROR(INDEX(PP_Grid[#Data],$DD569,81),0)</f>
        <v/>
      </c>
      <c r="CF569">
        <f>IFERROR(INDEX(PP_Grid[#Data],$DD569,82),0)</f>
        <v/>
      </c>
      <c r="CG569">
        <f>IFERROR(INDEX(PP_Grid[#Data],$DD569,83),0)</f>
        <v/>
      </c>
      <c r="CH569">
        <f>IFERROR(INDEX(PP_Grid[#Data],$DD569,84),0)</f>
        <v/>
      </c>
      <c r="CI569">
        <f>IFERROR(INDEX(PP_Grid[#Data],$DD569,85),0)</f>
        <v/>
      </c>
      <c r="CJ569">
        <f>IFERROR(INDEX(PP_Grid[#Data],$DD569,86),0)</f>
        <v/>
      </c>
      <c r="CK569">
        <f>IFERROR(INDEX(PP_Grid[#Data],$DD569,87),0)</f>
        <v/>
      </c>
      <c r="CL569">
        <f>IFERROR(INDEX(PP_Grid[#Data],$DD569,88),0)</f>
        <v/>
      </c>
      <c r="CM569">
        <f>IFERROR(INDEX(PP_Grid[#Data],$DD569,89),0)</f>
        <v/>
      </c>
      <c r="CN569">
        <f>IFERROR(INDEX(PP_Grid[#Data],$DD569,90),0)</f>
        <v/>
      </c>
      <c r="CO569">
        <f>IFERROR(INDEX(PP_Grid[#Data],$DD569,91),0)</f>
        <v/>
      </c>
      <c r="CP569">
        <f>IFERROR(INDEX(PP_Grid[#Data],$DD569,92),0)</f>
        <v/>
      </c>
      <c r="CQ569">
        <f>IFERROR(INDEX(PP_Grid[#Data],$DD569,93),0)</f>
        <v/>
      </c>
      <c r="CR569">
        <f>IFERROR(INDEX(PP_Grid[#Data],$DD569,94),0)</f>
        <v/>
      </c>
      <c r="CS569">
        <f>IFERROR(INDEX(PP_Grid[#Data],$DD569,95),0)</f>
        <v/>
      </c>
      <c r="CT569">
        <f>IFERROR(INDEX(PP_Grid[#Data],$DD569,96),0)</f>
        <v/>
      </c>
      <c r="CU569">
        <f>IFERROR(INDEX(PP_Grid[#Data],$DD569,97),0)</f>
        <v/>
      </c>
      <c r="CV569">
        <f>IFERROR(INDEX(PP_Grid[#Data],$DD569,98),0)</f>
        <v/>
      </c>
      <c r="CW569">
        <f>IFERROR(INDEX(PP_Grid[#Data],$DD569,99),0)</f>
        <v/>
      </c>
      <c r="CX569">
        <f>IFERROR(INDEX(PP_Grid[#Data],$DD569,100),0)</f>
        <v/>
      </c>
      <c r="CY569">
        <f>IFERROR(INDEX(PP_Grid[#Data],$DD569,101),0)</f>
        <v/>
      </c>
      <c r="CZ569">
        <f>IFERROR(INDEX(PP_Grid[#Data],$DD569,102),0)</f>
        <v/>
      </c>
      <c r="DA569">
        <f>IFERROR(INDEX(PP_Grid[#Data],$DD569,103),0)</f>
        <v/>
      </c>
      <c r="DB569">
        <f>IFERROR(INDEX(PP_Grid[#Data],$DD569,104),0)</f>
        <v/>
      </c>
      <c r="DC569">
        <f>IFERROR(INDEX(PP_Grid[#Data],$DD569,105),0)</f>
        <v/>
      </c>
      <c r="DD569" s="12">
        <f>IFERROR(MATCH($B569,PP_Grid[Intermediate],0),99999)</f>
        <v/>
      </c>
    </row>
    <row r="570">
      <c r="B570" t="inlineStr">
        <is>
          <t>使用量(kg)</t>
        </is>
      </c>
      <c r="C570">
        <f>SUMIFS(M_BOM[RM_Qty_Per_Batch],M_BOM[Intermediate],$B569,M_BOM[Part Name],$A518)</f>
        <v/>
      </c>
      <c r="D570">
        <f>$C570*D569</f>
        <v/>
      </c>
      <c r="E570">
        <f>$C570*E569</f>
        <v/>
      </c>
      <c r="F570">
        <f>$C570*F569</f>
        <v/>
      </c>
      <c r="G570">
        <f>$C570*G569</f>
        <v/>
      </c>
      <c r="H570">
        <f>$C570*H569</f>
        <v/>
      </c>
      <c r="I570">
        <f>$C570*I569</f>
        <v/>
      </c>
      <c r="J570">
        <f>$C570*J569</f>
        <v/>
      </c>
      <c r="K570">
        <f>$C570*K569</f>
        <v/>
      </c>
      <c r="L570">
        <f>$C570*L569</f>
        <v/>
      </c>
      <c r="M570">
        <f>$C570*M569</f>
        <v/>
      </c>
      <c r="N570">
        <f>$C570*N569</f>
        <v/>
      </c>
      <c r="O570">
        <f>$C570*O569</f>
        <v/>
      </c>
      <c r="P570">
        <f>$C570*P569</f>
        <v/>
      </c>
      <c r="Q570">
        <f>$C570*Q569</f>
        <v/>
      </c>
      <c r="R570">
        <f>$C570*R569</f>
        <v/>
      </c>
      <c r="S570">
        <f>$C570*S569</f>
        <v/>
      </c>
      <c r="T570">
        <f>$C570*T569</f>
        <v/>
      </c>
      <c r="U570">
        <f>$C570*U569</f>
        <v/>
      </c>
      <c r="V570">
        <f>$C570*V569</f>
        <v/>
      </c>
      <c r="W570">
        <f>$C570*W569</f>
        <v/>
      </c>
      <c r="X570">
        <f>$C570*X569</f>
        <v/>
      </c>
      <c r="Y570">
        <f>$C570*Y569</f>
        <v/>
      </c>
      <c r="Z570">
        <f>$C570*Z569</f>
        <v/>
      </c>
      <c r="AA570">
        <f>$C570*AA569</f>
        <v/>
      </c>
      <c r="AB570">
        <f>$C570*AB569</f>
        <v/>
      </c>
      <c r="AC570">
        <f>$C570*AC569</f>
        <v/>
      </c>
      <c r="AD570">
        <f>$C570*AD569</f>
        <v/>
      </c>
      <c r="AE570">
        <f>$C570*AE569</f>
        <v/>
      </c>
      <c r="AF570">
        <f>$C570*AF569</f>
        <v/>
      </c>
      <c r="AG570">
        <f>$C570*AG569</f>
        <v/>
      </c>
      <c r="AH570">
        <f>$C570*AH569</f>
        <v/>
      </c>
      <c r="AI570">
        <f>$C570*AI569</f>
        <v/>
      </c>
      <c r="AJ570">
        <f>$C570*AJ569</f>
        <v/>
      </c>
      <c r="AK570">
        <f>$C570*AK569</f>
        <v/>
      </c>
      <c r="AL570">
        <f>$C570*AL569</f>
        <v/>
      </c>
      <c r="AM570">
        <f>$C570*AM569</f>
        <v/>
      </c>
      <c r="AN570">
        <f>$C570*AN569</f>
        <v/>
      </c>
      <c r="AO570">
        <f>$C570*AO569</f>
        <v/>
      </c>
      <c r="AP570">
        <f>$C570*AP569</f>
        <v/>
      </c>
      <c r="AQ570">
        <f>$C570*AQ569</f>
        <v/>
      </c>
      <c r="AR570">
        <f>$C570*AR569</f>
        <v/>
      </c>
      <c r="AS570">
        <f>$C570*AS569</f>
        <v/>
      </c>
      <c r="AT570">
        <f>$C570*AT569</f>
        <v/>
      </c>
      <c r="AU570">
        <f>$C570*AU569</f>
        <v/>
      </c>
      <c r="AV570">
        <f>$C570*AV569</f>
        <v/>
      </c>
      <c r="AW570">
        <f>$C570*AW569</f>
        <v/>
      </c>
      <c r="AX570">
        <f>$C570*AX569</f>
        <v/>
      </c>
      <c r="AY570">
        <f>$C570*AY569</f>
        <v/>
      </c>
      <c r="AZ570">
        <f>$C570*AZ569</f>
        <v/>
      </c>
      <c r="BA570">
        <f>$C570*BA569</f>
        <v/>
      </c>
      <c r="BB570">
        <f>$C570*BB569</f>
        <v/>
      </c>
      <c r="BC570">
        <f>$C570*BC569</f>
        <v/>
      </c>
      <c r="BD570">
        <f>$C570*BD569</f>
        <v/>
      </c>
      <c r="BE570">
        <f>$C570*BE569</f>
        <v/>
      </c>
      <c r="BF570">
        <f>$C570*BF569</f>
        <v/>
      </c>
      <c r="BG570">
        <f>$C570*BG569</f>
        <v/>
      </c>
      <c r="BH570">
        <f>$C570*BH569</f>
        <v/>
      </c>
      <c r="BI570">
        <f>$C570*BI569</f>
        <v/>
      </c>
      <c r="BJ570">
        <f>$C570*BJ569</f>
        <v/>
      </c>
      <c r="BK570">
        <f>$C570*BK569</f>
        <v/>
      </c>
      <c r="BL570">
        <f>$C570*BL569</f>
        <v/>
      </c>
      <c r="BM570">
        <f>$C570*BM569</f>
        <v/>
      </c>
      <c r="BN570">
        <f>$C570*BN569</f>
        <v/>
      </c>
      <c r="BO570">
        <f>$C570*BO569</f>
        <v/>
      </c>
      <c r="BP570">
        <f>$C570*BP569</f>
        <v/>
      </c>
      <c r="BQ570">
        <f>$C570*BQ569</f>
        <v/>
      </c>
      <c r="BR570">
        <f>$C570*BR569</f>
        <v/>
      </c>
      <c r="BS570">
        <f>$C570*BS569</f>
        <v/>
      </c>
      <c r="BT570">
        <f>$C570*BT569</f>
        <v/>
      </c>
      <c r="BU570">
        <f>$C570*BU569</f>
        <v/>
      </c>
      <c r="BV570">
        <f>$C570*BV569</f>
        <v/>
      </c>
      <c r="BW570">
        <f>$C570*BW569</f>
        <v/>
      </c>
      <c r="BX570">
        <f>$C570*BX569</f>
        <v/>
      </c>
      <c r="BY570">
        <f>$C570*BY569</f>
        <v/>
      </c>
      <c r="BZ570">
        <f>$C570*BZ569</f>
        <v/>
      </c>
      <c r="CA570">
        <f>$C570*CA569</f>
        <v/>
      </c>
      <c r="CB570">
        <f>$C570*CB569</f>
        <v/>
      </c>
      <c r="CC570">
        <f>$C570*CC569</f>
        <v/>
      </c>
      <c r="CD570">
        <f>$C570*CD569</f>
        <v/>
      </c>
      <c r="CE570">
        <f>$C570*CE569</f>
        <v/>
      </c>
      <c r="CF570">
        <f>$C570*CF569</f>
        <v/>
      </c>
      <c r="CG570">
        <f>$C570*CG569</f>
        <v/>
      </c>
      <c r="CH570">
        <f>$C570*CH569</f>
        <v/>
      </c>
      <c r="CI570">
        <f>$C570*CI569</f>
        <v/>
      </c>
      <c r="CJ570">
        <f>$C570*CJ569</f>
        <v/>
      </c>
      <c r="CK570">
        <f>$C570*CK569</f>
        <v/>
      </c>
      <c r="CL570">
        <f>$C570*CL569</f>
        <v/>
      </c>
      <c r="CM570">
        <f>$C570*CM569</f>
        <v/>
      </c>
      <c r="CN570">
        <f>$C570*CN569</f>
        <v/>
      </c>
      <c r="CO570">
        <f>$C570*CO569</f>
        <v/>
      </c>
      <c r="CP570">
        <f>$C570*CP569</f>
        <v/>
      </c>
      <c r="CQ570">
        <f>$C570*CQ569</f>
        <v/>
      </c>
      <c r="CR570">
        <f>$C570*CR569</f>
        <v/>
      </c>
      <c r="CS570">
        <f>$C570*CS569</f>
        <v/>
      </c>
      <c r="CT570">
        <f>$C570*CT569</f>
        <v/>
      </c>
      <c r="CU570">
        <f>$C570*CU569</f>
        <v/>
      </c>
      <c r="CV570">
        <f>$C570*CV569</f>
        <v/>
      </c>
      <c r="CW570">
        <f>$C570*CW569</f>
        <v/>
      </c>
      <c r="CX570">
        <f>$C570*CX569</f>
        <v/>
      </c>
      <c r="CY570">
        <f>$C570*CY569</f>
        <v/>
      </c>
      <c r="CZ570">
        <f>$C570*CZ569</f>
        <v/>
      </c>
      <c r="DA570">
        <f>$C570*DA569</f>
        <v/>
      </c>
      <c r="DB570">
        <f>$C570*DB569</f>
        <v/>
      </c>
      <c r="DC570">
        <f>$C570*DC569</f>
        <v/>
      </c>
    </row>
    <row r="571">
      <c r="B571" t="inlineStr">
        <is>
          <t>TSP-903</t>
        </is>
      </c>
      <c r="C571" t="inlineStr">
        <is>
          <t>No. of batches</t>
        </is>
      </c>
      <c r="D571">
        <f>IFERROR(INDEX(PP_Grid[#Data],$DD571,2),0)</f>
        <v/>
      </c>
      <c r="E571">
        <f>IFERROR(INDEX(PP_Grid[#Data],$DD571,3),0)</f>
        <v/>
      </c>
      <c r="F571">
        <f>IFERROR(INDEX(PP_Grid[#Data],$DD571,4),0)</f>
        <v/>
      </c>
      <c r="G571">
        <f>IFERROR(INDEX(PP_Grid[#Data],$DD571,5),0)</f>
        <v/>
      </c>
      <c r="H571">
        <f>IFERROR(INDEX(PP_Grid[#Data],$DD571,6),0)</f>
        <v/>
      </c>
      <c r="I571">
        <f>IFERROR(INDEX(PP_Grid[#Data],$DD571,7),0)</f>
        <v/>
      </c>
      <c r="J571">
        <f>IFERROR(INDEX(PP_Grid[#Data],$DD571,8),0)</f>
        <v/>
      </c>
      <c r="K571">
        <f>IFERROR(INDEX(PP_Grid[#Data],$DD571,9),0)</f>
        <v/>
      </c>
      <c r="L571">
        <f>IFERROR(INDEX(PP_Grid[#Data],$DD571,10),0)</f>
        <v/>
      </c>
      <c r="M571">
        <f>IFERROR(INDEX(PP_Grid[#Data],$DD571,11),0)</f>
        <v/>
      </c>
      <c r="N571">
        <f>IFERROR(INDEX(PP_Grid[#Data],$DD571,12),0)</f>
        <v/>
      </c>
      <c r="O571">
        <f>IFERROR(INDEX(PP_Grid[#Data],$DD571,13),0)</f>
        <v/>
      </c>
      <c r="P571">
        <f>IFERROR(INDEX(PP_Grid[#Data],$DD571,14),0)</f>
        <v/>
      </c>
      <c r="Q571">
        <f>IFERROR(INDEX(PP_Grid[#Data],$DD571,15),0)</f>
        <v/>
      </c>
      <c r="R571">
        <f>IFERROR(INDEX(PP_Grid[#Data],$DD571,16),0)</f>
        <v/>
      </c>
      <c r="S571">
        <f>IFERROR(INDEX(PP_Grid[#Data],$DD571,17),0)</f>
        <v/>
      </c>
      <c r="T571">
        <f>IFERROR(INDEX(PP_Grid[#Data],$DD571,18),0)</f>
        <v/>
      </c>
      <c r="U571">
        <f>IFERROR(INDEX(PP_Grid[#Data],$DD571,19),0)</f>
        <v/>
      </c>
      <c r="V571">
        <f>IFERROR(INDEX(PP_Grid[#Data],$DD571,20),0)</f>
        <v/>
      </c>
      <c r="W571">
        <f>IFERROR(INDEX(PP_Grid[#Data],$DD571,21),0)</f>
        <v/>
      </c>
      <c r="X571">
        <f>IFERROR(INDEX(PP_Grid[#Data],$DD571,22),0)</f>
        <v/>
      </c>
      <c r="Y571">
        <f>IFERROR(INDEX(PP_Grid[#Data],$DD571,23),0)</f>
        <v/>
      </c>
      <c r="Z571">
        <f>IFERROR(INDEX(PP_Grid[#Data],$DD571,24),0)</f>
        <v/>
      </c>
      <c r="AA571">
        <f>IFERROR(INDEX(PP_Grid[#Data],$DD571,25),0)</f>
        <v/>
      </c>
      <c r="AB571">
        <f>IFERROR(INDEX(PP_Grid[#Data],$DD571,26),0)</f>
        <v/>
      </c>
      <c r="AC571">
        <f>IFERROR(INDEX(PP_Grid[#Data],$DD571,27),0)</f>
        <v/>
      </c>
      <c r="AD571">
        <f>IFERROR(INDEX(PP_Grid[#Data],$DD571,28),0)</f>
        <v/>
      </c>
      <c r="AE571">
        <f>IFERROR(INDEX(PP_Grid[#Data],$DD571,29),0)</f>
        <v/>
      </c>
      <c r="AF571">
        <f>IFERROR(INDEX(PP_Grid[#Data],$DD571,30),0)</f>
        <v/>
      </c>
      <c r="AG571">
        <f>IFERROR(INDEX(PP_Grid[#Data],$DD571,31),0)</f>
        <v/>
      </c>
      <c r="AH571">
        <f>IFERROR(INDEX(PP_Grid[#Data],$DD571,32),0)</f>
        <v/>
      </c>
      <c r="AI571">
        <f>IFERROR(INDEX(PP_Grid[#Data],$DD571,33),0)</f>
        <v/>
      </c>
      <c r="AJ571">
        <f>IFERROR(INDEX(PP_Grid[#Data],$DD571,34),0)</f>
        <v/>
      </c>
      <c r="AK571">
        <f>IFERROR(INDEX(PP_Grid[#Data],$DD571,35),0)</f>
        <v/>
      </c>
      <c r="AL571">
        <f>IFERROR(INDEX(PP_Grid[#Data],$DD571,36),0)</f>
        <v/>
      </c>
      <c r="AM571">
        <f>IFERROR(INDEX(PP_Grid[#Data],$DD571,37),0)</f>
        <v/>
      </c>
      <c r="AN571">
        <f>IFERROR(INDEX(PP_Grid[#Data],$DD571,38),0)</f>
        <v/>
      </c>
      <c r="AO571">
        <f>IFERROR(INDEX(PP_Grid[#Data],$DD571,39),0)</f>
        <v/>
      </c>
      <c r="AP571">
        <f>IFERROR(INDEX(PP_Grid[#Data],$DD571,40),0)</f>
        <v/>
      </c>
      <c r="AQ571">
        <f>IFERROR(INDEX(PP_Grid[#Data],$DD571,41),0)</f>
        <v/>
      </c>
      <c r="AR571">
        <f>IFERROR(INDEX(PP_Grid[#Data],$DD571,42),0)</f>
        <v/>
      </c>
      <c r="AS571">
        <f>IFERROR(INDEX(PP_Grid[#Data],$DD571,43),0)</f>
        <v/>
      </c>
      <c r="AT571">
        <f>IFERROR(INDEX(PP_Grid[#Data],$DD571,44),0)</f>
        <v/>
      </c>
      <c r="AU571">
        <f>IFERROR(INDEX(PP_Grid[#Data],$DD571,45),0)</f>
        <v/>
      </c>
      <c r="AV571">
        <f>IFERROR(INDEX(PP_Grid[#Data],$DD571,46),0)</f>
        <v/>
      </c>
      <c r="AW571">
        <f>IFERROR(INDEX(PP_Grid[#Data],$DD571,47),0)</f>
        <v/>
      </c>
      <c r="AX571">
        <f>IFERROR(INDEX(PP_Grid[#Data],$DD571,48),0)</f>
        <v/>
      </c>
      <c r="AY571">
        <f>IFERROR(INDEX(PP_Grid[#Data],$DD571,49),0)</f>
        <v/>
      </c>
      <c r="AZ571">
        <f>IFERROR(INDEX(PP_Grid[#Data],$DD571,50),0)</f>
        <v/>
      </c>
      <c r="BA571">
        <f>IFERROR(INDEX(PP_Grid[#Data],$DD571,51),0)</f>
        <v/>
      </c>
      <c r="BB571">
        <f>IFERROR(INDEX(PP_Grid[#Data],$DD571,52),0)</f>
        <v/>
      </c>
      <c r="BC571">
        <f>IFERROR(INDEX(PP_Grid[#Data],$DD571,53),0)</f>
        <v/>
      </c>
      <c r="BD571">
        <f>IFERROR(INDEX(PP_Grid[#Data],$DD571,54),0)</f>
        <v/>
      </c>
      <c r="BE571">
        <f>IFERROR(INDEX(PP_Grid[#Data],$DD571,55),0)</f>
        <v/>
      </c>
      <c r="BF571">
        <f>IFERROR(INDEX(PP_Grid[#Data],$DD571,56),0)</f>
        <v/>
      </c>
      <c r="BG571">
        <f>IFERROR(INDEX(PP_Grid[#Data],$DD571,57),0)</f>
        <v/>
      </c>
      <c r="BH571">
        <f>IFERROR(INDEX(PP_Grid[#Data],$DD571,58),0)</f>
        <v/>
      </c>
      <c r="BI571">
        <f>IFERROR(INDEX(PP_Grid[#Data],$DD571,59),0)</f>
        <v/>
      </c>
      <c r="BJ571">
        <f>IFERROR(INDEX(PP_Grid[#Data],$DD571,60),0)</f>
        <v/>
      </c>
      <c r="BK571">
        <f>IFERROR(INDEX(PP_Grid[#Data],$DD571,61),0)</f>
        <v/>
      </c>
      <c r="BL571">
        <f>IFERROR(INDEX(PP_Grid[#Data],$DD571,62),0)</f>
        <v/>
      </c>
      <c r="BM571">
        <f>IFERROR(INDEX(PP_Grid[#Data],$DD571,63),0)</f>
        <v/>
      </c>
      <c r="BN571">
        <f>IFERROR(INDEX(PP_Grid[#Data],$DD571,64),0)</f>
        <v/>
      </c>
      <c r="BO571">
        <f>IFERROR(INDEX(PP_Grid[#Data],$DD571,65),0)</f>
        <v/>
      </c>
      <c r="BP571">
        <f>IFERROR(INDEX(PP_Grid[#Data],$DD571,66),0)</f>
        <v/>
      </c>
      <c r="BQ571">
        <f>IFERROR(INDEX(PP_Grid[#Data],$DD571,67),0)</f>
        <v/>
      </c>
      <c r="BR571">
        <f>IFERROR(INDEX(PP_Grid[#Data],$DD571,68),0)</f>
        <v/>
      </c>
      <c r="BS571">
        <f>IFERROR(INDEX(PP_Grid[#Data],$DD571,69),0)</f>
        <v/>
      </c>
      <c r="BT571">
        <f>IFERROR(INDEX(PP_Grid[#Data],$DD571,70),0)</f>
        <v/>
      </c>
      <c r="BU571">
        <f>IFERROR(INDEX(PP_Grid[#Data],$DD571,71),0)</f>
        <v/>
      </c>
      <c r="BV571">
        <f>IFERROR(INDEX(PP_Grid[#Data],$DD571,72),0)</f>
        <v/>
      </c>
      <c r="BW571">
        <f>IFERROR(INDEX(PP_Grid[#Data],$DD571,73),0)</f>
        <v/>
      </c>
      <c r="BX571">
        <f>IFERROR(INDEX(PP_Grid[#Data],$DD571,74),0)</f>
        <v/>
      </c>
      <c r="BY571">
        <f>IFERROR(INDEX(PP_Grid[#Data],$DD571,75),0)</f>
        <v/>
      </c>
      <c r="BZ571">
        <f>IFERROR(INDEX(PP_Grid[#Data],$DD571,76),0)</f>
        <v/>
      </c>
      <c r="CA571">
        <f>IFERROR(INDEX(PP_Grid[#Data],$DD571,77),0)</f>
        <v/>
      </c>
      <c r="CB571">
        <f>IFERROR(INDEX(PP_Grid[#Data],$DD571,78),0)</f>
        <v/>
      </c>
      <c r="CC571">
        <f>IFERROR(INDEX(PP_Grid[#Data],$DD571,79),0)</f>
        <v/>
      </c>
      <c r="CD571">
        <f>IFERROR(INDEX(PP_Grid[#Data],$DD571,80),0)</f>
        <v/>
      </c>
      <c r="CE571">
        <f>IFERROR(INDEX(PP_Grid[#Data],$DD571,81),0)</f>
        <v/>
      </c>
      <c r="CF571">
        <f>IFERROR(INDEX(PP_Grid[#Data],$DD571,82),0)</f>
        <v/>
      </c>
      <c r="CG571">
        <f>IFERROR(INDEX(PP_Grid[#Data],$DD571,83),0)</f>
        <v/>
      </c>
      <c r="CH571">
        <f>IFERROR(INDEX(PP_Grid[#Data],$DD571,84),0)</f>
        <v/>
      </c>
      <c r="CI571">
        <f>IFERROR(INDEX(PP_Grid[#Data],$DD571,85),0)</f>
        <v/>
      </c>
      <c r="CJ571">
        <f>IFERROR(INDEX(PP_Grid[#Data],$DD571,86),0)</f>
        <v/>
      </c>
      <c r="CK571">
        <f>IFERROR(INDEX(PP_Grid[#Data],$DD571,87),0)</f>
        <v/>
      </c>
      <c r="CL571">
        <f>IFERROR(INDEX(PP_Grid[#Data],$DD571,88),0)</f>
        <v/>
      </c>
      <c r="CM571">
        <f>IFERROR(INDEX(PP_Grid[#Data],$DD571,89),0)</f>
        <v/>
      </c>
      <c r="CN571">
        <f>IFERROR(INDEX(PP_Grid[#Data],$DD571,90),0)</f>
        <v/>
      </c>
      <c r="CO571">
        <f>IFERROR(INDEX(PP_Grid[#Data],$DD571,91),0)</f>
        <v/>
      </c>
      <c r="CP571">
        <f>IFERROR(INDEX(PP_Grid[#Data],$DD571,92),0)</f>
        <v/>
      </c>
      <c r="CQ571">
        <f>IFERROR(INDEX(PP_Grid[#Data],$DD571,93),0)</f>
        <v/>
      </c>
      <c r="CR571">
        <f>IFERROR(INDEX(PP_Grid[#Data],$DD571,94),0)</f>
        <v/>
      </c>
      <c r="CS571">
        <f>IFERROR(INDEX(PP_Grid[#Data],$DD571,95),0)</f>
        <v/>
      </c>
      <c r="CT571">
        <f>IFERROR(INDEX(PP_Grid[#Data],$DD571,96),0)</f>
        <v/>
      </c>
      <c r="CU571">
        <f>IFERROR(INDEX(PP_Grid[#Data],$DD571,97),0)</f>
        <v/>
      </c>
      <c r="CV571">
        <f>IFERROR(INDEX(PP_Grid[#Data],$DD571,98),0)</f>
        <v/>
      </c>
      <c r="CW571">
        <f>IFERROR(INDEX(PP_Grid[#Data],$DD571,99),0)</f>
        <v/>
      </c>
      <c r="CX571">
        <f>IFERROR(INDEX(PP_Grid[#Data],$DD571,100),0)</f>
        <v/>
      </c>
      <c r="CY571">
        <f>IFERROR(INDEX(PP_Grid[#Data],$DD571,101),0)</f>
        <v/>
      </c>
      <c r="CZ571">
        <f>IFERROR(INDEX(PP_Grid[#Data],$DD571,102),0)</f>
        <v/>
      </c>
      <c r="DA571">
        <f>IFERROR(INDEX(PP_Grid[#Data],$DD571,103),0)</f>
        <v/>
      </c>
      <c r="DB571">
        <f>IFERROR(INDEX(PP_Grid[#Data],$DD571,104),0)</f>
        <v/>
      </c>
      <c r="DC571">
        <f>IFERROR(INDEX(PP_Grid[#Data],$DD571,105),0)</f>
        <v/>
      </c>
      <c r="DD571" s="12">
        <f>IFERROR(MATCH($B571,PP_Grid[Intermediate],0),99999)</f>
        <v/>
      </c>
    </row>
    <row r="572">
      <c r="B572" t="inlineStr">
        <is>
          <t>使用量(kg)</t>
        </is>
      </c>
      <c r="C572">
        <f>SUMIFS(M_BOM[RM_Qty_Per_Batch],M_BOM[Intermediate],$B571,M_BOM[Part Name],$A518)</f>
        <v/>
      </c>
      <c r="D572">
        <f>$C572*D571</f>
        <v/>
      </c>
      <c r="E572">
        <f>$C572*E571</f>
        <v/>
      </c>
      <c r="F572">
        <f>$C572*F571</f>
        <v/>
      </c>
      <c r="G572">
        <f>$C572*G571</f>
        <v/>
      </c>
      <c r="H572">
        <f>$C572*H571</f>
        <v/>
      </c>
      <c r="I572">
        <f>$C572*I571</f>
        <v/>
      </c>
      <c r="J572">
        <f>$C572*J571</f>
        <v/>
      </c>
      <c r="K572">
        <f>$C572*K571</f>
        <v/>
      </c>
      <c r="L572">
        <f>$C572*L571</f>
        <v/>
      </c>
      <c r="M572">
        <f>$C572*M571</f>
        <v/>
      </c>
      <c r="N572">
        <f>$C572*N571</f>
        <v/>
      </c>
      <c r="O572">
        <f>$C572*O571</f>
        <v/>
      </c>
      <c r="P572">
        <f>$C572*P571</f>
        <v/>
      </c>
      <c r="Q572">
        <f>$C572*Q571</f>
        <v/>
      </c>
      <c r="R572">
        <f>$C572*R571</f>
        <v/>
      </c>
      <c r="S572">
        <f>$C572*S571</f>
        <v/>
      </c>
      <c r="T572">
        <f>$C572*T571</f>
        <v/>
      </c>
      <c r="U572">
        <f>$C572*U571</f>
        <v/>
      </c>
      <c r="V572">
        <f>$C572*V571</f>
        <v/>
      </c>
      <c r="W572">
        <f>$C572*W571</f>
        <v/>
      </c>
      <c r="X572">
        <f>$C572*X571</f>
        <v/>
      </c>
      <c r="Y572">
        <f>$C572*Y571</f>
        <v/>
      </c>
      <c r="Z572">
        <f>$C572*Z571</f>
        <v/>
      </c>
      <c r="AA572">
        <f>$C572*AA571</f>
        <v/>
      </c>
      <c r="AB572">
        <f>$C572*AB571</f>
        <v/>
      </c>
      <c r="AC572">
        <f>$C572*AC571</f>
        <v/>
      </c>
      <c r="AD572">
        <f>$C572*AD571</f>
        <v/>
      </c>
      <c r="AE572">
        <f>$C572*AE571</f>
        <v/>
      </c>
      <c r="AF572">
        <f>$C572*AF571</f>
        <v/>
      </c>
      <c r="AG572">
        <f>$C572*AG571</f>
        <v/>
      </c>
      <c r="AH572">
        <f>$C572*AH571</f>
        <v/>
      </c>
      <c r="AI572">
        <f>$C572*AI571</f>
        <v/>
      </c>
      <c r="AJ572">
        <f>$C572*AJ571</f>
        <v/>
      </c>
      <c r="AK572">
        <f>$C572*AK571</f>
        <v/>
      </c>
      <c r="AL572">
        <f>$C572*AL571</f>
        <v/>
      </c>
      <c r="AM572">
        <f>$C572*AM571</f>
        <v/>
      </c>
      <c r="AN572">
        <f>$C572*AN571</f>
        <v/>
      </c>
      <c r="AO572">
        <f>$C572*AO571</f>
        <v/>
      </c>
      <c r="AP572">
        <f>$C572*AP571</f>
        <v/>
      </c>
      <c r="AQ572">
        <f>$C572*AQ571</f>
        <v/>
      </c>
      <c r="AR572">
        <f>$C572*AR571</f>
        <v/>
      </c>
      <c r="AS572">
        <f>$C572*AS571</f>
        <v/>
      </c>
      <c r="AT572">
        <f>$C572*AT571</f>
        <v/>
      </c>
      <c r="AU572">
        <f>$C572*AU571</f>
        <v/>
      </c>
      <c r="AV572">
        <f>$C572*AV571</f>
        <v/>
      </c>
      <c r="AW572">
        <f>$C572*AW571</f>
        <v/>
      </c>
      <c r="AX572">
        <f>$C572*AX571</f>
        <v/>
      </c>
      <c r="AY572">
        <f>$C572*AY571</f>
        <v/>
      </c>
      <c r="AZ572">
        <f>$C572*AZ571</f>
        <v/>
      </c>
      <c r="BA572">
        <f>$C572*BA571</f>
        <v/>
      </c>
      <c r="BB572">
        <f>$C572*BB571</f>
        <v/>
      </c>
      <c r="BC572">
        <f>$C572*BC571</f>
        <v/>
      </c>
      <c r="BD572">
        <f>$C572*BD571</f>
        <v/>
      </c>
      <c r="BE572">
        <f>$C572*BE571</f>
        <v/>
      </c>
      <c r="BF572">
        <f>$C572*BF571</f>
        <v/>
      </c>
      <c r="BG572">
        <f>$C572*BG571</f>
        <v/>
      </c>
      <c r="BH572">
        <f>$C572*BH571</f>
        <v/>
      </c>
      <c r="BI572">
        <f>$C572*BI571</f>
        <v/>
      </c>
      <c r="BJ572">
        <f>$C572*BJ571</f>
        <v/>
      </c>
      <c r="BK572">
        <f>$C572*BK571</f>
        <v/>
      </c>
      <c r="BL572">
        <f>$C572*BL571</f>
        <v/>
      </c>
      <c r="BM572">
        <f>$C572*BM571</f>
        <v/>
      </c>
      <c r="BN572">
        <f>$C572*BN571</f>
        <v/>
      </c>
      <c r="BO572">
        <f>$C572*BO571</f>
        <v/>
      </c>
      <c r="BP572">
        <f>$C572*BP571</f>
        <v/>
      </c>
      <c r="BQ572">
        <f>$C572*BQ571</f>
        <v/>
      </c>
      <c r="BR572">
        <f>$C572*BR571</f>
        <v/>
      </c>
      <c r="BS572">
        <f>$C572*BS571</f>
        <v/>
      </c>
      <c r="BT572">
        <f>$C572*BT571</f>
        <v/>
      </c>
      <c r="BU572">
        <f>$C572*BU571</f>
        <v/>
      </c>
      <c r="BV572">
        <f>$C572*BV571</f>
        <v/>
      </c>
      <c r="BW572">
        <f>$C572*BW571</f>
        <v/>
      </c>
      <c r="BX572">
        <f>$C572*BX571</f>
        <v/>
      </c>
      <c r="BY572">
        <f>$C572*BY571</f>
        <v/>
      </c>
      <c r="BZ572">
        <f>$C572*BZ571</f>
        <v/>
      </c>
      <c r="CA572">
        <f>$C572*CA571</f>
        <v/>
      </c>
      <c r="CB572">
        <f>$C572*CB571</f>
        <v/>
      </c>
      <c r="CC572">
        <f>$C572*CC571</f>
        <v/>
      </c>
      <c r="CD572">
        <f>$C572*CD571</f>
        <v/>
      </c>
      <c r="CE572">
        <f>$C572*CE571</f>
        <v/>
      </c>
      <c r="CF572">
        <f>$C572*CF571</f>
        <v/>
      </c>
      <c r="CG572">
        <f>$C572*CG571</f>
        <v/>
      </c>
      <c r="CH572">
        <f>$C572*CH571</f>
        <v/>
      </c>
      <c r="CI572">
        <f>$C572*CI571</f>
        <v/>
      </c>
      <c r="CJ572">
        <f>$C572*CJ571</f>
        <v/>
      </c>
      <c r="CK572">
        <f>$C572*CK571</f>
        <v/>
      </c>
      <c r="CL572">
        <f>$C572*CL571</f>
        <v/>
      </c>
      <c r="CM572">
        <f>$C572*CM571</f>
        <v/>
      </c>
      <c r="CN572">
        <f>$C572*CN571</f>
        <v/>
      </c>
      <c r="CO572">
        <f>$C572*CO571</f>
        <v/>
      </c>
      <c r="CP572">
        <f>$C572*CP571</f>
        <v/>
      </c>
      <c r="CQ572">
        <f>$C572*CQ571</f>
        <v/>
      </c>
      <c r="CR572">
        <f>$C572*CR571</f>
        <v/>
      </c>
      <c r="CS572">
        <f>$C572*CS571</f>
        <v/>
      </c>
      <c r="CT572">
        <f>$C572*CT571</f>
        <v/>
      </c>
      <c r="CU572">
        <f>$C572*CU571</f>
        <v/>
      </c>
      <c r="CV572">
        <f>$C572*CV571</f>
        <v/>
      </c>
      <c r="CW572">
        <f>$C572*CW571</f>
        <v/>
      </c>
      <c r="CX572">
        <f>$C572*CX571</f>
        <v/>
      </c>
      <c r="CY572">
        <f>$C572*CY571</f>
        <v/>
      </c>
      <c r="CZ572">
        <f>$C572*CZ571</f>
        <v/>
      </c>
      <c r="DA572">
        <f>$C572*DA571</f>
        <v/>
      </c>
      <c r="DB572">
        <f>$C572*DB571</f>
        <v/>
      </c>
      <c r="DC572">
        <f>$C572*DC571</f>
        <v/>
      </c>
    </row>
    <row r="573">
      <c r="B573" t="inlineStr">
        <is>
          <t>TSP-959</t>
        </is>
      </c>
      <c r="C573" t="inlineStr">
        <is>
          <t>No. of batches</t>
        </is>
      </c>
      <c r="D573">
        <f>IFERROR(INDEX(PP_Grid[#Data],$DD573,2),0)</f>
        <v/>
      </c>
      <c r="E573">
        <f>IFERROR(INDEX(PP_Grid[#Data],$DD573,3),0)</f>
        <v/>
      </c>
      <c r="F573">
        <f>IFERROR(INDEX(PP_Grid[#Data],$DD573,4),0)</f>
        <v/>
      </c>
      <c r="G573">
        <f>IFERROR(INDEX(PP_Grid[#Data],$DD573,5),0)</f>
        <v/>
      </c>
      <c r="H573">
        <f>IFERROR(INDEX(PP_Grid[#Data],$DD573,6),0)</f>
        <v/>
      </c>
      <c r="I573">
        <f>IFERROR(INDEX(PP_Grid[#Data],$DD573,7),0)</f>
        <v/>
      </c>
      <c r="J573">
        <f>IFERROR(INDEX(PP_Grid[#Data],$DD573,8),0)</f>
        <v/>
      </c>
      <c r="K573">
        <f>IFERROR(INDEX(PP_Grid[#Data],$DD573,9),0)</f>
        <v/>
      </c>
      <c r="L573">
        <f>IFERROR(INDEX(PP_Grid[#Data],$DD573,10),0)</f>
        <v/>
      </c>
      <c r="M573">
        <f>IFERROR(INDEX(PP_Grid[#Data],$DD573,11),0)</f>
        <v/>
      </c>
      <c r="N573">
        <f>IFERROR(INDEX(PP_Grid[#Data],$DD573,12),0)</f>
        <v/>
      </c>
      <c r="O573">
        <f>IFERROR(INDEX(PP_Grid[#Data],$DD573,13),0)</f>
        <v/>
      </c>
      <c r="P573">
        <f>IFERROR(INDEX(PP_Grid[#Data],$DD573,14),0)</f>
        <v/>
      </c>
      <c r="Q573">
        <f>IFERROR(INDEX(PP_Grid[#Data],$DD573,15),0)</f>
        <v/>
      </c>
      <c r="R573">
        <f>IFERROR(INDEX(PP_Grid[#Data],$DD573,16),0)</f>
        <v/>
      </c>
      <c r="S573">
        <f>IFERROR(INDEX(PP_Grid[#Data],$DD573,17),0)</f>
        <v/>
      </c>
      <c r="T573">
        <f>IFERROR(INDEX(PP_Grid[#Data],$DD573,18),0)</f>
        <v/>
      </c>
      <c r="U573">
        <f>IFERROR(INDEX(PP_Grid[#Data],$DD573,19),0)</f>
        <v/>
      </c>
      <c r="V573">
        <f>IFERROR(INDEX(PP_Grid[#Data],$DD573,20),0)</f>
        <v/>
      </c>
      <c r="W573">
        <f>IFERROR(INDEX(PP_Grid[#Data],$DD573,21),0)</f>
        <v/>
      </c>
      <c r="X573">
        <f>IFERROR(INDEX(PP_Grid[#Data],$DD573,22),0)</f>
        <v/>
      </c>
      <c r="Y573">
        <f>IFERROR(INDEX(PP_Grid[#Data],$DD573,23),0)</f>
        <v/>
      </c>
      <c r="Z573">
        <f>IFERROR(INDEX(PP_Grid[#Data],$DD573,24),0)</f>
        <v/>
      </c>
      <c r="AA573">
        <f>IFERROR(INDEX(PP_Grid[#Data],$DD573,25),0)</f>
        <v/>
      </c>
      <c r="AB573">
        <f>IFERROR(INDEX(PP_Grid[#Data],$DD573,26),0)</f>
        <v/>
      </c>
      <c r="AC573">
        <f>IFERROR(INDEX(PP_Grid[#Data],$DD573,27),0)</f>
        <v/>
      </c>
      <c r="AD573">
        <f>IFERROR(INDEX(PP_Grid[#Data],$DD573,28),0)</f>
        <v/>
      </c>
      <c r="AE573">
        <f>IFERROR(INDEX(PP_Grid[#Data],$DD573,29),0)</f>
        <v/>
      </c>
      <c r="AF573">
        <f>IFERROR(INDEX(PP_Grid[#Data],$DD573,30),0)</f>
        <v/>
      </c>
      <c r="AG573">
        <f>IFERROR(INDEX(PP_Grid[#Data],$DD573,31),0)</f>
        <v/>
      </c>
      <c r="AH573">
        <f>IFERROR(INDEX(PP_Grid[#Data],$DD573,32),0)</f>
        <v/>
      </c>
      <c r="AI573">
        <f>IFERROR(INDEX(PP_Grid[#Data],$DD573,33),0)</f>
        <v/>
      </c>
      <c r="AJ573">
        <f>IFERROR(INDEX(PP_Grid[#Data],$DD573,34),0)</f>
        <v/>
      </c>
      <c r="AK573">
        <f>IFERROR(INDEX(PP_Grid[#Data],$DD573,35),0)</f>
        <v/>
      </c>
      <c r="AL573">
        <f>IFERROR(INDEX(PP_Grid[#Data],$DD573,36),0)</f>
        <v/>
      </c>
      <c r="AM573">
        <f>IFERROR(INDEX(PP_Grid[#Data],$DD573,37),0)</f>
        <v/>
      </c>
      <c r="AN573">
        <f>IFERROR(INDEX(PP_Grid[#Data],$DD573,38),0)</f>
        <v/>
      </c>
      <c r="AO573">
        <f>IFERROR(INDEX(PP_Grid[#Data],$DD573,39),0)</f>
        <v/>
      </c>
      <c r="AP573">
        <f>IFERROR(INDEX(PP_Grid[#Data],$DD573,40),0)</f>
        <v/>
      </c>
      <c r="AQ573">
        <f>IFERROR(INDEX(PP_Grid[#Data],$DD573,41),0)</f>
        <v/>
      </c>
      <c r="AR573">
        <f>IFERROR(INDEX(PP_Grid[#Data],$DD573,42),0)</f>
        <v/>
      </c>
      <c r="AS573">
        <f>IFERROR(INDEX(PP_Grid[#Data],$DD573,43),0)</f>
        <v/>
      </c>
      <c r="AT573">
        <f>IFERROR(INDEX(PP_Grid[#Data],$DD573,44),0)</f>
        <v/>
      </c>
      <c r="AU573">
        <f>IFERROR(INDEX(PP_Grid[#Data],$DD573,45),0)</f>
        <v/>
      </c>
      <c r="AV573">
        <f>IFERROR(INDEX(PP_Grid[#Data],$DD573,46),0)</f>
        <v/>
      </c>
      <c r="AW573">
        <f>IFERROR(INDEX(PP_Grid[#Data],$DD573,47),0)</f>
        <v/>
      </c>
      <c r="AX573">
        <f>IFERROR(INDEX(PP_Grid[#Data],$DD573,48),0)</f>
        <v/>
      </c>
      <c r="AY573">
        <f>IFERROR(INDEX(PP_Grid[#Data],$DD573,49),0)</f>
        <v/>
      </c>
      <c r="AZ573">
        <f>IFERROR(INDEX(PP_Grid[#Data],$DD573,50),0)</f>
        <v/>
      </c>
      <c r="BA573">
        <f>IFERROR(INDEX(PP_Grid[#Data],$DD573,51),0)</f>
        <v/>
      </c>
      <c r="BB573">
        <f>IFERROR(INDEX(PP_Grid[#Data],$DD573,52),0)</f>
        <v/>
      </c>
      <c r="BC573">
        <f>IFERROR(INDEX(PP_Grid[#Data],$DD573,53),0)</f>
        <v/>
      </c>
      <c r="BD573">
        <f>IFERROR(INDEX(PP_Grid[#Data],$DD573,54),0)</f>
        <v/>
      </c>
      <c r="BE573">
        <f>IFERROR(INDEX(PP_Grid[#Data],$DD573,55),0)</f>
        <v/>
      </c>
      <c r="BF573">
        <f>IFERROR(INDEX(PP_Grid[#Data],$DD573,56),0)</f>
        <v/>
      </c>
      <c r="BG573">
        <f>IFERROR(INDEX(PP_Grid[#Data],$DD573,57),0)</f>
        <v/>
      </c>
      <c r="BH573">
        <f>IFERROR(INDEX(PP_Grid[#Data],$DD573,58),0)</f>
        <v/>
      </c>
      <c r="BI573">
        <f>IFERROR(INDEX(PP_Grid[#Data],$DD573,59),0)</f>
        <v/>
      </c>
      <c r="BJ573">
        <f>IFERROR(INDEX(PP_Grid[#Data],$DD573,60),0)</f>
        <v/>
      </c>
      <c r="BK573">
        <f>IFERROR(INDEX(PP_Grid[#Data],$DD573,61),0)</f>
        <v/>
      </c>
      <c r="BL573">
        <f>IFERROR(INDEX(PP_Grid[#Data],$DD573,62),0)</f>
        <v/>
      </c>
      <c r="BM573">
        <f>IFERROR(INDEX(PP_Grid[#Data],$DD573,63),0)</f>
        <v/>
      </c>
      <c r="BN573">
        <f>IFERROR(INDEX(PP_Grid[#Data],$DD573,64),0)</f>
        <v/>
      </c>
      <c r="BO573">
        <f>IFERROR(INDEX(PP_Grid[#Data],$DD573,65),0)</f>
        <v/>
      </c>
      <c r="BP573">
        <f>IFERROR(INDEX(PP_Grid[#Data],$DD573,66),0)</f>
        <v/>
      </c>
      <c r="BQ573">
        <f>IFERROR(INDEX(PP_Grid[#Data],$DD573,67),0)</f>
        <v/>
      </c>
      <c r="BR573">
        <f>IFERROR(INDEX(PP_Grid[#Data],$DD573,68),0)</f>
        <v/>
      </c>
      <c r="BS573">
        <f>IFERROR(INDEX(PP_Grid[#Data],$DD573,69),0)</f>
        <v/>
      </c>
      <c r="BT573">
        <f>IFERROR(INDEX(PP_Grid[#Data],$DD573,70),0)</f>
        <v/>
      </c>
      <c r="BU573">
        <f>IFERROR(INDEX(PP_Grid[#Data],$DD573,71),0)</f>
        <v/>
      </c>
      <c r="BV573">
        <f>IFERROR(INDEX(PP_Grid[#Data],$DD573,72),0)</f>
        <v/>
      </c>
      <c r="BW573">
        <f>IFERROR(INDEX(PP_Grid[#Data],$DD573,73),0)</f>
        <v/>
      </c>
      <c r="BX573">
        <f>IFERROR(INDEX(PP_Grid[#Data],$DD573,74),0)</f>
        <v/>
      </c>
      <c r="BY573">
        <f>IFERROR(INDEX(PP_Grid[#Data],$DD573,75),0)</f>
        <v/>
      </c>
      <c r="BZ573">
        <f>IFERROR(INDEX(PP_Grid[#Data],$DD573,76),0)</f>
        <v/>
      </c>
      <c r="CA573">
        <f>IFERROR(INDEX(PP_Grid[#Data],$DD573,77),0)</f>
        <v/>
      </c>
      <c r="CB573">
        <f>IFERROR(INDEX(PP_Grid[#Data],$DD573,78),0)</f>
        <v/>
      </c>
      <c r="CC573">
        <f>IFERROR(INDEX(PP_Grid[#Data],$DD573,79),0)</f>
        <v/>
      </c>
      <c r="CD573">
        <f>IFERROR(INDEX(PP_Grid[#Data],$DD573,80),0)</f>
        <v/>
      </c>
      <c r="CE573">
        <f>IFERROR(INDEX(PP_Grid[#Data],$DD573,81),0)</f>
        <v/>
      </c>
      <c r="CF573">
        <f>IFERROR(INDEX(PP_Grid[#Data],$DD573,82),0)</f>
        <v/>
      </c>
      <c r="CG573">
        <f>IFERROR(INDEX(PP_Grid[#Data],$DD573,83),0)</f>
        <v/>
      </c>
      <c r="CH573">
        <f>IFERROR(INDEX(PP_Grid[#Data],$DD573,84),0)</f>
        <v/>
      </c>
      <c r="CI573">
        <f>IFERROR(INDEX(PP_Grid[#Data],$DD573,85),0)</f>
        <v/>
      </c>
      <c r="CJ573">
        <f>IFERROR(INDEX(PP_Grid[#Data],$DD573,86),0)</f>
        <v/>
      </c>
      <c r="CK573">
        <f>IFERROR(INDEX(PP_Grid[#Data],$DD573,87),0)</f>
        <v/>
      </c>
      <c r="CL573">
        <f>IFERROR(INDEX(PP_Grid[#Data],$DD573,88),0)</f>
        <v/>
      </c>
      <c r="CM573">
        <f>IFERROR(INDEX(PP_Grid[#Data],$DD573,89),0)</f>
        <v/>
      </c>
      <c r="CN573">
        <f>IFERROR(INDEX(PP_Grid[#Data],$DD573,90),0)</f>
        <v/>
      </c>
      <c r="CO573">
        <f>IFERROR(INDEX(PP_Grid[#Data],$DD573,91),0)</f>
        <v/>
      </c>
      <c r="CP573">
        <f>IFERROR(INDEX(PP_Grid[#Data],$DD573,92),0)</f>
        <v/>
      </c>
      <c r="CQ573">
        <f>IFERROR(INDEX(PP_Grid[#Data],$DD573,93),0)</f>
        <v/>
      </c>
      <c r="CR573">
        <f>IFERROR(INDEX(PP_Grid[#Data],$DD573,94),0)</f>
        <v/>
      </c>
      <c r="CS573">
        <f>IFERROR(INDEX(PP_Grid[#Data],$DD573,95),0)</f>
        <v/>
      </c>
      <c r="CT573">
        <f>IFERROR(INDEX(PP_Grid[#Data],$DD573,96),0)</f>
        <v/>
      </c>
      <c r="CU573">
        <f>IFERROR(INDEX(PP_Grid[#Data],$DD573,97),0)</f>
        <v/>
      </c>
      <c r="CV573">
        <f>IFERROR(INDEX(PP_Grid[#Data],$DD573,98),0)</f>
        <v/>
      </c>
      <c r="CW573">
        <f>IFERROR(INDEX(PP_Grid[#Data],$DD573,99),0)</f>
        <v/>
      </c>
      <c r="CX573">
        <f>IFERROR(INDEX(PP_Grid[#Data],$DD573,100),0)</f>
        <v/>
      </c>
      <c r="CY573">
        <f>IFERROR(INDEX(PP_Grid[#Data],$DD573,101),0)</f>
        <v/>
      </c>
      <c r="CZ573">
        <f>IFERROR(INDEX(PP_Grid[#Data],$DD573,102),0)</f>
        <v/>
      </c>
      <c r="DA573">
        <f>IFERROR(INDEX(PP_Grid[#Data],$DD573,103),0)</f>
        <v/>
      </c>
      <c r="DB573">
        <f>IFERROR(INDEX(PP_Grid[#Data],$DD573,104),0)</f>
        <v/>
      </c>
      <c r="DC573">
        <f>IFERROR(INDEX(PP_Grid[#Data],$DD573,105),0)</f>
        <v/>
      </c>
      <c r="DD573" s="12">
        <f>IFERROR(MATCH($B573,PP_Grid[Intermediate],0),99999)</f>
        <v/>
      </c>
    </row>
    <row r="574">
      <c r="B574" t="inlineStr">
        <is>
          <t>使用量(kg)</t>
        </is>
      </c>
      <c r="C574">
        <f>SUMIFS(M_BOM[RM_Qty_Per_Batch],M_BOM[Intermediate],$B573,M_BOM[Part Name],$A518)</f>
        <v/>
      </c>
      <c r="D574">
        <f>$C574*D573</f>
        <v/>
      </c>
      <c r="E574">
        <f>$C574*E573</f>
        <v/>
      </c>
      <c r="F574">
        <f>$C574*F573</f>
        <v/>
      </c>
      <c r="G574">
        <f>$C574*G573</f>
        <v/>
      </c>
      <c r="H574">
        <f>$C574*H573</f>
        <v/>
      </c>
      <c r="I574">
        <f>$C574*I573</f>
        <v/>
      </c>
      <c r="J574">
        <f>$C574*J573</f>
        <v/>
      </c>
      <c r="K574">
        <f>$C574*K573</f>
        <v/>
      </c>
      <c r="L574">
        <f>$C574*L573</f>
        <v/>
      </c>
      <c r="M574">
        <f>$C574*M573</f>
        <v/>
      </c>
      <c r="N574">
        <f>$C574*N573</f>
        <v/>
      </c>
      <c r="O574">
        <f>$C574*O573</f>
        <v/>
      </c>
      <c r="P574">
        <f>$C574*P573</f>
        <v/>
      </c>
      <c r="Q574">
        <f>$C574*Q573</f>
        <v/>
      </c>
      <c r="R574">
        <f>$C574*R573</f>
        <v/>
      </c>
      <c r="S574">
        <f>$C574*S573</f>
        <v/>
      </c>
      <c r="T574">
        <f>$C574*T573</f>
        <v/>
      </c>
      <c r="U574">
        <f>$C574*U573</f>
        <v/>
      </c>
      <c r="V574">
        <f>$C574*V573</f>
        <v/>
      </c>
      <c r="W574">
        <f>$C574*W573</f>
        <v/>
      </c>
      <c r="X574">
        <f>$C574*X573</f>
        <v/>
      </c>
      <c r="Y574">
        <f>$C574*Y573</f>
        <v/>
      </c>
      <c r="Z574">
        <f>$C574*Z573</f>
        <v/>
      </c>
      <c r="AA574">
        <f>$C574*AA573</f>
        <v/>
      </c>
      <c r="AB574">
        <f>$C574*AB573</f>
        <v/>
      </c>
      <c r="AC574">
        <f>$C574*AC573</f>
        <v/>
      </c>
      <c r="AD574">
        <f>$C574*AD573</f>
        <v/>
      </c>
      <c r="AE574">
        <f>$C574*AE573</f>
        <v/>
      </c>
      <c r="AF574">
        <f>$C574*AF573</f>
        <v/>
      </c>
      <c r="AG574">
        <f>$C574*AG573</f>
        <v/>
      </c>
      <c r="AH574">
        <f>$C574*AH573</f>
        <v/>
      </c>
      <c r="AI574">
        <f>$C574*AI573</f>
        <v/>
      </c>
      <c r="AJ574">
        <f>$C574*AJ573</f>
        <v/>
      </c>
      <c r="AK574">
        <f>$C574*AK573</f>
        <v/>
      </c>
      <c r="AL574">
        <f>$C574*AL573</f>
        <v/>
      </c>
      <c r="AM574">
        <f>$C574*AM573</f>
        <v/>
      </c>
      <c r="AN574">
        <f>$C574*AN573</f>
        <v/>
      </c>
      <c r="AO574">
        <f>$C574*AO573</f>
        <v/>
      </c>
      <c r="AP574">
        <f>$C574*AP573</f>
        <v/>
      </c>
      <c r="AQ574">
        <f>$C574*AQ573</f>
        <v/>
      </c>
      <c r="AR574">
        <f>$C574*AR573</f>
        <v/>
      </c>
      <c r="AS574">
        <f>$C574*AS573</f>
        <v/>
      </c>
      <c r="AT574">
        <f>$C574*AT573</f>
        <v/>
      </c>
      <c r="AU574">
        <f>$C574*AU573</f>
        <v/>
      </c>
      <c r="AV574">
        <f>$C574*AV573</f>
        <v/>
      </c>
      <c r="AW574">
        <f>$C574*AW573</f>
        <v/>
      </c>
      <c r="AX574">
        <f>$C574*AX573</f>
        <v/>
      </c>
      <c r="AY574">
        <f>$C574*AY573</f>
        <v/>
      </c>
      <c r="AZ574">
        <f>$C574*AZ573</f>
        <v/>
      </c>
      <c r="BA574">
        <f>$C574*BA573</f>
        <v/>
      </c>
      <c r="BB574">
        <f>$C574*BB573</f>
        <v/>
      </c>
      <c r="BC574">
        <f>$C574*BC573</f>
        <v/>
      </c>
      <c r="BD574">
        <f>$C574*BD573</f>
        <v/>
      </c>
      <c r="BE574">
        <f>$C574*BE573</f>
        <v/>
      </c>
      <c r="BF574">
        <f>$C574*BF573</f>
        <v/>
      </c>
      <c r="BG574">
        <f>$C574*BG573</f>
        <v/>
      </c>
      <c r="BH574">
        <f>$C574*BH573</f>
        <v/>
      </c>
      <c r="BI574">
        <f>$C574*BI573</f>
        <v/>
      </c>
      <c r="BJ574">
        <f>$C574*BJ573</f>
        <v/>
      </c>
      <c r="BK574">
        <f>$C574*BK573</f>
        <v/>
      </c>
      <c r="BL574">
        <f>$C574*BL573</f>
        <v/>
      </c>
      <c r="BM574">
        <f>$C574*BM573</f>
        <v/>
      </c>
      <c r="BN574">
        <f>$C574*BN573</f>
        <v/>
      </c>
      <c r="BO574">
        <f>$C574*BO573</f>
        <v/>
      </c>
      <c r="BP574">
        <f>$C574*BP573</f>
        <v/>
      </c>
      <c r="BQ574">
        <f>$C574*BQ573</f>
        <v/>
      </c>
      <c r="BR574">
        <f>$C574*BR573</f>
        <v/>
      </c>
      <c r="BS574">
        <f>$C574*BS573</f>
        <v/>
      </c>
      <c r="BT574">
        <f>$C574*BT573</f>
        <v/>
      </c>
      <c r="BU574">
        <f>$C574*BU573</f>
        <v/>
      </c>
      <c r="BV574">
        <f>$C574*BV573</f>
        <v/>
      </c>
      <c r="BW574">
        <f>$C574*BW573</f>
        <v/>
      </c>
      <c r="BX574">
        <f>$C574*BX573</f>
        <v/>
      </c>
      <c r="BY574">
        <f>$C574*BY573</f>
        <v/>
      </c>
      <c r="BZ574">
        <f>$C574*BZ573</f>
        <v/>
      </c>
      <c r="CA574">
        <f>$C574*CA573</f>
        <v/>
      </c>
      <c r="CB574">
        <f>$C574*CB573</f>
        <v/>
      </c>
      <c r="CC574">
        <f>$C574*CC573</f>
        <v/>
      </c>
      <c r="CD574">
        <f>$C574*CD573</f>
        <v/>
      </c>
      <c r="CE574">
        <f>$C574*CE573</f>
        <v/>
      </c>
      <c r="CF574">
        <f>$C574*CF573</f>
        <v/>
      </c>
      <c r="CG574">
        <f>$C574*CG573</f>
        <v/>
      </c>
      <c r="CH574">
        <f>$C574*CH573</f>
        <v/>
      </c>
      <c r="CI574">
        <f>$C574*CI573</f>
        <v/>
      </c>
      <c r="CJ574">
        <f>$C574*CJ573</f>
        <v/>
      </c>
      <c r="CK574">
        <f>$C574*CK573</f>
        <v/>
      </c>
      <c r="CL574">
        <f>$C574*CL573</f>
        <v/>
      </c>
      <c r="CM574">
        <f>$C574*CM573</f>
        <v/>
      </c>
      <c r="CN574">
        <f>$C574*CN573</f>
        <v/>
      </c>
      <c r="CO574">
        <f>$C574*CO573</f>
        <v/>
      </c>
      <c r="CP574">
        <f>$C574*CP573</f>
        <v/>
      </c>
      <c r="CQ574">
        <f>$C574*CQ573</f>
        <v/>
      </c>
      <c r="CR574">
        <f>$C574*CR573</f>
        <v/>
      </c>
      <c r="CS574">
        <f>$C574*CS573</f>
        <v/>
      </c>
      <c r="CT574">
        <f>$C574*CT573</f>
        <v/>
      </c>
      <c r="CU574">
        <f>$C574*CU573</f>
        <v/>
      </c>
      <c r="CV574">
        <f>$C574*CV573</f>
        <v/>
      </c>
      <c r="CW574">
        <f>$C574*CW573</f>
        <v/>
      </c>
      <c r="CX574">
        <f>$C574*CX573</f>
        <v/>
      </c>
      <c r="CY574">
        <f>$C574*CY573</f>
        <v/>
      </c>
      <c r="CZ574">
        <f>$C574*CZ573</f>
        <v/>
      </c>
      <c r="DA574">
        <f>$C574*DA573</f>
        <v/>
      </c>
      <c r="DB574">
        <f>$C574*DB573</f>
        <v/>
      </c>
      <c r="DC574">
        <f>$C574*DC573</f>
        <v/>
      </c>
    </row>
    <row r="575">
      <c r="B575" t="inlineStr">
        <is>
          <t>TSP-966</t>
        </is>
      </c>
      <c r="C575" t="inlineStr">
        <is>
          <t>No. of batches</t>
        </is>
      </c>
      <c r="D575">
        <f>IFERROR(INDEX(PP_Grid[#Data],$DD575,2),0)</f>
        <v/>
      </c>
      <c r="E575">
        <f>IFERROR(INDEX(PP_Grid[#Data],$DD575,3),0)</f>
        <v/>
      </c>
      <c r="F575">
        <f>IFERROR(INDEX(PP_Grid[#Data],$DD575,4),0)</f>
        <v/>
      </c>
      <c r="G575">
        <f>IFERROR(INDEX(PP_Grid[#Data],$DD575,5),0)</f>
        <v/>
      </c>
      <c r="H575">
        <f>IFERROR(INDEX(PP_Grid[#Data],$DD575,6),0)</f>
        <v/>
      </c>
      <c r="I575">
        <f>IFERROR(INDEX(PP_Grid[#Data],$DD575,7),0)</f>
        <v/>
      </c>
      <c r="J575">
        <f>IFERROR(INDEX(PP_Grid[#Data],$DD575,8),0)</f>
        <v/>
      </c>
      <c r="K575">
        <f>IFERROR(INDEX(PP_Grid[#Data],$DD575,9),0)</f>
        <v/>
      </c>
      <c r="L575">
        <f>IFERROR(INDEX(PP_Grid[#Data],$DD575,10),0)</f>
        <v/>
      </c>
      <c r="M575">
        <f>IFERROR(INDEX(PP_Grid[#Data],$DD575,11),0)</f>
        <v/>
      </c>
      <c r="N575">
        <f>IFERROR(INDEX(PP_Grid[#Data],$DD575,12),0)</f>
        <v/>
      </c>
      <c r="O575">
        <f>IFERROR(INDEX(PP_Grid[#Data],$DD575,13),0)</f>
        <v/>
      </c>
      <c r="P575">
        <f>IFERROR(INDEX(PP_Grid[#Data],$DD575,14),0)</f>
        <v/>
      </c>
      <c r="Q575">
        <f>IFERROR(INDEX(PP_Grid[#Data],$DD575,15),0)</f>
        <v/>
      </c>
      <c r="R575">
        <f>IFERROR(INDEX(PP_Grid[#Data],$DD575,16),0)</f>
        <v/>
      </c>
      <c r="S575">
        <f>IFERROR(INDEX(PP_Grid[#Data],$DD575,17),0)</f>
        <v/>
      </c>
      <c r="T575">
        <f>IFERROR(INDEX(PP_Grid[#Data],$DD575,18),0)</f>
        <v/>
      </c>
      <c r="U575">
        <f>IFERROR(INDEX(PP_Grid[#Data],$DD575,19),0)</f>
        <v/>
      </c>
      <c r="V575">
        <f>IFERROR(INDEX(PP_Grid[#Data],$DD575,20),0)</f>
        <v/>
      </c>
      <c r="W575">
        <f>IFERROR(INDEX(PP_Grid[#Data],$DD575,21),0)</f>
        <v/>
      </c>
      <c r="X575">
        <f>IFERROR(INDEX(PP_Grid[#Data],$DD575,22),0)</f>
        <v/>
      </c>
      <c r="Y575">
        <f>IFERROR(INDEX(PP_Grid[#Data],$DD575,23),0)</f>
        <v/>
      </c>
      <c r="Z575">
        <f>IFERROR(INDEX(PP_Grid[#Data],$DD575,24),0)</f>
        <v/>
      </c>
      <c r="AA575">
        <f>IFERROR(INDEX(PP_Grid[#Data],$DD575,25),0)</f>
        <v/>
      </c>
      <c r="AB575">
        <f>IFERROR(INDEX(PP_Grid[#Data],$DD575,26),0)</f>
        <v/>
      </c>
      <c r="AC575">
        <f>IFERROR(INDEX(PP_Grid[#Data],$DD575,27),0)</f>
        <v/>
      </c>
      <c r="AD575">
        <f>IFERROR(INDEX(PP_Grid[#Data],$DD575,28),0)</f>
        <v/>
      </c>
      <c r="AE575">
        <f>IFERROR(INDEX(PP_Grid[#Data],$DD575,29),0)</f>
        <v/>
      </c>
      <c r="AF575">
        <f>IFERROR(INDEX(PP_Grid[#Data],$DD575,30),0)</f>
        <v/>
      </c>
      <c r="AG575">
        <f>IFERROR(INDEX(PP_Grid[#Data],$DD575,31),0)</f>
        <v/>
      </c>
      <c r="AH575">
        <f>IFERROR(INDEX(PP_Grid[#Data],$DD575,32),0)</f>
        <v/>
      </c>
      <c r="AI575">
        <f>IFERROR(INDEX(PP_Grid[#Data],$DD575,33),0)</f>
        <v/>
      </c>
      <c r="AJ575">
        <f>IFERROR(INDEX(PP_Grid[#Data],$DD575,34),0)</f>
        <v/>
      </c>
      <c r="AK575">
        <f>IFERROR(INDEX(PP_Grid[#Data],$DD575,35),0)</f>
        <v/>
      </c>
      <c r="AL575">
        <f>IFERROR(INDEX(PP_Grid[#Data],$DD575,36),0)</f>
        <v/>
      </c>
      <c r="AM575">
        <f>IFERROR(INDEX(PP_Grid[#Data],$DD575,37),0)</f>
        <v/>
      </c>
      <c r="AN575">
        <f>IFERROR(INDEX(PP_Grid[#Data],$DD575,38),0)</f>
        <v/>
      </c>
      <c r="AO575">
        <f>IFERROR(INDEX(PP_Grid[#Data],$DD575,39),0)</f>
        <v/>
      </c>
      <c r="AP575">
        <f>IFERROR(INDEX(PP_Grid[#Data],$DD575,40),0)</f>
        <v/>
      </c>
      <c r="AQ575">
        <f>IFERROR(INDEX(PP_Grid[#Data],$DD575,41),0)</f>
        <v/>
      </c>
      <c r="AR575">
        <f>IFERROR(INDEX(PP_Grid[#Data],$DD575,42),0)</f>
        <v/>
      </c>
      <c r="AS575">
        <f>IFERROR(INDEX(PP_Grid[#Data],$DD575,43),0)</f>
        <v/>
      </c>
      <c r="AT575">
        <f>IFERROR(INDEX(PP_Grid[#Data],$DD575,44),0)</f>
        <v/>
      </c>
      <c r="AU575">
        <f>IFERROR(INDEX(PP_Grid[#Data],$DD575,45),0)</f>
        <v/>
      </c>
      <c r="AV575">
        <f>IFERROR(INDEX(PP_Grid[#Data],$DD575,46),0)</f>
        <v/>
      </c>
      <c r="AW575">
        <f>IFERROR(INDEX(PP_Grid[#Data],$DD575,47),0)</f>
        <v/>
      </c>
      <c r="AX575">
        <f>IFERROR(INDEX(PP_Grid[#Data],$DD575,48),0)</f>
        <v/>
      </c>
      <c r="AY575">
        <f>IFERROR(INDEX(PP_Grid[#Data],$DD575,49),0)</f>
        <v/>
      </c>
      <c r="AZ575">
        <f>IFERROR(INDEX(PP_Grid[#Data],$DD575,50),0)</f>
        <v/>
      </c>
      <c r="BA575">
        <f>IFERROR(INDEX(PP_Grid[#Data],$DD575,51),0)</f>
        <v/>
      </c>
      <c r="BB575">
        <f>IFERROR(INDEX(PP_Grid[#Data],$DD575,52),0)</f>
        <v/>
      </c>
      <c r="BC575">
        <f>IFERROR(INDEX(PP_Grid[#Data],$DD575,53),0)</f>
        <v/>
      </c>
      <c r="BD575">
        <f>IFERROR(INDEX(PP_Grid[#Data],$DD575,54),0)</f>
        <v/>
      </c>
      <c r="BE575">
        <f>IFERROR(INDEX(PP_Grid[#Data],$DD575,55),0)</f>
        <v/>
      </c>
      <c r="BF575">
        <f>IFERROR(INDEX(PP_Grid[#Data],$DD575,56),0)</f>
        <v/>
      </c>
      <c r="BG575">
        <f>IFERROR(INDEX(PP_Grid[#Data],$DD575,57),0)</f>
        <v/>
      </c>
      <c r="BH575">
        <f>IFERROR(INDEX(PP_Grid[#Data],$DD575,58),0)</f>
        <v/>
      </c>
      <c r="BI575">
        <f>IFERROR(INDEX(PP_Grid[#Data],$DD575,59),0)</f>
        <v/>
      </c>
      <c r="BJ575">
        <f>IFERROR(INDEX(PP_Grid[#Data],$DD575,60),0)</f>
        <v/>
      </c>
      <c r="BK575">
        <f>IFERROR(INDEX(PP_Grid[#Data],$DD575,61),0)</f>
        <v/>
      </c>
      <c r="BL575">
        <f>IFERROR(INDEX(PP_Grid[#Data],$DD575,62),0)</f>
        <v/>
      </c>
      <c r="BM575">
        <f>IFERROR(INDEX(PP_Grid[#Data],$DD575,63),0)</f>
        <v/>
      </c>
      <c r="BN575">
        <f>IFERROR(INDEX(PP_Grid[#Data],$DD575,64),0)</f>
        <v/>
      </c>
      <c r="BO575">
        <f>IFERROR(INDEX(PP_Grid[#Data],$DD575,65),0)</f>
        <v/>
      </c>
      <c r="BP575">
        <f>IFERROR(INDEX(PP_Grid[#Data],$DD575,66),0)</f>
        <v/>
      </c>
      <c r="BQ575">
        <f>IFERROR(INDEX(PP_Grid[#Data],$DD575,67),0)</f>
        <v/>
      </c>
      <c r="BR575">
        <f>IFERROR(INDEX(PP_Grid[#Data],$DD575,68),0)</f>
        <v/>
      </c>
      <c r="BS575">
        <f>IFERROR(INDEX(PP_Grid[#Data],$DD575,69),0)</f>
        <v/>
      </c>
      <c r="BT575">
        <f>IFERROR(INDEX(PP_Grid[#Data],$DD575,70),0)</f>
        <v/>
      </c>
      <c r="BU575">
        <f>IFERROR(INDEX(PP_Grid[#Data],$DD575,71),0)</f>
        <v/>
      </c>
      <c r="BV575">
        <f>IFERROR(INDEX(PP_Grid[#Data],$DD575,72),0)</f>
        <v/>
      </c>
      <c r="BW575">
        <f>IFERROR(INDEX(PP_Grid[#Data],$DD575,73),0)</f>
        <v/>
      </c>
      <c r="BX575">
        <f>IFERROR(INDEX(PP_Grid[#Data],$DD575,74),0)</f>
        <v/>
      </c>
      <c r="BY575">
        <f>IFERROR(INDEX(PP_Grid[#Data],$DD575,75),0)</f>
        <v/>
      </c>
      <c r="BZ575">
        <f>IFERROR(INDEX(PP_Grid[#Data],$DD575,76),0)</f>
        <v/>
      </c>
      <c r="CA575">
        <f>IFERROR(INDEX(PP_Grid[#Data],$DD575,77),0)</f>
        <v/>
      </c>
      <c r="CB575">
        <f>IFERROR(INDEX(PP_Grid[#Data],$DD575,78),0)</f>
        <v/>
      </c>
      <c r="CC575">
        <f>IFERROR(INDEX(PP_Grid[#Data],$DD575,79),0)</f>
        <v/>
      </c>
      <c r="CD575">
        <f>IFERROR(INDEX(PP_Grid[#Data],$DD575,80),0)</f>
        <v/>
      </c>
      <c r="CE575">
        <f>IFERROR(INDEX(PP_Grid[#Data],$DD575,81),0)</f>
        <v/>
      </c>
      <c r="CF575">
        <f>IFERROR(INDEX(PP_Grid[#Data],$DD575,82),0)</f>
        <v/>
      </c>
      <c r="CG575">
        <f>IFERROR(INDEX(PP_Grid[#Data],$DD575,83),0)</f>
        <v/>
      </c>
      <c r="CH575">
        <f>IFERROR(INDEX(PP_Grid[#Data],$DD575,84),0)</f>
        <v/>
      </c>
      <c r="CI575">
        <f>IFERROR(INDEX(PP_Grid[#Data],$DD575,85),0)</f>
        <v/>
      </c>
      <c r="CJ575">
        <f>IFERROR(INDEX(PP_Grid[#Data],$DD575,86),0)</f>
        <v/>
      </c>
      <c r="CK575">
        <f>IFERROR(INDEX(PP_Grid[#Data],$DD575,87),0)</f>
        <v/>
      </c>
      <c r="CL575">
        <f>IFERROR(INDEX(PP_Grid[#Data],$DD575,88),0)</f>
        <v/>
      </c>
      <c r="CM575">
        <f>IFERROR(INDEX(PP_Grid[#Data],$DD575,89),0)</f>
        <v/>
      </c>
      <c r="CN575">
        <f>IFERROR(INDEX(PP_Grid[#Data],$DD575,90),0)</f>
        <v/>
      </c>
      <c r="CO575">
        <f>IFERROR(INDEX(PP_Grid[#Data],$DD575,91),0)</f>
        <v/>
      </c>
      <c r="CP575">
        <f>IFERROR(INDEX(PP_Grid[#Data],$DD575,92),0)</f>
        <v/>
      </c>
      <c r="CQ575">
        <f>IFERROR(INDEX(PP_Grid[#Data],$DD575,93),0)</f>
        <v/>
      </c>
      <c r="CR575">
        <f>IFERROR(INDEX(PP_Grid[#Data],$DD575,94),0)</f>
        <v/>
      </c>
      <c r="CS575">
        <f>IFERROR(INDEX(PP_Grid[#Data],$DD575,95),0)</f>
        <v/>
      </c>
      <c r="CT575">
        <f>IFERROR(INDEX(PP_Grid[#Data],$DD575,96),0)</f>
        <v/>
      </c>
      <c r="CU575">
        <f>IFERROR(INDEX(PP_Grid[#Data],$DD575,97),0)</f>
        <v/>
      </c>
      <c r="CV575">
        <f>IFERROR(INDEX(PP_Grid[#Data],$DD575,98),0)</f>
        <v/>
      </c>
      <c r="CW575">
        <f>IFERROR(INDEX(PP_Grid[#Data],$DD575,99),0)</f>
        <v/>
      </c>
      <c r="CX575">
        <f>IFERROR(INDEX(PP_Grid[#Data],$DD575,100),0)</f>
        <v/>
      </c>
      <c r="CY575">
        <f>IFERROR(INDEX(PP_Grid[#Data],$DD575,101),0)</f>
        <v/>
      </c>
      <c r="CZ575">
        <f>IFERROR(INDEX(PP_Grid[#Data],$DD575,102),0)</f>
        <v/>
      </c>
      <c r="DA575">
        <f>IFERROR(INDEX(PP_Grid[#Data],$DD575,103),0)</f>
        <v/>
      </c>
      <c r="DB575">
        <f>IFERROR(INDEX(PP_Grid[#Data],$DD575,104),0)</f>
        <v/>
      </c>
      <c r="DC575">
        <f>IFERROR(INDEX(PP_Grid[#Data],$DD575,105),0)</f>
        <v/>
      </c>
      <c r="DD575" s="12">
        <f>IFERROR(MATCH($B575,PP_Grid[Intermediate],0),99999)</f>
        <v/>
      </c>
    </row>
    <row r="576">
      <c r="B576" t="inlineStr">
        <is>
          <t>使用量(kg)</t>
        </is>
      </c>
      <c r="C576">
        <f>SUMIFS(M_BOM[RM_Qty_Per_Batch],M_BOM[Intermediate],$B575,M_BOM[Part Name],$A518)</f>
        <v/>
      </c>
      <c r="D576">
        <f>$C576*D575</f>
        <v/>
      </c>
      <c r="E576">
        <f>$C576*E575</f>
        <v/>
      </c>
      <c r="F576">
        <f>$C576*F575</f>
        <v/>
      </c>
      <c r="G576">
        <f>$C576*G575</f>
        <v/>
      </c>
      <c r="H576">
        <f>$C576*H575</f>
        <v/>
      </c>
      <c r="I576">
        <f>$C576*I575</f>
        <v/>
      </c>
      <c r="J576">
        <f>$C576*J575</f>
        <v/>
      </c>
      <c r="K576">
        <f>$C576*K575</f>
        <v/>
      </c>
      <c r="L576">
        <f>$C576*L575</f>
        <v/>
      </c>
      <c r="M576">
        <f>$C576*M575</f>
        <v/>
      </c>
      <c r="N576">
        <f>$C576*N575</f>
        <v/>
      </c>
      <c r="O576">
        <f>$C576*O575</f>
        <v/>
      </c>
      <c r="P576">
        <f>$C576*P575</f>
        <v/>
      </c>
      <c r="Q576">
        <f>$C576*Q575</f>
        <v/>
      </c>
      <c r="R576">
        <f>$C576*R575</f>
        <v/>
      </c>
      <c r="S576">
        <f>$C576*S575</f>
        <v/>
      </c>
      <c r="T576">
        <f>$C576*T575</f>
        <v/>
      </c>
      <c r="U576">
        <f>$C576*U575</f>
        <v/>
      </c>
      <c r="V576">
        <f>$C576*V575</f>
        <v/>
      </c>
      <c r="W576">
        <f>$C576*W575</f>
        <v/>
      </c>
      <c r="X576">
        <f>$C576*X575</f>
        <v/>
      </c>
      <c r="Y576">
        <f>$C576*Y575</f>
        <v/>
      </c>
      <c r="Z576">
        <f>$C576*Z575</f>
        <v/>
      </c>
      <c r="AA576">
        <f>$C576*AA575</f>
        <v/>
      </c>
      <c r="AB576">
        <f>$C576*AB575</f>
        <v/>
      </c>
      <c r="AC576">
        <f>$C576*AC575</f>
        <v/>
      </c>
      <c r="AD576">
        <f>$C576*AD575</f>
        <v/>
      </c>
      <c r="AE576">
        <f>$C576*AE575</f>
        <v/>
      </c>
      <c r="AF576">
        <f>$C576*AF575</f>
        <v/>
      </c>
      <c r="AG576">
        <f>$C576*AG575</f>
        <v/>
      </c>
      <c r="AH576">
        <f>$C576*AH575</f>
        <v/>
      </c>
      <c r="AI576">
        <f>$C576*AI575</f>
        <v/>
      </c>
      <c r="AJ576">
        <f>$C576*AJ575</f>
        <v/>
      </c>
      <c r="AK576">
        <f>$C576*AK575</f>
        <v/>
      </c>
      <c r="AL576">
        <f>$C576*AL575</f>
        <v/>
      </c>
      <c r="AM576">
        <f>$C576*AM575</f>
        <v/>
      </c>
      <c r="AN576">
        <f>$C576*AN575</f>
        <v/>
      </c>
      <c r="AO576">
        <f>$C576*AO575</f>
        <v/>
      </c>
      <c r="AP576">
        <f>$C576*AP575</f>
        <v/>
      </c>
      <c r="AQ576">
        <f>$C576*AQ575</f>
        <v/>
      </c>
      <c r="AR576">
        <f>$C576*AR575</f>
        <v/>
      </c>
      <c r="AS576">
        <f>$C576*AS575</f>
        <v/>
      </c>
      <c r="AT576">
        <f>$C576*AT575</f>
        <v/>
      </c>
      <c r="AU576">
        <f>$C576*AU575</f>
        <v/>
      </c>
      <c r="AV576">
        <f>$C576*AV575</f>
        <v/>
      </c>
      <c r="AW576">
        <f>$C576*AW575</f>
        <v/>
      </c>
      <c r="AX576">
        <f>$C576*AX575</f>
        <v/>
      </c>
      <c r="AY576">
        <f>$C576*AY575</f>
        <v/>
      </c>
      <c r="AZ576">
        <f>$C576*AZ575</f>
        <v/>
      </c>
      <c r="BA576">
        <f>$C576*BA575</f>
        <v/>
      </c>
      <c r="BB576">
        <f>$C576*BB575</f>
        <v/>
      </c>
      <c r="BC576">
        <f>$C576*BC575</f>
        <v/>
      </c>
      <c r="BD576">
        <f>$C576*BD575</f>
        <v/>
      </c>
      <c r="BE576">
        <f>$C576*BE575</f>
        <v/>
      </c>
      <c r="BF576">
        <f>$C576*BF575</f>
        <v/>
      </c>
      <c r="BG576">
        <f>$C576*BG575</f>
        <v/>
      </c>
      <c r="BH576">
        <f>$C576*BH575</f>
        <v/>
      </c>
      <c r="BI576">
        <f>$C576*BI575</f>
        <v/>
      </c>
      <c r="BJ576">
        <f>$C576*BJ575</f>
        <v/>
      </c>
      <c r="BK576">
        <f>$C576*BK575</f>
        <v/>
      </c>
      <c r="BL576">
        <f>$C576*BL575</f>
        <v/>
      </c>
      <c r="BM576">
        <f>$C576*BM575</f>
        <v/>
      </c>
      <c r="BN576">
        <f>$C576*BN575</f>
        <v/>
      </c>
      <c r="BO576">
        <f>$C576*BO575</f>
        <v/>
      </c>
      <c r="BP576">
        <f>$C576*BP575</f>
        <v/>
      </c>
      <c r="BQ576">
        <f>$C576*BQ575</f>
        <v/>
      </c>
      <c r="BR576">
        <f>$C576*BR575</f>
        <v/>
      </c>
      <c r="BS576">
        <f>$C576*BS575</f>
        <v/>
      </c>
      <c r="BT576">
        <f>$C576*BT575</f>
        <v/>
      </c>
      <c r="BU576">
        <f>$C576*BU575</f>
        <v/>
      </c>
      <c r="BV576">
        <f>$C576*BV575</f>
        <v/>
      </c>
      <c r="BW576">
        <f>$C576*BW575</f>
        <v/>
      </c>
      <c r="BX576">
        <f>$C576*BX575</f>
        <v/>
      </c>
      <c r="BY576">
        <f>$C576*BY575</f>
        <v/>
      </c>
      <c r="BZ576">
        <f>$C576*BZ575</f>
        <v/>
      </c>
      <c r="CA576">
        <f>$C576*CA575</f>
        <v/>
      </c>
      <c r="CB576">
        <f>$C576*CB575</f>
        <v/>
      </c>
      <c r="CC576">
        <f>$C576*CC575</f>
        <v/>
      </c>
      <c r="CD576">
        <f>$C576*CD575</f>
        <v/>
      </c>
      <c r="CE576">
        <f>$C576*CE575</f>
        <v/>
      </c>
      <c r="CF576">
        <f>$C576*CF575</f>
        <v/>
      </c>
      <c r="CG576">
        <f>$C576*CG575</f>
        <v/>
      </c>
      <c r="CH576">
        <f>$C576*CH575</f>
        <v/>
      </c>
      <c r="CI576">
        <f>$C576*CI575</f>
        <v/>
      </c>
      <c r="CJ576">
        <f>$C576*CJ575</f>
        <v/>
      </c>
      <c r="CK576">
        <f>$C576*CK575</f>
        <v/>
      </c>
      <c r="CL576">
        <f>$C576*CL575</f>
        <v/>
      </c>
      <c r="CM576">
        <f>$C576*CM575</f>
        <v/>
      </c>
      <c r="CN576">
        <f>$C576*CN575</f>
        <v/>
      </c>
      <c r="CO576">
        <f>$C576*CO575</f>
        <v/>
      </c>
      <c r="CP576">
        <f>$C576*CP575</f>
        <v/>
      </c>
      <c r="CQ576">
        <f>$C576*CQ575</f>
        <v/>
      </c>
      <c r="CR576">
        <f>$C576*CR575</f>
        <v/>
      </c>
      <c r="CS576">
        <f>$C576*CS575</f>
        <v/>
      </c>
      <c r="CT576">
        <f>$C576*CT575</f>
        <v/>
      </c>
      <c r="CU576">
        <f>$C576*CU575</f>
        <v/>
      </c>
      <c r="CV576">
        <f>$C576*CV575</f>
        <v/>
      </c>
      <c r="CW576">
        <f>$C576*CW575</f>
        <v/>
      </c>
      <c r="CX576">
        <f>$C576*CX575</f>
        <v/>
      </c>
      <c r="CY576">
        <f>$C576*CY575</f>
        <v/>
      </c>
      <c r="CZ576">
        <f>$C576*CZ575</f>
        <v/>
      </c>
      <c r="DA576">
        <f>$C576*DA575</f>
        <v/>
      </c>
      <c r="DB576">
        <f>$C576*DB575</f>
        <v/>
      </c>
      <c r="DC576">
        <f>$C576*DC575</f>
        <v/>
      </c>
    </row>
    <row r="577">
      <c r="B577" t="inlineStr">
        <is>
          <t>VSP-600</t>
        </is>
      </c>
      <c r="C577" t="inlineStr">
        <is>
          <t>No. of batches</t>
        </is>
      </c>
      <c r="D577">
        <f>IFERROR(INDEX(PP_Grid[#Data],$DD577,2),0)</f>
        <v/>
      </c>
      <c r="E577">
        <f>IFERROR(INDEX(PP_Grid[#Data],$DD577,3),0)</f>
        <v/>
      </c>
      <c r="F577">
        <f>IFERROR(INDEX(PP_Grid[#Data],$DD577,4),0)</f>
        <v/>
      </c>
      <c r="G577">
        <f>IFERROR(INDEX(PP_Grid[#Data],$DD577,5),0)</f>
        <v/>
      </c>
      <c r="H577">
        <f>IFERROR(INDEX(PP_Grid[#Data],$DD577,6),0)</f>
        <v/>
      </c>
      <c r="I577">
        <f>IFERROR(INDEX(PP_Grid[#Data],$DD577,7),0)</f>
        <v/>
      </c>
      <c r="J577">
        <f>IFERROR(INDEX(PP_Grid[#Data],$DD577,8),0)</f>
        <v/>
      </c>
      <c r="K577">
        <f>IFERROR(INDEX(PP_Grid[#Data],$DD577,9),0)</f>
        <v/>
      </c>
      <c r="L577">
        <f>IFERROR(INDEX(PP_Grid[#Data],$DD577,10),0)</f>
        <v/>
      </c>
      <c r="M577">
        <f>IFERROR(INDEX(PP_Grid[#Data],$DD577,11),0)</f>
        <v/>
      </c>
      <c r="N577">
        <f>IFERROR(INDEX(PP_Grid[#Data],$DD577,12),0)</f>
        <v/>
      </c>
      <c r="O577">
        <f>IFERROR(INDEX(PP_Grid[#Data],$DD577,13),0)</f>
        <v/>
      </c>
      <c r="P577">
        <f>IFERROR(INDEX(PP_Grid[#Data],$DD577,14),0)</f>
        <v/>
      </c>
      <c r="Q577">
        <f>IFERROR(INDEX(PP_Grid[#Data],$DD577,15),0)</f>
        <v/>
      </c>
      <c r="R577">
        <f>IFERROR(INDEX(PP_Grid[#Data],$DD577,16),0)</f>
        <v/>
      </c>
      <c r="S577">
        <f>IFERROR(INDEX(PP_Grid[#Data],$DD577,17),0)</f>
        <v/>
      </c>
      <c r="T577">
        <f>IFERROR(INDEX(PP_Grid[#Data],$DD577,18),0)</f>
        <v/>
      </c>
      <c r="U577">
        <f>IFERROR(INDEX(PP_Grid[#Data],$DD577,19),0)</f>
        <v/>
      </c>
      <c r="V577">
        <f>IFERROR(INDEX(PP_Grid[#Data],$DD577,20),0)</f>
        <v/>
      </c>
      <c r="W577">
        <f>IFERROR(INDEX(PP_Grid[#Data],$DD577,21),0)</f>
        <v/>
      </c>
      <c r="X577">
        <f>IFERROR(INDEX(PP_Grid[#Data],$DD577,22),0)</f>
        <v/>
      </c>
      <c r="Y577">
        <f>IFERROR(INDEX(PP_Grid[#Data],$DD577,23),0)</f>
        <v/>
      </c>
      <c r="Z577">
        <f>IFERROR(INDEX(PP_Grid[#Data],$DD577,24),0)</f>
        <v/>
      </c>
      <c r="AA577">
        <f>IFERROR(INDEX(PP_Grid[#Data],$DD577,25),0)</f>
        <v/>
      </c>
      <c r="AB577">
        <f>IFERROR(INDEX(PP_Grid[#Data],$DD577,26),0)</f>
        <v/>
      </c>
      <c r="AC577">
        <f>IFERROR(INDEX(PP_Grid[#Data],$DD577,27),0)</f>
        <v/>
      </c>
      <c r="AD577">
        <f>IFERROR(INDEX(PP_Grid[#Data],$DD577,28),0)</f>
        <v/>
      </c>
      <c r="AE577">
        <f>IFERROR(INDEX(PP_Grid[#Data],$DD577,29),0)</f>
        <v/>
      </c>
      <c r="AF577">
        <f>IFERROR(INDEX(PP_Grid[#Data],$DD577,30),0)</f>
        <v/>
      </c>
      <c r="AG577">
        <f>IFERROR(INDEX(PP_Grid[#Data],$DD577,31),0)</f>
        <v/>
      </c>
      <c r="AH577">
        <f>IFERROR(INDEX(PP_Grid[#Data],$DD577,32),0)</f>
        <v/>
      </c>
      <c r="AI577">
        <f>IFERROR(INDEX(PP_Grid[#Data],$DD577,33),0)</f>
        <v/>
      </c>
      <c r="AJ577">
        <f>IFERROR(INDEX(PP_Grid[#Data],$DD577,34),0)</f>
        <v/>
      </c>
      <c r="AK577">
        <f>IFERROR(INDEX(PP_Grid[#Data],$DD577,35),0)</f>
        <v/>
      </c>
      <c r="AL577">
        <f>IFERROR(INDEX(PP_Grid[#Data],$DD577,36),0)</f>
        <v/>
      </c>
      <c r="AM577">
        <f>IFERROR(INDEX(PP_Grid[#Data],$DD577,37),0)</f>
        <v/>
      </c>
      <c r="AN577">
        <f>IFERROR(INDEX(PP_Grid[#Data],$DD577,38),0)</f>
        <v/>
      </c>
      <c r="AO577">
        <f>IFERROR(INDEX(PP_Grid[#Data],$DD577,39),0)</f>
        <v/>
      </c>
      <c r="AP577">
        <f>IFERROR(INDEX(PP_Grid[#Data],$DD577,40),0)</f>
        <v/>
      </c>
      <c r="AQ577">
        <f>IFERROR(INDEX(PP_Grid[#Data],$DD577,41),0)</f>
        <v/>
      </c>
      <c r="AR577">
        <f>IFERROR(INDEX(PP_Grid[#Data],$DD577,42),0)</f>
        <v/>
      </c>
      <c r="AS577">
        <f>IFERROR(INDEX(PP_Grid[#Data],$DD577,43),0)</f>
        <v/>
      </c>
      <c r="AT577">
        <f>IFERROR(INDEX(PP_Grid[#Data],$DD577,44),0)</f>
        <v/>
      </c>
      <c r="AU577">
        <f>IFERROR(INDEX(PP_Grid[#Data],$DD577,45),0)</f>
        <v/>
      </c>
      <c r="AV577">
        <f>IFERROR(INDEX(PP_Grid[#Data],$DD577,46),0)</f>
        <v/>
      </c>
      <c r="AW577">
        <f>IFERROR(INDEX(PP_Grid[#Data],$DD577,47),0)</f>
        <v/>
      </c>
      <c r="AX577">
        <f>IFERROR(INDEX(PP_Grid[#Data],$DD577,48),0)</f>
        <v/>
      </c>
      <c r="AY577">
        <f>IFERROR(INDEX(PP_Grid[#Data],$DD577,49),0)</f>
        <v/>
      </c>
      <c r="AZ577">
        <f>IFERROR(INDEX(PP_Grid[#Data],$DD577,50),0)</f>
        <v/>
      </c>
      <c r="BA577">
        <f>IFERROR(INDEX(PP_Grid[#Data],$DD577,51),0)</f>
        <v/>
      </c>
      <c r="BB577">
        <f>IFERROR(INDEX(PP_Grid[#Data],$DD577,52),0)</f>
        <v/>
      </c>
      <c r="BC577">
        <f>IFERROR(INDEX(PP_Grid[#Data],$DD577,53),0)</f>
        <v/>
      </c>
      <c r="BD577">
        <f>IFERROR(INDEX(PP_Grid[#Data],$DD577,54),0)</f>
        <v/>
      </c>
      <c r="BE577">
        <f>IFERROR(INDEX(PP_Grid[#Data],$DD577,55),0)</f>
        <v/>
      </c>
      <c r="BF577">
        <f>IFERROR(INDEX(PP_Grid[#Data],$DD577,56),0)</f>
        <v/>
      </c>
      <c r="BG577">
        <f>IFERROR(INDEX(PP_Grid[#Data],$DD577,57),0)</f>
        <v/>
      </c>
      <c r="BH577">
        <f>IFERROR(INDEX(PP_Grid[#Data],$DD577,58),0)</f>
        <v/>
      </c>
      <c r="BI577">
        <f>IFERROR(INDEX(PP_Grid[#Data],$DD577,59),0)</f>
        <v/>
      </c>
      <c r="BJ577">
        <f>IFERROR(INDEX(PP_Grid[#Data],$DD577,60),0)</f>
        <v/>
      </c>
      <c r="BK577">
        <f>IFERROR(INDEX(PP_Grid[#Data],$DD577,61),0)</f>
        <v/>
      </c>
      <c r="BL577">
        <f>IFERROR(INDEX(PP_Grid[#Data],$DD577,62),0)</f>
        <v/>
      </c>
      <c r="BM577">
        <f>IFERROR(INDEX(PP_Grid[#Data],$DD577,63),0)</f>
        <v/>
      </c>
      <c r="BN577">
        <f>IFERROR(INDEX(PP_Grid[#Data],$DD577,64),0)</f>
        <v/>
      </c>
      <c r="BO577">
        <f>IFERROR(INDEX(PP_Grid[#Data],$DD577,65),0)</f>
        <v/>
      </c>
      <c r="BP577">
        <f>IFERROR(INDEX(PP_Grid[#Data],$DD577,66),0)</f>
        <v/>
      </c>
      <c r="BQ577">
        <f>IFERROR(INDEX(PP_Grid[#Data],$DD577,67),0)</f>
        <v/>
      </c>
      <c r="BR577">
        <f>IFERROR(INDEX(PP_Grid[#Data],$DD577,68),0)</f>
        <v/>
      </c>
      <c r="BS577">
        <f>IFERROR(INDEX(PP_Grid[#Data],$DD577,69),0)</f>
        <v/>
      </c>
      <c r="BT577">
        <f>IFERROR(INDEX(PP_Grid[#Data],$DD577,70),0)</f>
        <v/>
      </c>
      <c r="BU577">
        <f>IFERROR(INDEX(PP_Grid[#Data],$DD577,71),0)</f>
        <v/>
      </c>
      <c r="BV577">
        <f>IFERROR(INDEX(PP_Grid[#Data],$DD577,72),0)</f>
        <v/>
      </c>
      <c r="BW577">
        <f>IFERROR(INDEX(PP_Grid[#Data],$DD577,73),0)</f>
        <v/>
      </c>
      <c r="BX577">
        <f>IFERROR(INDEX(PP_Grid[#Data],$DD577,74),0)</f>
        <v/>
      </c>
      <c r="BY577">
        <f>IFERROR(INDEX(PP_Grid[#Data],$DD577,75),0)</f>
        <v/>
      </c>
      <c r="BZ577">
        <f>IFERROR(INDEX(PP_Grid[#Data],$DD577,76),0)</f>
        <v/>
      </c>
      <c r="CA577">
        <f>IFERROR(INDEX(PP_Grid[#Data],$DD577,77),0)</f>
        <v/>
      </c>
      <c r="CB577">
        <f>IFERROR(INDEX(PP_Grid[#Data],$DD577,78),0)</f>
        <v/>
      </c>
      <c r="CC577">
        <f>IFERROR(INDEX(PP_Grid[#Data],$DD577,79),0)</f>
        <v/>
      </c>
      <c r="CD577">
        <f>IFERROR(INDEX(PP_Grid[#Data],$DD577,80),0)</f>
        <v/>
      </c>
      <c r="CE577">
        <f>IFERROR(INDEX(PP_Grid[#Data],$DD577,81),0)</f>
        <v/>
      </c>
      <c r="CF577">
        <f>IFERROR(INDEX(PP_Grid[#Data],$DD577,82),0)</f>
        <v/>
      </c>
      <c r="CG577">
        <f>IFERROR(INDEX(PP_Grid[#Data],$DD577,83),0)</f>
        <v/>
      </c>
      <c r="CH577">
        <f>IFERROR(INDEX(PP_Grid[#Data],$DD577,84),0)</f>
        <v/>
      </c>
      <c r="CI577">
        <f>IFERROR(INDEX(PP_Grid[#Data],$DD577,85),0)</f>
        <v/>
      </c>
      <c r="CJ577">
        <f>IFERROR(INDEX(PP_Grid[#Data],$DD577,86),0)</f>
        <v/>
      </c>
      <c r="CK577">
        <f>IFERROR(INDEX(PP_Grid[#Data],$DD577,87),0)</f>
        <v/>
      </c>
      <c r="CL577">
        <f>IFERROR(INDEX(PP_Grid[#Data],$DD577,88),0)</f>
        <v/>
      </c>
      <c r="CM577">
        <f>IFERROR(INDEX(PP_Grid[#Data],$DD577,89),0)</f>
        <v/>
      </c>
      <c r="CN577">
        <f>IFERROR(INDEX(PP_Grid[#Data],$DD577,90),0)</f>
        <v/>
      </c>
      <c r="CO577">
        <f>IFERROR(INDEX(PP_Grid[#Data],$DD577,91),0)</f>
        <v/>
      </c>
      <c r="CP577">
        <f>IFERROR(INDEX(PP_Grid[#Data],$DD577,92),0)</f>
        <v/>
      </c>
      <c r="CQ577">
        <f>IFERROR(INDEX(PP_Grid[#Data],$DD577,93),0)</f>
        <v/>
      </c>
      <c r="CR577">
        <f>IFERROR(INDEX(PP_Grid[#Data],$DD577,94),0)</f>
        <v/>
      </c>
      <c r="CS577">
        <f>IFERROR(INDEX(PP_Grid[#Data],$DD577,95),0)</f>
        <v/>
      </c>
      <c r="CT577">
        <f>IFERROR(INDEX(PP_Grid[#Data],$DD577,96),0)</f>
        <v/>
      </c>
      <c r="CU577">
        <f>IFERROR(INDEX(PP_Grid[#Data],$DD577,97),0)</f>
        <v/>
      </c>
      <c r="CV577">
        <f>IFERROR(INDEX(PP_Grid[#Data],$DD577,98),0)</f>
        <v/>
      </c>
      <c r="CW577">
        <f>IFERROR(INDEX(PP_Grid[#Data],$DD577,99),0)</f>
        <v/>
      </c>
      <c r="CX577">
        <f>IFERROR(INDEX(PP_Grid[#Data],$DD577,100),0)</f>
        <v/>
      </c>
      <c r="CY577">
        <f>IFERROR(INDEX(PP_Grid[#Data],$DD577,101),0)</f>
        <v/>
      </c>
      <c r="CZ577">
        <f>IFERROR(INDEX(PP_Grid[#Data],$DD577,102),0)</f>
        <v/>
      </c>
      <c r="DA577">
        <f>IFERROR(INDEX(PP_Grid[#Data],$DD577,103),0)</f>
        <v/>
      </c>
      <c r="DB577">
        <f>IFERROR(INDEX(PP_Grid[#Data],$DD577,104),0)</f>
        <v/>
      </c>
      <c r="DC577">
        <f>IFERROR(INDEX(PP_Grid[#Data],$DD577,105),0)</f>
        <v/>
      </c>
      <c r="DD577" s="12">
        <f>IFERROR(MATCH($B577,PP_Grid[Intermediate],0),99999)</f>
        <v/>
      </c>
    </row>
    <row r="578">
      <c r="B578" t="inlineStr">
        <is>
          <t>使用量(kg)</t>
        </is>
      </c>
      <c r="C578">
        <f>SUMIFS(M_BOM[RM_Qty_Per_Batch],M_BOM[Intermediate],$B577,M_BOM[Part Name],$A518)</f>
        <v/>
      </c>
      <c r="D578">
        <f>$C578*D577</f>
        <v/>
      </c>
      <c r="E578">
        <f>$C578*E577</f>
        <v/>
      </c>
      <c r="F578">
        <f>$C578*F577</f>
        <v/>
      </c>
      <c r="G578">
        <f>$C578*G577</f>
        <v/>
      </c>
      <c r="H578">
        <f>$C578*H577</f>
        <v/>
      </c>
      <c r="I578">
        <f>$C578*I577</f>
        <v/>
      </c>
      <c r="J578">
        <f>$C578*J577</f>
        <v/>
      </c>
      <c r="K578">
        <f>$C578*K577</f>
        <v/>
      </c>
      <c r="L578">
        <f>$C578*L577</f>
        <v/>
      </c>
      <c r="M578">
        <f>$C578*M577</f>
        <v/>
      </c>
      <c r="N578">
        <f>$C578*N577</f>
        <v/>
      </c>
      <c r="O578">
        <f>$C578*O577</f>
        <v/>
      </c>
      <c r="P578">
        <f>$C578*P577</f>
        <v/>
      </c>
      <c r="Q578">
        <f>$C578*Q577</f>
        <v/>
      </c>
      <c r="R578">
        <f>$C578*R577</f>
        <v/>
      </c>
      <c r="S578">
        <f>$C578*S577</f>
        <v/>
      </c>
      <c r="T578">
        <f>$C578*T577</f>
        <v/>
      </c>
      <c r="U578">
        <f>$C578*U577</f>
        <v/>
      </c>
      <c r="V578">
        <f>$C578*V577</f>
        <v/>
      </c>
      <c r="W578">
        <f>$C578*W577</f>
        <v/>
      </c>
      <c r="X578">
        <f>$C578*X577</f>
        <v/>
      </c>
      <c r="Y578">
        <f>$C578*Y577</f>
        <v/>
      </c>
      <c r="Z578">
        <f>$C578*Z577</f>
        <v/>
      </c>
      <c r="AA578">
        <f>$C578*AA577</f>
        <v/>
      </c>
      <c r="AB578">
        <f>$C578*AB577</f>
        <v/>
      </c>
      <c r="AC578">
        <f>$C578*AC577</f>
        <v/>
      </c>
      <c r="AD578">
        <f>$C578*AD577</f>
        <v/>
      </c>
      <c r="AE578">
        <f>$C578*AE577</f>
        <v/>
      </c>
      <c r="AF578">
        <f>$C578*AF577</f>
        <v/>
      </c>
      <c r="AG578">
        <f>$C578*AG577</f>
        <v/>
      </c>
      <c r="AH578">
        <f>$C578*AH577</f>
        <v/>
      </c>
      <c r="AI578">
        <f>$C578*AI577</f>
        <v/>
      </c>
      <c r="AJ578">
        <f>$C578*AJ577</f>
        <v/>
      </c>
      <c r="AK578">
        <f>$C578*AK577</f>
        <v/>
      </c>
      <c r="AL578">
        <f>$C578*AL577</f>
        <v/>
      </c>
      <c r="AM578">
        <f>$C578*AM577</f>
        <v/>
      </c>
      <c r="AN578">
        <f>$C578*AN577</f>
        <v/>
      </c>
      <c r="AO578">
        <f>$C578*AO577</f>
        <v/>
      </c>
      <c r="AP578">
        <f>$C578*AP577</f>
        <v/>
      </c>
      <c r="AQ578">
        <f>$C578*AQ577</f>
        <v/>
      </c>
      <c r="AR578">
        <f>$C578*AR577</f>
        <v/>
      </c>
      <c r="AS578">
        <f>$C578*AS577</f>
        <v/>
      </c>
      <c r="AT578">
        <f>$C578*AT577</f>
        <v/>
      </c>
      <c r="AU578">
        <f>$C578*AU577</f>
        <v/>
      </c>
      <c r="AV578">
        <f>$C578*AV577</f>
        <v/>
      </c>
      <c r="AW578">
        <f>$C578*AW577</f>
        <v/>
      </c>
      <c r="AX578">
        <f>$C578*AX577</f>
        <v/>
      </c>
      <c r="AY578">
        <f>$C578*AY577</f>
        <v/>
      </c>
      <c r="AZ578">
        <f>$C578*AZ577</f>
        <v/>
      </c>
      <c r="BA578">
        <f>$C578*BA577</f>
        <v/>
      </c>
      <c r="BB578">
        <f>$C578*BB577</f>
        <v/>
      </c>
      <c r="BC578">
        <f>$C578*BC577</f>
        <v/>
      </c>
      <c r="BD578">
        <f>$C578*BD577</f>
        <v/>
      </c>
      <c r="BE578">
        <f>$C578*BE577</f>
        <v/>
      </c>
      <c r="BF578">
        <f>$C578*BF577</f>
        <v/>
      </c>
      <c r="BG578">
        <f>$C578*BG577</f>
        <v/>
      </c>
      <c r="BH578">
        <f>$C578*BH577</f>
        <v/>
      </c>
      <c r="BI578">
        <f>$C578*BI577</f>
        <v/>
      </c>
      <c r="BJ578">
        <f>$C578*BJ577</f>
        <v/>
      </c>
      <c r="BK578">
        <f>$C578*BK577</f>
        <v/>
      </c>
      <c r="BL578">
        <f>$C578*BL577</f>
        <v/>
      </c>
      <c r="BM578">
        <f>$C578*BM577</f>
        <v/>
      </c>
      <c r="BN578">
        <f>$C578*BN577</f>
        <v/>
      </c>
      <c r="BO578">
        <f>$C578*BO577</f>
        <v/>
      </c>
      <c r="BP578">
        <f>$C578*BP577</f>
        <v/>
      </c>
      <c r="BQ578">
        <f>$C578*BQ577</f>
        <v/>
      </c>
      <c r="BR578">
        <f>$C578*BR577</f>
        <v/>
      </c>
      <c r="BS578">
        <f>$C578*BS577</f>
        <v/>
      </c>
      <c r="BT578">
        <f>$C578*BT577</f>
        <v/>
      </c>
      <c r="BU578">
        <f>$C578*BU577</f>
        <v/>
      </c>
      <c r="BV578">
        <f>$C578*BV577</f>
        <v/>
      </c>
      <c r="BW578">
        <f>$C578*BW577</f>
        <v/>
      </c>
      <c r="BX578">
        <f>$C578*BX577</f>
        <v/>
      </c>
      <c r="BY578">
        <f>$C578*BY577</f>
        <v/>
      </c>
      <c r="BZ578">
        <f>$C578*BZ577</f>
        <v/>
      </c>
      <c r="CA578">
        <f>$C578*CA577</f>
        <v/>
      </c>
      <c r="CB578">
        <f>$C578*CB577</f>
        <v/>
      </c>
      <c r="CC578">
        <f>$C578*CC577</f>
        <v/>
      </c>
      <c r="CD578">
        <f>$C578*CD577</f>
        <v/>
      </c>
      <c r="CE578">
        <f>$C578*CE577</f>
        <v/>
      </c>
      <c r="CF578">
        <f>$C578*CF577</f>
        <v/>
      </c>
      <c r="CG578">
        <f>$C578*CG577</f>
        <v/>
      </c>
      <c r="CH578">
        <f>$C578*CH577</f>
        <v/>
      </c>
      <c r="CI578">
        <f>$C578*CI577</f>
        <v/>
      </c>
      <c r="CJ578">
        <f>$C578*CJ577</f>
        <v/>
      </c>
      <c r="CK578">
        <f>$C578*CK577</f>
        <v/>
      </c>
      <c r="CL578">
        <f>$C578*CL577</f>
        <v/>
      </c>
      <c r="CM578">
        <f>$C578*CM577</f>
        <v/>
      </c>
      <c r="CN578">
        <f>$C578*CN577</f>
        <v/>
      </c>
      <c r="CO578">
        <f>$C578*CO577</f>
        <v/>
      </c>
      <c r="CP578">
        <f>$C578*CP577</f>
        <v/>
      </c>
      <c r="CQ578">
        <f>$C578*CQ577</f>
        <v/>
      </c>
      <c r="CR578">
        <f>$C578*CR577</f>
        <v/>
      </c>
      <c r="CS578">
        <f>$C578*CS577</f>
        <v/>
      </c>
      <c r="CT578">
        <f>$C578*CT577</f>
        <v/>
      </c>
      <c r="CU578">
        <f>$C578*CU577</f>
        <v/>
      </c>
      <c r="CV578">
        <f>$C578*CV577</f>
        <v/>
      </c>
      <c r="CW578">
        <f>$C578*CW577</f>
        <v/>
      </c>
      <c r="CX578">
        <f>$C578*CX577</f>
        <v/>
      </c>
      <c r="CY578">
        <f>$C578*CY577</f>
        <v/>
      </c>
      <c r="CZ578">
        <f>$C578*CZ577</f>
        <v/>
      </c>
      <c r="DA578">
        <f>$C578*DA577</f>
        <v/>
      </c>
      <c r="DB578">
        <f>$C578*DB577</f>
        <v/>
      </c>
      <c r="DC578">
        <f>$C578*DC577</f>
        <v/>
      </c>
    </row>
    <row r="579">
      <c r="B579" t="inlineStr">
        <is>
          <t>VSP-601</t>
        </is>
      </c>
      <c r="C579" t="inlineStr">
        <is>
          <t>No. of batches</t>
        </is>
      </c>
      <c r="D579">
        <f>IFERROR(INDEX(PP_Grid[#Data],$DD579,2),0)</f>
        <v/>
      </c>
      <c r="E579">
        <f>IFERROR(INDEX(PP_Grid[#Data],$DD579,3),0)</f>
        <v/>
      </c>
      <c r="F579">
        <f>IFERROR(INDEX(PP_Grid[#Data],$DD579,4),0)</f>
        <v/>
      </c>
      <c r="G579">
        <f>IFERROR(INDEX(PP_Grid[#Data],$DD579,5),0)</f>
        <v/>
      </c>
      <c r="H579">
        <f>IFERROR(INDEX(PP_Grid[#Data],$DD579,6),0)</f>
        <v/>
      </c>
      <c r="I579">
        <f>IFERROR(INDEX(PP_Grid[#Data],$DD579,7),0)</f>
        <v/>
      </c>
      <c r="J579">
        <f>IFERROR(INDEX(PP_Grid[#Data],$DD579,8),0)</f>
        <v/>
      </c>
      <c r="K579">
        <f>IFERROR(INDEX(PP_Grid[#Data],$DD579,9),0)</f>
        <v/>
      </c>
      <c r="L579">
        <f>IFERROR(INDEX(PP_Grid[#Data],$DD579,10),0)</f>
        <v/>
      </c>
      <c r="M579">
        <f>IFERROR(INDEX(PP_Grid[#Data],$DD579,11),0)</f>
        <v/>
      </c>
      <c r="N579">
        <f>IFERROR(INDEX(PP_Grid[#Data],$DD579,12),0)</f>
        <v/>
      </c>
      <c r="O579">
        <f>IFERROR(INDEX(PP_Grid[#Data],$DD579,13),0)</f>
        <v/>
      </c>
      <c r="P579">
        <f>IFERROR(INDEX(PP_Grid[#Data],$DD579,14),0)</f>
        <v/>
      </c>
      <c r="Q579">
        <f>IFERROR(INDEX(PP_Grid[#Data],$DD579,15),0)</f>
        <v/>
      </c>
      <c r="R579">
        <f>IFERROR(INDEX(PP_Grid[#Data],$DD579,16),0)</f>
        <v/>
      </c>
      <c r="S579">
        <f>IFERROR(INDEX(PP_Grid[#Data],$DD579,17),0)</f>
        <v/>
      </c>
      <c r="T579">
        <f>IFERROR(INDEX(PP_Grid[#Data],$DD579,18),0)</f>
        <v/>
      </c>
      <c r="U579">
        <f>IFERROR(INDEX(PP_Grid[#Data],$DD579,19),0)</f>
        <v/>
      </c>
      <c r="V579">
        <f>IFERROR(INDEX(PP_Grid[#Data],$DD579,20),0)</f>
        <v/>
      </c>
      <c r="W579">
        <f>IFERROR(INDEX(PP_Grid[#Data],$DD579,21),0)</f>
        <v/>
      </c>
      <c r="X579">
        <f>IFERROR(INDEX(PP_Grid[#Data],$DD579,22),0)</f>
        <v/>
      </c>
      <c r="Y579">
        <f>IFERROR(INDEX(PP_Grid[#Data],$DD579,23),0)</f>
        <v/>
      </c>
      <c r="Z579">
        <f>IFERROR(INDEX(PP_Grid[#Data],$DD579,24),0)</f>
        <v/>
      </c>
      <c r="AA579">
        <f>IFERROR(INDEX(PP_Grid[#Data],$DD579,25),0)</f>
        <v/>
      </c>
      <c r="AB579">
        <f>IFERROR(INDEX(PP_Grid[#Data],$DD579,26),0)</f>
        <v/>
      </c>
      <c r="AC579">
        <f>IFERROR(INDEX(PP_Grid[#Data],$DD579,27),0)</f>
        <v/>
      </c>
      <c r="AD579">
        <f>IFERROR(INDEX(PP_Grid[#Data],$DD579,28),0)</f>
        <v/>
      </c>
      <c r="AE579">
        <f>IFERROR(INDEX(PP_Grid[#Data],$DD579,29),0)</f>
        <v/>
      </c>
      <c r="AF579">
        <f>IFERROR(INDEX(PP_Grid[#Data],$DD579,30),0)</f>
        <v/>
      </c>
      <c r="AG579">
        <f>IFERROR(INDEX(PP_Grid[#Data],$DD579,31),0)</f>
        <v/>
      </c>
      <c r="AH579">
        <f>IFERROR(INDEX(PP_Grid[#Data],$DD579,32),0)</f>
        <v/>
      </c>
      <c r="AI579">
        <f>IFERROR(INDEX(PP_Grid[#Data],$DD579,33),0)</f>
        <v/>
      </c>
      <c r="AJ579">
        <f>IFERROR(INDEX(PP_Grid[#Data],$DD579,34),0)</f>
        <v/>
      </c>
      <c r="AK579">
        <f>IFERROR(INDEX(PP_Grid[#Data],$DD579,35),0)</f>
        <v/>
      </c>
      <c r="AL579">
        <f>IFERROR(INDEX(PP_Grid[#Data],$DD579,36),0)</f>
        <v/>
      </c>
      <c r="AM579">
        <f>IFERROR(INDEX(PP_Grid[#Data],$DD579,37),0)</f>
        <v/>
      </c>
      <c r="AN579">
        <f>IFERROR(INDEX(PP_Grid[#Data],$DD579,38),0)</f>
        <v/>
      </c>
      <c r="AO579">
        <f>IFERROR(INDEX(PP_Grid[#Data],$DD579,39),0)</f>
        <v/>
      </c>
      <c r="AP579">
        <f>IFERROR(INDEX(PP_Grid[#Data],$DD579,40),0)</f>
        <v/>
      </c>
      <c r="AQ579">
        <f>IFERROR(INDEX(PP_Grid[#Data],$DD579,41),0)</f>
        <v/>
      </c>
      <c r="AR579">
        <f>IFERROR(INDEX(PP_Grid[#Data],$DD579,42),0)</f>
        <v/>
      </c>
      <c r="AS579">
        <f>IFERROR(INDEX(PP_Grid[#Data],$DD579,43),0)</f>
        <v/>
      </c>
      <c r="AT579">
        <f>IFERROR(INDEX(PP_Grid[#Data],$DD579,44),0)</f>
        <v/>
      </c>
      <c r="AU579">
        <f>IFERROR(INDEX(PP_Grid[#Data],$DD579,45),0)</f>
        <v/>
      </c>
      <c r="AV579">
        <f>IFERROR(INDEX(PP_Grid[#Data],$DD579,46),0)</f>
        <v/>
      </c>
      <c r="AW579">
        <f>IFERROR(INDEX(PP_Grid[#Data],$DD579,47),0)</f>
        <v/>
      </c>
      <c r="AX579">
        <f>IFERROR(INDEX(PP_Grid[#Data],$DD579,48),0)</f>
        <v/>
      </c>
      <c r="AY579">
        <f>IFERROR(INDEX(PP_Grid[#Data],$DD579,49),0)</f>
        <v/>
      </c>
      <c r="AZ579">
        <f>IFERROR(INDEX(PP_Grid[#Data],$DD579,50),0)</f>
        <v/>
      </c>
      <c r="BA579">
        <f>IFERROR(INDEX(PP_Grid[#Data],$DD579,51),0)</f>
        <v/>
      </c>
      <c r="BB579">
        <f>IFERROR(INDEX(PP_Grid[#Data],$DD579,52),0)</f>
        <v/>
      </c>
      <c r="BC579">
        <f>IFERROR(INDEX(PP_Grid[#Data],$DD579,53),0)</f>
        <v/>
      </c>
      <c r="BD579">
        <f>IFERROR(INDEX(PP_Grid[#Data],$DD579,54),0)</f>
        <v/>
      </c>
      <c r="BE579">
        <f>IFERROR(INDEX(PP_Grid[#Data],$DD579,55),0)</f>
        <v/>
      </c>
      <c r="BF579">
        <f>IFERROR(INDEX(PP_Grid[#Data],$DD579,56),0)</f>
        <v/>
      </c>
      <c r="BG579">
        <f>IFERROR(INDEX(PP_Grid[#Data],$DD579,57),0)</f>
        <v/>
      </c>
      <c r="BH579">
        <f>IFERROR(INDEX(PP_Grid[#Data],$DD579,58),0)</f>
        <v/>
      </c>
      <c r="BI579">
        <f>IFERROR(INDEX(PP_Grid[#Data],$DD579,59),0)</f>
        <v/>
      </c>
      <c r="BJ579">
        <f>IFERROR(INDEX(PP_Grid[#Data],$DD579,60),0)</f>
        <v/>
      </c>
      <c r="BK579">
        <f>IFERROR(INDEX(PP_Grid[#Data],$DD579,61),0)</f>
        <v/>
      </c>
      <c r="BL579">
        <f>IFERROR(INDEX(PP_Grid[#Data],$DD579,62),0)</f>
        <v/>
      </c>
      <c r="BM579">
        <f>IFERROR(INDEX(PP_Grid[#Data],$DD579,63),0)</f>
        <v/>
      </c>
      <c r="BN579">
        <f>IFERROR(INDEX(PP_Grid[#Data],$DD579,64),0)</f>
        <v/>
      </c>
      <c r="BO579">
        <f>IFERROR(INDEX(PP_Grid[#Data],$DD579,65),0)</f>
        <v/>
      </c>
      <c r="BP579">
        <f>IFERROR(INDEX(PP_Grid[#Data],$DD579,66),0)</f>
        <v/>
      </c>
      <c r="BQ579">
        <f>IFERROR(INDEX(PP_Grid[#Data],$DD579,67),0)</f>
        <v/>
      </c>
      <c r="BR579">
        <f>IFERROR(INDEX(PP_Grid[#Data],$DD579,68),0)</f>
        <v/>
      </c>
      <c r="BS579">
        <f>IFERROR(INDEX(PP_Grid[#Data],$DD579,69),0)</f>
        <v/>
      </c>
      <c r="BT579">
        <f>IFERROR(INDEX(PP_Grid[#Data],$DD579,70),0)</f>
        <v/>
      </c>
      <c r="BU579">
        <f>IFERROR(INDEX(PP_Grid[#Data],$DD579,71),0)</f>
        <v/>
      </c>
      <c r="BV579">
        <f>IFERROR(INDEX(PP_Grid[#Data],$DD579,72),0)</f>
        <v/>
      </c>
      <c r="BW579">
        <f>IFERROR(INDEX(PP_Grid[#Data],$DD579,73),0)</f>
        <v/>
      </c>
      <c r="BX579">
        <f>IFERROR(INDEX(PP_Grid[#Data],$DD579,74),0)</f>
        <v/>
      </c>
      <c r="BY579">
        <f>IFERROR(INDEX(PP_Grid[#Data],$DD579,75),0)</f>
        <v/>
      </c>
      <c r="BZ579">
        <f>IFERROR(INDEX(PP_Grid[#Data],$DD579,76),0)</f>
        <v/>
      </c>
      <c r="CA579">
        <f>IFERROR(INDEX(PP_Grid[#Data],$DD579,77),0)</f>
        <v/>
      </c>
      <c r="CB579">
        <f>IFERROR(INDEX(PP_Grid[#Data],$DD579,78),0)</f>
        <v/>
      </c>
      <c r="CC579">
        <f>IFERROR(INDEX(PP_Grid[#Data],$DD579,79),0)</f>
        <v/>
      </c>
      <c r="CD579">
        <f>IFERROR(INDEX(PP_Grid[#Data],$DD579,80),0)</f>
        <v/>
      </c>
      <c r="CE579">
        <f>IFERROR(INDEX(PP_Grid[#Data],$DD579,81),0)</f>
        <v/>
      </c>
      <c r="CF579">
        <f>IFERROR(INDEX(PP_Grid[#Data],$DD579,82),0)</f>
        <v/>
      </c>
      <c r="CG579">
        <f>IFERROR(INDEX(PP_Grid[#Data],$DD579,83),0)</f>
        <v/>
      </c>
      <c r="CH579">
        <f>IFERROR(INDEX(PP_Grid[#Data],$DD579,84),0)</f>
        <v/>
      </c>
      <c r="CI579">
        <f>IFERROR(INDEX(PP_Grid[#Data],$DD579,85),0)</f>
        <v/>
      </c>
      <c r="CJ579">
        <f>IFERROR(INDEX(PP_Grid[#Data],$DD579,86),0)</f>
        <v/>
      </c>
      <c r="CK579">
        <f>IFERROR(INDEX(PP_Grid[#Data],$DD579,87),0)</f>
        <v/>
      </c>
      <c r="CL579">
        <f>IFERROR(INDEX(PP_Grid[#Data],$DD579,88),0)</f>
        <v/>
      </c>
      <c r="CM579">
        <f>IFERROR(INDEX(PP_Grid[#Data],$DD579,89),0)</f>
        <v/>
      </c>
      <c r="CN579">
        <f>IFERROR(INDEX(PP_Grid[#Data],$DD579,90),0)</f>
        <v/>
      </c>
      <c r="CO579">
        <f>IFERROR(INDEX(PP_Grid[#Data],$DD579,91),0)</f>
        <v/>
      </c>
      <c r="CP579">
        <f>IFERROR(INDEX(PP_Grid[#Data],$DD579,92),0)</f>
        <v/>
      </c>
      <c r="CQ579">
        <f>IFERROR(INDEX(PP_Grid[#Data],$DD579,93),0)</f>
        <v/>
      </c>
      <c r="CR579">
        <f>IFERROR(INDEX(PP_Grid[#Data],$DD579,94),0)</f>
        <v/>
      </c>
      <c r="CS579">
        <f>IFERROR(INDEX(PP_Grid[#Data],$DD579,95),0)</f>
        <v/>
      </c>
      <c r="CT579">
        <f>IFERROR(INDEX(PP_Grid[#Data],$DD579,96),0)</f>
        <v/>
      </c>
      <c r="CU579">
        <f>IFERROR(INDEX(PP_Grid[#Data],$DD579,97),0)</f>
        <v/>
      </c>
      <c r="CV579">
        <f>IFERROR(INDEX(PP_Grid[#Data],$DD579,98),0)</f>
        <v/>
      </c>
      <c r="CW579">
        <f>IFERROR(INDEX(PP_Grid[#Data],$DD579,99),0)</f>
        <v/>
      </c>
      <c r="CX579">
        <f>IFERROR(INDEX(PP_Grid[#Data],$DD579,100),0)</f>
        <v/>
      </c>
      <c r="CY579">
        <f>IFERROR(INDEX(PP_Grid[#Data],$DD579,101),0)</f>
        <v/>
      </c>
      <c r="CZ579">
        <f>IFERROR(INDEX(PP_Grid[#Data],$DD579,102),0)</f>
        <v/>
      </c>
      <c r="DA579">
        <f>IFERROR(INDEX(PP_Grid[#Data],$DD579,103),0)</f>
        <v/>
      </c>
      <c r="DB579">
        <f>IFERROR(INDEX(PP_Grid[#Data],$DD579,104),0)</f>
        <v/>
      </c>
      <c r="DC579">
        <f>IFERROR(INDEX(PP_Grid[#Data],$DD579,105),0)</f>
        <v/>
      </c>
      <c r="DD579" s="12">
        <f>IFERROR(MATCH($B579,PP_Grid[Intermediate],0),99999)</f>
        <v/>
      </c>
    </row>
    <row r="580">
      <c r="B580" t="inlineStr">
        <is>
          <t>使用量(kg)</t>
        </is>
      </c>
      <c r="C580">
        <f>SUMIFS(M_BOM[RM_Qty_Per_Batch],M_BOM[Intermediate],$B579,M_BOM[Part Name],$A518)</f>
        <v/>
      </c>
      <c r="D580">
        <f>$C580*D579</f>
        <v/>
      </c>
      <c r="E580">
        <f>$C580*E579</f>
        <v/>
      </c>
      <c r="F580">
        <f>$C580*F579</f>
        <v/>
      </c>
      <c r="G580">
        <f>$C580*G579</f>
        <v/>
      </c>
      <c r="H580">
        <f>$C580*H579</f>
        <v/>
      </c>
      <c r="I580">
        <f>$C580*I579</f>
        <v/>
      </c>
      <c r="J580">
        <f>$C580*J579</f>
        <v/>
      </c>
      <c r="K580">
        <f>$C580*K579</f>
        <v/>
      </c>
      <c r="L580">
        <f>$C580*L579</f>
        <v/>
      </c>
      <c r="M580">
        <f>$C580*M579</f>
        <v/>
      </c>
      <c r="N580">
        <f>$C580*N579</f>
        <v/>
      </c>
      <c r="O580">
        <f>$C580*O579</f>
        <v/>
      </c>
      <c r="P580">
        <f>$C580*P579</f>
        <v/>
      </c>
      <c r="Q580">
        <f>$C580*Q579</f>
        <v/>
      </c>
      <c r="R580">
        <f>$C580*R579</f>
        <v/>
      </c>
      <c r="S580">
        <f>$C580*S579</f>
        <v/>
      </c>
      <c r="T580">
        <f>$C580*T579</f>
        <v/>
      </c>
      <c r="U580">
        <f>$C580*U579</f>
        <v/>
      </c>
      <c r="V580">
        <f>$C580*V579</f>
        <v/>
      </c>
      <c r="W580">
        <f>$C580*W579</f>
        <v/>
      </c>
      <c r="X580">
        <f>$C580*X579</f>
        <v/>
      </c>
      <c r="Y580">
        <f>$C580*Y579</f>
        <v/>
      </c>
      <c r="Z580">
        <f>$C580*Z579</f>
        <v/>
      </c>
      <c r="AA580">
        <f>$C580*AA579</f>
        <v/>
      </c>
      <c r="AB580">
        <f>$C580*AB579</f>
        <v/>
      </c>
      <c r="AC580">
        <f>$C580*AC579</f>
        <v/>
      </c>
      <c r="AD580">
        <f>$C580*AD579</f>
        <v/>
      </c>
      <c r="AE580">
        <f>$C580*AE579</f>
        <v/>
      </c>
      <c r="AF580">
        <f>$C580*AF579</f>
        <v/>
      </c>
      <c r="AG580">
        <f>$C580*AG579</f>
        <v/>
      </c>
      <c r="AH580">
        <f>$C580*AH579</f>
        <v/>
      </c>
      <c r="AI580">
        <f>$C580*AI579</f>
        <v/>
      </c>
      <c r="AJ580">
        <f>$C580*AJ579</f>
        <v/>
      </c>
      <c r="AK580">
        <f>$C580*AK579</f>
        <v/>
      </c>
      <c r="AL580">
        <f>$C580*AL579</f>
        <v/>
      </c>
      <c r="AM580">
        <f>$C580*AM579</f>
        <v/>
      </c>
      <c r="AN580">
        <f>$C580*AN579</f>
        <v/>
      </c>
      <c r="AO580">
        <f>$C580*AO579</f>
        <v/>
      </c>
      <c r="AP580">
        <f>$C580*AP579</f>
        <v/>
      </c>
      <c r="AQ580">
        <f>$C580*AQ579</f>
        <v/>
      </c>
      <c r="AR580">
        <f>$C580*AR579</f>
        <v/>
      </c>
      <c r="AS580">
        <f>$C580*AS579</f>
        <v/>
      </c>
      <c r="AT580">
        <f>$C580*AT579</f>
        <v/>
      </c>
      <c r="AU580">
        <f>$C580*AU579</f>
        <v/>
      </c>
      <c r="AV580">
        <f>$C580*AV579</f>
        <v/>
      </c>
      <c r="AW580">
        <f>$C580*AW579</f>
        <v/>
      </c>
      <c r="AX580">
        <f>$C580*AX579</f>
        <v/>
      </c>
      <c r="AY580">
        <f>$C580*AY579</f>
        <v/>
      </c>
      <c r="AZ580">
        <f>$C580*AZ579</f>
        <v/>
      </c>
      <c r="BA580">
        <f>$C580*BA579</f>
        <v/>
      </c>
      <c r="BB580">
        <f>$C580*BB579</f>
        <v/>
      </c>
      <c r="BC580">
        <f>$C580*BC579</f>
        <v/>
      </c>
      <c r="BD580">
        <f>$C580*BD579</f>
        <v/>
      </c>
      <c r="BE580">
        <f>$C580*BE579</f>
        <v/>
      </c>
      <c r="BF580">
        <f>$C580*BF579</f>
        <v/>
      </c>
      <c r="BG580">
        <f>$C580*BG579</f>
        <v/>
      </c>
      <c r="BH580">
        <f>$C580*BH579</f>
        <v/>
      </c>
      <c r="BI580">
        <f>$C580*BI579</f>
        <v/>
      </c>
      <c r="BJ580">
        <f>$C580*BJ579</f>
        <v/>
      </c>
      <c r="BK580">
        <f>$C580*BK579</f>
        <v/>
      </c>
      <c r="BL580">
        <f>$C580*BL579</f>
        <v/>
      </c>
      <c r="BM580">
        <f>$C580*BM579</f>
        <v/>
      </c>
      <c r="BN580">
        <f>$C580*BN579</f>
        <v/>
      </c>
      <c r="BO580">
        <f>$C580*BO579</f>
        <v/>
      </c>
      <c r="BP580">
        <f>$C580*BP579</f>
        <v/>
      </c>
      <c r="BQ580">
        <f>$C580*BQ579</f>
        <v/>
      </c>
      <c r="BR580">
        <f>$C580*BR579</f>
        <v/>
      </c>
      <c r="BS580">
        <f>$C580*BS579</f>
        <v/>
      </c>
      <c r="BT580">
        <f>$C580*BT579</f>
        <v/>
      </c>
      <c r="BU580">
        <f>$C580*BU579</f>
        <v/>
      </c>
      <c r="BV580">
        <f>$C580*BV579</f>
        <v/>
      </c>
      <c r="BW580">
        <f>$C580*BW579</f>
        <v/>
      </c>
      <c r="BX580">
        <f>$C580*BX579</f>
        <v/>
      </c>
      <c r="BY580">
        <f>$C580*BY579</f>
        <v/>
      </c>
      <c r="BZ580">
        <f>$C580*BZ579</f>
        <v/>
      </c>
      <c r="CA580">
        <f>$C580*CA579</f>
        <v/>
      </c>
      <c r="CB580">
        <f>$C580*CB579</f>
        <v/>
      </c>
      <c r="CC580">
        <f>$C580*CC579</f>
        <v/>
      </c>
      <c r="CD580">
        <f>$C580*CD579</f>
        <v/>
      </c>
      <c r="CE580">
        <f>$C580*CE579</f>
        <v/>
      </c>
      <c r="CF580">
        <f>$C580*CF579</f>
        <v/>
      </c>
      <c r="CG580">
        <f>$C580*CG579</f>
        <v/>
      </c>
      <c r="CH580">
        <f>$C580*CH579</f>
        <v/>
      </c>
      <c r="CI580">
        <f>$C580*CI579</f>
        <v/>
      </c>
      <c r="CJ580">
        <f>$C580*CJ579</f>
        <v/>
      </c>
      <c r="CK580">
        <f>$C580*CK579</f>
        <v/>
      </c>
      <c r="CL580">
        <f>$C580*CL579</f>
        <v/>
      </c>
      <c r="CM580">
        <f>$C580*CM579</f>
        <v/>
      </c>
      <c r="CN580">
        <f>$C580*CN579</f>
        <v/>
      </c>
      <c r="CO580">
        <f>$C580*CO579</f>
        <v/>
      </c>
      <c r="CP580">
        <f>$C580*CP579</f>
        <v/>
      </c>
      <c r="CQ580">
        <f>$C580*CQ579</f>
        <v/>
      </c>
      <c r="CR580">
        <f>$C580*CR579</f>
        <v/>
      </c>
      <c r="CS580">
        <f>$C580*CS579</f>
        <v/>
      </c>
      <c r="CT580">
        <f>$C580*CT579</f>
        <v/>
      </c>
      <c r="CU580">
        <f>$C580*CU579</f>
        <v/>
      </c>
      <c r="CV580">
        <f>$C580*CV579</f>
        <v/>
      </c>
      <c r="CW580">
        <f>$C580*CW579</f>
        <v/>
      </c>
      <c r="CX580">
        <f>$C580*CX579</f>
        <v/>
      </c>
      <c r="CY580">
        <f>$C580*CY579</f>
        <v/>
      </c>
      <c r="CZ580">
        <f>$C580*CZ579</f>
        <v/>
      </c>
      <c r="DA580">
        <f>$C580*DA579</f>
        <v/>
      </c>
      <c r="DB580">
        <f>$C580*DB579</f>
        <v/>
      </c>
      <c r="DC580">
        <f>$C580*DC579</f>
        <v/>
      </c>
    </row>
    <row r="581">
      <c r="B581" t="inlineStr">
        <is>
          <t>VSP-602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12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Name],$A518)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VSP-820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12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Name],$A518)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VSP-822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12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Name],$A518)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VSP-910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12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Name],$A518)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VSP-989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12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Name],$A518)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VSP-990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12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Name],$A518)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s="5" t="inlineStr">
        <is>
          <t>合計使用量(kg)/週</t>
        </is>
      </c>
      <c r="D593">
        <f>'Grid_Requirement'!B33</f>
        <v/>
      </c>
      <c r="E593">
        <f>'Grid_Requirement'!C33</f>
        <v/>
      </c>
      <c r="F593">
        <f>'Grid_Requirement'!D33</f>
        <v/>
      </c>
      <c r="G593">
        <f>'Grid_Requirement'!E33</f>
        <v/>
      </c>
      <c r="H593">
        <f>'Grid_Requirement'!F33</f>
        <v/>
      </c>
      <c r="I593">
        <f>'Grid_Requirement'!G33</f>
        <v/>
      </c>
      <c r="J593">
        <f>'Grid_Requirement'!H33</f>
        <v/>
      </c>
      <c r="K593">
        <f>'Grid_Requirement'!I33</f>
        <v/>
      </c>
      <c r="L593">
        <f>'Grid_Requirement'!J33</f>
        <v/>
      </c>
      <c r="M593">
        <f>'Grid_Requirement'!K33</f>
        <v/>
      </c>
      <c r="N593">
        <f>'Grid_Requirement'!L33</f>
        <v/>
      </c>
      <c r="O593">
        <f>'Grid_Requirement'!M33</f>
        <v/>
      </c>
      <c r="P593">
        <f>'Grid_Requirement'!N33</f>
        <v/>
      </c>
      <c r="Q593">
        <f>'Grid_Requirement'!O33</f>
        <v/>
      </c>
      <c r="R593">
        <f>'Grid_Requirement'!P33</f>
        <v/>
      </c>
      <c r="S593">
        <f>'Grid_Requirement'!Q33</f>
        <v/>
      </c>
      <c r="T593">
        <f>'Grid_Requirement'!R33</f>
        <v/>
      </c>
      <c r="U593">
        <f>'Grid_Requirement'!S33</f>
        <v/>
      </c>
      <c r="V593">
        <f>'Grid_Requirement'!T33</f>
        <v/>
      </c>
      <c r="W593">
        <f>'Grid_Requirement'!U33</f>
        <v/>
      </c>
      <c r="X593">
        <f>'Grid_Requirement'!V33</f>
        <v/>
      </c>
      <c r="Y593">
        <f>'Grid_Requirement'!W33</f>
        <v/>
      </c>
      <c r="Z593">
        <f>'Grid_Requirement'!X33</f>
        <v/>
      </c>
      <c r="AA593">
        <f>'Grid_Requirement'!Y33</f>
        <v/>
      </c>
      <c r="AB593">
        <f>'Grid_Requirement'!Z33</f>
        <v/>
      </c>
      <c r="AC593">
        <f>'Grid_Requirement'!AA33</f>
        <v/>
      </c>
      <c r="AD593">
        <f>'Grid_Requirement'!AB33</f>
        <v/>
      </c>
      <c r="AE593">
        <f>'Grid_Requirement'!AC33</f>
        <v/>
      </c>
      <c r="AF593">
        <f>'Grid_Requirement'!AD33</f>
        <v/>
      </c>
      <c r="AG593">
        <f>'Grid_Requirement'!AE33</f>
        <v/>
      </c>
      <c r="AH593">
        <f>'Grid_Requirement'!AF33</f>
        <v/>
      </c>
      <c r="AI593">
        <f>'Grid_Requirement'!AG33</f>
        <v/>
      </c>
      <c r="AJ593">
        <f>'Grid_Requirement'!AH33</f>
        <v/>
      </c>
      <c r="AK593">
        <f>'Grid_Requirement'!AI33</f>
        <v/>
      </c>
      <c r="AL593">
        <f>'Grid_Requirement'!AJ33</f>
        <v/>
      </c>
      <c r="AM593">
        <f>'Grid_Requirement'!AK33</f>
        <v/>
      </c>
      <c r="AN593">
        <f>'Grid_Requirement'!AL33</f>
        <v/>
      </c>
      <c r="AO593">
        <f>'Grid_Requirement'!AM33</f>
        <v/>
      </c>
      <c r="AP593">
        <f>'Grid_Requirement'!AN33</f>
        <v/>
      </c>
      <c r="AQ593">
        <f>'Grid_Requirement'!AO33</f>
        <v/>
      </c>
      <c r="AR593">
        <f>'Grid_Requirement'!AP33</f>
        <v/>
      </c>
      <c r="AS593">
        <f>'Grid_Requirement'!AQ33</f>
        <v/>
      </c>
      <c r="AT593">
        <f>'Grid_Requirement'!AR33</f>
        <v/>
      </c>
      <c r="AU593">
        <f>'Grid_Requirement'!AS33</f>
        <v/>
      </c>
      <c r="AV593">
        <f>'Grid_Requirement'!AT33</f>
        <v/>
      </c>
      <c r="AW593">
        <f>'Grid_Requirement'!AU33</f>
        <v/>
      </c>
      <c r="AX593">
        <f>'Grid_Requirement'!AV33</f>
        <v/>
      </c>
      <c r="AY593">
        <f>'Grid_Requirement'!AW33</f>
        <v/>
      </c>
      <c r="AZ593">
        <f>'Grid_Requirement'!AX33</f>
        <v/>
      </c>
      <c r="BA593">
        <f>'Grid_Requirement'!AY33</f>
        <v/>
      </c>
      <c r="BB593">
        <f>'Grid_Requirement'!AZ33</f>
        <v/>
      </c>
      <c r="BC593">
        <f>'Grid_Requirement'!BA33</f>
        <v/>
      </c>
      <c r="BD593">
        <f>'Grid_Requirement'!BB33</f>
        <v/>
      </c>
      <c r="BE593">
        <f>'Grid_Requirement'!BC33</f>
        <v/>
      </c>
      <c r="BF593">
        <f>'Grid_Requirement'!BD33</f>
        <v/>
      </c>
      <c r="BG593">
        <f>'Grid_Requirement'!BE33</f>
        <v/>
      </c>
      <c r="BH593">
        <f>'Grid_Requirement'!BF33</f>
        <v/>
      </c>
      <c r="BI593">
        <f>'Grid_Requirement'!BG33</f>
        <v/>
      </c>
      <c r="BJ593">
        <f>'Grid_Requirement'!BH33</f>
        <v/>
      </c>
      <c r="BK593">
        <f>'Grid_Requirement'!BI33</f>
        <v/>
      </c>
      <c r="BL593">
        <f>'Grid_Requirement'!BJ33</f>
        <v/>
      </c>
      <c r="BM593">
        <f>'Grid_Requirement'!BK33</f>
        <v/>
      </c>
      <c r="BN593">
        <f>'Grid_Requirement'!BL33</f>
        <v/>
      </c>
      <c r="BO593">
        <f>'Grid_Requirement'!BM33</f>
        <v/>
      </c>
      <c r="BP593">
        <f>'Grid_Requirement'!BN33</f>
        <v/>
      </c>
      <c r="BQ593">
        <f>'Grid_Requirement'!BO33</f>
        <v/>
      </c>
      <c r="BR593">
        <f>'Grid_Requirement'!BP33</f>
        <v/>
      </c>
      <c r="BS593">
        <f>'Grid_Requirement'!BQ33</f>
        <v/>
      </c>
      <c r="BT593">
        <f>'Grid_Requirement'!BR33</f>
        <v/>
      </c>
      <c r="BU593">
        <f>'Grid_Requirement'!BS33</f>
        <v/>
      </c>
      <c r="BV593">
        <f>'Grid_Requirement'!BT33</f>
        <v/>
      </c>
      <c r="BW593">
        <f>'Grid_Requirement'!BU33</f>
        <v/>
      </c>
      <c r="BX593">
        <f>'Grid_Requirement'!BV33</f>
        <v/>
      </c>
      <c r="BY593">
        <f>'Grid_Requirement'!BW33</f>
        <v/>
      </c>
      <c r="BZ593">
        <f>'Grid_Requirement'!BX33</f>
        <v/>
      </c>
      <c r="CA593">
        <f>'Grid_Requirement'!BY33</f>
        <v/>
      </c>
      <c r="CB593">
        <f>'Grid_Requirement'!BZ33</f>
        <v/>
      </c>
      <c r="CC593">
        <f>'Grid_Requirement'!CA33</f>
        <v/>
      </c>
      <c r="CD593">
        <f>'Grid_Requirement'!CB33</f>
        <v/>
      </c>
      <c r="CE593">
        <f>'Grid_Requirement'!CC33</f>
        <v/>
      </c>
      <c r="CF593">
        <f>'Grid_Requirement'!CD33</f>
        <v/>
      </c>
      <c r="CG593">
        <f>'Grid_Requirement'!CE33</f>
        <v/>
      </c>
      <c r="CH593">
        <f>'Grid_Requirement'!CF33</f>
        <v/>
      </c>
      <c r="CI593">
        <f>'Grid_Requirement'!CG33</f>
        <v/>
      </c>
      <c r="CJ593">
        <f>'Grid_Requirement'!CH33</f>
        <v/>
      </c>
      <c r="CK593">
        <f>'Grid_Requirement'!CI33</f>
        <v/>
      </c>
      <c r="CL593">
        <f>'Grid_Requirement'!CJ33</f>
        <v/>
      </c>
      <c r="CM593">
        <f>'Grid_Requirement'!CK33</f>
        <v/>
      </c>
      <c r="CN593">
        <f>'Grid_Requirement'!CL33</f>
        <v/>
      </c>
      <c r="CO593">
        <f>'Grid_Requirement'!CM33</f>
        <v/>
      </c>
      <c r="CP593">
        <f>'Grid_Requirement'!CN33</f>
        <v/>
      </c>
      <c r="CQ593">
        <f>'Grid_Requirement'!CO33</f>
        <v/>
      </c>
      <c r="CR593">
        <f>'Grid_Requirement'!CP33</f>
        <v/>
      </c>
      <c r="CS593">
        <f>'Grid_Requirement'!CQ33</f>
        <v/>
      </c>
      <c r="CT593">
        <f>'Grid_Requirement'!CR33</f>
        <v/>
      </c>
      <c r="CU593">
        <f>'Grid_Requirement'!CS33</f>
        <v/>
      </c>
      <c r="CV593">
        <f>'Grid_Requirement'!CT33</f>
        <v/>
      </c>
      <c r="CW593">
        <f>'Grid_Requirement'!CU33</f>
        <v/>
      </c>
      <c r="CX593">
        <f>'Grid_Requirement'!CV33</f>
        <v/>
      </c>
      <c r="CY593">
        <f>'Grid_Requirement'!CW33</f>
        <v/>
      </c>
      <c r="CZ593">
        <f>'Grid_Requirement'!CX33</f>
        <v/>
      </c>
      <c r="DA593">
        <f>'Grid_Requirement'!CY33</f>
        <v/>
      </c>
      <c r="DB593">
        <f>'Grid_Requirement'!CZ33</f>
        <v/>
      </c>
      <c r="DC593">
        <f>'Grid_Requirement'!DA33</f>
        <v/>
      </c>
    </row>
    <row r="594">
      <c r="B594" t="inlineStr">
        <is>
          <t>TTAF在庫(実績,kg)</t>
        </is>
      </c>
      <c r="D594">
        <f>'T_TTAFStock'!B37</f>
        <v/>
      </c>
      <c r="E594">
        <f>'T_TTAFStock'!C37</f>
        <v/>
      </c>
      <c r="F594">
        <f>'T_TTAFStock'!D37</f>
        <v/>
      </c>
      <c r="G594">
        <f>'T_TTAFStock'!E37</f>
        <v/>
      </c>
      <c r="H594">
        <f>'T_TTAFStock'!F37</f>
        <v/>
      </c>
      <c r="I594">
        <f>'T_TTAFStock'!G37</f>
        <v/>
      </c>
      <c r="J594">
        <f>'T_TTAFStock'!H37</f>
        <v/>
      </c>
      <c r="K594">
        <f>'T_TTAFStock'!I37</f>
        <v/>
      </c>
      <c r="L594">
        <f>'T_TTAFStock'!J37</f>
        <v/>
      </c>
      <c r="M594">
        <f>'T_TTAFStock'!K37</f>
        <v/>
      </c>
      <c r="N594">
        <f>'T_TTAFStock'!L37</f>
        <v/>
      </c>
      <c r="O594">
        <f>'T_TTAFStock'!M37</f>
        <v/>
      </c>
      <c r="P594">
        <f>'T_TTAFStock'!N37</f>
        <v/>
      </c>
      <c r="Q594">
        <f>'T_TTAFStock'!O37</f>
        <v/>
      </c>
      <c r="R594">
        <f>'T_TTAFStock'!P37</f>
        <v/>
      </c>
      <c r="S594">
        <f>'T_TTAFStock'!Q37</f>
        <v/>
      </c>
      <c r="T594">
        <f>'T_TTAFStock'!R37</f>
        <v/>
      </c>
      <c r="U594">
        <f>'T_TTAFStock'!S37</f>
        <v/>
      </c>
      <c r="V594">
        <f>'T_TTAFStock'!T37</f>
        <v/>
      </c>
      <c r="W594">
        <f>'T_TTAFStock'!U37</f>
        <v/>
      </c>
      <c r="X594">
        <f>'T_TTAFStock'!V37</f>
        <v/>
      </c>
      <c r="Y594">
        <f>'T_TTAFStock'!W37</f>
        <v/>
      </c>
      <c r="Z594">
        <f>'T_TTAFStock'!X37</f>
        <v/>
      </c>
      <c r="AA594">
        <f>'T_TTAFStock'!Y37</f>
        <v/>
      </c>
      <c r="AB594">
        <f>'T_TTAFStock'!Z37</f>
        <v/>
      </c>
      <c r="AC594">
        <f>'T_TTAFStock'!AA37</f>
        <v/>
      </c>
      <c r="AD594">
        <f>'T_TTAFStock'!AB37</f>
        <v/>
      </c>
      <c r="AE594">
        <f>'T_TTAFStock'!AC37</f>
        <v/>
      </c>
      <c r="AF594">
        <f>'T_TTAFStock'!AD37</f>
        <v/>
      </c>
      <c r="AG594">
        <f>'T_TTAFStock'!AE37</f>
        <v/>
      </c>
      <c r="AH594">
        <f>'T_TTAFStock'!AF37</f>
        <v/>
      </c>
      <c r="AI594">
        <f>'T_TTAFStock'!AG37</f>
        <v/>
      </c>
      <c r="AJ594">
        <f>'T_TTAFStock'!AH37</f>
        <v/>
      </c>
      <c r="AK594">
        <f>'T_TTAFStock'!AI37</f>
        <v/>
      </c>
      <c r="AL594">
        <f>'T_TTAFStock'!AJ37</f>
        <v/>
      </c>
      <c r="AM594">
        <f>'T_TTAFStock'!AK37</f>
        <v/>
      </c>
      <c r="AN594">
        <f>'T_TTAFStock'!AL37</f>
        <v/>
      </c>
      <c r="AO594">
        <f>'T_TTAFStock'!AM37</f>
        <v/>
      </c>
      <c r="AP594">
        <f>'T_TTAFStock'!AN37</f>
        <v/>
      </c>
      <c r="AQ594">
        <f>'T_TTAFStock'!AO37</f>
        <v/>
      </c>
      <c r="AR594">
        <f>'T_TTAFStock'!AP37</f>
        <v/>
      </c>
      <c r="AS594">
        <f>'T_TTAFStock'!AQ37</f>
        <v/>
      </c>
      <c r="AT594">
        <f>'T_TTAFStock'!AR37</f>
        <v/>
      </c>
      <c r="AU594">
        <f>'T_TTAFStock'!AS37</f>
        <v/>
      </c>
      <c r="AV594">
        <f>'T_TTAFStock'!AT37</f>
        <v/>
      </c>
      <c r="AW594">
        <f>'T_TTAFStock'!AU37</f>
        <v/>
      </c>
      <c r="AX594">
        <f>'T_TTAFStock'!AV37</f>
        <v/>
      </c>
      <c r="AY594">
        <f>'T_TTAFStock'!AW37</f>
        <v/>
      </c>
      <c r="AZ594">
        <f>'T_TTAFStock'!AX37</f>
        <v/>
      </c>
      <c r="BA594">
        <f>'T_TTAFStock'!AY37</f>
        <v/>
      </c>
      <c r="BB594">
        <f>'T_TTAFStock'!AZ37</f>
        <v/>
      </c>
      <c r="BC594">
        <f>'T_TTAFStock'!BA37</f>
        <v/>
      </c>
      <c r="BD594">
        <f>'T_TTAFStock'!BB37</f>
        <v/>
      </c>
      <c r="BE594">
        <f>'T_TTAFStock'!BC37</f>
        <v/>
      </c>
      <c r="BF594">
        <f>'T_TTAFStock'!BD37</f>
        <v/>
      </c>
      <c r="BG594">
        <f>'T_TTAFStock'!BE37</f>
        <v/>
      </c>
      <c r="BH594">
        <f>'T_TTAFStock'!BF37</f>
        <v/>
      </c>
      <c r="BI594">
        <f>'T_TTAFStock'!BG37</f>
        <v/>
      </c>
      <c r="BJ594">
        <f>'T_TTAFStock'!BH37</f>
        <v/>
      </c>
      <c r="BK594">
        <f>'T_TTAFStock'!BI37</f>
        <v/>
      </c>
      <c r="BL594">
        <f>'T_TTAFStock'!BJ37</f>
        <v/>
      </c>
      <c r="BM594">
        <f>'T_TTAFStock'!BK37</f>
        <v/>
      </c>
      <c r="BN594">
        <f>'T_TTAFStock'!BL37</f>
        <v/>
      </c>
      <c r="BO594">
        <f>'T_TTAFStock'!BM37</f>
        <v/>
      </c>
      <c r="BP594">
        <f>'T_TTAFStock'!BN37</f>
        <v/>
      </c>
      <c r="BQ594">
        <f>'T_TTAFStock'!BO37</f>
        <v/>
      </c>
      <c r="BR594">
        <f>'T_TTAFStock'!BP37</f>
        <v/>
      </c>
      <c r="BS594">
        <f>'T_TTAFStock'!BQ37</f>
        <v/>
      </c>
      <c r="BT594">
        <f>'T_TTAFStock'!BR37</f>
        <v/>
      </c>
      <c r="BU594">
        <f>'T_TTAFStock'!BS37</f>
        <v/>
      </c>
      <c r="BV594">
        <f>'T_TTAFStock'!BT37</f>
        <v/>
      </c>
      <c r="BW594">
        <f>'T_TTAFStock'!BU37</f>
        <v/>
      </c>
      <c r="BX594">
        <f>'T_TTAFStock'!BV37</f>
        <v/>
      </c>
      <c r="BY594">
        <f>'T_TTAFStock'!BW37</f>
        <v/>
      </c>
      <c r="BZ594">
        <f>'T_TTAFStock'!BX37</f>
        <v/>
      </c>
      <c r="CA594">
        <f>'T_TTAFStock'!BY37</f>
        <v/>
      </c>
      <c r="CB594">
        <f>'T_TTAFStock'!BZ37</f>
        <v/>
      </c>
      <c r="CC594">
        <f>'T_TTAFStock'!CA37</f>
        <v/>
      </c>
      <c r="CD594">
        <f>'T_TTAFStock'!CB37</f>
        <v/>
      </c>
      <c r="CE594">
        <f>'T_TTAFStock'!CC37</f>
        <v/>
      </c>
      <c r="CF594">
        <f>'T_TTAFStock'!CD37</f>
        <v/>
      </c>
      <c r="CG594">
        <f>'T_TTAFStock'!CE37</f>
        <v/>
      </c>
      <c r="CH594">
        <f>'T_TTAFStock'!CF37</f>
        <v/>
      </c>
      <c r="CI594">
        <f>'T_TTAFStock'!CG37</f>
        <v/>
      </c>
      <c r="CJ594">
        <f>'T_TTAFStock'!CH37</f>
        <v/>
      </c>
      <c r="CK594">
        <f>'T_TTAFStock'!CI37</f>
        <v/>
      </c>
      <c r="CL594">
        <f>'T_TTAFStock'!CJ37</f>
        <v/>
      </c>
      <c r="CM594">
        <f>'T_TTAFStock'!CK37</f>
        <v/>
      </c>
      <c r="CN594">
        <f>'T_TTAFStock'!CL37</f>
        <v/>
      </c>
      <c r="CO594">
        <f>'T_TTAFStock'!CM37</f>
        <v/>
      </c>
      <c r="CP594">
        <f>'T_TTAFStock'!CN37</f>
        <v/>
      </c>
      <c r="CQ594">
        <f>'T_TTAFStock'!CO37</f>
        <v/>
      </c>
      <c r="CR594">
        <f>'T_TTAFStock'!CP37</f>
        <v/>
      </c>
      <c r="CS594">
        <f>'T_TTAFStock'!CQ37</f>
        <v/>
      </c>
      <c r="CT594">
        <f>'T_TTAFStock'!CR37</f>
        <v/>
      </c>
      <c r="CU594">
        <f>'T_TTAFStock'!CS37</f>
        <v/>
      </c>
      <c r="CV594">
        <f>'T_TTAFStock'!CT37</f>
        <v/>
      </c>
      <c r="CW594">
        <f>'T_TTAFStock'!CU37</f>
        <v/>
      </c>
      <c r="CX594">
        <f>'T_TTAFStock'!CV37</f>
        <v/>
      </c>
      <c r="CY594">
        <f>'T_TTAFStock'!CW37</f>
        <v/>
      </c>
      <c r="CZ594">
        <f>'T_TTAFStock'!CX37</f>
        <v/>
      </c>
      <c r="DA594">
        <f>'T_TTAFStock'!CY37</f>
        <v/>
      </c>
      <c r="DB594">
        <f>'T_TTAFStock'!CZ37</f>
        <v/>
      </c>
      <c r="DC594">
        <f>'T_TTAFStock'!DA37</f>
        <v/>
      </c>
    </row>
    <row r="595">
      <c r="B595" t="inlineStr">
        <is>
          <t>自社在庫(実績,kg)</t>
        </is>
      </c>
      <c r="D595">
        <f>'T_SelfStock'!B37</f>
        <v/>
      </c>
      <c r="E595">
        <f>'T_SelfStock'!C37</f>
        <v/>
      </c>
      <c r="F595">
        <f>'T_SelfStock'!D37</f>
        <v/>
      </c>
      <c r="G595">
        <f>'T_SelfStock'!E37</f>
        <v/>
      </c>
      <c r="H595">
        <f>'T_SelfStock'!F37</f>
        <v/>
      </c>
      <c r="I595">
        <f>'T_SelfStock'!G37</f>
        <v/>
      </c>
      <c r="J595">
        <f>'T_SelfStock'!H37</f>
        <v/>
      </c>
      <c r="K595">
        <f>'T_SelfStock'!I37</f>
        <v/>
      </c>
      <c r="L595">
        <f>'T_SelfStock'!J37</f>
        <v/>
      </c>
      <c r="M595">
        <f>'T_SelfStock'!K37</f>
        <v/>
      </c>
      <c r="N595">
        <f>'T_SelfStock'!L37</f>
        <v/>
      </c>
      <c r="O595">
        <f>'T_SelfStock'!M37</f>
        <v/>
      </c>
      <c r="P595">
        <f>'T_SelfStock'!N37</f>
        <v/>
      </c>
      <c r="Q595">
        <f>'T_SelfStock'!O37</f>
        <v/>
      </c>
      <c r="R595">
        <f>'T_SelfStock'!P37</f>
        <v/>
      </c>
      <c r="S595">
        <f>'T_SelfStock'!Q37</f>
        <v/>
      </c>
      <c r="T595">
        <f>'T_SelfStock'!R37</f>
        <v/>
      </c>
      <c r="U595">
        <f>'T_SelfStock'!S37</f>
        <v/>
      </c>
      <c r="V595">
        <f>'T_SelfStock'!T37</f>
        <v/>
      </c>
      <c r="W595">
        <f>'T_SelfStock'!U37</f>
        <v/>
      </c>
      <c r="X595">
        <f>'T_SelfStock'!V37</f>
        <v/>
      </c>
      <c r="Y595">
        <f>'T_SelfStock'!W37</f>
        <v/>
      </c>
      <c r="Z595">
        <f>'T_SelfStock'!X37</f>
        <v/>
      </c>
      <c r="AA595">
        <f>'T_SelfStock'!Y37</f>
        <v/>
      </c>
      <c r="AB595">
        <f>'T_SelfStock'!Z37</f>
        <v/>
      </c>
      <c r="AC595">
        <f>'T_SelfStock'!AA37</f>
        <v/>
      </c>
      <c r="AD595">
        <f>'T_SelfStock'!AB37</f>
        <v/>
      </c>
      <c r="AE595">
        <f>'T_SelfStock'!AC37</f>
        <v/>
      </c>
      <c r="AF595">
        <f>'T_SelfStock'!AD37</f>
        <v/>
      </c>
      <c r="AG595">
        <f>'T_SelfStock'!AE37</f>
        <v/>
      </c>
      <c r="AH595">
        <f>'T_SelfStock'!AF37</f>
        <v/>
      </c>
      <c r="AI595">
        <f>'T_SelfStock'!AG37</f>
        <v/>
      </c>
      <c r="AJ595">
        <f>'T_SelfStock'!AH37</f>
        <v/>
      </c>
      <c r="AK595">
        <f>'T_SelfStock'!AI37</f>
        <v/>
      </c>
      <c r="AL595">
        <f>'T_SelfStock'!AJ37</f>
        <v/>
      </c>
      <c r="AM595">
        <f>'T_SelfStock'!AK37</f>
        <v/>
      </c>
      <c r="AN595">
        <f>'T_SelfStock'!AL37</f>
        <v/>
      </c>
      <c r="AO595">
        <f>'T_SelfStock'!AM37</f>
        <v/>
      </c>
      <c r="AP595">
        <f>'T_SelfStock'!AN37</f>
        <v/>
      </c>
      <c r="AQ595">
        <f>'T_SelfStock'!AO37</f>
        <v/>
      </c>
      <c r="AR595">
        <f>'T_SelfStock'!AP37</f>
        <v/>
      </c>
      <c r="AS595">
        <f>'T_SelfStock'!AQ37</f>
        <v/>
      </c>
      <c r="AT595">
        <f>'T_SelfStock'!AR37</f>
        <v/>
      </c>
      <c r="AU595">
        <f>'T_SelfStock'!AS37</f>
        <v/>
      </c>
      <c r="AV595">
        <f>'T_SelfStock'!AT37</f>
        <v/>
      </c>
      <c r="AW595">
        <f>'T_SelfStock'!AU37</f>
        <v/>
      </c>
      <c r="AX595">
        <f>'T_SelfStock'!AV37</f>
        <v/>
      </c>
      <c r="AY595">
        <f>'T_SelfStock'!AW37</f>
        <v/>
      </c>
      <c r="AZ595">
        <f>'T_SelfStock'!AX37</f>
        <v/>
      </c>
      <c r="BA595">
        <f>'T_SelfStock'!AY37</f>
        <v/>
      </c>
      <c r="BB595">
        <f>'T_SelfStock'!AZ37</f>
        <v/>
      </c>
      <c r="BC595">
        <f>'T_SelfStock'!BA37</f>
        <v/>
      </c>
      <c r="BD595">
        <f>'T_SelfStock'!BB37</f>
        <v/>
      </c>
      <c r="BE595">
        <f>'T_SelfStock'!BC37</f>
        <v/>
      </c>
      <c r="BF595">
        <f>'T_SelfStock'!BD37</f>
        <v/>
      </c>
      <c r="BG595">
        <f>'T_SelfStock'!BE37</f>
        <v/>
      </c>
      <c r="BH595">
        <f>'T_SelfStock'!BF37</f>
        <v/>
      </c>
      <c r="BI595">
        <f>'T_SelfStock'!BG37</f>
        <v/>
      </c>
      <c r="BJ595">
        <f>'T_SelfStock'!BH37</f>
        <v/>
      </c>
      <c r="BK595">
        <f>'T_SelfStock'!BI37</f>
        <v/>
      </c>
      <c r="BL595">
        <f>'T_SelfStock'!BJ37</f>
        <v/>
      </c>
      <c r="BM595">
        <f>'T_SelfStock'!BK37</f>
        <v/>
      </c>
      <c r="BN595">
        <f>'T_SelfStock'!BL37</f>
        <v/>
      </c>
      <c r="BO595">
        <f>'T_SelfStock'!BM37</f>
        <v/>
      </c>
      <c r="BP595">
        <f>'T_SelfStock'!BN37</f>
        <v/>
      </c>
      <c r="BQ595">
        <f>'T_SelfStock'!BO37</f>
        <v/>
      </c>
      <c r="BR595">
        <f>'T_SelfStock'!BP37</f>
        <v/>
      </c>
      <c r="BS595">
        <f>'T_SelfStock'!BQ37</f>
        <v/>
      </c>
      <c r="BT595">
        <f>'T_SelfStock'!BR37</f>
        <v/>
      </c>
      <c r="BU595">
        <f>'T_SelfStock'!BS37</f>
        <v/>
      </c>
      <c r="BV595">
        <f>'T_SelfStock'!BT37</f>
        <v/>
      </c>
      <c r="BW595">
        <f>'T_SelfStock'!BU37</f>
        <v/>
      </c>
      <c r="BX595">
        <f>'T_SelfStock'!BV37</f>
        <v/>
      </c>
      <c r="BY595">
        <f>'T_SelfStock'!BW37</f>
        <v/>
      </c>
      <c r="BZ595">
        <f>'T_SelfStock'!BX37</f>
        <v/>
      </c>
      <c r="CA595">
        <f>'T_SelfStock'!BY37</f>
        <v/>
      </c>
      <c r="CB595">
        <f>'T_SelfStock'!BZ37</f>
        <v/>
      </c>
      <c r="CC595">
        <f>'T_SelfStock'!CA37</f>
        <v/>
      </c>
      <c r="CD595">
        <f>'T_SelfStock'!CB37</f>
        <v/>
      </c>
      <c r="CE595">
        <f>'T_SelfStock'!CC37</f>
        <v/>
      </c>
      <c r="CF595">
        <f>'T_SelfStock'!CD37</f>
        <v/>
      </c>
      <c r="CG595">
        <f>'T_SelfStock'!CE37</f>
        <v/>
      </c>
      <c r="CH595">
        <f>'T_SelfStock'!CF37</f>
        <v/>
      </c>
      <c r="CI595">
        <f>'T_SelfStock'!CG37</f>
        <v/>
      </c>
      <c r="CJ595">
        <f>'T_SelfStock'!CH37</f>
        <v/>
      </c>
      <c r="CK595">
        <f>'T_SelfStock'!CI37</f>
        <v/>
      </c>
      <c r="CL595">
        <f>'T_SelfStock'!CJ37</f>
        <v/>
      </c>
      <c r="CM595">
        <f>'T_SelfStock'!CK37</f>
        <v/>
      </c>
      <c r="CN595">
        <f>'T_SelfStock'!CL37</f>
        <v/>
      </c>
      <c r="CO595">
        <f>'T_SelfStock'!CM37</f>
        <v/>
      </c>
      <c r="CP595">
        <f>'T_SelfStock'!CN37</f>
        <v/>
      </c>
      <c r="CQ595">
        <f>'T_SelfStock'!CO37</f>
        <v/>
      </c>
      <c r="CR595">
        <f>'T_SelfStock'!CP37</f>
        <v/>
      </c>
      <c r="CS595">
        <f>'T_SelfStock'!CQ37</f>
        <v/>
      </c>
      <c r="CT595">
        <f>'T_SelfStock'!CR37</f>
        <v/>
      </c>
      <c r="CU595">
        <f>'T_SelfStock'!CS37</f>
        <v/>
      </c>
      <c r="CV595">
        <f>'T_SelfStock'!CT37</f>
        <v/>
      </c>
      <c r="CW595">
        <f>'T_SelfStock'!CU37</f>
        <v/>
      </c>
      <c r="CX595">
        <f>'T_SelfStock'!CV37</f>
        <v/>
      </c>
      <c r="CY595">
        <f>'T_SelfStock'!CW37</f>
        <v/>
      </c>
      <c r="CZ595">
        <f>'T_SelfStock'!CX37</f>
        <v/>
      </c>
      <c r="DA595">
        <f>'T_SelfStock'!CY37</f>
        <v/>
      </c>
      <c r="DB595">
        <f>'T_SelfStock'!CZ37</f>
        <v/>
      </c>
      <c r="DC595">
        <f>'T_SelfStock'!DA37</f>
        <v/>
      </c>
    </row>
    <row r="596">
      <c r="B596" t="inlineStr">
        <is>
          <t>Order(発注予定,kg)</t>
        </is>
      </c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  <c r="AB596" s="23" t="n"/>
      <c r="AC596" s="23" t="n"/>
      <c r="AD596" s="23" t="n"/>
      <c r="AE596" s="23" t="n"/>
      <c r="AF596" s="23" t="n"/>
      <c r="AG596" s="23" t="n"/>
      <c r="AH596" s="23" t="n"/>
      <c r="AI596" s="23" t="n"/>
      <c r="AJ596" s="23" t="n"/>
      <c r="AK596" s="23" t="n"/>
      <c r="AL596" s="23" t="n"/>
      <c r="AM596" s="23" t="n"/>
      <c r="AN596" s="23" t="n"/>
      <c r="AO596" s="23" t="n"/>
      <c r="AP596" s="23" t="n"/>
      <c r="AQ596" s="23" t="n"/>
      <c r="AR596" s="23" t="n"/>
      <c r="AS596" s="23" t="n"/>
      <c r="AT596" s="23" t="n"/>
      <c r="AU596" s="23" t="n"/>
      <c r="AV596" s="23" t="n"/>
      <c r="AW596" s="23" t="n"/>
      <c r="AX596" s="23" t="n"/>
      <c r="AY596" s="23" t="n"/>
      <c r="AZ596" s="23" t="n"/>
      <c r="BA596" s="23" t="n"/>
      <c r="BB596" s="23" t="n"/>
      <c r="BC596" s="23" t="n"/>
      <c r="BD596" s="23" t="n"/>
      <c r="BE596" s="23" t="n"/>
      <c r="BF596" s="23" t="n"/>
      <c r="BG596" s="23" t="n"/>
      <c r="BH596" s="23" t="n"/>
      <c r="BI596" s="23" t="n"/>
      <c r="BJ596" s="23" t="n"/>
      <c r="BK596" s="23" t="n"/>
      <c r="BL596" s="23" t="n"/>
      <c r="BM596" s="23" t="n"/>
      <c r="BN596" s="23" t="n"/>
      <c r="BO596" s="23" t="n"/>
      <c r="BP596" s="23" t="n"/>
      <c r="BQ596" s="23" t="n"/>
      <c r="BR596" s="23" t="n"/>
      <c r="BS596" s="23" t="n"/>
      <c r="BT596" s="23" t="n"/>
      <c r="BU596" s="23" t="n"/>
      <c r="BV596" s="23" t="n"/>
      <c r="BW596" s="23" t="n"/>
      <c r="BX596" s="23" t="n"/>
      <c r="BY596" s="23" t="n"/>
      <c r="BZ596" s="23" t="n"/>
      <c r="CA596" s="23" t="n"/>
      <c r="CB596" s="23" t="n"/>
      <c r="CC596" s="23" t="n"/>
      <c r="CD596" s="23" t="n"/>
      <c r="CE596" s="23" t="n"/>
      <c r="CF596" s="23" t="n"/>
      <c r="CG596" s="23" t="n"/>
      <c r="CH596" s="23" t="n"/>
      <c r="CI596" s="23" t="n"/>
      <c r="CJ596" s="23" t="n"/>
      <c r="CK596" s="23" t="n"/>
      <c r="CL596" s="23" t="n"/>
      <c r="CM596" s="23" t="n"/>
      <c r="CN596" s="23" t="n"/>
      <c r="CO596" s="23" t="n"/>
      <c r="CP596" s="23" t="n"/>
      <c r="CQ596" s="23" t="n"/>
      <c r="CR596" s="23" t="n"/>
      <c r="CS596" s="23" t="n"/>
      <c r="CT596" s="23" t="n"/>
      <c r="CU596" s="23" t="n"/>
      <c r="CV596" s="23" t="n"/>
      <c r="CW596" s="23" t="n"/>
      <c r="CX596" s="23" t="n"/>
      <c r="CY596" s="23" t="n"/>
      <c r="CZ596" s="23" t="n"/>
      <c r="DA596" s="23" t="n"/>
      <c r="DB596" s="23" t="n"/>
      <c r="DC596" s="23" t="n"/>
      <c r="DE596" s="12" t="inlineStr">
        <is>
          <t>CHEM-1400</t>
        </is>
      </c>
    </row>
    <row r="597">
      <c r="B597" s="24" t="inlineStr">
        <is>
          <t>PO_No</t>
        </is>
      </c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  <c r="AD597" s="25" t="n"/>
      <c r="AE597" s="25" t="n"/>
      <c r="AF597" s="25" t="n"/>
      <c r="AG597" s="25" t="n"/>
      <c r="AH597" s="25" t="n"/>
      <c r="AI597" s="25" t="n"/>
      <c r="AJ597" s="25" t="n"/>
      <c r="AK597" s="25" t="n"/>
      <c r="AL597" s="25" t="n"/>
      <c r="AM597" s="25" t="n"/>
      <c r="AN597" s="25" t="n"/>
      <c r="AO597" s="25" t="n"/>
      <c r="AP597" s="25" t="n"/>
      <c r="AQ597" s="25" t="n"/>
      <c r="AR597" s="25" t="n"/>
      <c r="AS597" s="25" t="n"/>
      <c r="AT597" s="25" t="n"/>
      <c r="AU597" s="25" t="n"/>
      <c r="AV597" s="25" t="n"/>
      <c r="AW597" s="25" t="n"/>
      <c r="AX597" s="25" t="n"/>
      <c r="AY597" s="25" t="n"/>
      <c r="AZ597" s="25" t="n"/>
      <c r="BA597" s="25" t="n"/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25" t="n"/>
      <c r="BU597" s="25" t="n"/>
      <c r="BV597" s="25" t="n"/>
      <c r="BW597" s="25" t="n"/>
      <c r="BX597" s="25" t="n"/>
      <c r="BY597" s="25" t="n"/>
      <c r="BZ597" s="25" t="n"/>
      <c r="CA597" s="25" t="n"/>
      <c r="CB597" s="25" t="n"/>
      <c r="CC597" s="25" t="n"/>
      <c r="CD597" s="25" t="n"/>
      <c r="CE597" s="25" t="n"/>
      <c r="CF597" s="25" t="n"/>
      <c r="CG597" s="25" t="n"/>
      <c r="CH597" s="25" t="n"/>
      <c r="CI597" s="25" t="n"/>
      <c r="CJ597" s="25" t="n"/>
      <c r="CK597" s="25" t="n"/>
      <c r="CL597" s="25" t="n"/>
      <c r="CM597" s="25" t="n"/>
      <c r="CN597" s="25" t="n"/>
      <c r="CO597" s="25" t="n"/>
      <c r="CP597" s="25" t="n"/>
      <c r="CQ597" s="25" t="n"/>
      <c r="CR597" s="25" t="n"/>
      <c r="CS597" s="25" t="n"/>
      <c r="CT597" s="25" t="n"/>
      <c r="CU597" s="25" t="n"/>
      <c r="CV597" s="25" t="n"/>
      <c r="CW597" s="25" t="n"/>
      <c r="CX597" s="25" t="n"/>
      <c r="CY597" s="25" t="n"/>
      <c r="CZ597" s="25" t="n"/>
      <c r="DA597" s="25" t="n"/>
      <c r="DB597" s="25" t="n"/>
      <c r="DC597" s="25" t="n"/>
    </row>
    <row r="598">
      <c r="B598" s="5" t="inlineStr">
        <is>
          <t>合計在庫(週末時点,kg)</t>
        </is>
      </c>
      <c r="D598">
        <f>'Grid_Stock'!B33</f>
        <v/>
      </c>
      <c r="E598">
        <f>'Grid_Stock'!C33</f>
        <v/>
      </c>
      <c r="F598">
        <f>'Grid_Stock'!D33</f>
        <v/>
      </c>
      <c r="G598">
        <f>'Grid_Stock'!E33</f>
        <v/>
      </c>
      <c r="H598">
        <f>'Grid_Stock'!F33</f>
        <v/>
      </c>
      <c r="I598">
        <f>'Grid_Stock'!G33</f>
        <v/>
      </c>
      <c r="J598">
        <f>'Grid_Stock'!H33</f>
        <v/>
      </c>
      <c r="K598">
        <f>'Grid_Stock'!I33</f>
        <v/>
      </c>
      <c r="L598">
        <f>'Grid_Stock'!J33</f>
        <v/>
      </c>
      <c r="M598">
        <f>'Grid_Stock'!K33</f>
        <v/>
      </c>
      <c r="N598">
        <f>'Grid_Stock'!L33</f>
        <v/>
      </c>
      <c r="O598">
        <f>'Grid_Stock'!M33</f>
        <v/>
      </c>
      <c r="P598">
        <f>'Grid_Stock'!N33</f>
        <v/>
      </c>
      <c r="Q598">
        <f>'Grid_Stock'!O33</f>
        <v/>
      </c>
      <c r="R598">
        <f>'Grid_Stock'!P33</f>
        <v/>
      </c>
      <c r="S598">
        <f>'Grid_Stock'!Q33</f>
        <v/>
      </c>
      <c r="T598">
        <f>'Grid_Stock'!R33</f>
        <v/>
      </c>
      <c r="U598">
        <f>'Grid_Stock'!S33</f>
        <v/>
      </c>
      <c r="V598">
        <f>'Grid_Stock'!T33</f>
        <v/>
      </c>
      <c r="W598">
        <f>'Grid_Stock'!U33</f>
        <v/>
      </c>
      <c r="X598">
        <f>'Grid_Stock'!V33</f>
        <v/>
      </c>
      <c r="Y598">
        <f>'Grid_Stock'!W33</f>
        <v/>
      </c>
      <c r="Z598">
        <f>'Grid_Stock'!X33</f>
        <v/>
      </c>
      <c r="AA598">
        <f>'Grid_Stock'!Y33</f>
        <v/>
      </c>
      <c r="AB598">
        <f>'Grid_Stock'!Z33</f>
        <v/>
      </c>
      <c r="AC598">
        <f>'Grid_Stock'!AA33</f>
        <v/>
      </c>
      <c r="AD598">
        <f>'Grid_Stock'!AB33</f>
        <v/>
      </c>
      <c r="AE598">
        <f>'Grid_Stock'!AC33</f>
        <v/>
      </c>
      <c r="AF598">
        <f>'Grid_Stock'!AD33</f>
        <v/>
      </c>
      <c r="AG598">
        <f>'Grid_Stock'!AE33</f>
        <v/>
      </c>
      <c r="AH598">
        <f>'Grid_Stock'!AF33</f>
        <v/>
      </c>
      <c r="AI598">
        <f>'Grid_Stock'!AG33</f>
        <v/>
      </c>
      <c r="AJ598">
        <f>'Grid_Stock'!AH33</f>
        <v/>
      </c>
      <c r="AK598">
        <f>'Grid_Stock'!AI33</f>
        <v/>
      </c>
      <c r="AL598">
        <f>'Grid_Stock'!AJ33</f>
        <v/>
      </c>
      <c r="AM598">
        <f>'Grid_Stock'!AK33</f>
        <v/>
      </c>
      <c r="AN598">
        <f>'Grid_Stock'!AL33</f>
        <v/>
      </c>
      <c r="AO598">
        <f>'Grid_Stock'!AM33</f>
        <v/>
      </c>
      <c r="AP598">
        <f>'Grid_Stock'!AN33</f>
        <v/>
      </c>
      <c r="AQ598">
        <f>'Grid_Stock'!AO33</f>
        <v/>
      </c>
      <c r="AR598">
        <f>'Grid_Stock'!AP33</f>
        <v/>
      </c>
      <c r="AS598">
        <f>'Grid_Stock'!AQ33</f>
        <v/>
      </c>
      <c r="AT598">
        <f>'Grid_Stock'!AR33</f>
        <v/>
      </c>
      <c r="AU598">
        <f>'Grid_Stock'!AS33</f>
        <v/>
      </c>
      <c r="AV598">
        <f>'Grid_Stock'!AT33</f>
        <v/>
      </c>
      <c r="AW598">
        <f>'Grid_Stock'!AU33</f>
        <v/>
      </c>
      <c r="AX598">
        <f>'Grid_Stock'!AV33</f>
        <v/>
      </c>
      <c r="AY598">
        <f>'Grid_Stock'!AW33</f>
        <v/>
      </c>
      <c r="AZ598">
        <f>'Grid_Stock'!AX33</f>
        <v/>
      </c>
      <c r="BA598">
        <f>'Grid_Stock'!AY33</f>
        <v/>
      </c>
      <c r="BB598">
        <f>'Grid_Stock'!AZ33</f>
        <v/>
      </c>
      <c r="BC598">
        <f>'Grid_Stock'!BA33</f>
        <v/>
      </c>
      <c r="BD598">
        <f>'Grid_Stock'!BB33</f>
        <v/>
      </c>
      <c r="BE598">
        <f>'Grid_Stock'!BC33</f>
        <v/>
      </c>
      <c r="BF598">
        <f>'Grid_Stock'!BD33</f>
        <v/>
      </c>
      <c r="BG598">
        <f>'Grid_Stock'!BE33</f>
        <v/>
      </c>
      <c r="BH598">
        <f>'Grid_Stock'!BF33</f>
        <v/>
      </c>
      <c r="BI598">
        <f>'Grid_Stock'!BG33</f>
        <v/>
      </c>
      <c r="BJ598">
        <f>'Grid_Stock'!BH33</f>
        <v/>
      </c>
      <c r="BK598">
        <f>'Grid_Stock'!BI33</f>
        <v/>
      </c>
      <c r="BL598">
        <f>'Grid_Stock'!BJ33</f>
        <v/>
      </c>
      <c r="BM598">
        <f>'Grid_Stock'!BK33</f>
        <v/>
      </c>
      <c r="BN598">
        <f>'Grid_Stock'!BL33</f>
        <v/>
      </c>
      <c r="BO598">
        <f>'Grid_Stock'!BM33</f>
        <v/>
      </c>
      <c r="BP598">
        <f>'Grid_Stock'!BN33</f>
        <v/>
      </c>
      <c r="BQ598">
        <f>'Grid_Stock'!BO33</f>
        <v/>
      </c>
      <c r="BR598">
        <f>'Grid_Stock'!BP33</f>
        <v/>
      </c>
      <c r="BS598">
        <f>'Grid_Stock'!BQ33</f>
        <v/>
      </c>
      <c r="BT598">
        <f>'Grid_Stock'!BR33</f>
        <v/>
      </c>
      <c r="BU598">
        <f>'Grid_Stock'!BS33</f>
        <v/>
      </c>
      <c r="BV598">
        <f>'Grid_Stock'!BT33</f>
        <v/>
      </c>
      <c r="BW598">
        <f>'Grid_Stock'!BU33</f>
        <v/>
      </c>
      <c r="BX598">
        <f>'Grid_Stock'!BV33</f>
        <v/>
      </c>
      <c r="BY598">
        <f>'Grid_Stock'!BW33</f>
        <v/>
      </c>
      <c r="BZ598">
        <f>'Grid_Stock'!BX33</f>
        <v/>
      </c>
      <c r="CA598">
        <f>'Grid_Stock'!BY33</f>
        <v/>
      </c>
      <c r="CB598">
        <f>'Grid_Stock'!BZ33</f>
        <v/>
      </c>
      <c r="CC598">
        <f>'Grid_Stock'!CA33</f>
        <v/>
      </c>
      <c r="CD598">
        <f>'Grid_Stock'!CB33</f>
        <v/>
      </c>
      <c r="CE598">
        <f>'Grid_Stock'!CC33</f>
        <v/>
      </c>
      <c r="CF598">
        <f>'Grid_Stock'!CD33</f>
        <v/>
      </c>
      <c r="CG598">
        <f>'Grid_Stock'!CE33</f>
        <v/>
      </c>
      <c r="CH598">
        <f>'Grid_Stock'!CF33</f>
        <v/>
      </c>
      <c r="CI598">
        <f>'Grid_Stock'!CG33</f>
        <v/>
      </c>
      <c r="CJ598">
        <f>'Grid_Stock'!CH33</f>
        <v/>
      </c>
      <c r="CK598">
        <f>'Grid_Stock'!CI33</f>
        <v/>
      </c>
      <c r="CL598">
        <f>'Grid_Stock'!CJ33</f>
        <v/>
      </c>
      <c r="CM598">
        <f>'Grid_Stock'!CK33</f>
        <v/>
      </c>
      <c r="CN598">
        <f>'Grid_Stock'!CL33</f>
        <v/>
      </c>
      <c r="CO598">
        <f>'Grid_Stock'!CM33</f>
        <v/>
      </c>
      <c r="CP598">
        <f>'Grid_Stock'!CN33</f>
        <v/>
      </c>
      <c r="CQ598">
        <f>'Grid_Stock'!CO33</f>
        <v/>
      </c>
      <c r="CR598">
        <f>'Grid_Stock'!CP33</f>
        <v/>
      </c>
      <c r="CS598">
        <f>'Grid_Stock'!CQ33</f>
        <v/>
      </c>
      <c r="CT598">
        <f>'Grid_Stock'!CR33</f>
        <v/>
      </c>
      <c r="CU598">
        <f>'Grid_Stock'!CS33</f>
        <v/>
      </c>
      <c r="CV598">
        <f>'Grid_Stock'!CT33</f>
        <v/>
      </c>
      <c r="CW598">
        <f>'Grid_Stock'!CU33</f>
        <v/>
      </c>
      <c r="CX598">
        <f>'Grid_Stock'!CV33</f>
        <v/>
      </c>
      <c r="CY598">
        <f>'Grid_Stock'!CW33</f>
        <v/>
      </c>
      <c r="CZ598">
        <f>'Grid_Stock'!CX33</f>
        <v/>
      </c>
      <c r="DA598">
        <f>'Grid_Stock'!CY33</f>
        <v/>
      </c>
      <c r="DB598">
        <f>'Grid_Stock'!CZ33</f>
        <v/>
      </c>
      <c r="DC598">
        <f>'Grid_Stock'!DA33</f>
        <v/>
      </c>
    </row>
    <row r="599">
      <c r="B599" s="26" t="inlineStr">
        <is>
          <t>（発注の目安はDashboardの基準在庫[下限/上限]と色分けを参照）</t>
        </is>
      </c>
    </row>
    <row r="601">
      <c r="A601" s="21" t="inlineStr">
        <is>
          <t>CHEM-1650</t>
        </is>
      </c>
      <c r="B601" s="21" t="inlineStr">
        <is>
          <t>Duasyn Acid Blue</t>
        </is>
      </c>
      <c r="C601" s="22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  <c r="AA601" s="21" t="n"/>
      <c r="AB601" s="21" t="n"/>
      <c r="AC601" s="21" t="n"/>
      <c r="AD601" s="21" t="n"/>
      <c r="AE601" s="21" t="n"/>
      <c r="AF601" s="21" t="n"/>
      <c r="AG601" s="21" t="n"/>
      <c r="AH601" s="21" t="n"/>
      <c r="AI601" s="21" t="n"/>
      <c r="AJ601" s="21" t="n"/>
      <c r="AK601" s="21" t="n"/>
      <c r="AL601" s="21" t="n"/>
      <c r="AM601" s="21" t="n"/>
      <c r="AN601" s="21" t="n"/>
      <c r="AO601" s="21" t="n"/>
      <c r="AP601" s="21" t="n"/>
      <c r="AQ601" s="21" t="n"/>
      <c r="AR601" s="21" t="n"/>
      <c r="AS601" s="21" t="n"/>
      <c r="AT601" s="21" t="n"/>
      <c r="AU601" s="21" t="n"/>
      <c r="AV601" s="21" t="n"/>
      <c r="AW601" s="21" t="n"/>
      <c r="AX601" s="21" t="n"/>
      <c r="AY601" s="21" t="n"/>
      <c r="AZ601" s="21" t="n"/>
      <c r="BA601" s="21" t="n"/>
      <c r="BB601" s="21" t="n"/>
      <c r="BC601" s="21" t="n"/>
      <c r="BD601" s="21" t="n"/>
      <c r="BE601" s="21" t="n"/>
      <c r="BF601" s="21" t="n"/>
      <c r="BG601" s="21" t="n"/>
      <c r="BH601" s="21" t="n"/>
      <c r="BI601" s="21" t="n"/>
      <c r="BJ601" s="21" t="n"/>
      <c r="BK601" s="21" t="n"/>
      <c r="BL601" s="21" t="n"/>
      <c r="BM601" s="21" t="n"/>
      <c r="BN601" s="21" t="n"/>
      <c r="BO601" s="21" t="n"/>
      <c r="BP601" s="21" t="n"/>
      <c r="BQ601" s="21" t="n"/>
      <c r="BR601" s="21" t="n"/>
      <c r="BS601" s="21" t="n"/>
      <c r="BT601" s="21" t="n"/>
      <c r="BU601" s="21" t="n"/>
      <c r="BV601" s="21" t="n"/>
      <c r="BW601" s="21" t="n"/>
      <c r="BX601" s="21" t="n"/>
      <c r="BY601" s="21" t="n"/>
      <c r="BZ601" s="21" t="n"/>
      <c r="CA601" s="21" t="n"/>
      <c r="CB601" s="21" t="n"/>
      <c r="CC601" s="21" t="n"/>
      <c r="CD601" s="21" t="n"/>
      <c r="CE601" s="21" t="n"/>
      <c r="CF601" s="21" t="n"/>
      <c r="CG601" s="21" t="n"/>
      <c r="CH601" s="21" t="n"/>
      <c r="CI601" s="21" t="n"/>
      <c r="CJ601" s="21" t="n"/>
      <c r="CK601" s="21" t="n"/>
      <c r="CL601" s="21" t="n"/>
      <c r="CM601" s="21" t="n"/>
      <c r="CN601" s="21" t="n"/>
      <c r="CO601" s="21" t="n"/>
      <c r="CP601" s="21" t="n"/>
      <c r="CQ601" s="21" t="n"/>
      <c r="CR601" s="21" t="n"/>
      <c r="CS601" s="21" t="n"/>
      <c r="CT601" s="21" t="n"/>
      <c r="CU601" s="21" t="n"/>
      <c r="CV601" s="21" t="n"/>
      <c r="CW601" s="21" t="n"/>
      <c r="CX601" s="21" t="n"/>
      <c r="CY601" s="21" t="n"/>
      <c r="CZ601" s="21" t="n"/>
      <c r="DA601" s="21" t="n"/>
      <c r="DB601" s="21" t="n"/>
      <c r="DC601" s="21" t="n"/>
    </row>
    <row r="602">
      <c r="B602" t="inlineStr">
        <is>
          <t>TSP-1388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Name],$A601)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TSP-402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Name],$A601)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TSP-403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Name],$A601)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TSP-404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Name],$A601)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TSP-405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Name],$A601)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TSP-620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Name],$A601)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TSP-623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Name],$A601)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TSP-655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Name],$A601)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TSP-903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Name],$A601)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TSP-934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Name],$A601)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TSP-935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Name],$A601)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TSP-936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Name],$A601)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TSP-937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Name],$A601)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TSP-959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Name],$A601)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VSP-600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Name],$A601)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VSP-822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Name],$A601)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VSP-910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Name],$A601)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VSP-990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Name],$A601)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s="5" t="inlineStr">
        <is>
          <t>合計使用量(kg)/週</t>
        </is>
      </c>
      <c r="D638">
        <f>'Grid_Requirement'!B34</f>
        <v/>
      </c>
      <c r="E638">
        <f>'Grid_Requirement'!C34</f>
        <v/>
      </c>
      <c r="F638">
        <f>'Grid_Requirement'!D34</f>
        <v/>
      </c>
      <c r="G638">
        <f>'Grid_Requirement'!E34</f>
        <v/>
      </c>
      <c r="H638">
        <f>'Grid_Requirement'!F34</f>
        <v/>
      </c>
      <c r="I638">
        <f>'Grid_Requirement'!G34</f>
        <v/>
      </c>
      <c r="J638">
        <f>'Grid_Requirement'!H34</f>
        <v/>
      </c>
      <c r="K638">
        <f>'Grid_Requirement'!I34</f>
        <v/>
      </c>
      <c r="L638">
        <f>'Grid_Requirement'!J34</f>
        <v/>
      </c>
      <c r="M638">
        <f>'Grid_Requirement'!K34</f>
        <v/>
      </c>
      <c r="N638">
        <f>'Grid_Requirement'!L34</f>
        <v/>
      </c>
      <c r="O638">
        <f>'Grid_Requirement'!M34</f>
        <v/>
      </c>
      <c r="P638">
        <f>'Grid_Requirement'!N34</f>
        <v/>
      </c>
      <c r="Q638">
        <f>'Grid_Requirement'!O34</f>
        <v/>
      </c>
      <c r="R638">
        <f>'Grid_Requirement'!P34</f>
        <v/>
      </c>
      <c r="S638">
        <f>'Grid_Requirement'!Q34</f>
        <v/>
      </c>
      <c r="T638">
        <f>'Grid_Requirement'!R34</f>
        <v/>
      </c>
      <c r="U638">
        <f>'Grid_Requirement'!S34</f>
        <v/>
      </c>
      <c r="V638">
        <f>'Grid_Requirement'!T34</f>
        <v/>
      </c>
      <c r="W638">
        <f>'Grid_Requirement'!U34</f>
        <v/>
      </c>
      <c r="X638">
        <f>'Grid_Requirement'!V34</f>
        <v/>
      </c>
      <c r="Y638">
        <f>'Grid_Requirement'!W34</f>
        <v/>
      </c>
      <c r="Z638">
        <f>'Grid_Requirement'!X34</f>
        <v/>
      </c>
      <c r="AA638">
        <f>'Grid_Requirement'!Y34</f>
        <v/>
      </c>
      <c r="AB638">
        <f>'Grid_Requirement'!Z34</f>
        <v/>
      </c>
      <c r="AC638">
        <f>'Grid_Requirement'!AA34</f>
        <v/>
      </c>
      <c r="AD638">
        <f>'Grid_Requirement'!AB34</f>
        <v/>
      </c>
      <c r="AE638">
        <f>'Grid_Requirement'!AC34</f>
        <v/>
      </c>
      <c r="AF638">
        <f>'Grid_Requirement'!AD34</f>
        <v/>
      </c>
      <c r="AG638">
        <f>'Grid_Requirement'!AE34</f>
        <v/>
      </c>
      <c r="AH638">
        <f>'Grid_Requirement'!AF34</f>
        <v/>
      </c>
      <c r="AI638">
        <f>'Grid_Requirement'!AG34</f>
        <v/>
      </c>
      <c r="AJ638">
        <f>'Grid_Requirement'!AH34</f>
        <v/>
      </c>
      <c r="AK638">
        <f>'Grid_Requirement'!AI34</f>
        <v/>
      </c>
      <c r="AL638">
        <f>'Grid_Requirement'!AJ34</f>
        <v/>
      </c>
      <c r="AM638">
        <f>'Grid_Requirement'!AK34</f>
        <v/>
      </c>
      <c r="AN638">
        <f>'Grid_Requirement'!AL34</f>
        <v/>
      </c>
      <c r="AO638">
        <f>'Grid_Requirement'!AM34</f>
        <v/>
      </c>
      <c r="AP638">
        <f>'Grid_Requirement'!AN34</f>
        <v/>
      </c>
      <c r="AQ638">
        <f>'Grid_Requirement'!AO34</f>
        <v/>
      </c>
      <c r="AR638">
        <f>'Grid_Requirement'!AP34</f>
        <v/>
      </c>
      <c r="AS638">
        <f>'Grid_Requirement'!AQ34</f>
        <v/>
      </c>
      <c r="AT638">
        <f>'Grid_Requirement'!AR34</f>
        <v/>
      </c>
      <c r="AU638">
        <f>'Grid_Requirement'!AS34</f>
        <v/>
      </c>
      <c r="AV638">
        <f>'Grid_Requirement'!AT34</f>
        <v/>
      </c>
      <c r="AW638">
        <f>'Grid_Requirement'!AU34</f>
        <v/>
      </c>
      <c r="AX638">
        <f>'Grid_Requirement'!AV34</f>
        <v/>
      </c>
      <c r="AY638">
        <f>'Grid_Requirement'!AW34</f>
        <v/>
      </c>
      <c r="AZ638">
        <f>'Grid_Requirement'!AX34</f>
        <v/>
      </c>
      <c r="BA638">
        <f>'Grid_Requirement'!AY34</f>
        <v/>
      </c>
      <c r="BB638">
        <f>'Grid_Requirement'!AZ34</f>
        <v/>
      </c>
      <c r="BC638">
        <f>'Grid_Requirement'!BA34</f>
        <v/>
      </c>
      <c r="BD638">
        <f>'Grid_Requirement'!BB34</f>
        <v/>
      </c>
      <c r="BE638">
        <f>'Grid_Requirement'!BC34</f>
        <v/>
      </c>
      <c r="BF638">
        <f>'Grid_Requirement'!BD34</f>
        <v/>
      </c>
      <c r="BG638">
        <f>'Grid_Requirement'!BE34</f>
        <v/>
      </c>
      <c r="BH638">
        <f>'Grid_Requirement'!BF34</f>
        <v/>
      </c>
      <c r="BI638">
        <f>'Grid_Requirement'!BG34</f>
        <v/>
      </c>
      <c r="BJ638">
        <f>'Grid_Requirement'!BH34</f>
        <v/>
      </c>
      <c r="BK638">
        <f>'Grid_Requirement'!BI34</f>
        <v/>
      </c>
      <c r="BL638">
        <f>'Grid_Requirement'!BJ34</f>
        <v/>
      </c>
      <c r="BM638">
        <f>'Grid_Requirement'!BK34</f>
        <v/>
      </c>
      <c r="BN638">
        <f>'Grid_Requirement'!BL34</f>
        <v/>
      </c>
      <c r="BO638">
        <f>'Grid_Requirement'!BM34</f>
        <v/>
      </c>
      <c r="BP638">
        <f>'Grid_Requirement'!BN34</f>
        <v/>
      </c>
      <c r="BQ638">
        <f>'Grid_Requirement'!BO34</f>
        <v/>
      </c>
      <c r="BR638">
        <f>'Grid_Requirement'!BP34</f>
        <v/>
      </c>
      <c r="BS638">
        <f>'Grid_Requirement'!BQ34</f>
        <v/>
      </c>
      <c r="BT638">
        <f>'Grid_Requirement'!BR34</f>
        <v/>
      </c>
      <c r="BU638">
        <f>'Grid_Requirement'!BS34</f>
        <v/>
      </c>
      <c r="BV638">
        <f>'Grid_Requirement'!BT34</f>
        <v/>
      </c>
      <c r="BW638">
        <f>'Grid_Requirement'!BU34</f>
        <v/>
      </c>
      <c r="BX638">
        <f>'Grid_Requirement'!BV34</f>
        <v/>
      </c>
      <c r="BY638">
        <f>'Grid_Requirement'!BW34</f>
        <v/>
      </c>
      <c r="BZ638">
        <f>'Grid_Requirement'!BX34</f>
        <v/>
      </c>
      <c r="CA638">
        <f>'Grid_Requirement'!BY34</f>
        <v/>
      </c>
      <c r="CB638">
        <f>'Grid_Requirement'!BZ34</f>
        <v/>
      </c>
      <c r="CC638">
        <f>'Grid_Requirement'!CA34</f>
        <v/>
      </c>
      <c r="CD638">
        <f>'Grid_Requirement'!CB34</f>
        <v/>
      </c>
      <c r="CE638">
        <f>'Grid_Requirement'!CC34</f>
        <v/>
      </c>
      <c r="CF638">
        <f>'Grid_Requirement'!CD34</f>
        <v/>
      </c>
      <c r="CG638">
        <f>'Grid_Requirement'!CE34</f>
        <v/>
      </c>
      <c r="CH638">
        <f>'Grid_Requirement'!CF34</f>
        <v/>
      </c>
      <c r="CI638">
        <f>'Grid_Requirement'!CG34</f>
        <v/>
      </c>
      <c r="CJ638">
        <f>'Grid_Requirement'!CH34</f>
        <v/>
      </c>
      <c r="CK638">
        <f>'Grid_Requirement'!CI34</f>
        <v/>
      </c>
      <c r="CL638">
        <f>'Grid_Requirement'!CJ34</f>
        <v/>
      </c>
      <c r="CM638">
        <f>'Grid_Requirement'!CK34</f>
        <v/>
      </c>
      <c r="CN638">
        <f>'Grid_Requirement'!CL34</f>
        <v/>
      </c>
      <c r="CO638">
        <f>'Grid_Requirement'!CM34</f>
        <v/>
      </c>
      <c r="CP638">
        <f>'Grid_Requirement'!CN34</f>
        <v/>
      </c>
      <c r="CQ638">
        <f>'Grid_Requirement'!CO34</f>
        <v/>
      </c>
      <c r="CR638">
        <f>'Grid_Requirement'!CP34</f>
        <v/>
      </c>
      <c r="CS638">
        <f>'Grid_Requirement'!CQ34</f>
        <v/>
      </c>
      <c r="CT638">
        <f>'Grid_Requirement'!CR34</f>
        <v/>
      </c>
      <c r="CU638">
        <f>'Grid_Requirement'!CS34</f>
        <v/>
      </c>
      <c r="CV638">
        <f>'Grid_Requirement'!CT34</f>
        <v/>
      </c>
      <c r="CW638">
        <f>'Grid_Requirement'!CU34</f>
        <v/>
      </c>
      <c r="CX638">
        <f>'Grid_Requirement'!CV34</f>
        <v/>
      </c>
      <c r="CY638">
        <f>'Grid_Requirement'!CW34</f>
        <v/>
      </c>
      <c r="CZ638">
        <f>'Grid_Requirement'!CX34</f>
        <v/>
      </c>
      <c r="DA638">
        <f>'Grid_Requirement'!CY34</f>
        <v/>
      </c>
      <c r="DB638">
        <f>'Grid_Requirement'!CZ34</f>
        <v/>
      </c>
      <c r="DC638">
        <f>'Grid_Requirement'!DA34</f>
        <v/>
      </c>
    </row>
    <row r="639">
      <c r="B639" t="inlineStr">
        <is>
          <t>TTAF在庫(実績,kg)</t>
        </is>
      </c>
      <c r="D639">
        <f>'T_TTAFStock'!B38</f>
        <v/>
      </c>
      <c r="E639">
        <f>'T_TTAFStock'!C38</f>
        <v/>
      </c>
      <c r="F639">
        <f>'T_TTAFStock'!D38</f>
        <v/>
      </c>
      <c r="G639">
        <f>'T_TTAFStock'!E38</f>
        <v/>
      </c>
      <c r="H639">
        <f>'T_TTAFStock'!F38</f>
        <v/>
      </c>
      <c r="I639">
        <f>'T_TTAFStock'!G38</f>
        <v/>
      </c>
      <c r="J639">
        <f>'T_TTAFStock'!H38</f>
        <v/>
      </c>
      <c r="K639">
        <f>'T_TTAFStock'!I38</f>
        <v/>
      </c>
      <c r="L639">
        <f>'T_TTAFStock'!J38</f>
        <v/>
      </c>
      <c r="M639">
        <f>'T_TTAFStock'!K38</f>
        <v/>
      </c>
      <c r="N639">
        <f>'T_TTAFStock'!L38</f>
        <v/>
      </c>
      <c r="O639">
        <f>'T_TTAFStock'!M38</f>
        <v/>
      </c>
      <c r="P639">
        <f>'T_TTAFStock'!N38</f>
        <v/>
      </c>
      <c r="Q639">
        <f>'T_TTAFStock'!O38</f>
        <v/>
      </c>
      <c r="R639">
        <f>'T_TTAFStock'!P38</f>
        <v/>
      </c>
      <c r="S639">
        <f>'T_TTAFStock'!Q38</f>
        <v/>
      </c>
      <c r="T639">
        <f>'T_TTAFStock'!R38</f>
        <v/>
      </c>
      <c r="U639">
        <f>'T_TTAFStock'!S38</f>
        <v/>
      </c>
      <c r="V639">
        <f>'T_TTAFStock'!T38</f>
        <v/>
      </c>
      <c r="W639">
        <f>'T_TTAFStock'!U38</f>
        <v/>
      </c>
      <c r="X639">
        <f>'T_TTAFStock'!V38</f>
        <v/>
      </c>
      <c r="Y639">
        <f>'T_TTAFStock'!W38</f>
        <v/>
      </c>
      <c r="Z639">
        <f>'T_TTAFStock'!X38</f>
        <v/>
      </c>
      <c r="AA639">
        <f>'T_TTAFStock'!Y38</f>
        <v/>
      </c>
      <c r="AB639">
        <f>'T_TTAFStock'!Z38</f>
        <v/>
      </c>
      <c r="AC639">
        <f>'T_TTAFStock'!AA38</f>
        <v/>
      </c>
      <c r="AD639">
        <f>'T_TTAFStock'!AB38</f>
        <v/>
      </c>
      <c r="AE639">
        <f>'T_TTAFStock'!AC38</f>
        <v/>
      </c>
      <c r="AF639">
        <f>'T_TTAFStock'!AD38</f>
        <v/>
      </c>
      <c r="AG639">
        <f>'T_TTAFStock'!AE38</f>
        <v/>
      </c>
      <c r="AH639">
        <f>'T_TTAFStock'!AF38</f>
        <v/>
      </c>
      <c r="AI639">
        <f>'T_TTAFStock'!AG38</f>
        <v/>
      </c>
      <c r="AJ639">
        <f>'T_TTAFStock'!AH38</f>
        <v/>
      </c>
      <c r="AK639">
        <f>'T_TTAFStock'!AI38</f>
        <v/>
      </c>
      <c r="AL639">
        <f>'T_TTAFStock'!AJ38</f>
        <v/>
      </c>
      <c r="AM639">
        <f>'T_TTAFStock'!AK38</f>
        <v/>
      </c>
      <c r="AN639">
        <f>'T_TTAFStock'!AL38</f>
        <v/>
      </c>
      <c r="AO639">
        <f>'T_TTAFStock'!AM38</f>
        <v/>
      </c>
      <c r="AP639">
        <f>'T_TTAFStock'!AN38</f>
        <v/>
      </c>
      <c r="AQ639">
        <f>'T_TTAFStock'!AO38</f>
        <v/>
      </c>
      <c r="AR639">
        <f>'T_TTAFStock'!AP38</f>
        <v/>
      </c>
      <c r="AS639">
        <f>'T_TTAFStock'!AQ38</f>
        <v/>
      </c>
      <c r="AT639">
        <f>'T_TTAFStock'!AR38</f>
        <v/>
      </c>
      <c r="AU639">
        <f>'T_TTAFStock'!AS38</f>
        <v/>
      </c>
      <c r="AV639">
        <f>'T_TTAFStock'!AT38</f>
        <v/>
      </c>
      <c r="AW639">
        <f>'T_TTAFStock'!AU38</f>
        <v/>
      </c>
      <c r="AX639">
        <f>'T_TTAFStock'!AV38</f>
        <v/>
      </c>
      <c r="AY639">
        <f>'T_TTAFStock'!AW38</f>
        <v/>
      </c>
      <c r="AZ639">
        <f>'T_TTAFStock'!AX38</f>
        <v/>
      </c>
      <c r="BA639">
        <f>'T_TTAFStock'!AY38</f>
        <v/>
      </c>
      <c r="BB639">
        <f>'T_TTAFStock'!AZ38</f>
        <v/>
      </c>
      <c r="BC639">
        <f>'T_TTAFStock'!BA38</f>
        <v/>
      </c>
      <c r="BD639">
        <f>'T_TTAFStock'!BB38</f>
        <v/>
      </c>
      <c r="BE639">
        <f>'T_TTAFStock'!BC38</f>
        <v/>
      </c>
      <c r="BF639">
        <f>'T_TTAFStock'!BD38</f>
        <v/>
      </c>
      <c r="BG639">
        <f>'T_TTAFStock'!BE38</f>
        <v/>
      </c>
      <c r="BH639">
        <f>'T_TTAFStock'!BF38</f>
        <v/>
      </c>
      <c r="BI639">
        <f>'T_TTAFStock'!BG38</f>
        <v/>
      </c>
      <c r="BJ639">
        <f>'T_TTAFStock'!BH38</f>
        <v/>
      </c>
      <c r="BK639">
        <f>'T_TTAFStock'!BI38</f>
        <v/>
      </c>
      <c r="BL639">
        <f>'T_TTAFStock'!BJ38</f>
        <v/>
      </c>
      <c r="BM639">
        <f>'T_TTAFStock'!BK38</f>
        <v/>
      </c>
      <c r="BN639">
        <f>'T_TTAFStock'!BL38</f>
        <v/>
      </c>
      <c r="BO639">
        <f>'T_TTAFStock'!BM38</f>
        <v/>
      </c>
      <c r="BP639">
        <f>'T_TTAFStock'!BN38</f>
        <v/>
      </c>
      <c r="BQ639">
        <f>'T_TTAFStock'!BO38</f>
        <v/>
      </c>
      <c r="BR639">
        <f>'T_TTAFStock'!BP38</f>
        <v/>
      </c>
      <c r="BS639">
        <f>'T_TTAFStock'!BQ38</f>
        <v/>
      </c>
      <c r="BT639">
        <f>'T_TTAFStock'!BR38</f>
        <v/>
      </c>
      <c r="BU639">
        <f>'T_TTAFStock'!BS38</f>
        <v/>
      </c>
      <c r="BV639">
        <f>'T_TTAFStock'!BT38</f>
        <v/>
      </c>
      <c r="BW639">
        <f>'T_TTAFStock'!BU38</f>
        <v/>
      </c>
      <c r="BX639">
        <f>'T_TTAFStock'!BV38</f>
        <v/>
      </c>
      <c r="BY639">
        <f>'T_TTAFStock'!BW38</f>
        <v/>
      </c>
      <c r="BZ639">
        <f>'T_TTAFStock'!BX38</f>
        <v/>
      </c>
      <c r="CA639">
        <f>'T_TTAFStock'!BY38</f>
        <v/>
      </c>
      <c r="CB639">
        <f>'T_TTAFStock'!BZ38</f>
        <v/>
      </c>
      <c r="CC639">
        <f>'T_TTAFStock'!CA38</f>
        <v/>
      </c>
      <c r="CD639">
        <f>'T_TTAFStock'!CB38</f>
        <v/>
      </c>
      <c r="CE639">
        <f>'T_TTAFStock'!CC38</f>
        <v/>
      </c>
      <c r="CF639">
        <f>'T_TTAFStock'!CD38</f>
        <v/>
      </c>
      <c r="CG639">
        <f>'T_TTAFStock'!CE38</f>
        <v/>
      </c>
      <c r="CH639">
        <f>'T_TTAFStock'!CF38</f>
        <v/>
      </c>
      <c r="CI639">
        <f>'T_TTAFStock'!CG38</f>
        <v/>
      </c>
      <c r="CJ639">
        <f>'T_TTAFStock'!CH38</f>
        <v/>
      </c>
      <c r="CK639">
        <f>'T_TTAFStock'!CI38</f>
        <v/>
      </c>
      <c r="CL639">
        <f>'T_TTAFStock'!CJ38</f>
        <v/>
      </c>
      <c r="CM639">
        <f>'T_TTAFStock'!CK38</f>
        <v/>
      </c>
      <c r="CN639">
        <f>'T_TTAFStock'!CL38</f>
        <v/>
      </c>
      <c r="CO639">
        <f>'T_TTAFStock'!CM38</f>
        <v/>
      </c>
      <c r="CP639">
        <f>'T_TTAFStock'!CN38</f>
        <v/>
      </c>
      <c r="CQ639">
        <f>'T_TTAFStock'!CO38</f>
        <v/>
      </c>
      <c r="CR639">
        <f>'T_TTAFStock'!CP38</f>
        <v/>
      </c>
      <c r="CS639">
        <f>'T_TTAFStock'!CQ38</f>
        <v/>
      </c>
      <c r="CT639">
        <f>'T_TTAFStock'!CR38</f>
        <v/>
      </c>
      <c r="CU639">
        <f>'T_TTAFStock'!CS38</f>
        <v/>
      </c>
      <c r="CV639">
        <f>'T_TTAFStock'!CT38</f>
        <v/>
      </c>
      <c r="CW639">
        <f>'T_TTAFStock'!CU38</f>
        <v/>
      </c>
      <c r="CX639">
        <f>'T_TTAFStock'!CV38</f>
        <v/>
      </c>
      <c r="CY639">
        <f>'T_TTAFStock'!CW38</f>
        <v/>
      </c>
      <c r="CZ639">
        <f>'T_TTAFStock'!CX38</f>
        <v/>
      </c>
      <c r="DA639">
        <f>'T_TTAFStock'!CY38</f>
        <v/>
      </c>
      <c r="DB639">
        <f>'T_TTAFStock'!CZ38</f>
        <v/>
      </c>
      <c r="DC639">
        <f>'T_TTAFStock'!DA38</f>
        <v/>
      </c>
    </row>
    <row r="640">
      <c r="B640" t="inlineStr">
        <is>
          <t>自社在庫(実績,kg)</t>
        </is>
      </c>
      <c r="D640">
        <f>'T_SelfStock'!B38</f>
        <v/>
      </c>
      <c r="E640">
        <f>'T_SelfStock'!C38</f>
        <v/>
      </c>
      <c r="F640">
        <f>'T_SelfStock'!D38</f>
        <v/>
      </c>
      <c r="G640">
        <f>'T_SelfStock'!E38</f>
        <v/>
      </c>
      <c r="H640">
        <f>'T_SelfStock'!F38</f>
        <v/>
      </c>
      <c r="I640">
        <f>'T_SelfStock'!G38</f>
        <v/>
      </c>
      <c r="J640">
        <f>'T_SelfStock'!H38</f>
        <v/>
      </c>
      <c r="K640">
        <f>'T_SelfStock'!I38</f>
        <v/>
      </c>
      <c r="L640">
        <f>'T_SelfStock'!J38</f>
        <v/>
      </c>
      <c r="M640">
        <f>'T_SelfStock'!K38</f>
        <v/>
      </c>
      <c r="N640">
        <f>'T_SelfStock'!L38</f>
        <v/>
      </c>
      <c r="O640">
        <f>'T_SelfStock'!M38</f>
        <v/>
      </c>
      <c r="P640">
        <f>'T_SelfStock'!N38</f>
        <v/>
      </c>
      <c r="Q640">
        <f>'T_SelfStock'!O38</f>
        <v/>
      </c>
      <c r="R640">
        <f>'T_SelfStock'!P38</f>
        <v/>
      </c>
      <c r="S640">
        <f>'T_SelfStock'!Q38</f>
        <v/>
      </c>
      <c r="T640">
        <f>'T_SelfStock'!R38</f>
        <v/>
      </c>
      <c r="U640">
        <f>'T_SelfStock'!S38</f>
        <v/>
      </c>
      <c r="V640">
        <f>'T_SelfStock'!T38</f>
        <v/>
      </c>
      <c r="W640">
        <f>'T_SelfStock'!U38</f>
        <v/>
      </c>
      <c r="X640">
        <f>'T_SelfStock'!V38</f>
        <v/>
      </c>
      <c r="Y640">
        <f>'T_SelfStock'!W38</f>
        <v/>
      </c>
      <c r="Z640">
        <f>'T_SelfStock'!X38</f>
        <v/>
      </c>
      <c r="AA640">
        <f>'T_SelfStock'!Y38</f>
        <v/>
      </c>
      <c r="AB640">
        <f>'T_SelfStock'!Z38</f>
        <v/>
      </c>
      <c r="AC640">
        <f>'T_SelfStock'!AA38</f>
        <v/>
      </c>
      <c r="AD640">
        <f>'T_SelfStock'!AB38</f>
        <v/>
      </c>
      <c r="AE640">
        <f>'T_SelfStock'!AC38</f>
        <v/>
      </c>
      <c r="AF640">
        <f>'T_SelfStock'!AD38</f>
        <v/>
      </c>
      <c r="AG640">
        <f>'T_SelfStock'!AE38</f>
        <v/>
      </c>
      <c r="AH640">
        <f>'T_SelfStock'!AF38</f>
        <v/>
      </c>
      <c r="AI640">
        <f>'T_SelfStock'!AG38</f>
        <v/>
      </c>
      <c r="AJ640">
        <f>'T_SelfStock'!AH38</f>
        <v/>
      </c>
      <c r="AK640">
        <f>'T_SelfStock'!AI38</f>
        <v/>
      </c>
      <c r="AL640">
        <f>'T_SelfStock'!AJ38</f>
        <v/>
      </c>
      <c r="AM640">
        <f>'T_SelfStock'!AK38</f>
        <v/>
      </c>
      <c r="AN640">
        <f>'T_SelfStock'!AL38</f>
        <v/>
      </c>
      <c r="AO640">
        <f>'T_SelfStock'!AM38</f>
        <v/>
      </c>
      <c r="AP640">
        <f>'T_SelfStock'!AN38</f>
        <v/>
      </c>
      <c r="AQ640">
        <f>'T_SelfStock'!AO38</f>
        <v/>
      </c>
      <c r="AR640">
        <f>'T_SelfStock'!AP38</f>
        <v/>
      </c>
      <c r="AS640">
        <f>'T_SelfStock'!AQ38</f>
        <v/>
      </c>
      <c r="AT640">
        <f>'T_SelfStock'!AR38</f>
        <v/>
      </c>
      <c r="AU640">
        <f>'T_SelfStock'!AS38</f>
        <v/>
      </c>
      <c r="AV640">
        <f>'T_SelfStock'!AT38</f>
        <v/>
      </c>
      <c r="AW640">
        <f>'T_SelfStock'!AU38</f>
        <v/>
      </c>
      <c r="AX640">
        <f>'T_SelfStock'!AV38</f>
        <v/>
      </c>
      <c r="AY640">
        <f>'T_SelfStock'!AW38</f>
        <v/>
      </c>
      <c r="AZ640">
        <f>'T_SelfStock'!AX38</f>
        <v/>
      </c>
      <c r="BA640">
        <f>'T_SelfStock'!AY38</f>
        <v/>
      </c>
      <c r="BB640">
        <f>'T_SelfStock'!AZ38</f>
        <v/>
      </c>
      <c r="BC640">
        <f>'T_SelfStock'!BA38</f>
        <v/>
      </c>
      <c r="BD640">
        <f>'T_SelfStock'!BB38</f>
        <v/>
      </c>
      <c r="BE640">
        <f>'T_SelfStock'!BC38</f>
        <v/>
      </c>
      <c r="BF640">
        <f>'T_SelfStock'!BD38</f>
        <v/>
      </c>
      <c r="BG640">
        <f>'T_SelfStock'!BE38</f>
        <v/>
      </c>
      <c r="BH640">
        <f>'T_SelfStock'!BF38</f>
        <v/>
      </c>
      <c r="BI640">
        <f>'T_SelfStock'!BG38</f>
        <v/>
      </c>
      <c r="BJ640">
        <f>'T_SelfStock'!BH38</f>
        <v/>
      </c>
      <c r="BK640">
        <f>'T_SelfStock'!BI38</f>
        <v/>
      </c>
      <c r="BL640">
        <f>'T_SelfStock'!BJ38</f>
        <v/>
      </c>
      <c r="BM640">
        <f>'T_SelfStock'!BK38</f>
        <v/>
      </c>
      <c r="BN640">
        <f>'T_SelfStock'!BL38</f>
        <v/>
      </c>
      <c r="BO640">
        <f>'T_SelfStock'!BM38</f>
        <v/>
      </c>
      <c r="BP640">
        <f>'T_SelfStock'!BN38</f>
        <v/>
      </c>
      <c r="BQ640">
        <f>'T_SelfStock'!BO38</f>
        <v/>
      </c>
      <c r="BR640">
        <f>'T_SelfStock'!BP38</f>
        <v/>
      </c>
      <c r="BS640">
        <f>'T_SelfStock'!BQ38</f>
        <v/>
      </c>
      <c r="BT640">
        <f>'T_SelfStock'!BR38</f>
        <v/>
      </c>
      <c r="BU640">
        <f>'T_SelfStock'!BS38</f>
        <v/>
      </c>
      <c r="BV640">
        <f>'T_SelfStock'!BT38</f>
        <v/>
      </c>
      <c r="BW640">
        <f>'T_SelfStock'!BU38</f>
        <v/>
      </c>
      <c r="BX640">
        <f>'T_SelfStock'!BV38</f>
        <v/>
      </c>
      <c r="BY640">
        <f>'T_SelfStock'!BW38</f>
        <v/>
      </c>
      <c r="BZ640">
        <f>'T_SelfStock'!BX38</f>
        <v/>
      </c>
      <c r="CA640">
        <f>'T_SelfStock'!BY38</f>
        <v/>
      </c>
      <c r="CB640">
        <f>'T_SelfStock'!BZ38</f>
        <v/>
      </c>
      <c r="CC640">
        <f>'T_SelfStock'!CA38</f>
        <v/>
      </c>
      <c r="CD640">
        <f>'T_SelfStock'!CB38</f>
        <v/>
      </c>
      <c r="CE640">
        <f>'T_SelfStock'!CC38</f>
        <v/>
      </c>
      <c r="CF640">
        <f>'T_SelfStock'!CD38</f>
        <v/>
      </c>
      <c r="CG640">
        <f>'T_SelfStock'!CE38</f>
        <v/>
      </c>
      <c r="CH640">
        <f>'T_SelfStock'!CF38</f>
        <v/>
      </c>
      <c r="CI640">
        <f>'T_SelfStock'!CG38</f>
        <v/>
      </c>
      <c r="CJ640">
        <f>'T_SelfStock'!CH38</f>
        <v/>
      </c>
      <c r="CK640">
        <f>'T_SelfStock'!CI38</f>
        <v/>
      </c>
      <c r="CL640">
        <f>'T_SelfStock'!CJ38</f>
        <v/>
      </c>
      <c r="CM640">
        <f>'T_SelfStock'!CK38</f>
        <v/>
      </c>
      <c r="CN640">
        <f>'T_SelfStock'!CL38</f>
        <v/>
      </c>
      <c r="CO640">
        <f>'T_SelfStock'!CM38</f>
        <v/>
      </c>
      <c r="CP640">
        <f>'T_SelfStock'!CN38</f>
        <v/>
      </c>
      <c r="CQ640">
        <f>'T_SelfStock'!CO38</f>
        <v/>
      </c>
      <c r="CR640">
        <f>'T_SelfStock'!CP38</f>
        <v/>
      </c>
      <c r="CS640">
        <f>'T_SelfStock'!CQ38</f>
        <v/>
      </c>
      <c r="CT640">
        <f>'T_SelfStock'!CR38</f>
        <v/>
      </c>
      <c r="CU640">
        <f>'T_SelfStock'!CS38</f>
        <v/>
      </c>
      <c r="CV640">
        <f>'T_SelfStock'!CT38</f>
        <v/>
      </c>
      <c r="CW640">
        <f>'T_SelfStock'!CU38</f>
        <v/>
      </c>
      <c r="CX640">
        <f>'T_SelfStock'!CV38</f>
        <v/>
      </c>
      <c r="CY640">
        <f>'T_SelfStock'!CW38</f>
        <v/>
      </c>
      <c r="CZ640">
        <f>'T_SelfStock'!CX38</f>
        <v/>
      </c>
      <c r="DA640">
        <f>'T_SelfStock'!CY38</f>
        <v/>
      </c>
      <c r="DB640">
        <f>'T_SelfStock'!CZ38</f>
        <v/>
      </c>
      <c r="DC640">
        <f>'T_SelfStock'!DA38</f>
        <v/>
      </c>
    </row>
    <row r="641">
      <c r="B641" t="inlineStr">
        <is>
          <t>Order(発注予定,kg)</t>
        </is>
      </c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  <c r="AB641" s="23" t="n"/>
      <c r="AC641" s="23" t="n"/>
      <c r="AD641" s="23" t="n"/>
      <c r="AE641" s="23" t="n"/>
      <c r="AF641" s="23" t="n"/>
      <c r="AG641" s="23" t="n"/>
      <c r="AH641" s="23" t="n"/>
      <c r="AI641" s="23" t="n"/>
      <c r="AJ641" s="23" t="n"/>
      <c r="AK641" s="23" t="n"/>
      <c r="AL641" s="23" t="n"/>
      <c r="AM641" s="23" t="n"/>
      <c r="AN641" s="23" t="n"/>
      <c r="AO641" s="23" t="n"/>
      <c r="AP641" s="23" t="n"/>
      <c r="AQ641" s="23" t="n"/>
      <c r="AR641" s="23" t="n"/>
      <c r="AS641" s="23" t="n"/>
      <c r="AT641" s="23" t="n"/>
      <c r="AU641" s="23" t="n"/>
      <c r="AV641" s="23" t="n"/>
      <c r="AW641" s="23" t="n"/>
      <c r="AX641" s="23" t="n"/>
      <c r="AY641" s="23" t="n"/>
      <c r="AZ641" s="23" t="n"/>
      <c r="BA641" s="23" t="n"/>
      <c r="BB641" s="23" t="n"/>
      <c r="BC641" s="23" t="n"/>
      <c r="BD641" s="23" t="n"/>
      <c r="BE641" s="23" t="n"/>
      <c r="BF641" s="23" t="n"/>
      <c r="BG641" s="23" t="n"/>
      <c r="BH641" s="23" t="n"/>
      <c r="BI641" s="23" t="n"/>
      <c r="BJ641" s="23" t="n"/>
      <c r="BK641" s="23" t="n"/>
      <c r="BL641" s="23" t="n"/>
      <c r="BM641" s="23" t="n"/>
      <c r="BN641" s="23" t="n"/>
      <c r="BO641" s="23" t="n"/>
      <c r="BP641" s="23" t="n"/>
      <c r="BQ641" s="23" t="n"/>
      <c r="BR641" s="23" t="n"/>
      <c r="BS641" s="23" t="n"/>
      <c r="BT641" s="23" t="n"/>
      <c r="BU641" s="23" t="n"/>
      <c r="BV641" s="23" t="n"/>
      <c r="BW641" s="23" t="n"/>
      <c r="BX641" s="23" t="n"/>
      <c r="BY641" s="23" t="n"/>
      <c r="BZ641" s="23" t="n"/>
      <c r="CA641" s="23" t="n"/>
      <c r="CB641" s="23" t="n"/>
      <c r="CC641" s="23" t="n"/>
      <c r="CD641" s="23" t="n"/>
      <c r="CE641" s="23" t="n"/>
      <c r="CF641" s="23" t="n"/>
      <c r="CG641" s="23" t="n"/>
      <c r="CH641" s="23" t="n"/>
      <c r="CI641" s="23" t="n"/>
      <c r="CJ641" s="23" t="n"/>
      <c r="CK641" s="23" t="n"/>
      <c r="CL641" s="23" t="n"/>
      <c r="CM641" s="23" t="n"/>
      <c r="CN641" s="23" t="n"/>
      <c r="CO641" s="23" t="n"/>
      <c r="CP641" s="23" t="n"/>
      <c r="CQ641" s="23" t="n"/>
      <c r="CR641" s="23" t="n"/>
      <c r="CS641" s="23" t="n"/>
      <c r="CT641" s="23" t="n"/>
      <c r="CU641" s="23" t="n"/>
      <c r="CV641" s="23" t="n"/>
      <c r="CW641" s="23" t="n"/>
      <c r="CX641" s="23" t="n"/>
      <c r="CY641" s="23" t="n"/>
      <c r="CZ641" s="23" t="n"/>
      <c r="DA641" s="23" t="n"/>
      <c r="DB641" s="23" t="n"/>
      <c r="DC641" s="23" t="n"/>
      <c r="DE641" s="12" t="inlineStr">
        <is>
          <t>CHEM-1650</t>
        </is>
      </c>
    </row>
    <row r="642">
      <c r="B642" s="24" t="inlineStr">
        <is>
          <t>PO_No</t>
        </is>
      </c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  <c r="AD642" s="25" t="n"/>
      <c r="AE642" s="25" t="n"/>
      <c r="AF642" s="25" t="n"/>
      <c r="AG642" s="25" t="n"/>
      <c r="AH642" s="25" t="n"/>
      <c r="AI642" s="25" t="n"/>
      <c r="AJ642" s="25" t="n"/>
      <c r="AK642" s="25" t="n"/>
      <c r="AL642" s="25" t="n"/>
      <c r="AM642" s="25" t="n"/>
      <c r="AN642" s="25" t="n"/>
      <c r="AO642" s="25" t="n"/>
      <c r="AP642" s="25" t="n"/>
      <c r="AQ642" s="25" t="n"/>
      <c r="AR642" s="25" t="n"/>
      <c r="AS642" s="25" t="n"/>
      <c r="AT642" s="25" t="n"/>
      <c r="AU642" s="25" t="n"/>
      <c r="AV642" s="25" t="n"/>
      <c r="AW642" s="25" t="n"/>
      <c r="AX642" s="25" t="n"/>
      <c r="AY642" s="25" t="n"/>
      <c r="AZ642" s="25" t="n"/>
      <c r="BA642" s="25" t="n"/>
      <c r="BB642" s="25" t="n"/>
      <c r="BC642" s="25" t="n"/>
      <c r="BD642" s="25" t="n"/>
      <c r="BE642" s="25" t="n"/>
      <c r="BF642" s="25" t="n"/>
      <c r="BG642" s="25" t="n"/>
      <c r="BH642" s="25" t="n"/>
      <c r="BI642" s="25" t="n"/>
      <c r="BJ642" s="25" t="n"/>
      <c r="BK642" s="25" t="n"/>
      <c r="BL642" s="25" t="n"/>
      <c r="BM642" s="25" t="n"/>
      <c r="BN642" s="25" t="n"/>
      <c r="BO642" s="25" t="n"/>
      <c r="BP642" s="25" t="n"/>
      <c r="BQ642" s="25" t="n"/>
      <c r="BR642" s="25" t="n"/>
      <c r="BS642" s="25" t="n"/>
      <c r="BT642" s="25" t="n"/>
      <c r="BU642" s="25" t="n"/>
      <c r="BV642" s="25" t="n"/>
      <c r="BW642" s="25" t="n"/>
      <c r="BX642" s="25" t="n"/>
      <c r="BY642" s="25" t="n"/>
      <c r="BZ642" s="25" t="n"/>
      <c r="CA642" s="25" t="n"/>
      <c r="CB642" s="25" t="n"/>
      <c r="CC642" s="25" t="n"/>
      <c r="CD642" s="25" t="n"/>
      <c r="CE642" s="25" t="n"/>
      <c r="CF642" s="25" t="n"/>
      <c r="CG642" s="25" t="n"/>
      <c r="CH642" s="25" t="n"/>
      <c r="CI642" s="25" t="n"/>
      <c r="CJ642" s="25" t="n"/>
      <c r="CK642" s="25" t="n"/>
      <c r="CL642" s="25" t="n"/>
      <c r="CM642" s="25" t="n"/>
      <c r="CN642" s="25" t="n"/>
      <c r="CO642" s="25" t="n"/>
      <c r="CP642" s="25" t="n"/>
      <c r="CQ642" s="25" t="n"/>
      <c r="CR642" s="25" t="n"/>
      <c r="CS642" s="25" t="n"/>
      <c r="CT642" s="25" t="n"/>
      <c r="CU642" s="25" t="n"/>
      <c r="CV642" s="25" t="n"/>
      <c r="CW642" s="25" t="n"/>
      <c r="CX642" s="25" t="n"/>
      <c r="CY642" s="25" t="n"/>
      <c r="CZ642" s="25" t="n"/>
      <c r="DA642" s="25" t="n"/>
      <c r="DB642" s="25" t="n"/>
      <c r="DC642" s="25" t="n"/>
    </row>
    <row r="643">
      <c r="B643" s="5" t="inlineStr">
        <is>
          <t>合計在庫(週末時点,kg)</t>
        </is>
      </c>
      <c r="D643">
        <f>'Grid_Stock'!B34</f>
        <v/>
      </c>
      <c r="E643">
        <f>'Grid_Stock'!C34</f>
        <v/>
      </c>
      <c r="F643">
        <f>'Grid_Stock'!D34</f>
        <v/>
      </c>
      <c r="G643">
        <f>'Grid_Stock'!E34</f>
        <v/>
      </c>
      <c r="H643">
        <f>'Grid_Stock'!F34</f>
        <v/>
      </c>
      <c r="I643">
        <f>'Grid_Stock'!G34</f>
        <v/>
      </c>
      <c r="J643">
        <f>'Grid_Stock'!H34</f>
        <v/>
      </c>
      <c r="K643">
        <f>'Grid_Stock'!I34</f>
        <v/>
      </c>
      <c r="L643">
        <f>'Grid_Stock'!J34</f>
        <v/>
      </c>
      <c r="M643">
        <f>'Grid_Stock'!K34</f>
        <v/>
      </c>
      <c r="N643">
        <f>'Grid_Stock'!L34</f>
        <v/>
      </c>
      <c r="O643">
        <f>'Grid_Stock'!M34</f>
        <v/>
      </c>
      <c r="P643">
        <f>'Grid_Stock'!N34</f>
        <v/>
      </c>
      <c r="Q643">
        <f>'Grid_Stock'!O34</f>
        <v/>
      </c>
      <c r="R643">
        <f>'Grid_Stock'!P34</f>
        <v/>
      </c>
      <c r="S643">
        <f>'Grid_Stock'!Q34</f>
        <v/>
      </c>
      <c r="T643">
        <f>'Grid_Stock'!R34</f>
        <v/>
      </c>
      <c r="U643">
        <f>'Grid_Stock'!S34</f>
        <v/>
      </c>
      <c r="V643">
        <f>'Grid_Stock'!T34</f>
        <v/>
      </c>
      <c r="W643">
        <f>'Grid_Stock'!U34</f>
        <v/>
      </c>
      <c r="X643">
        <f>'Grid_Stock'!V34</f>
        <v/>
      </c>
      <c r="Y643">
        <f>'Grid_Stock'!W34</f>
        <v/>
      </c>
      <c r="Z643">
        <f>'Grid_Stock'!X34</f>
        <v/>
      </c>
      <c r="AA643">
        <f>'Grid_Stock'!Y34</f>
        <v/>
      </c>
      <c r="AB643">
        <f>'Grid_Stock'!Z34</f>
        <v/>
      </c>
      <c r="AC643">
        <f>'Grid_Stock'!AA34</f>
        <v/>
      </c>
      <c r="AD643">
        <f>'Grid_Stock'!AB34</f>
        <v/>
      </c>
      <c r="AE643">
        <f>'Grid_Stock'!AC34</f>
        <v/>
      </c>
      <c r="AF643">
        <f>'Grid_Stock'!AD34</f>
        <v/>
      </c>
      <c r="AG643">
        <f>'Grid_Stock'!AE34</f>
        <v/>
      </c>
      <c r="AH643">
        <f>'Grid_Stock'!AF34</f>
        <v/>
      </c>
      <c r="AI643">
        <f>'Grid_Stock'!AG34</f>
        <v/>
      </c>
      <c r="AJ643">
        <f>'Grid_Stock'!AH34</f>
        <v/>
      </c>
      <c r="AK643">
        <f>'Grid_Stock'!AI34</f>
        <v/>
      </c>
      <c r="AL643">
        <f>'Grid_Stock'!AJ34</f>
        <v/>
      </c>
      <c r="AM643">
        <f>'Grid_Stock'!AK34</f>
        <v/>
      </c>
      <c r="AN643">
        <f>'Grid_Stock'!AL34</f>
        <v/>
      </c>
      <c r="AO643">
        <f>'Grid_Stock'!AM34</f>
        <v/>
      </c>
      <c r="AP643">
        <f>'Grid_Stock'!AN34</f>
        <v/>
      </c>
      <c r="AQ643">
        <f>'Grid_Stock'!AO34</f>
        <v/>
      </c>
      <c r="AR643">
        <f>'Grid_Stock'!AP34</f>
        <v/>
      </c>
      <c r="AS643">
        <f>'Grid_Stock'!AQ34</f>
        <v/>
      </c>
      <c r="AT643">
        <f>'Grid_Stock'!AR34</f>
        <v/>
      </c>
      <c r="AU643">
        <f>'Grid_Stock'!AS34</f>
        <v/>
      </c>
      <c r="AV643">
        <f>'Grid_Stock'!AT34</f>
        <v/>
      </c>
      <c r="AW643">
        <f>'Grid_Stock'!AU34</f>
        <v/>
      </c>
      <c r="AX643">
        <f>'Grid_Stock'!AV34</f>
        <v/>
      </c>
      <c r="AY643">
        <f>'Grid_Stock'!AW34</f>
        <v/>
      </c>
      <c r="AZ643">
        <f>'Grid_Stock'!AX34</f>
        <v/>
      </c>
      <c r="BA643">
        <f>'Grid_Stock'!AY34</f>
        <v/>
      </c>
      <c r="BB643">
        <f>'Grid_Stock'!AZ34</f>
        <v/>
      </c>
      <c r="BC643">
        <f>'Grid_Stock'!BA34</f>
        <v/>
      </c>
      <c r="BD643">
        <f>'Grid_Stock'!BB34</f>
        <v/>
      </c>
      <c r="BE643">
        <f>'Grid_Stock'!BC34</f>
        <v/>
      </c>
      <c r="BF643">
        <f>'Grid_Stock'!BD34</f>
        <v/>
      </c>
      <c r="BG643">
        <f>'Grid_Stock'!BE34</f>
        <v/>
      </c>
      <c r="BH643">
        <f>'Grid_Stock'!BF34</f>
        <v/>
      </c>
      <c r="BI643">
        <f>'Grid_Stock'!BG34</f>
        <v/>
      </c>
      <c r="BJ643">
        <f>'Grid_Stock'!BH34</f>
        <v/>
      </c>
      <c r="BK643">
        <f>'Grid_Stock'!BI34</f>
        <v/>
      </c>
      <c r="BL643">
        <f>'Grid_Stock'!BJ34</f>
        <v/>
      </c>
      <c r="BM643">
        <f>'Grid_Stock'!BK34</f>
        <v/>
      </c>
      <c r="BN643">
        <f>'Grid_Stock'!BL34</f>
        <v/>
      </c>
      <c r="BO643">
        <f>'Grid_Stock'!BM34</f>
        <v/>
      </c>
      <c r="BP643">
        <f>'Grid_Stock'!BN34</f>
        <v/>
      </c>
      <c r="BQ643">
        <f>'Grid_Stock'!BO34</f>
        <v/>
      </c>
      <c r="BR643">
        <f>'Grid_Stock'!BP34</f>
        <v/>
      </c>
      <c r="BS643">
        <f>'Grid_Stock'!BQ34</f>
        <v/>
      </c>
      <c r="BT643">
        <f>'Grid_Stock'!BR34</f>
        <v/>
      </c>
      <c r="BU643">
        <f>'Grid_Stock'!BS34</f>
        <v/>
      </c>
      <c r="BV643">
        <f>'Grid_Stock'!BT34</f>
        <v/>
      </c>
      <c r="BW643">
        <f>'Grid_Stock'!BU34</f>
        <v/>
      </c>
      <c r="BX643">
        <f>'Grid_Stock'!BV34</f>
        <v/>
      </c>
      <c r="BY643">
        <f>'Grid_Stock'!BW34</f>
        <v/>
      </c>
      <c r="BZ643">
        <f>'Grid_Stock'!BX34</f>
        <v/>
      </c>
      <c r="CA643">
        <f>'Grid_Stock'!BY34</f>
        <v/>
      </c>
      <c r="CB643">
        <f>'Grid_Stock'!BZ34</f>
        <v/>
      </c>
      <c r="CC643">
        <f>'Grid_Stock'!CA34</f>
        <v/>
      </c>
      <c r="CD643">
        <f>'Grid_Stock'!CB34</f>
        <v/>
      </c>
      <c r="CE643">
        <f>'Grid_Stock'!CC34</f>
        <v/>
      </c>
      <c r="CF643">
        <f>'Grid_Stock'!CD34</f>
        <v/>
      </c>
      <c r="CG643">
        <f>'Grid_Stock'!CE34</f>
        <v/>
      </c>
      <c r="CH643">
        <f>'Grid_Stock'!CF34</f>
        <v/>
      </c>
      <c r="CI643">
        <f>'Grid_Stock'!CG34</f>
        <v/>
      </c>
      <c r="CJ643">
        <f>'Grid_Stock'!CH34</f>
        <v/>
      </c>
      <c r="CK643">
        <f>'Grid_Stock'!CI34</f>
        <v/>
      </c>
      <c r="CL643">
        <f>'Grid_Stock'!CJ34</f>
        <v/>
      </c>
      <c r="CM643">
        <f>'Grid_Stock'!CK34</f>
        <v/>
      </c>
      <c r="CN643">
        <f>'Grid_Stock'!CL34</f>
        <v/>
      </c>
      <c r="CO643">
        <f>'Grid_Stock'!CM34</f>
        <v/>
      </c>
      <c r="CP643">
        <f>'Grid_Stock'!CN34</f>
        <v/>
      </c>
      <c r="CQ643">
        <f>'Grid_Stock'!CO34</f>
        <v/>
      </c>
      <c r="CR643">
        <f>'Grid_Stock'!CP34</f>
        <v/>
      </c>
      <c r="CS643">
        <f>'Grid_Stock'!CQ34</f>
        <v/>
      </c>
      <c r="CT643">
        <f>'Grid_Stock'!CR34</f>
        <v/>
      </c>
      <c r="CU643">
        <f>'Grid_Stock'!CS34</f>
        <v/>
      </c>
      <c r="CV643">
        <f>'Grid_Stock'!CT34</f>
        <v/>
      </c>
      <c r="CW643">
        <f>'Grid_Stock'!CU34</f>
        <v/>
      </c>
      <c r="CX643">
        <f>'Grid_Stock'!CV34</f>
        <v/>
      </c>
      <c r="CY643">
        <f>'Grid_Stock'!CW34</f>
        <v/>
      </c>
      <c r="CZ643">
        <f>'Grid_Stock'!CX34</f>
        <v/>
      </c>
      <c r="DA643">
        <f>'Grid_Stock'!CY34</f>
        <v/>
      </c>
      <c r="DB643">
        <f>'Grid_Stock'!CZ34</f>
        <v/>
      </c>
      <c r="DC643">
        <f>'Grid_Stock'!DA34</f>
        <v/>
      </c>
    </row>
    <row r="644">
      <c r="B644" s="26" t="inlineStr">
        <is>
          <t>（発注の目安はDashboardの基準在庫[下限/上限]と色分けを参照）</t>
        </is>
      </c>
    </row>
    <row r="646">
      <c r="A646" s="21" t="inlineStr">
        <is>
          <t>CHEM-1660</t>
        </is>
      </c>
      <c r="B646" s="21" t="inlineStr">
        <is>
          <t>GW-3394</t>
        </is>
      </c>
      <c r="C646" s="22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  <c r="AA646" s="21" t="n"/>
      <c r="AB646" s="21" t="n"/>
      <c r="AC646" s="21" t="n"/>
      <c r="AD646" s="21" t="n"/>
      <c r="AE646" s="21" t="n"/>
      <c r="AF646" s="21" t="n"/>
      <c r="AG646" s="21" t="n"/>
      <c r="AH646" s="21" t="n"/>
      <c r="AI646" s="21" t="n"/>
      <c r="AJ646" s="21" t="n"/>
      <c r="AK646" s="21" t="n"/>
      <c r="AL646" s="21" t="n"/>
      <c r="AM646" s="21" t="n"/>
      <c r="AN646" s="21" t="n"/>
      <c r="AO646" s="21" t="n"/>
      <c r="AP646" s="21" t="n"/>
      <c r="AQ646" s="21" t="n"/>
      <c r="AR646" s="21" t="n"/>
      <c r="AS646" s="21" t="n"/>
      <c r="AT646" s="21" t="n"/>
      <c r="AU646" s="21" t="n"/>
      <c r="AV646" s="21" t="n"/>
      <c r="AW646" s="21" t="n"/>
      <c r="AX646" s="21" t="n"/>
      <c r="AY646" s="21" t="n"/>
      <c r="AZ646" s="21" t="n"/>
      <c r="BA646" s="21" t="n"/>
      <c r="BB646" s="21" t="n"/>
      <c r="BC646" s="21" t="n"/>
      <c r="BD646" s="21" t="n"/>
      <c r="BE646" s="21" t="n"/>
      <c r="BF646" s="21" t="n"/>
      <c r="BG646" s="21" t="n"/>
      <c r="BH646" s="21" t="n"/>
      <c r="BI646" s="21" t="n"/>
      <c r="BJ646" s="21" t="n"/>
      <c r="BK646" s="21" t="n"/>
      <c r="BL646" s="21" t="n"/>
      <c r="BM646" s="21" t="n"/>
      <c r="BN646" s="21" t="n"/>
      <c r="BO646" s="21" t="n"/>
      <c r="BP646" s="21" t="n"/>
      <c r="BQ646" s="21" t="n"/>
      <c r="BR646" s="21" t="n"/>
      <c r="BS646" s="21" t="n"/>
      <c r="BT646" s="21" t="n"/>
      <c r="BU646" s="21" t="n"/>
      <c r="BV646" s="21" t="n"/>
      <c r="BW646" s="21" t="n"/>
      <c r="BX646" s="21" t="n"/>
      <c r="BY646" s="21" t="n"/>
      <c r="BZ646" s="21" t="n"/>
      <c r="CA646" s="21" t="n"/>
      <c r="CB646" s="21" t="n"/>
      <c r="CC646" s="21" t="n"/>
      <c r="CD646" s="21" t="n"/>
      <c r="CE646" s="21" t="n"/>
      <c r="CF646" s="21" t="n"/>
      <c r="CG646" s="21" t="n"/>
      <c r="CH646" s="21" t="n"/>
      <c r="CI646" s="21" t="n"/>
      <c r="CJ646" s="21" t="n"/>
      <c r="CK646" s="21" t="n"/>
      <c r="CL646" s="21" t="n"/>
      <c r="CM646" s="21" t="n"/>
      <c r="CN646" s="21" t="n"/>
      <c r="CO646" s="21" t="n"/>
      <c r="CP646" s="21" t="n"/>
      <c r="CQ646" s="21" t="n"/>
      <c r="CR646" s="21" t="n"/>
      <c r="CS646" s="21" t="n"/>
      <c r="CT646" s="21" t="n"/>
      <c r="CU646" s="21" t="n"/>
      <c r="CV646" s="21" t="n"/>
      <c r="CW646" s="21" t="n"/>
      <c r="CX646" s="21" t="n"/>
      <c r="CY646" s="21" t="n"/>
      <c r="CZ646" s="21" t="n"/>
      <c r="DA646" s="21" t="n"/>
      <c r="DB646" s="21" t="n"/>
      <c r="DC646" s="21" t="n"/>
    </row>
    <row r="647">
      <c r="B647" t="inlineStr">
        <is>
          <t>TSP-655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12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SUMIFS(M_BOM[RM_Qty_Per_Batch],M_BOM[Intermediate],$B647,M_BOM[Part Name],$A646)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TSP-656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12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SUMIFS(M_BOM[RM_Qty_Per_Batch],M_BOM[Intermediate],$B649,M_BOM[Part Name],$A646)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VSP-820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12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SUMIFS(M_BOM[RM_Qty_Per_Batch],M_BOM[Intermediate],$B651,M_BOM[Part Name],$A646)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VSP-822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12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SUMIFS(M_BOM[RM_Qty_Per_Batch],M_BOM[Intermediate],$B653,M_BOM[Part Name],$A646)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VSP-910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12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SUMIFS(M_BOM[RM_Qty_Per_Batch],M_BOM[Intermediate],$B655,M_BOM[Part Name],$A646)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VSP-989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12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SUMIFS(M_BOM[RM_Qty_Per_Batch],M_BOM[Intermediate],$B657,M_BOM[Part Name],$A646)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VSP-990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12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SUMIFS(M_BOM[RM_Qty_Per_Batch],M_BOM[Intermediate],$B659,M_BOM[Part Name],$A646)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s="5" t="inlineStr">
        <is>
          <t>合計使用量(kg)/週</t>
        </is>
      </c>
      <c r="D661">
        <f>'Grid_Requirement'!B35</f>
        <v/>
      </c>
      <c r="E661">
        <f>'Grid_Requirement'!C35</f>
        <v/>
      </c>
      <c r="F661">
        <f>'Grid_Requirement'!D35</f>
        <v/>
      </c>
      <c r="G661">
        <f>'Grid_Requirement'!E35</f>
        <v/>
      </c>
      <c r="H661">
        <f>'Grid_Requirement'!F35</f>
        <v/>
      </c>
      <c r="I661">
        <f>'Grid_Requirement'!G35</f>
        <v/>
      </c>
      <c r="J661">
        <f>'Grid_Requirement'!H35</f>
        <v/>
      </c>
      <c r="K661">
        <f>'Grid_Requirement'!I35</f>
        <v/>
      </c>
      <c r="L661">
        <f>'Grid_Requirement'!J35</f>
        <v/>
      </c>
      <c r="M661">
        <f>'Grid_Requirement'!K35</f>
        <v/>
      </c>
      <c r="N661">
        <f>'Grid_Requirement'!L35</f>
        <v/>
      </c>
      <c r="O661">
        <f>'Grid_Requirement'!M35</f>
        <v/>
      </c>
      <c r="P661">
        <f>'Grid_Requirement'!N35</f>
        <v/>
      </c>
      <c r="Q661">
        <f>'Grid_Requirement'!O35</f>
        <v/>
      </c>
      <c r="R661">
        <f>'Grid_Requirement'!P35</f>
        <v/>
      </c>
      <c r="S661">
        <f>'Grid_Requirement'!Q35</f>
        <v/>
      </c>
      <c r="T661">
        <f>'Grid_Requirement'!R35</f>
        <v/>
      </c>
      <c r="U661">
        <f>'Grid_Requirement'!S35</f>
        <v/>
      </c>
      <c r="V661">
        <f>'Grid_Requirement'!T35</f>
        <v/>
      </c>
      <c r="W661">
        <f>'Grid_Requirement'!U35</f>
        <v/>
      </c>
      <c r="X661">
        <f>'Grid_Requirement'!V35</f>
        <v/>
      </c>
      <c r="Y661">
        <f>'Grid_Requirement'!W35</f>
        <v/>
      </c>
      <c r="Z661">
        <f>'Grid_Requirement'!X35</f>
        <v/>
      </c>
      <c r="AA661">
        <f>'Grid_Requirement'!Y35</f>
        <v/>
      </c>
      <c r="AB661">
        <f>'Grid_Requirement'!Z35</f>
        <v/>
      </c>
      <c r="AC661">
        <f>'Grid_Requirement'!AA35</f>
        <v/>
      </c>
      <c r="AD661">
        <f>'Grid_Requirement'!AB35</f>
        <v/>
      </c>
      <c r="AE661">
        <f>'Grid_Requirement'!AC35</f>
        <v/>
      </c>
      <c r="AF661">
        <f>'Grid_Requirement'!AD35</f>
        <v/>
      </c>
      <c r="AG661">
        <f>'Grid_Requirement'!AE35</f>
        <v/>
      </c>
      <c r="AH661">
        <f>'Grid_Requirement'!AF35</f>
        <v/>
      </c>
      <c r="AI661">
        <f>'Grid_Requirement'!AG35</f>
        <v/>
      </c>
      <c r="AJ661">
        <f>'Grid_Requirement'!AH35</f>
        <v/>
      </c>
      <c r="AK661">
        <f>'Grid_Requirement'!AI35</f>
        <v/>
      </c>
      <c r="AL661">
        <f>'Grid_Requirement'!AJ35</f>
        <v/>
      </c>
      <c r="AM661">
        <f>'Grid_Requirement'!AK35</f>
        <v/>
      </c>
      <c r="AN661">
        <f>'Grid_Requirement'!AL35</f>
        <v/>
      </c>
      <c r="AO661">
        <f>'Grid_Requirement'!AM35</f>
        <v/>
      </c>
      <c r="AP661">
        <f>'Grid_Requirement'!AN35</f>
        <v/>
      </c>
      <c r="AQ661">
        <f>'Grid_Requirement'!AO35</f>
        <v/>
      </c>
      <c r="AR661">
        <f>'Grid_Requirement'!AP35</f>
        <v/>
      </c>
      <c r="AS661">
        <f>'Grid_Requirement'!AQ35</f>
        <v/>
      </c>
      <c r="AT661">
        <f>'Grid_Requirement'!AR35</f>
        <v/>
      </c>
      <c r="AU661">
        <f>'Grid_Requirement'!AS35</f>
        <v/>
      </c>
      <c r="AV661">
        <f>'Grid_Requirement'!AT35</f>
        <v/>
      </c>
      <c r="AW661">
        <f>'Grid_Requirement'!AU35</f>
        <v/>
      </c>
      <c r="AX661">
        <f>'Grid_Requirement'!AV35</f>
        <v/>
      </c>
      <c r="AY661">
        <f>'Grid_Requirement'!AW35</f>
        <v/>
      </c>
      <c r="AZ661">
        <f>'Grid_Requirement'!AX35</f>
        <v/>
      </c>
      <c r="BA661">
        <f>'Grid_Requirement'!AY35</f>
        <v/>
      </c>
      <c r="BB661">
        <f>'Grid_Requirement'!AZ35</f>
        <v/>
      </c>
      <c r="BC661">
        <f>'Grid_Requirement'!BA35</f>
        <v/>
      </c>
      <c r="BD661">
        <f>'Grid_Requirement'!BB35</f>
        <v/>
      </c>
      <c r="BE661">
        <f>'Grid_Requirement'!BC35</f>
        <v/>
      </c>
      <c r="BF661">
        <f>'Grid_Requirement'!BD35</f>
        <v/>
      </c>
      <c r="BG661">
        <f>'Grid_Requirement'!BE35</f>
        <v/>
      </c>
      <c r="BH661">
        <f>'Grid_Requirement'!BF35</f>
        <v/>
      </c>
      <c r="BI661">
        <f>'Grid_Requirement'!BG35</f>
        <v/>
      </c>
      <c r="BJ661">
        <f>'Grid_Requirement'!BH35</f>
        <v/>
      </c>
      <c r="BK661">
        <f>'Grid_Requirement'!BI35</f>
        <v/>
      </c>
      <c r="BL661">
        <f>'Grid_Requirement'!BJ35</f>
        <v/>
      </c>
      <c r="BM661">
        <f>'Grid_Requirement'!BK35</f>
        <v/>
      </c>
      <c r="BN661">
        <f>'Grid_Requirement'!BL35</f>
        <v/>
      </c>
      <c r="BO661">
        <f>'Grid_Requirement'!BM35</f>
        <v/>
      </c>
      <c r="BP661">
        <f>'Grid_Requirement'!BN35</f>
        <v/>
      </c>
      <c r="BQ661">
        <f>'Grid_Requirement'!BO35</f>
        <v/>
      </c>
      <c r="BR661">
        <f>'Grid_Requirement'!BP35</f>
        <v/>
      </c>
      <c r="BS661">
        <f>'Grid_Requirement'!BQ35</f>
        <v/>
      </c>
      <c r="BT661">
        <f>'Grid_Requirement'!BR35</f>
        <v/>
      </c>
      <c r="BU661">
        <f>'Grid_Requirement'!BS35</f>
        <v/>
      </c>
      <c r="BV661">
        <f>'Grid_Requirement'!BT35</f>
        <v/>
      </c>
      <c r="BW661">
        <f>'Grid_Requirement'!BU35</f>
        <v/>
      </c>
      <c r="BX661">
        <f>'Grid_Requirement'!BV35</f>
        <v/>
      </c>
      <c r="BY661">
        <f>'Grid_Requirement'!BW35</f>
        <v/>
      </c>
      <c r="BZ661">
        <f>'Grid_Requirement'!BX35</f>
        <v/>
      </c>
      <c r="CA661">
        <f>'Grid_Requirement'!BY35</f>
        <v/>
      </c>
      <c r="CB661">
        <f>'Grid_Requirement'!BZ35</f>
        <v/>
      </c>
      <c r="CC661">
        <f>'Grid_Requirement'!CA35</f>
        <v/>
      </c>
      <c r="CD661">
        <f>'Grid_Requirement'!CB35</f>
        <v/>
      </c>
      <c r="CE661">
        <f>'Grid_Requirement'!CC35</f>
        <v/>
      </c>
      <c r="CF661">
        <f>'Grid_Requirement'!CD35</f>
        <v/>
      </c>
      <c r="CG661">
        <f>'Grid_Requirement'!CE35</f>
        <v/>
      </c>
      <c r="CH661">
        <f>'Grid_Requirement'!CF35</f>
        <v/>
      </c>
      <c r="CI661">
        <f>'Grid_Requirement'!CG35</f>
        <v/>
      </c>
      <c r="CJ661">
        <f>'Grid_Requirement'!CH35</f>
        <v/>
      </c>
      <c r="CK661">
        <f>'Grid_Requirement'!CI35</f>
        <v/>
      </c>
      <c r="CL661">
        <f>'Grid_Requirement'!CJ35</f>
        <v/>
      </c>
      <c r="CM661">
        <f>'Grid_Requirement'!CK35</f>
        <v/>
      </c>
      <c r="CN661">
        <f>'Grid_Requirement'!CL35</f>
        <v/>
      </c>
      <c r="CO661">
        <f>'Grid_Requirement'!CM35</f>
        <v/>
      </c>
      <c r="CP661">
        <f>'Grid_Requirement'!CN35</f>
        <v/>
      </c>
      <c r="CQ661">
        <f>'Grid_Requirement'!CO35</f>
        <v/>
      </c>
      <c r="CR661">
        <f>'Grid_Requirement'!CP35</f>
        <v/>
      </c>
      <c r="CS661">
        <f>'Grid_Requirement'!CQ35</f>
        <v/>
      </c>
      <c r="CT661">
        <f>'Grid_Requirement'!CR35</f>
        <v/>
      </c>
      <c r="CU661">
        <f>'Grid_Requirement'!CS35</f>
        <v/>
      </c>
      <c r="CV661">
        <f>'Grid_Requirement'!CT35</f>
        <v/>
      </c>
      <c r="CW661">
        <f>'Grid_Requirement'!CU35</f>
        <v/>
      </c>
      <c r="CX661">
        <f>'Grid_Requirement'!CV35</f>
        <v/>
      </c>
      <c r="CY661">
        <f>'Grid_Requirement'!CW35</f>
        <v/>
      </c>
      <c r="CZ661">
        <f>'Grid_Requirement'!CX35</f>
        <v/>
      </c>
      <c r="DA661">
        <f>'Grid_Requirement'!CY35</f>
        <v/>
      </c>
      <c r="DB661">
        <f>'Grid_Requirement'!CZ35</f>
        <v/>
      </c>
      <c r="DC661">
        <f>'Grid_Requirement'!DA35</f>
        <v/>
      </c>
    </row>
    <row r="662">
      <c r="B662" t="inlineStr">
        <is>
          <t>TTAF在庫(実績,kg)</t>
        </is>
      </c>
      <c r="D662">
        <f>'T_TTAFStock'!B39</f>
        <v/>
      </c>
      <c r="E662">
        <f>'T_TTAFStock'!C39</f>
        <v/>
      </c>
      <c r="F662">
        <f>'T_TTAFStock'!D39</f>
        <v/>
      </c>
      <c r="G662">
        <f>'T_TTAFStock'!E39</f>
        <v/>
      </c>
      <c r="H662">
        <f>'T_TTAFStock'!F39</f>
        <v/>
      </c>
      <c r="I662">
        <f>'T_TTAFStock'!G39</f>
        <v/>
      </c>
      <c r="J662">
        <f>'T_TTAFStock'!H39</f>
        <v/>
      </c>
      <c r="K662">
        <f>'T_TTAFStock'!I39</f>
        <v/>
      </c>
      <c r="L662">
        <f>'T_TTAFStock'!J39</f>
        <v/>
      </c>
      <c r="M662">
        <f>'T_TTAFStock'!K39</f>
        <v/>
      </c>
      <c r="N662">
        <f>'T_TTAFStock'!L39</f>
        <v/>
      </c>
      <c r="O662">
        <f>'T_TTAFStock'!M39</f>
        <v/>
      </c>
      <c r="P662">
        <f>'T_TTAFStock'!N39</f>
        <v/>
      </c>
      <c r="Q662">
        <f>'T_TTAFStock'!O39</f>
        <v/>
      </c>
      <c r="R662">
        <f>'T_TTAFStock'!P39</f>
        <v/>
      </c>
      <c r="S662">
        <f>'T_TTAFStock'!Q39</f>
        <v/>
      </c>
      <c r="T662">
        <f>'T_TTAFStock'!R39</f>
        <v/>
      </c>
      <c r="U662">
        <f>'T_TTAFStock'!S39</f>
        <v/>
      </c>
      <c r="V662">
        <f>'T_TTAFStock'!T39</f>
        <v/>
      </c>
      <c r="W662">
        <f>'T_TTAFStock'!U39</f>
        <v/>
      </c>
      <c r="X662">
        <f>'T_TTAFStock'!V39</f>
        <v/>
      </c>
      <c r="Y662">
        <f>'T_TTAFStock'!W39</f>
        <v/>
      </c>
      <c r="Z662">
        <f>'T_TTAFStock'!X39</f>
        <v/>
      </c>
      <c r="AA662">
        <f>'T_TTAFStock'!Y39</f>
        <v/>
      </c>
      <c r="AB662">
        <f>'T_TTAFStock'!Z39</f>
        <v/>
      </c>
      <c r="AC662">
        <f>'T_TTAFStock'!AA39</f>
        <v/>
      </c>
      <c r="AD662">
        <f>'T_TTAFStock'!AB39</f>
        <v/>
      </c>
      <c r="AE662">
        <f>'T_TTAFStock'!AC39</f>
        <v/>
      </c>
      <c r="AF662">
        <f>'T_TTAFStock'!AD39</f>
        <v/>
      </c>
      <c r="AG662">
        <f>'T_TTAFStock'!AE39</f>
        <v/>
      </c>
      <c r="AH662">
        <f>'T_TTAFStock'!AF39</f>
        <v/>
      </c>
      <c r="AI662">
        <f>'T_TTAFStock'!AG39</f>
        <v/>
      </c>
      <c r="AJ662">
        <f>'T_TTAFStock'!AH39</f>
        <v/>
      </c>
      <c r="AK662">
        <f>'T_TTAFStock'!AI39</f>
        <v/>
      </c>
      <c r="AL662">
        <f>'T_TTAFStock'!AJ39</f>
        <v/>
      </c>
      <c r="AM662">
        <f>'T_TTAFStock'!AK39</f>
        <v/>
      </c>
      <c r="AN662">
        <f>'T_TTAFStock'!AL39</f>
        <v/>
      </c>
      <c r="AO662">
        <f>'T_TTAFStock'!AM39</f>
        <v/>
      </c>
      <c r="AP662">
        <f>'T_TTAFStock'!AN39</f>
        <v/>
      </c>
      <c r="AQ662">
        <f>'T_TTAFStock'!AO39</f>
        <v/>
      </c>
      <c r="AR662">
        <f>'T_TTAFStock'!AP39</f>
        <v/>
      </c>
      <c r="AS662">
        <f>'T_TTAFStock'!AQ39</f>
        <v/>
      </c>
      <c r="AT662">
        <f>'T_TTAFStock'!AR39</f>
        <v/>
      </c>
      <c r="AU662">
        <f>'T_TTAFStock'!AS39</f>
        <v/>
      </c>
      <c r="AV662">
        <f>'T_TTAFStock'!AT39</f>
        <v/>
      </c>
      <c r="AW662">
        <f>'T_TTAFStock'!AU39</f>
        <v/>
      </c>
      <c r="AX662">
        <f>'T_TTAFStock'!AV39</f>
        <v/>
      </c>
      <c r="AY662">
        <f>'T_TTAFStock'!AW39</f>
        <v/>
      </c>
      <c r="AZ662">
        <f>'T_TTAFStock'!AX39</f>
        <v/>
      </c>
      <c r="BA662">
        <f>'T_TTAFStock'!AY39</f>
        <v/>
      </c>
      <c r="BB662">
        <f>'T_TTAFStock'!AZ39</f>
        <v/>
      </c>
      <c r="BC662">
        <f>'T_TTAFStock'!BA39</f>
        <v/>
      </c>
      <c r="BD662">
        <f>'T_TTAFStock'!BB39</f>
        <v/>
      </c>
      <c r="BE662">
        <f>'T_TTAFStock'!BC39</f>
        <v/>
      </c>
      <c r="BF662">
        <f>'T_TTAFStock'!BD39</f>
        <v/>
      </c>
      <c r="BG662">
        <f>'T_TTAFStock'!BE39</f>
        <v/>
      </c>
      <c r="BH662">
        <f>'T_TTAFStock'!BF39</f>
        <v/>
      </c>
      <c r="BI662">
        <f>'T_TTAFStock'!BG39</f>
        <v/>
      </c>
      <c r="BJ662">
        <f>'T_TTAFStock'!BH39</f>
        <v/>
      </c>
      <c r="BK662">
        <f>'T_TTAFStock'!BI39</f>
        <v/>
      </c>
      <c r="BL662">
        <f>'T_TTAFStock'!BJ39</f>
        <v/>
      </c>
      <c r="BM662">
        <f>'T_TTAFStock'!BK39</f>
        <v/>
      </c>
      <c r="BN662">
        <f>'T_TTAFStock'!BL39</f>
        <v/>
      </c>
      <c r="BO662">
        <f>'T_TTAFStock'!BM39</f>
        <v/>
      </c>
      <c r="BP662">
        <f>'T_TTAFStock'!BN39</f>
        <v/>
      </c>
      <c r="BQ662">
        <f>'T_TTAFStock'!BO39</f>
        <v/>
      </c>
      <c r="BR662">
        <f>'T_TTAFStock'!BP39</f>
        <v/>
      </c>
      <c r="BS662">
        <f>'T_TTAFStock'!BQ39</f>
        <v/>
      </c>
      <c r="BT662">
        <f>'T_TTAFStock'!BR39</f>
        <v/>
      </c>
      <c r="BU662">
        <f>'T_TTAFStock'!BS39</f>
        <v/>
      </c>
      <c r="BV662">
        <f>'T_TTAFStock'!BT39</f>
        <v/>
      </c>
      <c r="BW662">
        <f>'T_TTAFStock'!BU39</f>
        <v/>
      </c>
      <c r="BX662">
        <f>'T_TTAFStock'!BV39</f>
        <v/>
      </c>
      <c r="BY662">
        <f>'T_TTAFStock'!BW39</f>
        <v/>
      </c>
      <c r="BZ662">
        <f>'T_TTAFStock'!BX39</f>
        <v/>
      </c>
      <c r="CA662">
        <f>'T_TTAFStock'!BY39</f>
        <v/>
      </c>
      <c r="CB662">
        <f>'T_TTAFStock'!BZ39</f>
        <v/>
      </c>
      <c r="CC662">
        <f>'T_TTAFStock'!CA39</f>
        <v/>
      </c>
      <c r="CD662">
        <f>'T_TTAFStock'!CB39</f>
        <v/>
      </c>
      <c r="CE662">
        <f>'T_TTAFStock'!CC39</f>
        <v/>
      </c>
      <c r="CF662">
        <f>'T_TTAFStock'!CD39</f>
        <v/>
      </c>
      <c r="CG662">
        <f>'T_TTAFStock'!CE39</f>
        <v/>
      </c>
      <c r="CH662">
        <f>'T_TTAFStock'!CF39</f>
        <v/>
      </c>
      <c r="CI662">
        <f>'T_TTAFStock'!CG39</f>
        <v/>
      </c>
      <c r="CJ662">
        <f>'T_TTAFStock'!CH39</f>
        <v/>
      </c>
      <c r="CK662">
        <f>'T_TTAFStock'!CI39</f>
        <v/>
      </c>
      <c r="CL662">
        <f>'T_TTAFStock'!CJ39</f>
        <v/>
      </c>
      <c r="CM662">
        <f>'T_TTAFStock'!CK39</f>
        <v/>
      </c>
      <c r="CN662">
        <f>'T_TTAFStock'!CL39</f>
        <v/>
      </c>
      <c r="CO662">
        <f>'T_TTAFStock'!CM39</f>
        <v/>
      </c>
      <c r="CP662">
        <f>'T_TTAFStock'!CN39</f>
        <v/>
      </c>
      <c r="CQ662">
        <f>'T_TTAFStock'!CO39</f>
        <v/>
      </c>
      <c r="CR662">
        <f>'T_TTAFStock'!CP39</f>
        <v/>
      </c>
      <c r="CS662">
        <f>'T_TTAFStock'!CQ39</f>
        <v/>
      </c>
      <c r="CT662">
        <f>'T_TTAFStock'!CR39</f>
        <v/>
      </c>
      <c r="CU662">
        <f>'T_TTAFStock'!CS39</f>
        <v/>
      </c>
      <c r="CV662">
        <f>'T_TTAFStock'!CT39</f>
        <v/>
      </c>
      <c r="CW662">
        <f>'T_TTAFStock'!CU39</f>
        <v/>
      </c>
      <c r="CX662">
        <f>'T_TTAFStock'!CV39</f>
        <v/>
      </c>
      <c r="CY662">
        <f>'T_TTAFStock'!CW39</f>
        <v/>
      </c>
      <c r="CZ662">
        <f>'T_TTAFStock'!CX39</f>
        <v/>
      </c>
      <c r="DA662">
        <f>'T_TTAFStock'!CY39</f>
        <v/>
      </c>
      <c r="DB662">
        <f>'T_TTAFStock'!CZ39</f>
        <v/>
      </c>
      <c r="DC662">
        <f>'T_TTAFStock'!DA39</f>
        <v/>
      </c>
    </row>
    <row r="663">
      <c r="B663" t="inlineStr">
        <is>
          <t>自社在庫(実績,kg)</t>
        </is>
      </c>
      <c r="D663">
        <f>'T_SelfStock'!B39</f>
        <v/>
      </c>
      <c r="E663">
        <f>'T_SelfStock'!C39</f>
        <v/>
      </c>
      <c r="F663">
        <f>'T_SelfStock'!D39</f>
        <v/>
      </c>
      <c r="G663">
        <f>'T_SelfStock'!E39</f>
        <v/>
      </c>
      <c r="H663">
        <f>'T_SelfStock'!F39</f>
        <v/>
      </c>
      <c r="I663">
        <f>'T_SelfStock'!G39</f>
        <v/>
      </c>
      <c r="J663">
        <f>'T_SelfStock'!H39</f>
        <v/>
      </c>
      <c r="K663">
        <f>'T_SelfStock'!I39</f>
        <v/>
      </c>
      <c r="L663">
        <f>'T_SelfStock'!J39</f>
        <v/>
      </c>
      <c r="M663">
        <f>'T_SelfStock'!K39</f>
        <v/>
      </c>
      <c r="N663">
        <f>'T_SelfStock'!L39</f>
        <v/>
      </c>
      <c r="O663">
        <f>'T_SelfStock'!M39</f>
        <v/>
      </c>
      <c r="P663">
        <f>'T_SelfStock'!N39</f>
        <v/>
      </c>
      <c r="Q663">
        <f>'T_SelfStock'!O39</f>
        <v/>
      </c>
      <c r="R663">
        <f>'T_SelfStock'!P39</f>
        <v/>
      </c>
      <c r="S663">
        <f>'T_SelfStock'!Q39</f>
        <v/>
      </c>
      <c r="T663">
        <f>'T_SelfStock'!R39</f>
        <v/>
      </c>
      <c r="U663">
        <f>'T_SelfStock'!S39</f>
        <v/>
      </c>
      <c r="V663">
        <f>'T_SelfStock'!T39</f>
        <v/>
      </c>
      <c r="W663">
        <f>'T_SelfStock'!U39</f>
        <v/>
      </c>
      <c r="X663">
        <f>'T_SelfStock'!V39</f>
        <v/>
      </c>
      <c r="Y663">
        <f>'T_SelfStock'!W39</f>
        <v/>
      </c>
      <c r="Z663">
        <f>'T_SelfStock'!X39</f>
        <v/>
      </c>
      <c r="AA663">
        <f>'T_SelfStock'!Y39</f>
        <v/>
      </c>
      <c r="AB663">
        <f>'T_SelfStock'!Z39</f>
        <v/>
      </c>
      <c r="AC663">
        <f>'T_SelfStock'!AA39</f>
        <v/>
      </c>
      <c r="AD663">
        <f>'T_SelfStock'!AB39</f>
        <v/>
      </c>
      <c r="AE663">
        <f>'T_SelfStock'!AC39</f>
        <v/>
      </c>
      <c r="AF663">
        <f>'T_SelfStock'!AD39</f>
        <v/>
      </c>
      <c r="AG663">
        <f>'T_SelfStock'!AE39</f>
        <v/>
      </c>
      <c r="AH663">
        <f>'T_SelfStock'!AF39</f>
        <v/>
      </c>
      <c r="AI663">
        <f>'T_SelfStock'!AG39</f>
        <v/>
      </c>
      <c r="AJ663">
        <f>'T_SelfStock'!AH39</f>
        <v/>
      </c>
      <c r="AK663">
        <f>'T_SelfStock'!AI39</f>
        <v/>
      </c>
      <c r="AL663">
        <f>'T_SelfStock'!AJ39</f>
        <v/>
      </c>
      <c r="AM663">
        <f>'T_SelfStock'!AK39</f>
        <v/>
      </c>
      <c r="AN663">
        <f>'T_SelfStock'!AL39</f>
        <v/>
      </c>
      <c r="AO663">
        <f>'T_SelfStock'!AM39</f>
        <v/>
      </c>
      <c r="AP663">
        <f>'T_SelfStock'!AN39</f>
        <v/>
      </c>
      <c r="AQ663">
        <f>'T_SelfStock'!AO39</f>
        <v/>
      </c>
      <c r="AR663">
        <f>'T_SelfStock'!AP39</f>
        <v/>
      </c>
      <c r="AS663">
        <f>'T_SelfStock'!AQ39</f>
        <v/>
      </c>
      <c r="AT663">
        <f>'T_SelfStock'!AR39</f>
        <v/>
      </c>
      <c r="AU663">
        <f>'T_SelfStock'!AS39</f>
        <v/>
      </c>
      <c r="AV663">
        <f>'T_SelfStock'!AT39</f>
        <v/>
      </c>
      <c r="AW663">
        <f>'T_SelfStock'!AU39</f>
        <v/>
      </c>
      <c r="AX663">
        <f>'T_SelfStock'!AV39</f>
        <v/>
      </c>
      <c r="AY663">
        <f>'T_SelfStock'!AW39</f>
        <v/>
      </c>
      <c r="AZ663">
        <f>'T_SelfStock'!AX39</f>
        <v/>
      </c>
      <c r="BA663">
        <f>'T_SelfStock'!AY39</f>
        <v/>
      </c>
      <c r="BB663">
        <f>'T_SelfStock'!AZ39</f>
        <v/>
      </c>
      <c r="BC663">
        <f>'T_SelfStock'!BA39</f>
        <v/>
      </c>
      <c r="BD663">
        <f>'T_SelfStock'!BB39</f>
        <v/>
      </c>
      <c r="BE663">
        <f>'T_SelfStock'!BC39</f>
        <v/>
      </c>
      <c r="BF663">
        <f>'T_SelfStock'!BD39</f>
        <v/>
      </c>
      <c r="BG663">
        <f>'T_SelfStock'!BE39</f>
        <v/>
      </c>
      <c r="BH663">
        <f>'T_SelfStock'!BF39</f>
        <v/>
      </c>
      <c r="BI663">
        <f>'T_SelfStock'!BG39</f>
        <v/>
      </c>
      <c r="BJ663">
        <f>'T_SelfStock'!BH39</f>
        <v/>
      </c>
      <c r="BK663">
        <f>'T_SelfStock'!BI39</f>
        <v/>
      </c>
      <c r="BL663">
        <f>'T_SelfStock'!BJ39</f>
        <v/>
      </c>
      <c r="BM663">
        <f>'T_SelfStock'!BK39</f>
        <v/>
      </c>
      <c r="BN663">
        <f>'T_SelfStock'!BL39</f>
        <v/>
      </c>
      <c r="BO663">
        <f>'T_SelfStock'!BM39</f>
        <v/>
      </c>
      <c r="BP663">
        <f>'T_SelfStock'!BN39</f>
        <v/>
      </c>
      <c r="BQ663">
        <f>'T_SelfStock'!BO39</f>
        <v/>
      </c>
      <c r="BR663">
        <f>'T_SelfStock'!BP39</f>
        <v/>
      </c>
      <c r="BS663">
        <f>'T_SelfStock'!BQ39</f>
        <v/>
      </c>
      <c r="BT663">
        <f>'T_SelfStock'!BR39</f>
        <v/>
      </c>
      <c r="BU663">
        <f>'T_SelfStock'!BS39</f>
        <v/>
      </c>
      <c r="BV663">
        <f>'T_SelfStock'!BT39</f>
        <v/>
      </c>
      <c r="BW663">
        <f>'T_SelfStock'!BU39</f>
        <v/>
      </c>
      <c r="BX663">
        <f>'T_SelfStock'!BV39</f>
        <v/>
      </c>
      <c r="BY663">
        <f>'T_SelfStock'!BW39</f>
        <v/>
      </c>
      <c r="BZ663">
        <f>'T_SelfStock'!BX39</f>
        <v/>
      </c>
      <c r="CA663">
        <f>'T_SelfStock'!BY39</f>
        <v/>
      </c>
      <c r="CB663">
        <f>'T_SelfStock'!BZ39</f>
        <v/>
      </c>
      <c r="CC663">
        <f>'T_SelfStock'!CA39</f>
        <v/>
      </c>
      <c r="CD663">
        <f>'T_SelfStock'!CB39</f>
        <v/>
      </c>
      <c r="CE663">
        <f>'T_SelfStock'!CC39</f>
        <v/>
      </c>
      <c r="CF663">
        <f>'T_SelfStock'!CD39</f>
        <v/>
      </c>
      <c r="CG663">
        <f>'T_SelfStock'!CE39</f>
        <v/>
      </c>
      <c r="CH663">
        <f>'T_SelfStock'!CF39</f>
        <v/>
      </c>
      <c r="CI663">
        <f>'T_SelfStock'!CG39</f>
        <v/>
      </c>
      <c r="CJ663">
        <f>'T_SelfStock'!CH39</f>
        <v/>
      </c>
      <c r="CK663">
        <f>'T_SelfStock'!CI39</f>
        <v/>
      </c>
      <c r="CL663">
        <f>'T_SelfStock'!CJ39</f>
        <v/>
      </c>
      <c r="CM663">
        <f>'T_SelfStock'!CK39</f>
        <v/>
      </c>
      <c r="CN663">
        <f>'T_SelfStock'!CL39</f>
        <v/>
      </c>
      <c r="CO663">
        <f>'T_SelfStock'!CM39</f>
        <v/>
      </c>
      <c r="CP663">
        <f>'T_SelfStock'!CN39</f>
        <v/>
      </c>
      <c r="CQ663">
        <f>'T_SelfStock'!CO39</f>
        <v/>
      </c>
      <c r="CR663">
        <f>'T_SelfStock'!CP39</f>
        <v/>
      </c>
      <c r="CS663">
        <f>'T_SelfStock'!CQ39</f>
        <v/>
      </c>
      <c r="CT663">
        <f>'T_SelfStock'!CR39</f>
        <v/>
      </c>
      <c r="CU663">
        <f>'T_SelfStock'!CS39</f>
        <v/>
      </c>
      <c r="CV663">
        <f>'T_SelfStock'!CT39</f>
        <v/>
      </c>
      <c r="CW663">
        <f>'T_SelfStock'!CU39</f>
        <v/>
      </c>
      <c r="CX663">
        <f>'T_SelfStock'!CV39</f>
        <v/>
      </c>
      <c r="CY663">
        <f>'T_SelfStock'!CW39</f>
        <v/>
      </c>
      <c r="CZ663">
        <f>'T_SelfStock'!CX39</f>
        <v/>
      </c>
      <c r="DA663">
        <f>'T_SelfStock'!CY39</f>
        <v/>
      </c>
      <c r="DB663">
        <f>'T_SelfStock'!CZ39</f>
        <v/>
      </c>
      <c r="DC663">
        <f>'T_SelfStock'!DA39</f>
        <v/>
      </c>
    </row>
    <row r="664">
      <c r="B664" t="inlineStr">
        <is>
          <t>Order(発注予定,kg)</t>
        </is>
      </c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  <c r="AB664" s="23" t="n"/>
      <c r="AC664" s="23" t="n"/>
      <c r="AD664" s="23" t="n"/>
      <c r="AE664" s="23" t="n"/>
      <c r="AF664" s="23" t="n"/>
      <c r="AG664" s="23" t="n"/>
      <c r="AH664" s="23" t="n"/>
      <c r="AI664" s="23" t="n"/>
      <c r="AJ664" s="23" t="n"/>
      <c r="AK664" s="23" t="n"/>
      <c r="AL664" s="23" t="n"/>
      <c r="AM664" s="23" t="n"/>
      <c r="AN664" s="23" t="n"/>
      <c r="AO664" s="23" t="n"/>
      <c r="AP664" s="23" t="n"/>
      <c r="AQ664" s="23" t="n"/>
      <c r="AR664" s="23" t="n"/>
      <c r="AS664" s="23" t="n"/>
      <c r="AT664" s="23" t="n"/>
      <c r="AU664" s="23" t="n"/>
      <c r="AV664" s="23" t="n"/>
      <c r="AW664" s="23" t="n"/>
      <c r="AX664" s="23" t="n"/>
      <c r="AY664" s="23" t="n"/>
      <c r="AZ664" s="23" t="n"/>
      <c r="BA664" s="23" t="n"/>
      <c r="BB664" s="23" t="n"/>
      <c r="BC664" s="23" t="n"/>
      <c r="BD664" s="23" t="n"/>
      <c r="BE664" s="23" t="n"/>
      <c r="BF664" s="23" t="n"/>
      <c r="BG664" s="23" t="n"/>
      <c r="BH664" s="23" t="n"/>
      <c r="BI664" s="23" t="n"/>
      <c r="BJ664" s="23" t="n"/>
      <c r="BK664" s="23" t="n"/>
      <c r="BL664" s="23" t="n"/>
      <c r="BM664" s="23" t="n"/>
      <c r="BN664" s="23" t="n"/>
      <c r="BO664" s="23" t="n"/>
      <c r="BP664" s="23" t="n"/>
      <c r="BQ664" s="23" t="n"/>
      <c r="BR664" s="23" t="n"/>
      <c r="BS664" s="23" t="n"/>
      <c r="BT664" s="23" t="n"/>
      <c r="BU664" s="23" t="n"/>
      <c r="BV664" s="23" t="n"/>
      <c r="BW664" s="23" t="n"/>
      <c r="BX664" s="23" t="n"/>
      <c r="BY664" s="23" t="n"/>
      <c r="BZ664" s="23" t="n"/>
      <c r="CA664" s="23" t="n"/>
      <c r="CB664" s="23" t="n"/>
      <c r="CC664" s="23" t="n"/>
      <c r="CD664" s="23" t="n"/>
      <c r="CE664" s="23" t="n"/>
      <c r="CF664" s="23" t="n"/>
      <c r="CG664" s="23" t="n"/>
      <c r="CH664" s="23" t="n"/>
      <c r="CI664" s="23" t="n"/>
      <c r="CJ664" s="23" t="n"/>
      <c r="CK664" s="23" t="n"/>
      <c r="CL664" s="23" t="n"/>
      <c r="CM664" s="23" t="n"/>
      <c r="CN664" s="23" t="n"/>
      <c r="CO664" s="23" t="n"/>
      <c r="CP664" s="23" t="n"/>
      <c r="CQ664" s="23" t="n"/>
      <c r="CR664" s="23" t="n"/>
      <c r="CS664" s="23" t="n"/>
      <c r="CT664" s="23" t="n"/>
      <c r="CU664" s="23" t="n"/>
      <c r="CV664" s="23" t="n"/>
      <c r="CW664" s="23" t="n"/>
      <c r="CX664" s="23" t="n"/>
      <c r="CY664" s="23" t="n"/>
      <c r="CZ664" s="23" t="n"/>
      <c r="DA664" s="23" t="n"/>
      <c r="DB664" s="23" t="n"/>
      <c r="DC664" s="23" t="n"/>
      <c r="DE664" s="12" t="inlineStr">
        <is>
          <t>CHEM-1660</t>
        </is>
      </c>
    </row>
    <row r="665">
      <c r="B665" s="24" t="inlineStr">
        <is>
          <t>PO_No</t>
        </is>
      </c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  <c r="AD665" s="25" t="n"/>
      <c r="AE665" s="25" t="n"/>
      <c r="AF665" s="25" t="n"/>
      <c r="AG665" s="25" t="n"/>
      <c r="AH665" s="25" t="n"/>
      <c r="AI665" s="25" t="n"/>
      <c r="AJ665" s="25" t="n"/>
      <c r="AK665" s="25" t="n"/>
      <c r="AL665" s="25" t="n"/>
      <c r="AM665" s="25" t="n"/>
      <c r="AN665" s="25" t="n"/>
      <c r="AO665" s="25" t="n"/>
      <c r="AP665" s="25" t="n"/>
      <c r="AQ665" s="25" t="n"/>
      <c r="AR665" s="25" t="n"/>
      <c r="AS665" s="25" t="n"/>
      <c r="AT665" s="25" t="n"/>
      <c r="AU665" s="25" t="n"/>
      <c r="AV665" s="25" t="n"/>
      <c r="AW665" s="25" t="n"/>
      <c r="AX665" s="25" t="n"/>
      <c r="AY665" s="25" t="n"/>
      <c r="AZ665" s="25" t="n"/>
      <c r="BA665" s="25" t="n"/>
      <c r="BB665" s="25" t="n"/>
      <c r="BC665" s="25" t="n"/>
      <c r="BD665" s="25" t="n"/>
      <c r="BE665" s="25" t="n"/>
      <c r="BF665" s="25" t="n"/>
      <c r="BG665" s="25" t="n"/>
      <c r="BH665" s="25" t="n"/>
      <c r="BI665" s="25" t="n"/>
      <c r="BJ665" s="25" t="n"/>
      <c r="BK665" s="25" t="n"/>
      <c r="BL665" s="25" t="n"/>
      <c r="BM665" s="25" t="n"/>
      <c r="BN665" s="25" t="n"/>
      <c r="BO665" s="25" t="n"/>
      <c r="BP665" s="25" t="n"/>
      <c r="BQ665" s="25" t="n"/>
      <c r="BR665" s="25" t="n"/>
      <c r="BS665" s="25" t="n"/>
      <c r="BT665" s="25" t="n"/>
      <c r="BU665" s="25" t="n"/>
      <c r="BV665" s="25" t="n"/>
      <c r="BW665" s="25" t="n"/>
      <c r="BX665" s="25" t="n"/>
      <c r="BY665" s="25" t="n"/>
      <c r="BZ665" s="25" t="n"/>
      <c r="CA665" s="25" t="n"/>
      <c r="CB665" s="25" t="n"/>
      <c r="CC665" s="25" t="n"/>
      <c r="CD665" s="25" t="n"/>
      <c r="CE665" s="25" t="n"/>
      <c r="CF665" s="25" t="n"/>
      <c r="CG665" s="25" t="n"/>
      <c r="CH665" s="25" t="n"/>
      <c r="CI665" s="25" t="n"/>
      <c r="CJ665" s="25" t="n"/>
      <c r="CK665" s="25" t="n"/>
      <c r="CL665" s="25" t="n"/>
      <c r="CM665" s="25" t="n"/>
      <c r="CN665" s="25" t="n"/>
      <c r="CO665" s="25" t="n"/>
      <c r="CP665" s="25" t="n"/>
      <c r="CQ665" s="25" t="n"/>
      <c r="CR665" s="25" t="n"/>
      <c r="CS665" s="25" t="n"/>
      <c r="CT665" s="25" t="n"/>
      <c r="CU665" s="25" t="n"/>
      <c r="CV665" s="25" t="n"/>
      <c r="CW665" s="25" t="n"/>
      <c r="CX665" s="25" t="n"/>
      <c r="CY665" s="25" t="n"/>
      <c r="CZ665" s="25" t="n"/>
      <c r="DA665" s="25" t="n"/>
      <c r="DB665" s="25" t="n"/>
      <c r="DC665" s="25" t="n"/>
    </row>
    <row r="666">
      <c r="B666" s="5" t="inlineStr">
        <is>
          <t>合計在庫(週末時点,kg)</t>
        </is>
      </c>
      <c r="D666">
        <f>'Grid_Stock'!B35</f>
        <v/>
      </c>
      <c r="E666">
        <f>'Grid_Stock'!C35</f>
        <v/>
      </c>
      <c r="F666">
        <f>'Grid_Stock'!D35</f>
        <v/>
      </c>
      <c r="G666">
        <f>'Grid_Stock'!E35</f>
        <v/>
      </c>
      <c r="H666">
        <f>'Grid_Stock'!F35</f>
        <v/>
      </c>
      <c r="I666">
        <f>'Grid_Stock'!G35</f>
        <v/>
      </c>
      <c r="J666">
        <f>'Grid_Stock'!H35</f>
        <v/>
      </c>
      <c r="K666">
        <f>'Grid_Stock'!I35</f>
        <v/>
      </c>
      <c r="L666">
        <f>'Grid_Stock'!J35</f>
        <v/>
      </c>
      <c r="M666">
        <f>'Grid_Stock'!K35</f>
        <v/>
      </c>
      <c r="N666">
        <f>'Grid_Stock'!L35</f>
        <v/>
      </c>
      <c r="O666">
        <f>'Grid_Stock'!M35</f>
        <v/>
      </c>
      <c r="P666">
        <f>'Grid_Stock'!N35</f>
        <v/>
      </c>
      <c r="Q666">
        <f>'Grid_Stock'!O35</f>
        <v/>
      </c>
      <c r="R666">
        <f>'Grid_Stock'!P35</f>
        <v/>
      </c>
      <c r="S666">
        <f>'Grid_Stock'!Q35</f>
        <v/>
      </c>
      <c r="T666">
        <f>'Grid_Stock'!R35</f>
        <v/>
      </c>
      <c r="U666">
        <f>'Grid_Stock'!S35</f>
        <v/>
      </c>
      <c r="V666">
        <f>'Grid_Stock'!T35</f>
        <v/>
      </c>
      <c r="W666">
        <f>'Grid_Stock'!U35</f>
        <v/>
      </c>
      <c r="X666">
        <f>'Grid_Stock'!V35</f>
        <v/>
      </c>
      <c r="Y666">
        <f>'Grid_Stock'!W35</f>
        <v/>
      </c>
      <c r="Z666">
        <f>'Grid_Stock'!X35</f>
        <v/>
      </c>
      <c r="AA666">
        <f>'Grid_Stock'!Y35</f>
        <v/>
      </c>
      <c r="AB666">
        <f>'Grid_Stock'!Z35</f>
        <v/>
      </c>
      <c r="AC666">
        <f>'Grid_Stock'!AA35</f>
        <v/>
      </c>
      <c r="AD666">
        <f>'Grid_Stock'!AB35</f>
        <v/>
      </c>
      <c r="AE666">
        <f>'Grid_Stock'!AC35</f>
        <v/>
      </c>
      <c r="AF666">
        <f>'Grid_Stock'!AD35</f>
        <v/>
      </c>
      <c r="AG666">
        <f>'Grid_Stock'!AE35</f>
        <v/>
      </c>
      <c r="AH666">
        <f>'Grid_Stock'!AF35</f>
        <v/>
      </c>
      <c r="AI666">
        <f>'Grid_Stock'!AG35</f>
        <v/>
      </c>
      <c r="AJ666">
        <f>'Grid_Stock'!AH35</f>
        <v/>
      </c>
      <c r="AK666">
        <f>'Grid_Stock'!AI35</f>
        <v/>
      </c>
      <c r="AL666">
        <f>'Grid_Stock'!AJ35</f>
        <v/>
      </c>
      <c r="AM666">
        <f>'Grid_Stock'!AK35</f>
        <v/>
      </c>
      <c r="AN666">
        <f>'Grid_Stock'!AL35</f>
        <v/>
      </c>
      <c r="AO666">
        <f>'Grid_Stock'!AM35</f>
        <v/>
      </c>
      <c r="AP666">
        <f>'Grid_Stock'!AN35</f>
        <v/>
      </c>
      <c r="AQ666">
        <f>'Grid_Stock'!AO35</f>
        <v/>
      </c>
      <c r="AR666">
        <f>'Grid_Stock'!AP35</f>
        <v/>
      </c>
      <c r="AS666">
        <f>'Grid_Stock'!AQ35</f>
        <v/>
      </c>
      <c r="AT666">
        <f>'Grid_Stock'!AR35</f>
        <v/>
      </c>
      <c r="AU666">
        <f>'Grid_Stock'!AS35</f>
        <v/>
      </c>
      <c r="AV666">
        <f>'Grid_Stock'!AT35</f>
        <v/>
      </c>
      <c r="AW666">
        <f>'Grid_Stock'!AU35</f>
        <v/>
      </c>
      <c r="AX666">
        <f>'Grid_Stock'!AV35</f>
        <v/>
      </c>
      <c r="AY666">
        <f>'Grid_Stock'!AW35</f>
        <v/>
      </c>
      <c r="AZ666">
        <f>'Grid_Stock'!AX35</f>
        <v/>
      </c>
      <c r="BA666">
        <f>'Grid_Stock'!AY35</f>
        <v/>
      </c>
      <c r="BB666">
        <f>'Grid_Stock'!AZ35</f>
        <v/>
      </c>
      <c r="BC666">
        <f>'Grid_Stock'!BA35</f>
        <v/>
      </c>
      <c r="BD666">
        <f>'Grid_Stock'!BB35</f>
        <v/>
      </c>
      <c r="BE666">
        <f>'Grid_Stock'!BC35</f>
        <v/>
      </c>
      <c r="BF666">
        <f>'Grid_Stock'!BD35</f>
        <v/>
      </c>
      <c r="BG666">
        <f>'Grid_Stock'!BE35</f>
        <v/>
      </c>
      <c r="BH666">
        <f>'Grid_Stock'!BF35</f>
        <v/>
      </c>
      <c r="BI666">
        <f>'Grid_Stock'!BG35</f>
        <v/>
      </c>
      <c r="BJ666">
        <f>'Grid_Stock'!BH35</f>
        <v/>
      </c>
      <c r="BK666">
        <f>'Grid_Stock'!BI35</f>
        <v/>
      </c>
      <c r="BL666">
        <f>'Grid_Stock'!BJ35</f>
        <v/>
      </c>
      <c r="BM666">
        <f>'Grid_Stock'!BK35</f>
        <v/>
      </c>
      <c r="BN666">
        <f>'Grid_Stock'!BL35</f>
        <v/>
      </c>
      <c r="BO666">
        <f>'Grid_Stock'!BM35</f>
        <v/>
      </c>
      <c r="BP666">
        <f>'Grid_Stock'!BN35</f>
        <v/>
      </c>
      <c r="BQ666">
        <f>'Grid_Stock'!BO35</f>
        <v/>
      </c>
      <c r="BR666">
        <f>'Grid_Stock'!BP35</f>
        <v/>
      </c>
      <c r="BS666">
        <f>'Grid_Stock'!BQ35</f>
        <v/>
      </c>
      <c r="BT666">
        <f>'Grid_Stock'!BR35</f>
        <v/>
      </c>
      <c r="BU666">
        <f>'Grid_Stock'!BS35</f>
        <v/>
      </c>
      <c r="BV666">
        <f>'Grid_Stock'!BT35</f>
        <v/>
      </c>
      <c r="BW666">
        <f>'Grid_Stock'!BU35</f>
        <v/>
      </c>
      <c r="BX666">
        <f>'Grid_Stock'!BV35</f>
        <v/>
      </c>
      <c r="BY666">
        <f>'Grid_Stock'!BW35</f>
        <v/>
      </c>
      <c r="BZ666">
        <f>'Grid_Stock'!BX35</f>
        <v/>
      </c>
      <c r="CA666">
        <f>'Grid_Stock'!BY35</f>
        <v/>
      </c>
      <c r="CB666">
        <f>'Grid_Stock'!BZ35</f>
        <v/>
      </c>
      <c r="CC666">
        <f>'Grid_Stock'!CA35</f>
        <v/>
      </c>
      <c r="CD666">
        <f>'Grid_Stock'!CB35</f>
        <v/>
      </c>
      <c r="CE666">
        <f>'Grid_Stock'!CC35</f>
        <v/>
      </c>
      <c r="CF666">
        <f>'Grid_Stock'!CD35</f>
        <v/>
      </c>
      <c r="CG666">
        <f>'Grid_Stock'!CE35</f>
        <v/>
      </c>
      <c r="CH666">
        <f>'Grid_Stock'!CF35</f>
        <v/>
      </c>
      <c r="CI666">
        <f>'Grid_Stock'!CG35</f>
        <v/>
      </c>
      <c r="CJ666">
        <f>'Grid_Stock'!CH35</f>
        <v/>
      </c>
      <c r="CK666">
        <f>'Grid_Stock'!CI35</f>
        <v/>
      </c>
      <c r="CL666">
        <f>'Grid_Stock'!CJ35</f>
        <v/>
      </c>
      <c r="CM666">
        <f>'Grid_Stock'!CK35</f>
        <v/>
      </c>
      <c r="CN666">
        <f>'Grid_Stock'!CL35</f>
        <v/>
      </c>
      <c r="CO666">
        <f>'Grid_Stock'!CM35</f>
        <v/>
      </c>
      <c r="CP666">
        <f>'Grid_Stock'!CN35</f>
        <v/>
      </c>
      <c r="CQ666">
        <f>'Grid_Stock'!CO35</f>
        <v/>
      </c>
      <c r="CR666">
        <f>'Grid_Stock'!CP35</f>
        <v/>
      </c>
      <c r="CS666">
        <f>'Grid_Stock'!CQ35</f>
        <v/>
      </c>
      <c r="CT666">
        <f>'Grid_Stock'!CR35</f>
        <v/>
      </c>
      <c r="CU666">
        <f>'Grid_Stock'!CS35</f>
        <v/>
      </c>
      <c r="CV666">
        <f>'Grid_Stock'!CT35</f>
        <v/>
      </c>
      <c r="CW666">
        <f>'Grid_Stock'!CU35</f>
        <v/>
      </c>
      <c r="CX666">
        <f>'Grid_Stock'!CV35</f>
        <v/>
      </c>
      <c r="CY666">
        <f>'Grid_Stock'!CW35</f>
        <v/>
      </c>
      <c r="CZ666">
        <f>'Grid_Stock'!CX35</f>
        <v/>
      </c>
      <c r="DA666">
        <f>'Grid_Stock'!CY35</f>
        <v/>
      </c>
      <c r="DB666">
        <f>'Grid_Stock'!CZ35</f>
        <v/>
      </c>
      <c r="DC666">
        <f>'Grid_Stock'!DA35</f>
        <v/>
      </c>
    </row>
    <row r="667">
      <c r="B667" s="26" t="inlineStr">
        <is>
          <t>（発注の目安はDashboardの基準在庫[下限/上限]と色分けを参照）</t>
        </is>
      </c>
    </row>
    <row r="669">
      <c r="A669" s="21" t="inlineStr">
        <is>
          <t>CHEM-1420</t>
        </is>
      </c>
      <c r="B669" s="21" t="inlineStr">
        <is>
          <t>HEC SE900</t>
        </is>
      </c>
      <c r="C669" s="22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  <c r="AA669" s="21" t="n"/>
      <c r="AB669" s="21" t="n"/>
      <c r="AC669" s="21" t="n"/>
      <c r="AD669" s="21" t="n"/>
      <c r="AE669" s="21" t="n"/>
      <c r="AF669" s="21" t="n"/>
      <c r="AG669" s="21" t="n"/>
      <c r="AH669" s="21" t="n"/>
      <c r="AI669" s="21" t="n"/>
      <c r="AJ669" s="21" t="n"/>
      <c r="AK669" s="21" t="n"/>
      <c r="AL669" s="21" t="n"/>
      <c r="AM669" s="21" t="n"/>
      <c r="AN669" s="21" t="n"/>
      <c r="AO669" s="21" t="n"/>
      <c r="AP669" s="21" t="n"/>
      <c r="AQ669" s="21" t="n"/>
      <c r="AR669" s="21" t="n"/>
      <c r="AS669" s="21" t="n"/>
      <c r="AT669" s="21" t="n"/>
      <c r="AU669" s="21" t="n"/>
      <c r="AV669" s="21" t="n"/>
      <c r="AW669" s="21" t="n"/>
      <c r="AX669" s="21" t="n"/>
      <c r="AY669" s="21" t="n"/>
      <c r="AZ669" s="21" t="n"/>
      <c r="BA669" s="21" t="n"/>
      <c r="BB669" s="21" t="n"/>
      <c r="BC669" s="21" t="n"/>
      <c r="BD669" s="21" t="n"/>
      <c r="BE669" s="21" t="n"/>
      <c r="BF669" s="21" t="n"/>
      <c r="BG669" s="21" t="n"/>
      <c r="BH669" s="21" t="n"/>
      <c r="BI669" s="21" t="n"/>
      <c r="BJ669" s="21" t="n"/>
      <c r="BK669" s="21" t="n"/>
      <c r="BL669" s="21" t="n"/>
      <c r="BM669" s="21" t="n"/>
      <c r="BN669" s="21" t="n"/>
      <c r="BO669" s="21" t="n"/>
      <c r="BP669" s="21" t="n"/>
      <c r="BQ669" s="21" t="n"/>
      <c r="BR669" s="21" t="n"/>
      <c r="BS669" s="21" t="n"/>
      <c r="BT669" s="21" t="n"/>
      <c r="BU669" s="21" t="n"/>
      <c r="BV669" s="21" t="n"/>
      <c r="BW669" s="21" t="n"/>
      <c r="BX669" s="21" t="n"/>
      <c r="BY669" s="21" t="n"/>
      <c r="BZ669" s="21" t="n"/>
      <c r="CA669" s="21" t="n"/>
      <c r="CB669" s="21" t="n"/>
      <c r="CC669" s="21" t="n"/>
      <c r="CD669" s="21" t="n"/>
      <c r="CE669" s="21" t="n"/>
      <c r="CF669" s="21" t="n"/>
      <c r="CG669" s="21" t="n"/>
      <c r="CH669" s="21" t="n"/>
      <c r="CI669" s="21" t="n"/>
      <c r="CJ669" s="21" t="n"/>
      <c r="CK669" s="21" t="n"/>
      <c r="CL669" s="21" t="n"/>
      <c r="CM669" s="21" t="n"/>
      <c r="CN669" s="21" t="n"/>
      <c r="CO669" s="21" t="n"/>
      <c r="CP669" s="21" t="n"/>
      <c r="CQ669" s="21" t="n"/>
      <c r="CR669" s="21" t="n"/>
      <c r="CS669" s="21" t="n"/>
      <c r="CT669" s="21" t="n"/>
      <c r="CU669" s="21" t="n"/>
      <c r="CV669" s="21" t="n"/>
      <c r="CW669" s="21" t="n"/>
      <c r="CX669" s="21" t="n"/>
      <c r="CY669" s="21" t="n"/>
      <c r="CZ669" s="21" t="n"/>
      <c r="DA669" s="21" t="n"/>
      <c r="DB669" s="21" t="n"/>
      <c r="DC669" s="21" t="n"/>
    </row>
    <row r="670">
      <c r="B670" t="inlineStr">
        <is>
          <t>TSP-049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Name],$A669)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TSP-050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Name],$A669)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TSP-067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Name],$A669)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TSP-069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Name],$A669)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TSP-078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Name],$A669)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TSP-080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Name],$A669)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TSP-104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Name],$A669)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Name],$A669)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TSP-1388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Name],$A669)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TSP-1444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Name],$A669)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TSP-1445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Name],$A669)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TSP-1446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Name],$A669)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TSP-1448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Name],$A669)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TSP-1449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Name],$A669)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TSP-1499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Name],$A669)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Name],$A669)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TSP-1558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Name],$A669)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TSP-1559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Name],$A669)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TSP-199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Name],$A669)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TSP-205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Name],$A669)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TSP-206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Name],$A669)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TSP-224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Name],$A669)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TSP-225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Name],$A669)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TSP-360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Name],$A669)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TSP-367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Name],$A669)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TSP-369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Name],$A669)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TSP-402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Name],$A669)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TSP-403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Name],$A669)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TSP-404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Name],$A669)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TSP-405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Name],$A669)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TSP-544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Name],$A669)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TSP-558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Name],$A669)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TSP-618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Name],$A669)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TSP-620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Name],$A669)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TSP-623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Name],$A669)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TSP-655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Name],$A669)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TSP-656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Name],$A669)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TSP-668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Name],$A669)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TSP-669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Name],$A669)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TSP-670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Name],$A669)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TSP-710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Name],$A669)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TSP-828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Name],$A669)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TSP-903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Name],$A669)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TSP-924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Name],$A669)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TSP-925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Name],$A669)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TSP-927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Name],$A669)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TSP-928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Name],$A669)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TSP-929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Name],$A669)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TSP-930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Name],$A669)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TSP-934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Name],$A669)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TSP-935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Name],$A669)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TSP-936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Name],$A669)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TSP-937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Name],$A669)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TSP-959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Name],$A669)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TSP-966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Name],$A669)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TVS-267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Name],$A669)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TVS-500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Name],$A669)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TVS-664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Name],$A669)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TVS-833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Name],$A669)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VSP-600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Name],$A669)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VSP-601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Name],$A669)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Name],$A669)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VSP-820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Name],$A669)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VSP-822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Name],$A669)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VSP-910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Name],$A669)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VSP-989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Name],$A669)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VSP-990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Name],$A669)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s="5" t="inlineStr">
        <is>
          <t>合計使用量(kg)/週</t>
        </is>
      </c>
      <c r="D804">
        <f>'Grid_Requirement'!B36</f>
        <v/>
      </c>
      <c r="E804">
        <f>'Grid_Requirement'!C36</f>
        <v/>
      </c>
      <c r="F804">
        <f>'Grid_Requirement'!D36</f>
        <v/>
      </c>
      <c r="G804">
        <f>'Grid_Requirement'!E36</f>
        <v/>
      </c>
      <c r="H804">
        <f>'Grid_Requirement'!F36</f>
        <v/>
      </c>
      <c r="I804">
        <f>'Grid_Requirement'!G36</f>
        <v/>
      </c>
      <c r="J804">
        <f>'Grid_Requirement'!H36</f>
        <v/>
      </c>
      <c r="K804">
        <f>'Grid_Requirement'!I36</f>
        <v/>
      </c>
      <c r="L804">
        <f>'Grid_Requirement'!J36</f>
        <v/>
      </c>
      <c r="M804">
        <f>'Grid_Requirement'!K36</f>
        <v/>
      </c>
      <c r="N804">
        <f>'Grid_Requirement'!L36</f>
        <v/>
      </c>
      <c r="O804">
        <f>'Grid_Requirement'!M36</f>
        <v/>
      </c>
      <c r="P804">
        <f>'Grid_Requirement'!N36</f>
        <v/>
      </c>
      <c r="Q804">
        <f>'Grid_Requirement'!O36</f>
        <v/>
      </c>
      <c r="R804">
        <f>'Grid_Requirement'!P36</f>
        <v/>
      </c>
      <c r="S804">
        <f>'Grid_Requirement'!Q36</f>
        <v/>
      </c>
      <c r="T804">
        <f>'Grid_Requirement'!R36</f>
        <v/>
      </c>
      <c r="U804">
        <f>'Grid_Requirement'!S36</f>
        <v/>
      </c>
      <c r="V804">
        <f>'Grid_Requirement'!T36</f>
        <v/>
      </c>
      <c r="W804">
        <f>'Grid_Requirement'!U36</f>
        <v/>
      </c>
      <c r="X804">
        <f>'Grid_Requirement'!V36</f>
        <v/>
      </c>
      <c r="Y804">
        <f>'Grid_Requirement'!W36</f>
        <v/>
      </c>
      <c r="Z804">
        <f>'Grid_Requirement'!X36</f>
        <v/>
      </c>
      <c r="AA804">
        <f>'Grid_Requirement'!Y36</f>
        <v/>
      </c>
      <c r="AB804">
        <f>'Grid_Requirement'!Z36</f>
        <v/>
      </c>
      <c r="AC804">
        <f>'Grid_Requirement'!AA36</f>
        <v/>
      </c>
      <c r="AD804">
        <f>'Grid_Requirement'!AB36</f>
        <v/>
      </c>
      <c r="AE804">
        <f>'Grid_Requirement'!AC36</f>
        <v/>
      </c>
      <c r="AF804">
        <f>'Grid_Requirement'!AD36</f>
        <v/>
      </c>
      <c r="AG804">
        <f>'Grid_Requirement'!AE36</f>
        <v/>
      </c>
      <c r="AH804">
        <f>'Grid_Requirement'!AF36</f>
        <v/>
      </c>
      <c r="AI804">
        <f>'Grid_Requirement'!AG36</f>
        <v/>
      </c>
      <c r="AJ804">
        <f>'Grid_Requirement'!AH36</f>
        <v/>
      </c>
      <c r="AK804">
        <f>'Grid_Requirement'!AI36</f>
        <v/>
      </c>
      <c r="AL804">
        <f>'Grid_Requirement'!AJ36</f>
        <v/>
      </c>
      <c r="AM804">
        <f>'Grid_Requirement'!AK36</f>
        <v/>
      </c>
      <c r="AN804">
        <f>'Grid_Requirement'!AL36</f>
        <v/>
      </c>
      <c r="AO804">
        <f>'Grid_Requirement'!AM36</f>
        <v/>
      </c>
      <c r="AP804">
        <f>'Grid_Requirement'!AN36</f>
        <v/>
      </c>
      <c r="AQ804">
        <f>'Grid_Requirement'!AO36</f>
        <v/>
      </c>
      <c r="AR804">
        <f>'Grid_Requirement'!AP36</f>
        <v/>
      </c>
      <c r="AS804">
        <f>'Grid_Requirement'!AQ36</f>
        <v/>
      </c>
      <c r="AT804">
        <f>'Grid_Requirement'!AR36</f>
        <v/>
      </c>
      <c r="AU804">
        <f>'Grid_Requirement'!AS36</f>
        <v/>
      </c>
      <c r="AV804">
        <f>'Grid_Requirement'!AT36</f>
        <v/>
      </c>
      <c r="AW804">
        <f>'Grid_Requirement'!AU36</f>
        <v/>
      </c>
      <c r="AX804">
        <f>'Grid_Requirement'!AV36</f>
        <v/>
      </c>
      <c r="AY804">
        <f>'Grid_Requirement'!AW36</f>
        <v/>
      </c>
      <c r="AZ804">
        <f>'Grid_Requirement'!AX36</f>
        <v/>
      </c>
      <c r="BA804">
        <f>'Grid_Requirement'!AY36</f>
        <v/>
      </c>
      <c r="BB804">
        <f>'Grid_Requirement'!AZ36</f>
        <v/>
      </c>
      <c r="BC804">
        <f>'Grid_Requirement'!BA36</f>
        <v/>
      </c>
      <c r="BD804">
        <f>'Grid_Requirement'!BB36</f>
        <v/>
      </c>
      <c r="BE804">
        <f>'Grid_Requirement'!BC36</f>
        <v/>
      </c>
      <c r="BF804">
        <f>'Grid_Requirement'!BD36</f>
        <v/>
      </c>
      <c r="BG804">
        <f>'Grid_Requirement'!BE36</f>
        <v/>
      </c>
      <c r="BH804">
        <f>'Grid_Requirement'!BF36</f>
        <v/>
      </c>
      <c r="BI804">
        <f>'Grid_Requirement'!BG36</f>
        <v/>
      </c>
      <c r="BJ804">
        <f>'Grid_Requirement'!BH36</f>
        <v/>
      </c>
      <c r="BK804">
        <f>'Grid_Requirement'!BI36</f>
        <v/>
      </c>
      <c r="BL804">
        <f>'Grid_Requirement'!BJ36</f>
        <v/>
      </c>
      <c r="BM804">
        <f>'Grid_Requirement'!BK36</f>
        <v/>
      </c>
      <c r="BN804">
        <f>'Grid_Requirement'!BL36</f>
        <v/>
      </c>
      <c r="BO804">
        <f>'Grid_Requirement'!BM36</f>
        <v/>
      </c>
      <c r="BP804">
        <f>'Grid_Requirement'!BN36</f>
        <v/>
      </c>
      <c r="BQ804">
        <f>'Grid_Requirement'!BO36</f>
        <v/>
      </c>
      <c r="BR804">
        <f>'Grid_Requirement'!BP36</f>
        <v/>
      </c>
      <c r="BS804">
        <f>'Grid_Requirement'!BQ36</f>
        <v/>
      </c>
      <c r="BT804">
        <f>'Grid_Requirement'!BR36</f>
        <v/>
      </c>
      <c r="BU804">
        <f>'Grid_Requirement'!BS36</f>
        <v/>
      </c>
      <c r="BV804">
        <f>'Grid_Requirement'!BT36</f>
        <v/>
      </c>
      <c r="BW804">
        <f>'Grid_Requirement'!BU36</f>
        <v/>
      </c>
      <c r="BX804">
        <f>'Grid_Requirement'!BV36</f>
        <v/>
      </c>
      <c r="BY804">
        <f>'Grid_Requirement'!BW36</f>
        <v/>
      </c>
      <c r="BZ804">
        <f>'Grid_Requirement'!BX36</f>
        <v/>
      </c>
      <c r="CA804">
        <f>'Grid_Requirement'!BY36</f>
        <v/>
      </c>
      <c r="CB804">
        <f>'Grid_Requirement'!BZ36</f>
        <v/>
      </c>
      <c r="CC804">
        <f>'Grid_Requirement'!CA36</f>
        <v/>
      </c>
      <c r="CD804">
        <f>'Grid_Requirement'!CB36</f>
        <v/>
      </c>
      <c r="CE804">
        <f>'Grid_Requirement'!CC36</f>
        <v/>
      </c>
      <c r="CF804">
        <f>'Grid_Requirement'!CD36</f>
        <v/>
      </c>
      <c r="CG804">
        <f>'Grid_Requirement'!CE36</f>
        <v/>
      </c>
      <c r="CH804">
        <f>'Grid_Requirement'!CF36</f>
        <v/>
      </c>
      <c r="CI804">
        <f>'Grid_Requirement'!CG36</f>
        <v/>
      </c>
      <c r="CJ804">
        <f>'Grid_Requirement'!CH36</f>
        <v/>
      </c>
      <c r="CK804">
        <f>'Grid_Requirement'!CI36</f>
        <v/>
      </c>
      <c r="CL804">
        <f>'Grid_Requirement'!CJ36</f>
        <v/>
      </c>
      <c r="CM804">
        <f>'Grid_Requirement'!CK36</f>
        <v/>
      </c>
      <c r="CN804">
        <f>'Grid_Requirement'!CL36</f>
        <v/>
      </c>
      <c r="CO804">
        <f>'Grid_Requirement'!CM36</f>
        <v/>
      </c>
      <c r="CP804">
        <f>'Grid_Requirement'!CN36</f>
        <v/>
      </c>
      <c r="CQ804">
        <f>'Grid_Requirement'!CO36</f>
        <v/>
      </c>
      <c r="CR804">
        <f>'Grid_Requirement'!CP36</f>
        <v/>
      </c>
      <c r="CS804">
        <f>'Grid_Requirement'!CQ36</f>
        <v/>
      </c>
      <c r="CT804">
        <f>'Grid_Requirement'!CR36</f>
        <v/>
      </c>
      <c r="CU804">
        <f>'Grid_Requirement'!CS36</f>
        <v/>
      </c>
      <c r="CV804">
        <f>'Grid_Requirement'!CT36</f>
        <v/>
      </c>
      <c r="CW804">
        <f>'Grid_Requirement'!CU36</f>
        <v/>
      </c>
      <c r="CX804">
        <f>'Grid_Requirement'!CV36</f>
        <v/>
      </c>
      <c r="CY804">
        <f>'Grid_Requirement'!CW36</f>
        <v/>
      </c>
      <c r="CZ804">
        <f>'Grid_Requirement'!CX36</f>
        <v/>
      </c>
      <c r="DA804">
        <f>'Grid_Requirement'!CY36</f>
        <v/>
      </c>
      <c r="DB804">
        <f>'Grid_Requirement'!CZ36</f>
        <v/>
      </c>
      <c r="DC804">
        <f>'Grid_Requirement'!DA36</f>
        <v/>
      </c>
    </row>
    <row r="805">
      <c r="B805" t="inlineStr">
        <is>
          <t>TTAF在庫(実績,kg)</t>
        </is>
      </c>
      <c r="D805">
        <f>'T_TTAFStock'!B40</f>
        <v/>
      </c>
      <c r="E805">
        <f>'T_TTAFStock'!C40</f>
        <v/>
      </c>
      <c r="F805">
        <f>'T_TTAFStock'!D40</f>
        <v/>
      </c>
      <c r="G805">
        <f>'T_TTAFStock'!E40</f>
        <v/>
      </c>
      <c r="H805">
        <f>'T_TTAFStock'!F40</f>
        <v/>
      </c>
      <c r="I805">
        <f>'T_TTAFStock'!G40</f>
        <v/>
      </c>
      <c r="J805">
        <f>'T_TTAFStock'!H40</f>
        <v/>
      </c>
      <c r="K805">
        <f>'T_TTAFStock'!I40</f>
        <v/>
      </c>
      <c r="L805">
        <f>'T_TTAFStock'!J40</f>
        <v/>
      </c>
      <c r="M805">
        <f>'T_TTAFStock'!K40</f>
        <v/>
      </c>
      <c r="N805">
        <f>'T_TTAFStock'!L40</f>
        <v/>
      </c>
      <c r="O805">
        <f>'T_TTAFStock'!M40</f>
        <v/>
      </c>
      <c r="P805">
        <f>'T_TTAFStock'!N40</f>
        <v/>
      </c>
      <c r="Q805">
        <f>'T_TTAFStock'!O40</f>
        <v/>
      </c>
      <c r="R805">
        <f>'T_TTAFStock'!P40</f>
        <v/>
      </c>
      <c r="S805">
        <f>'T_TTAFStock'!Q40</f>
        <v/>
      </c>
      <c r="T805">
        <f>'T_TTAFStock'!R40</f>
        <v/>
      </c>
      <c r="U805">
        <f>'T_TTAFStock'!S40</f>
        <v/>
      </c>
      <c r="V805">
        <f>'T_TTAFStock'!T40</f>
        <v/>
      </c>
      <c r="W805">
        <f>'T_TTAFStock'!U40</f>
        <v/>
      </c>
      <c r="X805">
        <f>'T_TTAFStock'!V40</f>
        <v/>
      </c>
      <c r="Y805">
        <f>'T_TTAFStock'!W40</f>
        <v/>
      </c>
      <c r="Z805">
        <f>'T_TTAFStock'!X40</f>
        <v/>
      </c>
      <c r="AA805">
        <f>'T_TTAFStock'!Y40</f>
        <v/>
      </c>
      <c r="AB805">
        <f>'T_TTAFStock'!Z40</f>
        <v/>
      </c>
      <c r="AC805">
        <f>'T_TTAFStock'!AA40</f>
        <v/>
      </c>
      <c r="AD805">
        <f>'T_TTAFStock'!AB40</f>
        <v/>
      </c>
      <c r="AE805">
        <f>'T_TTAFStock'!AC40</f>
        <v/>
      </c>
      <c r="AF805">
        <f>'T_TTAFStock'!AD40</f>
        <v/>
      </c>
      <c r="AG805">
        <f>'T_TTAFStock'!AE40</f>
        <v/>
      </c>
      <c r="AH805">
        <f>'T_TTAFStock'!AF40</f>
        <v/>
      </c>
      <c r="AI805">
        <f>'T_TTAFStock'!AG40</f>
        <v/>
      </c>
      <c r="AJ805">
        <f>'T_TTAFStock'!AH40</f>
        <v/>
      </c>
      <c r="AK805">
        <f>'T_TTAFStock'!AI40</f>
        <v/>
      </c>
      <c r="AL805">
        <f>'T_TTAFStock'!AJ40</f>
        <v/>
      </c>
      <c r="AM805">
        <f>'T_TTAFStock'!AK40</f>
        <v/>
      </c>
      <c r="AN805">
        <f>'T_TTAFStock'!AL40</f>
        <v/>
      </c>
      <c r="AO805">
        <f>'T_TTAFStock'!AM40</f>
        <v/>
      </c>
      <c r="AP805">
        <f>'T_TTAFStock'!AN40</f>
        <v/>
      </c>
      <c r="AQ805">
        <f>'T_TTAFStock'!AO40</f>
        <v/>
      </c>
      <c r="AR805">
        <f>'T_TTAFStock'!AP40</f>
        <v/>
      </c>
      <c r="AS805">
        <f>'T_TTAFStock'!AQ40</f>
        <v/>
      </c>
      <c r="AT805">
        <f>'T_TTAFStock'!AR40</f>
        <v/>
      </c>
      <c r="AU805">
        <f>'T_TTAFStock'!AS40</f>
        <v/>
      </c>
      <c r="AV805">
        <f>'T_TTAFStock'!AT40</f>
        <v/>
      </c>
      <c r="AW805">
        <f>'T_TTAFStock'!AU40</f>
        <v/>
      </c>
      <c r="AX805">
        <f>'T_TTAFStock'!AV40</f>
        <v/>
      </c>
      <c r="AY805">
        <f>'T_TTAFStock'!AW40</f>
        <v/>
      </c>
      <c r="AZ805">
        <f>'T_TTAFStock'!AX40</f>
        <v/>
      </c>
      <c r="BA805">
        <f>'T_TTAFStock'!AY40</f>
        <v/>
      </c>
      <c r="BB805">
        <f>'T_TTAFStock'!AZ40</f>
        <v/>
      </c>
      <c r="BC805">
        <f>'T_TTAFStock'!BA40</f>
        <v/>
      </c>
      <c r="BD805">
        <f>'T_TTAFStock'!BB40</f>
        <v/>
      </c>
      <c r="BE805">
        <f>'T_TTAFStock'!BC40</f>
        <v/>
      </c>
      <c r="BF805">
        <f>'T_TTAFStock'!BD40</f>
        <v/>
      </c>
      <c r="BG805">
        <f>'T_TTAFStock'!BE40</f>
        <v/>
      </c>
      <c r="BH805">
        <f>'T_TTAFStock'!BF40</f>
        <v/>
      </c>
      <c r="BI805">
        <f>'T_TTAFStock'!BG40</f>
        <v/>
      </c>
      <c r="BJ805">
        <f>'T_TTAFStock'!BH40</f>
        <v/>
      </c>
      <c r="BK805">
        <f>'T_TTAFStock'!BI40</f>
        <v/>
      </c>
      <c r="BL805">
        <f>'T_TTAFStock'!BJ40</f>
        <v/>
      </c>
      <c r="BM805">
        <f>'T_TTAFStock'!BK40</f>
        <v/>
      </c>
      <c r="BN805">
        <f>'T_TTAFStock'!BL40</f>
        <v/>
      </c>
      <c r="BO805">
        <f>'T_TTAFStock'!BM40</f>
        <v/>
      </c>
      <c r="BP805">
        <f>'T_TTAFStock'!BN40</f>
        <v/>
      </c>
      <c r="BQ805">
        <f>'T_TTAFStock'!BO40</f>
        <v/>
      </c>
      <c r="BR805">
        <f>'T_TTAFStock'!BP40</f>
        <v/>
      </c>
      <c r="BS805">
        <f>'T_TTAFStock'!BQ40</f>
        <v/>
      </c>
      <c r="BT805">
        <f>'T_TTAFStock'!BR40</f>
        <v/>
      </c>
      <c r="BU805">
        <f>'T_TTAFStock'!BS40</f>
        <v/>
      </c>
      <c r="BV805">
        <f>'T_TTAFStock'!BT40</f>
        <v/>
      </c>
      <c r="BW805">
        <f>'T_TTAFStock'!BU40</f>
        <v/>
      </c>
      <c r="BX805">
        <f>'T_TTAFStock'!BV40</f>
        <v/>
      </c>
      <c r="BY805">
        <f>'T_TTAFStock'!BW40</f>
        <v/>
      </c>
      <c r="BZ805">
        <f>'T_TTAFStock'!BX40</f>
        <v/>
      </c>
      <c r="CA805">
        <f>'T_TTAFStock'!BY40</f>
        <v/>
      </c>
      <c r="CB805">
        <f>'T_TTAFStock'!BZ40</f>
        <v/>
      </c>
      <c r="CC805">
        <f>'T_TTAFStock'!CA40</f>
        <v/>
      </c>
      <c r="CD805">
        <f>'T_TTAFStock'!CB40</f>
        <v/>
      </c>
      <c r="CE805">
        <f>'T_TTAFStock'!CC40</f>
        <v/>
      </c>
      <c r="CF805">
        <f>'T_TTAFStock'!CD40</f>
        <v/>
      </c>
      <c r="CG805">
        <f>'T_TTAFStock'!CE40</f>
        <v/>
      </c>
      <c r="CH805">
        <f>'T_TTAFStock'!CF40</f>
        <v/>
      </c>
      <c r="CI805">
        <f>'T_TTAFStock'!CG40</f>
        <v/>
      </c>
      <c r="CJ805">
        <f>'T_TTAFStock'!CH40</f>
        <v/>
      </c>
      <c r="CK805">
        <f>'T_TTAFStock'!CI40</f>
        <v/>
      </c>
      <c r="CL805">
        <f>'T_TTAFStock'!CJ40</f>
        <v/>
      </c>
      <c r="CM805">
        <f>'T_TTAFStock'!CK40</f>
        <v/>
      </c>
      <c r="CN805">
        <f>'T_TTAFStock'!CL40</f>
        <v/>
      </c>
      <c r="CO805">
        <f>'T_TTAFStock'!CM40</f>
        <v/>
      </c>
      <c r="CP805">
        <f>'T_TTAFStock'!CN40</f>
        <v/>
      </c>
      <c r="CQ805">
        <f>'T_TTAFStock'!CO40</f>
        <v/>
      </c>
      <c r="CR805">
        <f>'T_TTAFStock'!CP40</f>
        <v/>
      </c>
      <c r="CS805">
        <f>'T_TTAFStock'!CQ40</f>
        <v/>
      </c>
      <c r="CT805">
        <f>'T_TTAFStock'!CR40</f>
        <v/>
      </c>
      <c r="CU805">
        <f>'T_TTAFStock'!CS40</f>
        <v/>
      </c>
      <c r="CV805">
        <f>'T_TTAFStock'!CT40</f>
        <v/>
      </c>
      <c r="CW805">
        <f>'T_TTAFStock'!CU40</f>
        <v/>
      </c>
      <c r="CX805">
        <f>'T_TTAFStock'!CV40</f>
        <v/>
      </c>
      <c r="CY805">
        <f>'T_TTAFStock'!CW40</f>
        <v/>
      </c>
      <c r="CZ805">
        <f>'T_TTAFStock'!CX40</f>
        <v/>
      </c>
      <c r="DA805">
        <f>'T_TTAFStock'!CY40</f>
        <v/>
      </c>
      <c r="DB805">
        <f>'T_TTAFStock'!CZ40</f>
        <v/>
      </c>
      <c r="DC805">
        <f>'T_TTAFStock'!DA40</f>
        <v/>
      </c>
    </row>
    <row r="806">
      <c r="B806" t="inlineStr">
        <is>
          <t>自社在庫(実績,kg)</t>
        </is>
      </c>
      <c r="D806">
        <f>'T_SelfStock'!B40</f>
        <v/>
      </c>
      <c r="E806">
        <f>'T_SelfStock'!C40</f>
        <v/>
      </c>
      <c r="F806">
        <f>'T_SelfStock'!D40</f>
        <v/>
      </c>
      <c r="G806">
        <f>'T_SelfStock'!E40</f>
        <v/>
      </c>
      <c r="H806">
        <f>'T_SelfStock'!F40</f>
        <v/>
      </c>
      <c r="I806">
        <f>'T_SelfStock'!G40</f>
        <v/>
      </c>
      <c r="J806">
        <f>'T_SelfStock'!H40</f>
        <v/>
      </c>
      <c r="K806">
        <f>'T_SelfStock'!I40</f>
        <v/>
      </c>
      <c r="L806">
        <f>'T_SelfStock'!J40</f>
        <v/>
      </c>
      <c r="M806">
        <f>'T_SelfStock'!K40</f>
        <v/>
      </c>
      <c r="N806">
        <f>'T_SelfStock'!L40</f>
        <v/>
      </c>
      <c r="O806">
        <f>'T_SelfStock'!M40</f>
        <v/>
      </c>
      <c r="P806">
        <f>'T_SelfStock'!N40</f>
        <v/>
      </c>
      <c r="Q806">
        <f>'T_SelfStock'!O40</f>
        <v/>
      </c>
      <c r="R806">
        <f>'T_SelfStock'!P40</f>
        <v/>
      </c>
      <c r="S806">
        <f>'T_SelfStock'!Q40</f>
        <v/>
      </c>
      <c r="T806">
        <f>'T_SelfStock'!R40</f>
        <v/>
      </c>
      <c r="U806">
        <f>'T_SelfStock'!S40</f>
        <v/>
      </c>
      <c r="V806">
        <f>'T_SelfStock'!T40</f>
        <v/>
      </c>
      <c r="W806">
        <f>'T_SelfStock'!U40</f>
        <v/>
      </c>
      <c r="X806">
        <f>'T_SelfStock'!V40</f>
        <v/>
      </c>
      <c r="Y806">
        <f>'T_SelfStock'!W40</f>
        <v/>
      </c>
      <c r="Z806">
        <f>'T_SelfStock'!X40</f>
        <v/>
      </c>
      <c r="AA806">
        <f>'T_SelfStock'!Y40</f>
        <v/>
      </c>
      <c r="AB806">
        <f>'T_SelfStock'!Z40</f>
        <v/>
      </c>
      <c r="AC806">
        <f>'T_SelfStock'!AA40</f>
        <v/>
      </c>
      <c r="AD806">
        <f>'T_SelfStock'!AB40</f>
        <v/>
      </c>
      <c r="AE806">
        <f>'T_SelfStock'!AC40</f>
        <v/>
      </c>
      <c r="AF806">
        <f>'T_SelfStock'!AD40</f>
        <v/>
      </c>
      <c r="AG806">
        <f>'T_SelfStock'!AE40</f>
        <v/>
      </c>
      <c r="AH806">
        <f>'T_SelfStock'!AF40</f>
        <v/>
      </c>
      <c r="AI806">
        <f>'T_SelfStock'!AG40</f>
        <v/>
      </c>
      <c r="AJ806">
        <f>'T_SelfStock'!AH40</f>
        <v/>
      </c>
      <c r="AK806">
        <f>'T_SelfStock'!AI40</f>
        <v/>
      </c>
      <c r="AL806">
        <f>'T_SelfStock'!AJ40</f>
        <v/>
      </c>
      <c r="AM806">
        <f>'T_SelfStock'!AK40</f>
        <v/>
      </c>
      <c r="AN806">
        <f>'T_SelfStock'!AL40</f>
        <v/>
      </c>
      <c r="AO806">
        <f>'T_SelfStock'!AM40</f>
        <v/>
      </c>
      <c r="AP806">
        <f>'T_SelfStock'!AN40</f>
        <v/>
      </c>
      <c r="AQ806">
        <f>'T_SelfStock'!AO40</f>
        <v/>
      </c>
      <c r="AR806">
        <f>'T_SelfStock'!AP40</f>
        <v/>
      </c>
      <c r="AS806">
        <f>'T_SelfStock'!AQ40</f>
        <v/>
      </c>
      <c r="AT806">
        <f>'T_SelfStock'!AR40</f>
        <v/>
      </c>
      <c r="AU806">
        <f>'T_SelfStock'!AS40</f>
        <v/>
      </c>
      <c r="AV806">
        <f>'T_SelfStock'!AT40</f>
        <v/>
      </c>
      <c r="AW806">
        <f>'T_SelfStock'!AU40</f>
        <v/>
      </c>
      <c r="AX806">
        <f>'T_SelfStock'!AV40</f>
        <v/>
      </c>
      <c r="AY806">
        <f>'T_SelfStock'!AW40</f>
        <v/>
      </c>
      <c r="AZ806">
        <f>'T_SelfStock'!AX40</f>
        <v/>
      </c>
      <c r="BA806">
        <f>'T_SelfStock'!AY40</f>
        <v/>
      </c>
      <c r="BB806">
        <f>'T_SelfStock'!AZ40</f>
        <v/>
      </c>
      <c r="BC806">
        <f>'T_SelfStock'!BA40</f>
        <v/>
      </c>
      <c r="BD806">
        <f>'T_SelfStock'!BB40</f>
        <v/>
      </c>
      <c r="BE806">
        <f>'T_SelfStock'!BC40</f>
        <v/>
      </c>
      <c r="BF806">
        <f>'T_SelfStock'!BD40</f>
        <v/>
      </c>
      <c r="BG806">
        <f>'T_SelfStock'!BE40</f>
        <v/>
      </c>
      <c r="BH806">
        <f>'T_SelfStock'!BF40</f>
        <v/>
      </c>
      <c r="BI806">
        <f>'T_SelfStock'!BG40</f>
        <v/>
      </c>
      <c r="BJ806">
        <f>'T_SelfStock'!BH40</f>
        <v/>
      </c>
      <c r="BK806">
        <f>'T_SelfStock'!BI40</f>
        <v/>
      </c>
      <c r="BL806">
        <f>'T_SelfStock'!BJ40</f>
        <v/>
      </c>
      <c r="BM806">
        <f>'T_SelfStock'!BK40</f>
        <v/>
      </c>
      <c r="BN806">
        <f>'T_SelfStock'!BL40</f>
        <v/>
      </c>
      <c r="BO806">
        <f>'T_SelfStock'!BM40</f>
        <v/>
      </c>
      <c r="BP806">
        <f>'T_SelfStock'!BN40</f>
        <v/>
      </c>
      <c r="BQ806">
        <f>'T_SelfStock'!BO40</f>
        <v/>
      </c>
      <c r="BR806">
        <f>'T_SelfStock'!BP40</f>
        <v/>
      </c>
      <c r="BS806">
        <f>'T_SelfStock'!BQ40</f>
        <v/>
      </c>
      <c r="BT806">
        <f>'T_SelfStock'!BR40</f>
        <v/>
      </c>
      <c r="BU806">
        <f>'T_SelfStock'!BS40</f>
        <v/>
      </c>
      <c r="BV806">
        <f>'T_SelfStock'!BT40</f>
        <v/>
      </c>
      <c r="BW806">
        <f>'T_SelfStock'!BU40</f>
        <v/>
      </c>
      <c r="BX806">
        <f>'T_SelfStock'!BV40</f>
        <v/>
      </c>
      <c r="BY806">
        <f>'T_SelfStock'!BW40</f>
        <v/>
      </c>
      <c r="BZ806">
        <f>'T_SelfStock'!BX40</f>
        <v/>
      </c>
      <c r="CA806">
        <f>'T_SelfStock'!BY40</f>
        <v/>
      </c>
      <c r="CB806">
        <f>'T_SelfStock'!BZ40</f>
        <v/>
      </c>
      <c r="CC806">
        <f>'T_SelfStock'!CA40</f>
        <v/>
      </c>
      <c r="CD806">
        <f>'T_SelfStock'!CB40</f>
        <v/>
      </c>
      <c r="CE806">
        <f>'T_SelfStock'!CC40</f>
        <v/>
      </c>
      <c r="CF806">
        <f>'T_SelfStock'!CD40</f>
        <v/>
      </c>
      <c r="CG806">
        <f>'T_SelfStock'!CE40</f>
        <v/>
      </c>
      <c r="CH806">
        <f>'T_SelfStock'!CF40</f>
        <v/>
      </c>
      <c r="CI806">
        <f>'T_SelfStock'!CG40</f>
        <v/>
      </c>
      <c r="CJ806">
        <f>'T_SelfStock'!CH40</f>
        <v/>
      </c>
      <c r="CK806">
        <f>'T_SelfStock'!CI40</f>
        <v/>
      </c>
      <c r="CL806">
        <f>'T_SelfStock'!CJ40</f>
        <v/>
      </c>
      <c r="CM806">
        <f>'T_SelfStock'!CK40</f>
        <v/>
      </c>
      <c r="CN806">
        <f>'T_SelfStock'!CL40</f>
        <v/>
      </c>
      <c r="CO806">
        <f>'T_SelfStock'!CM40</f>
        <v/>
      </c>
      <c r="CP806">
        <f>'T_SelfStock'!CN40</f>
        <v/>
      </c>
      <c r="CQ806">
        <f>'T_SelfStock'!CO40</f>
        <v/>
      </c>
      <c r="CR806">
        <f>'T_SelfStock'!CP40</f>
        <v/>
      </c>
      <c r="CS806">
        <f>'T_SelfStock'!CQ40</f>
        <v/>
      </c>
      <c r="CT806">
        <f>'T_SelfStock'!CR40</f>
        <v/>
      </c>
      <c r="CU806">
        <f>'T_SelfStock'!CS40</f>
        <v/>
      </c>
      <c r="CV806">
        <f>'T_SelfStock'!CT40</f>
        <v/>
      </c>
      <c r="CW806">
        <f>'T_SelfStock'!CU40</f>
        <v/>
      </c>
      <c r="CX806">
        <f>'T_SelfStock'!CV40</f>
        <v/>
      </c>
      <c r="CY806">
        <f>'T_SelfStock'!CW40</f>
        <v/>
      </c>
      <c r="CZ806">
        <f>'T_SelfStock'!CX40</f>
        <v/>
      </c>
      <c r="DA806">
        <f>'T_SelfStock'!CY40</f>
        <v/>
      </c>
      <c r="DB806">
        <f>'T_SelfStock'!CZ40</f>
        <v/>
      </c>
      <c r="DC806">
        <f>'T_SelfStock'!DA40</f>
        <v/>
      </c>
    </row>
    <row r="807">
      <c r="B807" t="inlineStr">
        <is>
          <t>Order(発注予定,kg)</t>
        </is>
      </c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  <c r="AB807" s="23" t="n"/>
      <c r="AC807" s="23" t="n"/>
      <c r="AD807" s="23" t="n"/>
      <c r="AE807" s="23" t="n"/>
      <c r="AF807" s="23" t="n"/>
      <c r="AG807" s="23" t="n"/>
      <c r="AH807" s="23" t="n"/>
      <c r="AI807" s="23" t="n"/>
      <c r="AJ807" s="23" t="n"/>
      <c r="AK807" s="23" t="n"/>
      <c r="AL807" s="23" t="n"/>
      <c r="AM807" s="23" t="n"/>
      <c r="AN807" s="23" t="n"/>
      <c r="AO807" s="23" t="n"/>
      <c r="AP807" s="23" t="n"/>
      <c r="AQ807" s="23" t="n"/>
      <c r="AR807" s="23" t="n"/>
      <c r="AS807" s="23" t="n"/>
      <c r="AT807" s="23" t="n"/>
      <c r="AU807" s="23" t="n"/>
      <c r="AV807" s="23" t="n"/>
      <c r="AW807" s="23" t="n"/>
      <c r="AX807" s="23" t="n"/>
      <c r="AY807" s="23" t="n"/>
      <c r="AZ807" s="23" t="n"/>
      <c r="BA807" s="23" t="n"/>
      <c r="BB807" s="23" t="n"/>
      <c r="BC807" s="23" t="n"/>
      <c r="BD807" s="23" t="n"/>
      <c r="BE807" s="23" t="n"/>
      <c r="BF807" s="23" t="n"/>
      <c r="BG807" s="23" t="n"/>
      <c r="BH807" s="23" t="n"/>
      <c r="BI807" s="23" t="n"/>
      <c r="BJ807" s="23" t="n"/>
      <c r="BK807" s="23" t="n"/>
      <c r="BL807" s="23" t="n"/>
      <c r="BM807" s="23" t="n"/>
      <c r="BN807" s="23" t="n"/>
      <c r="BO807" s="23" t="n"/>
      <c r="BP807" s="23" t="n"/>
      <c r="BQ807" s="23" t="n"/>
      <c r="BR807" s="23" t="n"/>
      <c r="BS807" s="23" t="n"/>
      <c r="BT807" s="23" t="n"/>
      <c r="BU807" s="23" t="n"/>
      <c r="BV807" s="23" t="n"/>
      <c r="BW807" s="23" t="n"/>
      <c r="BX807" s="23" t="n"/>
      <c r="BY807" s="23" t="n"/>
      <c r="BZ807" s="23" t="n"/>
      <c r="CA807" s="23" t="n"/>
      <c r="CB807" s="23" t="n"/>
      <c r="CC807" s="23" t="n"/>
      <c r="CD807" s="23" t="n"/>
      <c r="CE807" s="23" t="n"/>
      <c r="CF807" s="23" t="n"/>
      <c r="CG807" s="23" t="n"/>
      <c r="CH807" s="23" t="n"/>
      <c r="CI807" s="23" t="n"/>
      <c r="CJ807" s="23" t="n"/>
      <c r="CK807" s="23" t="n"/>
      <c r="CL807" s="23" t="n"/>
      <c r="CM807" s="23" t="n"/>
      <c r="CN807" s="23" t="n"/>
      <c r="CO807" s="23" t="n"/>
      <c r="CP807" s="23" t="n"/>
      <c r="CQ807" s="23" t="n"/>
      <c r="CR807" s="23" t="n"/>
      <c r="CS807" s="23" t="n"/>
      <c r="CT807" s="23" t="n"/>
      <c r="CU807" s="23" t="n"/>
      <c r="CV807" s="23" t="n"/>
      <c r="CW807" s="23" t="n"/>
      <c r="CX807" s="23" t="n"/>
      <c r="CY807" s="23" t="n"/>
      <c r="CZ807" s="23" t="n"/>
      <c r="DA807" s="23" t="n"/>
      <c r="DB807" s="23" t="n"/>
      <c r="DC807" s="23" t="n"/>
      <c r="DE807" s="12" t="inlineStr">
        <is>
          <t>CHEM-1420</t>
        </is>
      </c>
    </row>
    <row r="808">
      <c r="B808" s="24" t="inlineStr">
        <is>
          <t>PO_No</t>
        </is>
      </c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  <c r="AD808" s="25" t="n"/>
      <c r="AE808" s="25" t="n"/>
      <c r="AF808" s="25" t="n"/>
      <c r="AG808" s="25" t="n"/>
      <c r="AH808" s="25" t="n"/>
      <c r="AI808" s="25" t="n"/>
      <c r="AJ808" s="25" t="n"/>
      <c r="AK808" s="25" t="n"/>
      <c r="AL808" s="25" t="n"/>
      <c r="AM808" s="25" t="n"/>
      <c r="AN808" s="25" t="n"/>
      <c r="AO808" s="25" t="n"/>
      <c r="AP808" s="25" t="n"/>
      <c r="AQ808" s="25" t="n"/>
      <c r="AR808" s="25" t="n"/>
      <c r="AS808" s="25" t="n"/>
      <c r="AT808" s="25" t="n"/>
      <c r="AU808" s="25" t="n"/>
      <c r="AV808" s="25" t="n"/>
      <c r="AW808" s="25" t="n"/>
      <c r="AX808" s="25" t="n"/>
      <c r="AY808" s="25" t="n"/>
      <c r="AZ808" s="25" t="n"/>
      <c r="BA808" s="25" t="n"/>
      <c r="BB808" s="25" t="n"/>
      <c r="BC808" s="25" t="n"/>
      <c r="BD808" s="25" t="n"/>
      <c r="BE808" s="25" t="n"/>
      <c r="BF808" s="25" t="n"/>
      <c r="BG808" s="25" t="n"/>
      <c r="BH808" s="25" t="n"/>
      <c r="BI808" s="25" t="n"/>
      <c r="BJ808" s="25" t="n"/>
      <c r="BK808" s="25" t="n"/>
      <c r="BL808" s="25" t="n"/>
      <c r="BM808" s="25" t="n"/>
      <c r="BN808" s="25" t="n"/>
      <c r="BO808" s="25" t="n"/>
      <c r="BP808" s="25" t="n"/>
      <c r="BQ808" s="25" t="n"/>
      <c r="BR808" s="25" t="n"/>
      <c r="BS808" s="25" t="n"/>
      <c r="BT808" s="25" t="n"/>
      <c r="BU808" s="25" t="n"/>
      <c r="BV808" s="25" t="n"/>
      <c r="BW808" s="25" t="n"/>
      <c r="BX808" s="25" t="n"/>
      <c r="BY808" s="25" t="n"/>
      <c r="BZ808" s="25" t="n"/>
      <c r="CA808" s="25" t="n"/>
      <c r="CB808" s="25" t="n"/>
      <c r="CC808" s="25" t="n"/>
      <c r="CD808" s="25" t="n"/>
      <c r="CE808" s="25" t="n"/>
      <c r="CF808" s="25" t="n"/>
      <c r="CG808" s="25" t="n"/>
      <c r="CH808" s="25" t="n"/>
      <c r="CI808" s="25" t="n"/>
      <c r="CJ808" s="25" t="n"/>
      <c r="CK808" s="25" t="n"/>
      <c r="CL808" s="25" t="n"/>
      <c r="CM808" s="25" t="n"/>
      <c r="CN808" s="25" t="n"/>
      <c r="CO808" s="25" t="n"/>
      <c r="CP808" s="25" t="n"/>
      <c r="CQ808" s="25" t="n"/>
      <c r="CR808" s="25" t="n"/>
      <c r="CS808" s="25" t="n"/>
      <c r="CT808" s="25" t="n"/>
      <c r="CU808" s="25" t="n"/>
      <c r="CV808" s="25" t="n"/>
      <c r="CW808" s="25" t="n"/>
      <c r="CX808" s="25" t="n"/>
      <c r="CY808" s="25" t="n"/>
      <c r="CZ808" s="25" t="n"/>
      <c r="DA808" s="25" t="n"/>
      <c r="DB808" s="25" t="n"/>
      <c r="DC808" s="25" t="n"/>
    </row>
    <row r="809">
      <c r="B809" s="5" t="inlineStr">
        <is>
          <t>合計在庫(週末時点,kg)</t>
        </is>
      </c>
      <c r="D809">
        <f>'Grid_Stock'!B36</f>
        <v/>
      </c>
      <c r="E809">
        <f>'Grid_Stock'!C36</f>
        <v/>
      </c>
      <c r="F809">
        <f>'Grid_Stock'!D36</f>
        <v/>
      </c>
      <c r="G809">
        <f>'Grid_Stock'!E36</f>
        <v/>
      </c>
      <c r="H809">
        <f>'Grid_Stock'!F36</f>
        <v/>
      </c>
      <c r="I809">
        <f>'Grid_Stock'!G36</f>
        <v/>
      </c>
      <c r="J809">
        <f>'Grid_Stock'!H36</f>
        <v/>
      </c>
      <c r="K809">
        <f>'Grid_Stock'!I36</f>
        <v/>
      </c>
      <c r="L809">
        <f>'Grid_Stock'!J36</f>
        <v/>
      </c>
      <c r="M809">
        <f>'Grid_Stock'!K36</f>
        <v/>
      </c>
      <c r="N809">
        <f>'Grid_Stock'!L36</f>
        <v/>
      </c>
      <c r="O809">
        <f>'Grid_Stock'!M36</f>
        <v/>
      </c>
      <c r="P809">
        <f>'Grid_Stock'!N36</f>
        <v/>
      </c>
      <c r="Q809">
        <f>'Grid_Stock'!O36</f>
        <v/>
      </c>
      <c r="R809">
        <f>'Grid_Stock'!P36</f>
        <v/>
      </c>
      <c r="S809">
        <f>'Grid_Stock'!Q36</f>
        <v/>
      </c>
      <c r="T809">
        <f>'Grid_Stock'!R36</f>
        <v/>
      </c>
      <c r="U809">
        <f>'Grid_Stock'!S36</f>
        <v/>
      </c>
      <c r="V809">
        <f>'Grid_Stock'!T36</f>
        <v/>
      </c>
      <c r="W809">
        <f>'Grid_Stock'!U36</f>
        <v/>
      </c>
      <c r="X809">
        <f>'Grid_Stock'!V36</f>
        <v/>
      </c>
      <c r="Y809">
        <f>'Grid_Stock'!W36</f>
        <v/>
      </c>
      <c r="Z809">
        <f>'Grid_Stock'!X36</f>
        <v/>
      </c>
      <c r="AA809">
        <f>'Grid_Stock'!Y36</f>
        <v/>
      </c>
      <c r="AB809">
        <f>'Grid_Stock'!Z36</f>
        <v/>
      </c>
      <c r="AC809">
        <f>'Grid_Stock'!AA36</f>
        <v/>
      </c>
      <c r="AD809">
        <f>'Grid_Stock'!AB36</f>
        <v/>
      </c>
      <c r="AE809">
        <f>'Grid_Stock'!AC36</f>
        <v/>
      </c>
      <c r="AF809">
        <f>'Grid_Stock'!AD36</f>
        <v/>
      </c>
      <c r="AG809">
        <f>'Grid_Stock'!AE36</f>
        <v/>
      </c>
      <c r="AH809">
        <f>'Grid_Stock'!AF36</f>
        <v/>
      </c>
      <c r="AI809">
        <f>'Grid_Stock'!AG36</f>
        <v/>
      </c>
      <c r="AJ809">
        <f>'Grid_Stock'!AH36</f>
        <v/>
      </c>
      <c r="AK809">
        <f>'Grid_Stock'!AI36</f>
        <v/>
      </c>
      <c r="AL809">
        <f>'Grid_Stock'!AJ36</f>
        <v/>
      </c>
      <c r="AM809">
        <f>'Grid_Stock'!AK36</f>
        <v/>
      </c>
      <c r="AN809">
        <f>'Grid_Stock'!AL36</f>
        <v/>
      </c>
      <c r="AO809">
        <f>'Grid_Stock'!AM36</f>
        <v/>
      </c>
      <c r="AP809">
        <f>'Grid_Stock'!AN36</f>
        <v/>
      </c>
      <c r="AQ809">
        <f>'Grid_Stock'!AO36</f>
        <v/>
      </c>
      <c r="AR809">
        <f>'Grid_Stock'!AP36</f>
        <v/>
      </c>
      <c r="AS809">
        <f>'Grid_Stock'!AQ36</f>
        <v/>
      </c>
      <c r="AT809">
        <f>'Grid_Stock'!AR36</f>
        <v/>
      </c>
      <c r="AU809">
        <f>'Grid_Stock'!AS36</f>
        <v/>
      </c>
      <c r="AV809">
        <f>'Grid_Stock'!AT36</f>
        <v/>
      </c>
      <c r="AW809">
        <f>'Grid_Stock'!AU36</f>
        <v/>
      </c>
      <c r="AX809">
        <f>'Grid_Stock'!AV36</f>
        <v/>
      </c>
      <c r="AY809">
        <f>'Grid_Stock'!AW36</f>
        <v/>
      </c>
      <c r="AZ809">
        <f>'Grid_Stock'!AX36</f>
        <v/>
      </c>
      <c r="BA809">
        <f>'Grid_Stock'!AY36</f>
        <v/>
      </c>
      <c r="BB809">
        <f>'Grid_Stock'!AZ36</f>
        <v/>
      </c>
      <c r="BC809">
        <f>'Grid_Stock'!BA36</f>
        <v/>
      </c>
      <c r="BD809">
        <f>'Grid_Stock'!BB36</f>
        <v/>
      </c>
      <c r="BE809">
        <f>'Grid_Stock'!BC36</f>
        <v/>
      </c>
      <c r="BF809">
        <f>'Grid_Stock'!BD36</f>
        <v/>
      </c>
      <c r="BG809">
        <f>'Grid_Stock'!BE36</f>
        <v/>
      </c>
      <c r="BH809">
        <f>'Grid_Stock'!BF36</f>
        <v/>
      </c>
      <c r="BI809">
        <f>'Grid_Stock'!BG36</f>
        <v/>
      </c>
      <c r="BJ809">
        <f>'Grid_Stock'!BH36</f>
        <v/>
      </c>
      <c r="BK809">
        <f>'Grid_Stock'!BI36</f>
        <v/>
      </c>
      <c r="BL809">
        <f>'Grid_Stock'!BJ36</f>
        <v/>
      </c>
      <c r="BM809">
        <f>'Grid_Stock'!BK36</f>
        <v/>
      </c>
      <c r="BN809">
        <f>'Grid_Stock'!BL36</f>
        <v/>
      </c>
      <c r="BO809">
        <f>'Grid_Stock'!BM36</f>
        <v/>
      </c>
      <c r="BP809">
        <f>'Grid_Stock'!BN36</f>
        <v/>
      </c>
      <c r="BQ809">
        <f>'Grid_Stock'!BO36</f>
        <v/>
      </c>
      <c r="BR809">
        <f>'Grid_Stock'!BP36</f>
        <v/>
      </c>
      <c r="BS809">
        <f>'Grid_Stock'!BQ36</f>
        <v/>
      </c>
      <c r="BT809">
        <f>'Grid_Stock'!BR36</f>
        <v/>
      </c>
      <c r="BU809">
        <f>'Grid_Stock'!BS36</f>
        <v/>
      </c>
      <c r="BV809">
        <f>'Grid_Stock'!BT36</f>
        <v/>
      </c>
      <c r="BW809">
        <f>'Grid_Stock'!BU36</f>
        <v/>
      </c>
      <c r="BX809">
        <f>'Grid_Stock'!BV36</f>
        <v/>
      </c>
      <c r="BY809">
        <f>'Grid_Stock'!BW36</f>
        <v/>
      </c>
      <c r="BZ809">
        <f>'Grid_Stock'!BX36</f>
        <v/>
      </c>
      <c r="CA809">
        <f>'Grid_Stock'!BY36</f>
        <v/>
      </c>
      <c r="CB809">
        <f>'Grid_Stock'!BZ36</f>
        <v/>
      </c>
      <c r="CC809">
        <f>'Grid_Stock'!CA36</f>
        <v/>
      </c>
      <c r="CD809">
        <f>'Grid_Stock'!CB36</f>
        <v/>
      </c>
      <c r="CE809">
        <f>'Grid_Stock'!CC36</f>
        <v/>
      </c>
      <c r="CF809">
        <f>'Grid_Stock'!CD36</f>
        <v/>
      </c>
      <c r="CG809">
        <f>'Grid_Stock'!CE36</f>
        <v/>
      </c>
      <c r="CH809">
        <f>'Grid_Stock'!CF36</f>
        <v/>
      </c>
      <c r="CI809">
        <f>'Grid_Stock'!CG36</f>
        <v/>
      </c>
      <c r="CJ809">
        <f>'Grid_Stock'!CH36</f>
        <v/>
      </c>
      <c r="CK809">
        <f>'Grid_Stock'!CI36</f>
        <v/>
      </c>
      <c r="CL809">
        <f>'Grid_Stock'!CJ36</f>
        <v/>
      </c>
      <c r="CM809">
        <f>'Grid_Stock'!CK36</f>
        <v/>
      </c>
      <c r="CN809">
        <f>'Grid_Stock'!CL36</f>
        <v/>
      </c>
      <c r="CO809">
        <f>'Grid_Stock'!CM36</f>
        <v/>
      </c>
      <c r="CP809">
        <f>'Grid_Stock'!CN36</f>
        <v/>
      </c>
      <c r="CQ809">
        <f>'Grid_Stock'!CO36</f>
        <v/>
      </c>
      <c r="CR809">
        <f>'Grid_Stock'!CP36</f>
        <v/>
      </c>
      <c r="CS809">
        <f>'Grid_Stock'!CQ36</f>
        <v/>
      </c>
      <c r="CT809">
        <f>'Grid_Stock'!CR36</f>
        <v/>
      </c>
      <c r="CU809">
        <f>'Grid_Stock'!CS36</f>
        <v/>
      </c>
      <c r="CV809">
        <f>'Grid_Stock'!CT36</f>
        <v/>
      </c>
      <c r="CW809">
        <f>'Grid_Stock'!CU36</f>
        <v/>
      </c>
      <c r="CX809">
        <f>'Grid_Stock'!CV36</f>
        <v/>
      </c>
      <c r="CY809">
        <f>'Grid_Stock'!CW36</f>
        <v/>
      </c>
      <c r="CZ809">
        <f>'Grid_Stock'!CX36</f>
        <v/>
      </c>
      <c r="DA809">
        <f>'Grid_Stock'!CY36</f>
        <v/>
      </c>
      <c r="DB809">
        <f>'Grid_Stock'!CZ36</f>
        <v/>
      </c>
      <c r="DC809">
        <f>'Grid_Stock'!DA36</f>
        <v/>
      </c>
    </row>
    <row r="810">
      <c r="B810" s="26" t="inlineStr">
        <is>
          <t>（発注の目安はDashboardの基準在庫[下限/上限]と色分けを参照）</t>
        </is>
      </c>
    </row>
    <row r="812">
      <c r="A812" s="21" t="inlineStr">
        <is>
          <t>CHEM-1530</t>
        </is>
      </c>
      <c r="B812" s="21" t="inlineStr">
        <is>
          <t>JCK-97</t>
        </is>
      </c>
      <c r="C812" s="22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  <c r="AA812" s="21" t="n"/>
      <c r="AB812" s="21" t="n"/>
      <c r="AC812" s="21" t="n"/>
      <c r="AD812" s="21" t="n"/>
      <c r="AE812" s="21" t="n"/>
      <c r="AF812" s="21" t="n"/>
      <c r="AG812" s="21" t="n"/>
      <c r="AH812" s="21" t="n"/>
      <c r="AI812" s="21" t="n"/>
      <c r="AJ812" s="21" t="n"/>
      <c r="AK812" s="21" t="n"/>
      <c r="AL812" s="21" t="n"/>
      <c r="AM812" s="21" t="n"/>
      <c r="AN812" s="21" t="n"/>
      <c r="AO812" s="21" t="n"/>
      <c r="AP812" s="21" t="n"/>
      <c r="AQ812" s="21" t="n"/>
      <c r="AR812" s="21" t="n"/>
      <c r="AS812" s="21" t="n"/>
      <c r="AT812" s="21" t="n"/>
      <c r="AU812" s="21" t="n"/>
      <c r="AV812" s="21" t="n"/>
      <c r="AW812" s="21" t="n"/>
      <c r="AX812" s="21" t="n"/>
      <c r="AY812" s="21" t="n"/>
      <c r="AZ812" s="21" t="n"/>
      <c r="BA812" s="21" t="n"/>
      <c r="BB812" s="21" t="n"/>
      <c r="BC812" s="21" t="n"/>
      <c r="BD812" s="21" t="n"/>
      <c r="BE812" s="21" t="n"/>
      <c r="BF812" s="21" t="n"/>
      <c r="BG812" s="21" t="n"/>
      <c r="BH812" s="21" t="n"/>
      <c r="BI812" s="21" t="n"/>
      <c r="BJ812" s="21" t="n"/>
      <c r="BK812" s="21" t="n"/>
      <c r="BL812" s="21" t="n"/>
      <c r="BM812" s="21" t="n"/>
      <c r="BN812" s="21" t="n"/>
      <c r="BO812" s="21" t="n"/>
      <c r="BP812" s="21" t="n"/>
      <c r="BQ812" s="21" t="n"/>
      <c r="BR812" s="21" t="n"/>
      <c r="BS812" s="21" t="n"/>
      <c r="BT812" s="21" t="n"/>
      <c r="BU812" s="21" t="n"/>
      <c r="BV812" s="21" t="n"/>
      <c r="BW812" s="21" t="n"/>
      <c r="BX812" s="21" t="n"/>
      <c r="BY812" s="21" t="n"/>
      <c r="BZ812" s="21" t="n"/>
      <c r="CA812" s="21" t="n"/>
      <c r="CB812" s="21" t="n"/>
      <c r="CC812" s="21" t="n"/>
      <c r="CD812" s="21" t="n"/>
      <c r="CE812" s="21" t="n"/>
      <c r="CF812" s="21" t="n"/>
      <c r="CG812" s="21" t="n"/>
      <c r="CH812" s="21" t="n"/>
      <c r="CI812" s="21" t="n"/>
      <c r="CJ812" s="21" t="n"/>
      <c r="CK812" s="21" t="n"/>
      <c r="CL812" s="21" t="n"/>
      <c r="CM812" s="21" t="n"/>
      <c r="CN812" s="21" t="n"/>
      <c r="CO812" s="21" t="n"/>
      <c r="CP812" s="21" t="n"/>
      <c r="CQ812" s="21" t="n"/>
      <c r="CR812" s="21" t="n"/>
      <c r="CS812" s="21" t="n"/>
      <c r="CT812" s="21" t="n"/>
      <c r="CU812" s="21" t="n"/>
      <c r="CV812" s="21" t="n"/>
      <c r="CW812" s="21" t="n"/>
      <c r="CX812" s="21" t="n"/>
      <c r="CY812" s="21" t="n"/>
      <c r="CZ812" s="21" t="n"/>
      <c r="DA812" s="21" t="n"/>
      <c r="DB812" s="21" t="n"/>
      <c r="DC812" s="21" t="n"/>
    </row>
    <row r="813">
      <c r="B813" t="inlineStr">
        <is>
          <t>TPP-650</t>
        </is>
      </c>
      <c r="C813" t="inlineStr">
        <is>
          <t>No. of batches</t>
        </is>
      </c>
      <c r="D813">
        <f>IFERROR(INDEX(PP_Grid[#Data],$DD813,2),0)</f>
        <v/>
      </c>
      <c r="E813">
        <f>IFERROR(INDEX(PP_Grid[#Data],$DD813,3),0)</f>
        <v/>
      </c>
      <c r="F813">
        <f>IFERROR(INDEX(PP_Grid[#Data],$DD813,4),0)</f>
        <v/>
      </c>
      <c r="G813">
        <f>IFERROR(INDEX(PP_Grid[#Data],$DD813,5),0)</f>
        <v/>
      </c>
      <c r="H813">
        <f>IFERROR(INDEX(PP_Grid[#Data],$DD813,6),0)</f>
        <v/>
      </c>
      <c r="I813">
        <f>IFERROR(INDEX(PP_Grid[#Data],$DD813,7),0)</f>
        <v/>
      </c>
      <c r="J813">
        <f>IFERROR(INDEX(PP_Grid[#Data],$DD813,8),0)</f>
        <v/>
      </c>
      <c r="K813">
        <f>IFERROR(INDEX(PP_Grid[#Data],$DD813,9),0)</f>
        <v/>
      </c>
      <c r="L813">
        <f>IFERROR(INDEX(PP_Grid[#Data],$DD813,10),0)</f>
        <v/>
      </c>
      <c r="M813">
        <f>IFERROR(INDEX(PP_Grid[#Data],$DD813,11),0)</f>
        <v/>
      </c>
      <c r="N813">
        <f>IFERROR(INDEX(PP_Grid[#Data],$DD813,12),0)</f>
        <v/>
      </c>
      <c r="O813">
        <f>IFERROR(INDEX(PP_Grid[#Data],$DD813,13),0)</f>
        <v/>
      </c>
      <c r="P813">
        <f>IFERROR(INDEX(PP_Grid[#Data],$DD813,14),0)</f>
        <v/>
      </c>
      <c r="Q813">
        <f>IFERROR(INDEX(PP_Grid[#Data],$DD813,15),0)</f>
        <v/>
      </c>
      <c r="R813">
        <f>IFERROR(INDEX(PP_Grid[#Data],$DD813,16),0)</f>
        <v/>
      </c>
      <c r="S813">
        <f>IFERROR(INDEX(PP_Grid[#Data],$DD813,17),0)</f>
        <v/>
      </c>
      <c r="T813">
        <f>IFERROR(INDEX(PP_Grid[#Data],$DD813,18),0)</f>
        <v/>
      </c>
      <c r="U813">
        <f>IFERROR(INDEX(PP_Grid[#Data],$DD813,19),0)</f>
        <v/>
      </c>
      <c r="V813">
        <f>IFERROR(INDEX(PP_Grid[#Data],$DD813,20),0)</f>
        <v/>
      </c>
      <c r="W813">
        <f>IFERROR(INDEX(PP_Grid[#Data],$DD813,21),0)</f>
        <v/>
      </c>
      <c r="X813">
        <f>IFERROR(INDEX(PP_Grid[#Data],$DD813,22),0)</f>
        <v/>
      </c>
      <c r="Y813">
        <f>IFERROR(INDEX(PP_Grid[#Data],$DD813,23),0)</f>
        <v/>
      </c>
      <c r="Z813">
        <f>IFERROR(INDEX(PP_Grid[#Data],$DD813,24),0)</f>
        <v/>
      </c>
      <c r="AA813">
        <f>IFERROR(INDEX(PP_Grid[#Data],$DD813,25),0)</f>
        <v/>
      </c>
      <c r="AB813">
        <f>IFERROR(INDEX(PP_Grid[#Data],$DD813,26),0)</f>
        <v/>
      </c>
      <c r="AC813">
        <f>IFERROR(INDEX(PP_Grid[#Data],$DD813,27),0)</f>
        <v/>
      </c>
      <c r="AD813">
        <f>IFERROR(INDEX(PP_Grid[#Data],$DD813,28),0)</f>
        <v/>
      </c>
      <c r="AE813">
        <f>IFERROR(INDEX(PP_Grid[#Data],$DD813,29),0)</f>
        <v/>
      </c>
      <c r="AF813">
        <f>IFERROR(INDEX(PP_Grid[#Data],$DD813,30),0)</f>
        <v/>
      </c>
      <c r="AG813">
        <f>IFERROR(INDEX(PP_Grid[#Data],$DD813,31),0)</f>
        <v/>
      </c>
      <c r="AH813">
        <f>IFERROR(INDEX(PP_Grid[#Data],$DD813,32),0)</f>
        <v/>
      </c>
      <c r="AI813">
        <f>IFERROR(INDEX(PP_Grid[#Data],$DD813,33),0)</f>
        <v/>
      </c>
      <c r="AJ813">
        <f>IFERROR(INDEX(PP_Grid[#Data],$DD813,34),0)</f>
        <v/>
      </c>
      <c r="AK813">
        <f>IFERROR(INDEX(PP_Grid[#Data],$DD813,35),0)</f>
        <v/>
      </c>
      <c r="AL813">
        <f>IFERROR(INDEX(PP_Grid[#Data],$DD813,36),0)</f>
        <v/>
      </c>
      <c r="AM813">
        <f>IFERROR(INDEX(PP_Grid[#Data],$DD813,37),0)</f>
        <v/>
      </c>
      <c r="AN813">
        <f>IFERROR(INDEX(PP_Grid[#Data],$DD813,38),0)</f>
        <v/>
      </c>
      <c r="AO813">
        <f>IFERROR(INDEX(PP_Grid[#Data],$DD813,39),0)</f>
        <v/>
      </c>
      <c r="AP813">
        <f>IFERROR(INDEX(PP_Grid[#Data],$DD813,40),0)</f>
        <v/>
      </c>
      <c r="AQ813">
        <f>IFERROR(INDEX(PP_Grid[#Data],$DD813,41),0)</f>
        <v/>
      </c>
      <c r="AR813">
        <f>IFERROR(INDEX(PP_Grid[#Data],$DD813,42),0)</f>
        <v/>
      </c>
      <c r="AS813">
        <f>IFERROR(INDEX(PP_Grid[#Data],$DD813,43),0)</f>
        <v/>
      </c>
      <c r="AT813">
        <f>IFERROR(INDEX(PP_Grid[#Data],$DD813,44),0)</f>
        <v/>
      </c>
      <c r="AU813">
        <f>IFERROR(INDEX(PP_Grid[#Data],$DD813,45),0)</f>
        <v/>
      </c>
      <c r="AV813">
        <f>IFERROR(INDEX(PP_Grid[#Data],$DD813,46),0)</f>
        <v/>
      </c>
      <c r="AW813">
        <f>IFERROR(INDEX(PP_Grid[#Data],$DD813,47),0)</f>
        <v/>
      </c>
      <c r="AX813">
        <f>IFERROR(INDEX(PP_Grid[#Data],$DD813,48),0)</f>
        <v/>
      </c>
      <c r="AY813">
        <f>IFERROR(INDEX(PP_Grid[#Data],$DD813,49),0)</f>
        <v/>
      </c>
      <c r="AZ813">
        <f>IFERROR(INDEX(PP_Grid[#Data],$DD813,50),0)</f>
        <v/>
      </c>
      <c r="BA813">
        <f>IFERROR(INDEX(PP_Grid[#Data],$DD813,51),0)</f>
        <v/>
      </c>
      <c r="BB813">
        <f>IFERROR(INDEX(PP_Grid[#Data],$DD813,52),0)</f>
        <v/>
      </c>
      <c r="BC813">
        <f>IFERROR(INDEX(PP_Grid[#Data],$DD813,53),0)</f>
        <v/>
      </c>
      <c r="BD813">
        <f>IFERROR(INDEX(PP_Grid[#Data],$DD813,54),0)</f>
        <v/>
      </c>
      <c r="BE813">
        <f>IFERROR(INDEX(PP_Grid[#Data],$DD813,55),0)</f>
        <v/>
      </c>
      <c r="BF813">
        <f>IFERROR(INDEX(PP_Grid[#Data],$DD813,56),0)</f>
        <v/>
      </c>
      <c r="BG813">
        <f>IFERROR(INDEX(PP_Grid[#Data],$DD813,57),0)</f>
        <v/>
      </c>
      <c r="BH813">
        <f>IFERROR(INDEX(PP_Grid[#Data],$DD813,58),0)</f>
        <v/>
      </c>
      <c r="BI813">
        <f>IFERROR(INDEX(PP_Grid[#Data],$DD813,59),0)</f>
        <v/>
      </c>
      <c r="BJ813">
        <f>IFERROR(INDEX(PP_Grid[#Data],$DD813,60),0)</f>
        <v/>
      </c>
      <c r="BK813">
        <f>IFERROR(INDEX(PP_Grid[#Data],$DD813,61),0)</f>
        <v/>
      </c>
      <c r="BL813">
        <f>IFERROR(INDEX(PP_Grid[#Data],$DD813,62),0)</f>
        <v/>
      </c>
      <c r="BM813">
        <f>IFERROR(INDEX(PP_Grid[#Data],$DD813,63),0)</f>
        <v/>
      </c>
      <c r="BN813">
        <f>IFERROR(INDEX(PP_Grid[#Data],$DD813,64),0)</f>
        <v/>
      </c>
      <c r="BO813">
        <f>IFERROR(INDEX(PP_Grid[#Data],$DD813,65),0)</f>
        <v/>
      </c>
      <c r="BP813">
        <f>IFERROR(INDEX(PP_Grid[#Data],$DD813,66),0)</f>
        <v/>
      </c>
      <c r="BQ813">
        <f>IFERROR(INDEX(PP_Grid[#Data],$DD813,67),0)</f>
        <v/>
      </c>
      <c r="BR813">
        <f>IFERROR(INDEX(PP_Grid[#Data],$DD813,68),0)</f>
        <v/>
      </c>
      <c r="BS813">
        <f>IFERROR(INDEX(PP_Grid[#Data],$DD813,69),0)</f>
        <v/>
      </c>
      <c r="BT813">
        <f>IFERROR(INDEX(PP_Grid[#Data],$DD813,70),0)</f>
        <v/>
      </c>
      <c r="BU813">
        <f>IFERROR(INDEX(PP_Grid[#Data],$DD813,71),0)</f>
        <v/>
      </c>
      <c r="BV813">
        <f>IFERROR(INDEX(PP_Grid[#Data],$DD813,72),0)</f>
        <v/>
      </c>
      <c r="BW813">
        <f>IFERROR(INDEX(PP_Grid[#Data],$DD813,73),0)</f>
        <v/>
      </c>
      <c r="BX813">
        <f>IFERROR(INDEX(PP_Grid[#Data],$DD813,74),0)</f>
        <v/>
      </c>
      <c r="BY813">
        <f>IFERROR(INDEX(PP_Grid[#Data],$DD813,75),0)</f>
        <v/>
      </c>
      <c r="BZ813">
        <f>IFERROR(INDEX(PP_Grid[#Data],$DD813,76),0)</f>
        <v/>
      </c>
      <c r="CA813">
        <f>IFERROR(INDEX(PP_Grid[#Data],$DD813,77),0)</f>
        <v/>
      </c>
      <c r="CB813">
        <f>IFERROR(INDEX(PP_Grid[#Data],$DD813,78),0)</f>
        <v/>
      </c>
      <c r="CC813">
        <f>IFERROR(INDEX(PP_Grid[#Data],$DD813,79),0)</f>
        <v/>
      </c>
      <c r="CD813">
        <f>IFERROR(INDEX(PP_Grid[#Data],$DD813,80),0)</f>
        <v/>
      </c>
      <c r="CE813">
        <f>IFERROR(INDEX(PP_Grid[#Data],$DD813,81),0)</f>
        <v/>
      </c>
      <c r="CF813">
        <f>IFERROR(INDEX(PP_Grid[#Data],$DD813,82),0)</f>
        <v/>
      </c>
      <c r="CG813">
        <f>IFERROR(INDEX(PP_Grid[#Data],$DD813,83),0)</f>
        <v/>
      </c>
      <c r="CH813">
        <f>IFERROR(INDEX(PP_Grid[#Data],$DD813,84),0)</f>
        <v/>
      </c>
      <c r="CI813">
        <f>IFERROR(INDEX(PP_Grid[#Data],$DD813,85),0)</f>
        <v/>
      </c>
      <c r="CJ813">
        <f>IFERROR(INDEX(PP_Grid[#Data],$DD813,86),0)</f>
        <v/>
      </c>
      <c r="CK813">
        <f>IFERROR(INDEX(PP_Grid[#Data],$DD813,87),0)</f>
        <v/>
      </c>
      <c r="CL813">
        <f>IFERROR(INDEX(PP_Grid[#Data],$DD813,88),0)</f>
        <v/>
      </c>
      <c r="CM813">
        <f>IFERROR(INDEX(PP_Grid[#Data],$DD813,89),0)</f>
        <v/>
      </c>
      <c r="CN813">
        <f>IFERROR(INDEX(PP_Grid[#Data],$DD813,90),0)</f>
        <v/>
      </c>
      <c r="CO813">
        <f>IFERROR(INDEX(PP_Grid[#Data],$DD813,91),0)</f>
        <v/>
      </c>
      <c r="CP813">
        <f>IFERROR(INDEX(PP_Grid[#Data],$DD813,92),0)</f>
        <v/>
      </c>
      <c r="CQ813">
        <f>IFERROR(INDEX(PP_Grid[#Data],$DD813,93),0)</f>
        <v/>
      </c>
      <c r="CR813">
        <f>IFERROR(INDEX(PP_Grid[#Data],$DD813,94),0)</f>
        <v/>
      </c>
      <c r="CS813">
        <f>IFERROR(INDEX(PP_Grid[#Data],$DD813,95),0)</f>
        <v/>
      </c>
      <c r="CT813">
        <f>IFERROR(INDEX(PP_Grid[#Data],$DD813,96),0)</f>
        <v/>
      </c>
      <c r="CU813">
        <f>IFERROR(INDEX(PP_Grid[#Data],$DD813,97),0)</f>
        <v/>
      </c>
      <c r="CV813">
        <f>IFERROR(INDEX(PP_Grid[#Data],$DD813,98),0)</f>
        <v/>
      </c>
      <c r="CW813">
        <f>IFERROR(INDEX(PP_Grid[#Data],$DD813,99),0)</f>
        <v/>
      </c>
      <c r="CX813">
        <f>IFERROR(INDEX(PP_Grid[#Data],$DD813,100),0)</f>
        <v/>
      </c>
      <c r="CY813">
        <f>IFERROR(INDEX(PP_Grid[#Data],$DD813,101),0)</f>
        <v/>
      </c>
      <c r="CZ813">
        <f>IFERROR(INDEX(PP_Grid[#Data],$DD813,102),0)</f>
        <v/>
      </c>
      <c r="DA813">
        <f>IFERROR(INDEX(PP_Grid[#Data],$DD813,103),0)</f>
        <v/>
      </c>
      <c r="DB813">
        <f>IFERROR(INDEX(PP_Grid[#Data],$DD813,104),0)</f>
        <v/>
      </c>
      <c r="DC813">
        <f>IFERROR(INDEX(PP_Grid[#Data],$DD813,105),0)</f>
        <v/>
      </c>
      <c r="DD813" s="12">
        <f>IFERROR(MATCH($B813,PP_Grid[Intermediate],0),99999)</f>
        <v/>
      </c>
    </row>
    <row r="814">
      <c r="B814" t="inlineStr">
        <is>
          <t>使用量(kg)</t>
        </is>
      </c>
      <c r="C814">
        <f>SUMIFS(M_BOM[RM_Qty_Per_Batch],M_BOM[Intermediate],$B813,M_BOM[Part Name],$A812)</f>
        <v/>
      </c>
      <c r="D814">
        <f>$C814*D813</f>
        <v/>
      </c>
      <c r="E814">
        <f>$C814*E813</f>
        <v/>
      </c>
      <c r="F814">
        <f>$C814*F813</f>
        <v/>
      </c>
      <c r="G814">
        <f>$C814*G813</f>
        <v/>
      </c>
      <c r="H814">
        <f>$C814*H813</f>
        <v/>
      </c>
      <c r="I814">
        <f>$C814*I813</f>
        <v/>
      </c>
      <c r="J814">
        <f>$C814*J813</f>
        <v/>
      </c>
      <c r="K814">
        <f>$C814*K813</f>
        <v/>
      </c>
      <c r="L814">
        <f>$C814*L813</f>
        <v/>
      </c>
      <c r="M814">
        <f>$C814*M813</f>
        <v/>
      </c>
      <c r="N814">
        <f>$C814*N813</f>
        <v/>
      </c>
      <c r="O814">
        <f>$C814*O813</f>
        <v/>
      </c>
      <c r="P814">
        <f>$C814*P813</f>
        <v/>
      </c>
      <c r="Q814">
        <f>$C814*Q813</f>
        <v/>
      </c>
      <c r="R814">
        <f>$C814*R813</f>
        <v/>
      </c>
      <c r="S814">
        <f>$C814*S813</f>
        <v/>
      </c>
      <c r="T814">
        <f>$C814*T813</f>
        <v/>
      </c>
      <c r="U814">
        <f>$C814*U813</f>
        <v/>
      </c>
      <c r="V814">
        <f>$C814*V813</f>
        <v/>
      </c>
      <c r="W814">
        <f>$C814*W813</f>
        <v/>
      </c>
      <c r="X814">
        <f>$C814*X813</f>
        <v/>
      </c>
      <c r="Y814">
        <f>$C814*Y813</f>
        <v/>
      </c>
      <c r="Z814">
        <f>$C814*Z813</f>
        <v/>
      </c>
      <c r="AA814">
        <f>$C814*AA813</f>
        <v/>
      </c>
      <c r="AB814">
        <f>$C814*AB813</f>
        <v/>
      </c>
      <c r="AC814">
        <f>$C814*AC813</f>
        <v/>
      </c>
      <c r="AD814">
        <f>$C814*AD813</f>
        <v/>
      </c>
      <c r="AE814">
        <f>$C814*AE813</f>
        <v/>
      </c>
      <c r="AF814">
        <f>$C814*AF813</f>
        <v/>
      </c>
      <c r="AG814">
        <f>$C814*AG813</f>
        <v/>
      </c>
      <c r="AH814">
        <f>$C814*AH813</f>
        <v/>
      </c>
      <c r="AI814">
        <f>$C814*AI813</f>
        <v/>
      </c>
      <c r="AJ814">
        <f>$C814*AJ813</f>
        <v/>
      </c>
      <c r="AK814">
        <f>$C814*AK813</f>
        <v/>
      </c>
      <c r="AL814">
        <f>$C814*AL813</f>
        <v/>
      </c>
      <c r="AM814">
        <f>$C814*AM813</f>
        <v/>
      </c>
      <c r="AN814">
        <f>$C814*AN813</f>
        <v/>
      </c>
      <c r="AO814">
        <f>$C814*AO813</f>
        <v/>
      </c>
      <c r="AP814">
        <f>$C814*AP813</f>
        <v/>
      </c>
      <c r="AQ814">
        <f>$C814*AQ813</f>
        <v/>
      </c>
      <c r="AR814">
        <f>$C814*AR813</f>
        <v/>
      </c>
      <c r="AS814">
        <f>$C814*AS813</f>
        <v/>
      </c>
      <c r="AT814">
        <f>$C814*AT813</f>
        <v/>
      </c>
      <c r="AU814">
        <f>$C814*AU813</f>
        <v/>
      </c>
      <c r="AV814">
        <f>$C814*AV813</f>
        <v/>
      </c>
      <c r="AW814">
        <f>$C814*AW813</f>
        <v/>
      </c>
      <c r="AX814">
        <f>$C814*AX813</f>
        <v/>
      </c>
      <c r="AY814">
        <f>$C814*AY813</f>
        <v/>
      </c>
      <c r="AZ814">
        <f>$C814*AZ813</f>
        <v/>
      </c>
      <c r="BA814">
        <f>$C814*BA813</f>
        <v/>
      </c>
      <c r="BB814">
        <f>$C814*BB813</f>
        <v/>
      </c>
      <c r="BC814">
        <f>$C814*BC813</f>
        <v/>
      </c>
      <c r="BD814">
        <f>$C814*BD813</f>
        <v/>
      </c>
      <c r="BE814">
        <f>$C814*BE813</f>
        <v/>
      </c>
      <c r="BF814">
        <f>$C814*BF813</f>
        <v/>
      </c>
      <c r="BG814">
        <f>$C814*BG813</f>
        <v/>
      </c>
      <c r="BH814">
        <f>$C814*BH813</f>
        <v/>
      </c>
      <c r="BI814">
        <f>$C814*BI813</f>
        <v/>
      </c>
      <c r="BJ814">
        <f>$C814*BJ813</f>
        <v/>
      </c>
      <c r="BK814">
        <f>$C814*BK813</f>
        <v/>
      </c>
      <c r="BL814">
        <f>$C814*BL813</f>
        <v/>
      </c>
      <c r="BM814">
        <f>$C814*BM813</f>
        <v/>
      </c>
      <c r="BN814">
        <f>$C814*BN813</f>
        <v/>
      </c>
      <c r="BO814">
        <f>$C814*BO813</f>
        <v/>
      </c>
      <c r="BP814">
        <f>$C814*BP813</f>
        <v/>
      </c>
      <c r="BQ814">
        <f>$C814*BQ813</f>
        <v/>
      </c>
      <c r="BR814">
        <f>$C814*BR813</f>
        <v/>
      </c>
      <c r="BS814">
        <f>$C814*BS813</f>
        <v/>
      </c>
      <c r="BT814">
        <f>$C814*BT813</f>
        <v/>
      </c>
      <c r="BU814">
        <f>$C814*BU813</f>
        <v/>
      </c>
      <c r="BV814">
        <f>$C814*BV813</f>
        <v/>
      </c>
      <c r="BW814">
        <f>$C814*BW813</f>
        <v/>
      </c>
      <c r="BX814">
        <f>$C814*BX813</f>
        <v/>
      </c>
      <c r="BY814">
        <f>$C814*BY813</f>
        <v/>
      </c>
      <c r="BZ814">
        <f>$C814*BZ813</f>
        <v/>
      </c>
      <c r="CA814">
        <f>$C814*CA813</f>
        <v/>
      </c>
      <c r="CB814">
        <f>$C814*CB813</f>
        <v/>
      </c>
      <c r="CC814">
        <f>$C814*CC813</f>
        <v/>
      </c>
      <c r="CD814">
        <f>$C814*CD813</f>
        <v/>
      </c>
      <c r="CE814">
        <f>$C814*CE813</f>
        <v/>
      </c>
      <c r="CF814">
        <f>$C814*CF813</f>
        <v/>
      </c>
      <c r="CG814">
        <f>$C814*CG813</f>
        <v/>
      </c>
      <c r="CH814">
        <f>$C814*CH813</f>
        <v/>
      </c>
      <c r="CI814">
        <f>$C814*CI813</f>
        <v/>
      </c>
      <c r="CJ814">
        <f>$C814*CJ813</f>
        <v/>
      </c>
      <c r="CK814">
        <f>$C814*CK813</f>
        <v/>
      </c>
      <c r="CL814">
        <f>$C814*CL813</f>
        <v/>
      </c>
      <c r="CM814">
        <f>$C814*CM813</f>
        <v/>
      </c>
      <c r="CN814">
        <f>$C814*CN813</f>
        <v/>
      </c>
      <c r="CO814">
        <f>$C814*CO813</f>
        <v/>
      </c>
      <c r="CP814">
        <f>$C814*CP813</f>
        <v/>
      </c>
      <c r="CQ814">
        <f>$C814*CQ813</f>
        <v/>
      </c>
      <c r="CR814">
        <f>$C814*CR813</f>
        <v/>
      </c>
      <c r="CS814">
        <f>$C814*CS813</f>
        <v/>
      </c>
      <c r="CT814">
        <f>$C814*CT813</f>
        <v/>
      </c>
      <c r="CU814">
        <f>$C814*CU813</f>
        <v/>
      </c>
      <c r="CV814">
        <f>$C814*CV813</f>
        <v/>
      </c>
      <c r="CW814">
        <f>$C814*CW813</f>
        <v/>
      </c>
      <c r="CX814">
        <f>$C814*CX813</f>
        <v/>
      </c>
      <c r="CY814">
        <f>$C814*CY813</f>
        <v/>
      </c>
      <c r="CZ814">
        <f>$C814*CZ813</f>
        <v/>
      </c>
      <c r="DA814">
        <f>$C814*DA813</f>
        <v/>
      </c>
      <c r="DB814">
        <f>$C814*DB813</f>
        <v/>
      </c>
      <c r="DC814">
        <f>$C814*DC813</f>
        <v/>
      </c>
    </row>
    <row r="815">
      <c r="B815" t="inlineStr">
        <is>
          <t>TSP-1499</t>
        </is>
      </c>
      <c r="C815" t="inlineStr">
        <is>
          <t>No. of batches</t>
        </is>
      </c>
      <c r="D815">
        <f>IFERROR(INDEX(PP_Grid[#Data],$DD815,2),0)</f>
        <v/>
      </c>
      <c r="E815">
        <f>IFERROR(INDEX(PP_Grid[#Data],$DD815,3),0)</f>
        <v/>
      </c>
      <c r="F815">
        <f>IFERROR(INDEX(PP_Grid[#Data],$DD815,4),0)</f>
        <v/>
      </c>
      <c r="G815">
        <f>IFERROR(INDEX(PP_Grid[#Data],$DD815,5),0)</f>
        <v/>
      </c>
      <c r="H815">
        <f>IFERROR(INDEX(PP_Grid[#Data],$DD815,6),0)</f>
        <v/>
      </c>
      <c r="I815">
        <f>IFERROR(INDEX(PP_Grid[#Data],$DD815,7),0)</f>
        <v/>
      </c>
      <c r="J815">
        <f>IFERROR(INDEX(PP_Grid[#Data],$DD815,8),0)</f>
        <v/>
      </c>
      <c r="K815">
        <f>IFERROR(INDEX(PP_Grid[#Data],$DD815,9),0)</f>
        <v/>
      </c>
      <c r="L815">
        <f>IFERROR(INDEX(PP_Grid[#Data],$DD815,10),0)</f>
        <v/>
      </c>
      <c r="M815">
        <f>IFERROR(INDEX(PP_Grid[#Data],$DD815,11),0)</f>
        <v/>
      </c>
      <c r="N815">
        <f>IFERROR(INDEX(PP_Grid[#Data],$DD815,12),0)</f>
        <v/>
      </c>
      <c r="O815">
        <f>IFERROR(INDEX(PP_Grid[#Data],$DD815,13),0)</f>
        <v/>
      </c>
      <c r="P815">
        <f>IFERROR(INDEX(PP_Grid[#Data],$DD815,14),0)</f>
        <v/>
      </c>
      <c r="Q815">
        <f>IFERROR(INDEX(PP_Grid[#Data],$DD815,15),0)</f>
        <v/>
      </c>
      <c r="R815">
        <f>IFERROR(INDEX(PP_Grid[#Data],$DD815,16),0)</f>
        <v/>
      </c>
      <c r="S815">
        <f>IFERROR(INDEX(PP_Grid[#Data],$DD815,17),0)</f>
        <v/>
      </c>
      <c r="T815">
        <f>IFERROR(INDEX(PP_Grid[#Data],$DD815,18),0)</f>
        <v/>
      </c>
      <c r="U815">
        <f>IFERROR(INDEX(PP_Grid[#Data],$DD815,19),0)</f>
        <v/>
      </c>
      <c r="V815">
        <f>IFERROR(INDEX(PP_Grid[#Data],$DD815,20),0)</f>
        <v/>
      </c>
      <c r="W815">
        <f>IFERROR(INDEX(PP_Grid[#Data],$DD815,21),0)</f>
        <v/>
      </c>
      <c r="X815">
        <f>IFERROR(INDEX(PP_Grid[#Data],$DD815,22),0)</f>
        <v/>
      </c>
      <c r="Y815">
        <f>IFERROR(INDEX(PP_Grid[#Data],$DD815,23),0)</f>
        <v/>
      </c>
      <c r="Z815">
        <f>IFERROR(INDEX(PP_Grid[#Data],$DD815,24),0)</f>
        <v/>
      </c>
      <c r="AA815">
        <f>IFERROR(INDEX(PP_Grid[#Data],$DD815,25),0)</f>
        <v/>
      </c>
      <c r="AB815">
        <f>IFERROR(INDEX(PP_Grid[#Data],$DD815,26),0)</f>
        <v/>
      </c>
      <c r="AC815">
        <f>IFERROR(INDEX(PP_Grid[#Data],$DD815,27),0)</f>
        <v/>
      </c>
      <c r="AD815">
        <f>IFERROR(INDEX(PP_Grid[#Data],$DD815,28),0)</f>
        <v/>
      </c>
      <c r="AE815">
        <f>IFERROR(INDEX(PP_Grid[#Data],$DD815,29),0)</f>
        <v/>
      </c>
      <c r="AF815">
        <f>IFERROR(INDEX(PP_Grid[#Data],$DD815,30),0)</f>
        <v/>
      </c>
      <c r="AG815">
        <f>IFERROR(INDEX(PP_Grid[#Data],$DD815,31),0)</f>
        <v/>
      </c>
      <c r="AH815">
        <f>IFERROR(INDEX(PP_Grid[#Data],$DD815,32),0)</f>
        <v/>
      </c>
      <c r="AI815">
        <f>IFERROR(INDEX(PP_Grid[#Data],$DD815,33),0)</f>
        <v/>
      </c>
      <c r="AJ815">
        <f>IFERROR(INDEX(PP_Grid[#Data],$DD815,34),0)</f>
        <v/>
      </c>
      <c r="AK815">
        <f>IFERROR(INDEX(PP_Grid[#Data],$DD815,35),0)</f>
        <v/>
      </c>
      <c r="AL815">
        <f>IFERROR(INDEX(PP_Grid[#Data],$DD815,36),0)</f>
        <v/>
      </c>
      <c r="AM815">
        <f>IFERROR(INDEX(PP_Grid[#Data],$DD815,37),0)</f>
        <v/>
      </c>
      <c r="AN815">
        <f>IFERROR(INDEX(PP_Grid[#Data],$DD815,38),0)</f>
        <v/>
      </c>
      <c r="AO815">
        <f>IFERROR(INDEX(PP_Grid[#Data],$DD815,39),0)</f>
        <v/>
      </c>
      <c r="AP815">
        <f>IFERROR(INDEX(PP_Grid[#Data],$DD815,40),0)</f>
        <v/>
      </c>
      <c r="AQ815">
        <f>IFERROR(INDEX(PP_Grid[#Data],$DD815,41),0)</f>
        <v/>
      </c>
      <c r="AR815">
        <f>IFERROR(INDEX(PP_Grid[#Data],$DD815,42),0)</f>
        <v/>
      </c>
      <c r="AS815">
        <f>IFERROR(INDEX(PP_Grid[#Data],$DD815,43),0)</f>
        <v/>
      </c>
      <c r="AT815">
        <f>IFERROR(INDEX(PP_Grid[#Data],$DD815,44),0)</f>
        <v/>
      </c>
      <c r="AU815">
        <f>IFERROR(INDEX(PP_Grid[#Data],$DD815,45),0)</f>
        <v/>
      </c>
      <c r="AV815">
        <f>IFERROR(INDEX(PP_Grid[#Data],$DD815,46),0)</f>
        <v/>
      </c>
      <c r="AW815">
        <f>IFERROR(INDEX(PP_Grid[#Data],$DD815,47),0)</f>
        <v/>
      </c>
      <c r="AX815">
        <f>IFERROR(INDEX(PP_Grid[#Data],$DD815,48),0)</f>
        <v/>
      </c>
      <c r="AY815">
        <f>IFERROR(INDEX(PP_Grid[#Data],$DD815,49),0)</f>
        <v/>
      </c>
      <c r="AZ815">
        <f>IFERROR(INDEX(PP_Grid[#Data],$DD815,50),0)</f>
        <v/>
      </c>
      <c r="BA815">
        <f>IFERROR(INDEX(PP_Grid[#Data],$DD815,51),0)</f>
        <v/>
      </c>
      <c r="BB815">
        <f>IFERROR(INDEX(PP_Grid[#Data],$DD815,52),0)</f>
        <v/>
      </c>
      <c r="BC815">
        <f>IFERROR(INDEX(PP_Grid[#Data],$DD815,53),0)</f>
        <v/>
      </c>
      <c r="BD815">
        <f>IFERROR(INDEX(PP_Grid[#Data],$DD815,54),0)</f>
        <v/>
      </c>
      <c r="BE815">
        <f>IFERROR(INDEX(PP_Grid[#Data],$DD815,55),0)</f>
        <v/>
      </c>
      <c r="BF815">
        <f>IFERROR(INDEX(PP_Grid[#Data],$DD815,56),0)</f>
        <v/>
      </c>
      <c r="BG815">
        <f>IFERROR(INDEX(PP_Grid[#Data],$DD815,57),0)</f>
        <v/>
      </c>
      <c r="BH815">
        <f>IFERROR(INDEX(PP_Grid[#Data],$DD815,58),0)</f>
        <v/>
      </c>
      <c r="BI815">
        <f>IFERROR(INDEX(PP_Grid[#Data],$DD815,59),0)</f>
        <v/>
      </c>
      <c r="BJ815">
        <f>IFERROR(INDEX(PP_Grid[#Data],$DD815,60),0)</f>
        <v/>
      </c>
      <c r="BK815">
        <f>IFERROR(INDEX(PP_Grid[#Data],$DD815,61),0)</f>
        <v/>
      </c>
      <c r="BL815">
        <f>IFERROR(INDEX(PP_Grid[#Data],$DD815,62),0)</f>
        <v/>
      </c>
      <c r="BM815">
        <f>IFERROR(INDEX(PP_Grid[#Data],$DD815,63),0)</f>
        <v/>
      </c>
      <c r="BN815">
        <f>IFERROR(INDEX(PP_Grid[#Data],$DD815,64),0)</f>
        <v/>
      </c>
      <c r="BO815">
        <f>IFERROR(INDEX(PP_Grid[#Data],$DD815,65),0)</f>
        <v/>
      </c>
      <c r="BP815">
        <f>IFERROR(INDEX(PP_Grid[#Data],$DD815,66),0)</f>
        <v/>
      </c>
      <c r="BQ815">
        <f>IFERROR(INDEX(PP_Grid[#Data],$DD815,67),0)</f>
        <v/>
      </c>
      <c r="BR815">
        <f>IFERROR(INDEX(PP_Grid[#Data],$DD815,68),0)</f>
        <v/>
      </c>
      <c r="BS815">
        <f>IFERROR(INDEX(PP_Grid[#Data],$DD815,69),0)</f>
        <v/>
      </c>
      <c r="BT815">
        <f>IFERROR(INDEX(PP_Grid[#Data],$DD815,70),0)</f>
        <v/>
      </c>
      <c r="BU815">
        <f>IFERROR(INDEX(PP_Grid[#Data],$DD815,71),0)</f>
        <v/>
      </c>
      <c r="BV815">
        <f>IFERROR(INDEX(PP_Grid[#Data],$DD815,72),0)</f>
        <v/>
      </c>
      <c r="BW815">
        <f>IFERROR(INDEX(PP_Grid[#Data],$DD815,73),0)</f>
        <v/>
      </c>
      <c r="BX815">
        <f>IFERROR(INDEX(PP_Grid[#Data],$DD815,74),0)</f>
        <v/>
      </c>
      <c r="BY815">
        <f>IFERROR(INDEX(PP_Grid[#Data],$DD815,75),0)</f>
        <v/>
      </c>
      <c r="BZ815">
        <f>IFERROR(INDEX(PP_Grid[#Data],$DD815,76),0)</f>
        <v/>
      </c>
      <c r="CA815">
        <f>IFERROR(INDEX(PP_Grid[#Data],$DD815,77),0)</f>
        <v/>
      </c>
      <c r="CB815">
        <f>IFERROR(INDEX(PP_Grid[#Data],$DD815,78),0)</f>
        <v/>
      </c>
      <c r="CC815">
        <f>IFERROR(INDEX(PP_Grid[#Data],$DD815,79),0)</f>
        <v/>
      </c>
      <c r="CD815">
        <f>IFERROR(INDEX(PP_Grid[#Data],$DD815,80),0)</f>
        <v/>
      </c>
      <c r="CE815">
        <f>IFERROR(INDEX(PP_Grid[#Data],$DD815,81),0)</f>
        <v/>
      </c>
      <c r="CF815">
        <f>IFERROR(INDEX(PP_Grid[#Data],$DD815,82),0)</f>
        <v/>
      </c>
      <c r="CG815">
        <f>IFERROR(INDEX(PP_Grid[#Data],$DD815,83),0)</f>
        <v/>
      </c>
      <c r="CH815">
        <f>IFERROR(INDEX(PP_Grid[#Data],$DD815,84),0)</f>
        <v/>
      </c>
      <c r="CI815">
        <f>IFERROR(INDEX(PP_Grid[#Data],$DD815,85),0)</f>
        <v/>
      </c>
      <c r="CJ815">
        <f>IFERROR(INDEX(PP_Grid[#Data],$DD815,86),0)</f>
        <v/>
      </c>
      <c r="CK815">
        <f>IFERROR(INDEX(PP_Grid[#Data],$DD815,87),0)</f>
        <v/>
      </c>
      <c r="CL815">
        <f>IFERROR(INDEX(PP_Grid[#Data],$DD815,88),0)</f>
        <v/>
      </c>
      <c r="CM815">
        <f>IFERROR(INDEX(PP_Grid[#Data],$DD815,89),0)</f>
        <v/>
      </c>
      <c r="CN815">
        <f>IFERROR(INDEX(PP_Grid[#Data],$DD815,90),0)</f>
        <v/>
      </c>
      <c r="CO815">
        <f>IFERROR(INDEX(PP_Grid[#Data],$DD815,91),0)</f>
        <v/>
      </c>
      <c r="CP815">
        <f>IFERROR(INDEX(PP_Grid[#Data],$DD815,92),0)</f>
        <v/>
      </c>
      <c r="CQ815">
        <f>IFERROR(INDEX(PP_Grid[#Data],$DD815,93),0)</f>
        <v/>
      </c>
      <c r="CR815">
        <f>IFERROR(INDEX(PP_Grid[#Data],$DD815,94),0)</f>
        <v/>
      </c>
      <c r="CS815">
        <f>IFERROR(INDEX(PP_Grid[#Data],$DD815,95),0)</f>
        <v/>
      </c>
      <c r="CT815">
        <f>IFERROR(INDEX(PP_Grid[#Data],$DD815,96),0)</f>
        <v/>
      </c>
      <c r="CU815">
        <f>IFERROR(INDEX(PP_Grid[#Data],$DD815,97),0)</f>
        <v/>
      </c>
      <c r="CV815">
        <f>IFERROR(INDEX(PP_Grid[#Data],$DD815,98),0)</f>
        <v/>
      </c>
      <c r="CW815">
        <f>IFERROR(INDEX(PP_Grid[#Data],$DD815,99),0)</f>
        <v/>
      </c>
      <c r="CX815">
        <f>IFERROR(INDEX(PP_Grid[#Data],$DD815,100),0)</f>
        <v/>
      </c>
      <c r="CY815">
        <f>IFERROR(INDEX(PP_Grid[#Data],$DD815,101),0)</f>
        <v/>
      </c>
      <c r="CZ815">
        <f>IFERROR(INDEX(PP_Grid[#Data],$DD815,102),0)</f>
        <v/>
      </c>
      <c r="DA815">
        <f>IFERROR(INDEX(PP_Grid[#Data],$DD815,103),0)</f>
        <v/>
      </c>
      <c r="DB815">
        <f>IFERROR(INDEX(PP_Grid[#Data],$DD815,104),0)</f>
        <v/>
      </c>
      <c r="DC815">
        <f>IFERROR(INDEX(PP_Grid[#Data],$DD815,105),0)</f>
        <v/>
      </c>
      <c r="DD815" s="12">
        <f>IFERROR(MATCH($B815,PP_Grid[Intermediate],0),99999)</f>
        <v/>
      </c>
    </row>
    <row r="816">
      <c r="B816" t="inlineStr">
        <is>
          <t>使用量(kg)</t>
        </is>
      </c>
      <c r="C816">
        <f>SUMIFS(M_BOM[RM_Qty_Per_Batch],M_BOM[Intermediate],$B815,M_BOM[Part Name],$A812)</f>
        <v/>
      </c>
      <c r="D816">
        <f>$C816*D815</f>
        <v/>
      </c>
      <c r="E816">
        <f>$C816*E815</f>
        <v/>
      </c>
      <c r="F816">
        <f>$C816*F815</f>
        <v/>
      </c>
      <c r="G816">
        <f>$C816*G815</f>
        <v/>
      </c>
      <c r="H816">
        <f>$C816*H815</f>
        <v/>
      </c>
      <c r="I816">
        <f>$C816*I815</f>
        <v/>
      </c>
      <c r="J816">
        <f>$C816*J815</f>
        <v/>
      </c>
      <c r="K816">
        <f>$C816*K815</f>
        <v/>
      </c>
      <c r="L816">
        <f>$C816*L815</f>
        <v/>
      </c>
      <c r="M816">
        <f>$C816*M815</f>
        <v/>
      </c>
      <c r="N816">
        <f>$C816*N815</f>
        <v/>
      </c>
      <c r="O816">
        <f>$C816*O815</f>
        <v/>
      </c>
      <c r="P816">
        <f>$C816*P815</f>
        <v/>
      </c>
      <c r="Q816">
        <f>$C816*Q815</f>
        <v/>
      </c>
      <c r="R816">
        <f>$C816*R815</f>
        <v/>
      </c>
      <c r="S816">
        <f>$C816*S815</f>
        <v/>
      </c>
      <c r="T816">
        <f>$C816*T815</f>
        <v/>
      </c>
      <c r="U816">
        <f>$C816*U815</f>
        <v/>
      </c>
      <c r="V816">
        <f>$C816*V815</f>
        <v/>
      </c>
      <c r="W816">
        <f>$C816*W815</f>
        <v/>
      </c>
      <c r="X816">
        <f>$C816*X815</f>
        <v/>
      </c>
      <c r="Y816">
        <f>$C816*Y815</f>
        <v/>
      </c>
      <c r="Z816">
        <f>$C816*Z815</f>
        <v/>
      </c>
      <c r="AA816">
        <f>$C816*AA815</f>
        <v/>
      </c>
      <c r="AB816">
        <f>$C816*AB815</f>
        <v/>
      </c>
      <c r="AC816">
        <f>$C816*AC815</f>
        <v/>
      </c>
      <c r="AD816">
        <f>$C816*AD815</f>
        <v/>
      </c>
      <c r="AE816">
        <f>$C816*AE815</f>
        <v/>
      </c>
      <c r="AF816">
        <f>$C816*AF815</f>
        <v/>
      </c>
      <c r="AG816">
        <f>$C816*AG815</f>
        <v/>
      </c>
      <c r="AH816">
        <f>$C816*AH815</f>
        <v/>
      </c>
      <c r="AI816">
        <f>$C816*AI815</f>
        <v/>
      </c>
      <c r="AJ816">
        <f>$C816*AJ815</f>
        <v/>
      </c>
      <c r="AK816">
        <f>$C816*AK815</f>
        <v/>
      </c>
      <c r="AL816">
        <f>$C816*AL815</f>
        <v/>
      </c>
      <c r="AM816">
        <f>$C816*AM815</f>
        <v/>
      </c>
      <c r="AN816">
        <f>$C816*AN815</f>
        <v/>
      </c>
      <c r="AO816">
        <f>$C816*AO815</f>
        <v/>
      </c>
      <c r="AP816">
        <f>$C816*AP815</f>
        <v/>
      </c>
      <c r="AQ816">
        <f>$C816*AQ815</f>
        <v/>
      </c>
      <c r="AR816">
        <f>$C816*AR815</f>
        <v/>
      </c>
      <c r="AS816">
        <f>$C816*AS815</f>
        <v/>
      </c>
      <c r="AT816">
        <f>$C816*AT815</f>
        <v/>
      </c>
      <c r="AU816">
        <f>$C816*AU815</f>
        <v/>
      </c>
      <c r="AV816">
        <f>$C816*AV815</f>
        <v/>
      </c>
      <c r="AW816">
        <f>$C816*AW815</f>
        <v/>
      </c>
      <c r="AX816">
        <f>$C816*AX815</f>
        <v/>
      </c>
      <c r="AY816">
        <f>$C816*AY815</f>
        <v/>
      </c>
      <c r="AZ816">
        <f>$C816*AZ815</f>
        <v/>
      </c>
      <c r="BA816">
        <f>$C816*BA815</f>
        <v/>
      </c>
      <c r="BB816">
        <f>$C816*BB815</f>
        <v/>
      </c>
      <c r="BC816">
        <f>$C816*BC815</f>
        <v/>
      </c>
      <c r="BD816">
        <f>$C816*BD815</f>
        <v/>
      </c>
      <c r="BE816">
        <f>$C816*BE815</f>
        <v/>
      </c>
      <c r="BF816">
        <f>$C816*BF815</f>
        <v/>
      </c>
      <c r="BG816">
        <f>$C816*BG815</f>
        <v/>
      </c>
      <c r="BH816">
        <f>$C816*BH815</f>
        <v/>
      </c>
      <c r="BI816">
        <f>$C816*BI815</f>
        <v/>
      </c>
      <c r="BJ816">
        <f>$C816*BJ815</f>
        <v/>
      </c>
      <c r="BK816">
        <f>$C816*BK815</f>
        <v/>
      </c>
      <c r="BL816">
        <f>$C816*BL815</f>
        <v/>
      </c>
      <c r="BM816">
        <f>$C816*BM815</f>
        <v/>
      </c>
      <c r="BN816">
        <f>$C816*BN815</f>
        <v/>
      </c>
      <c r="BO816">
        <f>$C816*BO815</f>
        <v/>
      </c>
      <c r="BP816">
        <f>$C816*BP815</f>
        <v/>
      </c>
      <c r="BQ816">
        <f>$C816*BQ815</f>
        <v/>
      </c>
      <c r="BR816">
        <f>$C816*BR815</f>
        <v/>
      </c>
      <c r="BS816">
        <f>$C816*BS815</f>
        <v/>
      </c>
      <c r="BT816">
        <f>$C816*BT815</f>
        <v/>
      </c>
      <c r="BU816">
        <f>$C816*BU815</f>
        <v/>
      </c>
      <c r="BV816">
        <f>$C816*BV815</f>
        <v/>
      </c>
      <c r="BW816">
        <f>$C816*BW815</f>
        <v/>
      </c>
      <c r="BX816">
        <f>$C816*BX815</f>
        <v/>
      </c>
      <c r="BY816">
        <f>$C816*BY815</f>
        <v/>
      </c>
      <c r="BZ816">
        <f>$C816*BZ815</f>
        <v/>
      </c>
      <c r="CA816">
        <f>$C816*CA815</f>
        <v/>
      </c>
      <c r="CB816">
        <f>$C816*CB815</f>
        <v/>
      </c>
      <c r="CC816">
        <f>$C816*CC815</f>
        <v/>
      </c>
      <c r="CD816">
        <f>$C816*CD815</f>
        <v/>
      </c>
      <c r="CE816">
        <f>$C816*CE815</f>
        <v/>
      </c>
      <c r="CF816">
        <f>$C816*CF815</f>
        <v/>
      </c>
      <c r="CG816">
        <f>$C816*CG815</f>
        <v/>
      </c>
      <c r="CH816">
        <f>$C816*CH815</f>
        <v/>
      </c>
      <c r="CI816">
        <f>$C816*CI815</f>
        <v/>
      </c>
      <c r="CJ816">
        <f>$C816*CJ815</f>
        <v/>
      </c>
      <c r="CK816">
        <f>$C816*CK815</f>
        <v/>
      </c>
      <c r="CL816">
        <f>$C816*CL815</f>
        <v/>
      </c>
      <c r="CM816">
        <f>$C816*CM815</f>
        <v/>
      </c>
      <c r="CN816">
        <f>$C816*CN815</f>
        <v/>
      </c>
      <c r="CO816">
        <f>$C816*CO815</f>
        <v/>
      </c>
      <c r="CP816">
        <f>$C816*CP815</f>
        <v/>
      </c>
      <c r="CQ816">
        <f>$C816*CQ815</f>
        <v/>
      </c>
      <c r="CR816">
        <f>$C816*CR815</f>
        <v/>
      </c>
      <c r="CS816">
        <f>$C816*CS815</f>
        <v/>
      </c>
      <c r="CT816">
        <f>$C816*CT815</f>
        <v/>
      </c>
      <c r="CU816">
        <f>$C816*CU815</f>
        <v/>
      </c>
      <c r="CV816">
        <f>$C816*CV815</f>
        <v/>
      </c>
      <c r="CW816">
        <f>$C816*CW815</f>
        <v/>
      </c>
      <c r="CX816">
        <f>$C816*CX815</f>
        <v/>
      </c>
      <c r="CY816">
        <f>$C816*CY815</f>
        <v/>
      </c>
      <c r="CZ816">
        <f>$C816*CZ815</f>
        <v/>
      </c>
      <c r="DA816">
        <f>$C816*DA815</f>
        <v/>
      </c>
      <c r="DB816">
        <f>$C816*DB815</f>
        <v/>
      </c>
      <c r="DC816">
        <f>$C816*DC815</f>
        <v/>
      </c>
    </row>
    <row r="817">
      <c r="B817" t="inlineStr">
        <is>
          <t>TSP-1555</t>
        </is>
      </c>
      <c r="C817" t="inlineStr">
        <is>
          <t>No. of batches</t>
        </is>
      </c>
      <c r="D817">
        <f>IFERROR(INDEX(PP_Grid[#Data],$DD817,2),0)</f>
        <v/>
      </c>
      <c r="E817">
        <f>IFERROR(INDEX(PP_Grid[#Data],$DD817,3),0)</f>
        <v/>
      </c>
      <c r="F817">
        <f>IFERROR(INDEX(PP_Grid[#Data],$DD817,4),0)</f>
        <v/>
      </c>
      <c r="G817">
        <f>IFERROR(INDEX(PP_Grid[#Data],$DD817,5),0)</f>
        <v/>
      </c>
      <c r="H817">
        <f>IFERROR(INDEX(PP_Grid[#Data],$DD817,6),0)</f>
        <v/>
      </c>
      <c r="I817">
        <f>IFERROR(INDEX(PP_Grid[#Data],$DD817,7),0)</f>
        <v/>
      </c>
      <c r="J817">
        <f>IFERROR(INDEX(PP_Grid[#Data],$DD817,8),0)</f>
        <v/>
      </c>
      <c r="K817">
        <f>IFERROR(INDEX(PP_Grid[#Data],$DD817,9),0)</f>
        <v/>
      </c>
      <c r="L817">
        <f>IFERROR(INDEX(PP_Grid[#Data],$DD817,10),0)</f>
        <v/>
      </c>
      <c r="M817">
        <f>IFERROR(INDEX(PP_Grid[#Data],$DD817,11),0)</f>
        <v/>
      </c>
      <c r="N817">
        <f>IFERROR(INDEX(PP_Grid[#Data],$DD817,12),0)</f>
        <v/>
      </c>
      <c r="O817">
        <f>IFERROR(INDEX(PP_Grid[#Data],$DD817,13),0)</f>
        <v/>
      </c>
      <c r="P817">
        <f>IFERROR(INDEX(PP_Grid[#Data],$DD817,14),0)</f>
        <v/>
      </c>
      <c r="Q817">
        <f>IFERROR(INDEX(PP_Grid[#Data],$DD817,15),0)</f>
        <v/>
      </c>
      <c r="R817">
        <f>IFERROR(INDEX(PP_Grid[#Data],$DD817,16),0)</f>
        <v/>
      </c>
      <c r="S817">
        <f>IFERROR(INDEX(PP_Grid[#Data],$DD817,17),0)</f>
        <v/>
      </c>
      <c r="T817">
        <f>IFERROR(INDEX(PP_Grid[#Data],$DD817,18),0)</f>
        <v/>
      </c>
      <c r="U817">
        <f>IFERROR(INDEX(PP_Grid[#Data],$DD817,19),0)</f>
        <v/>
      </c>
      <c r="V817">
        <f>IFERROR(INDEX(PP_Grid[#Data],$DD817,20),0)</f>
        <v/>
      </c>
      <c r="W817">
        <f>IFERROR(INDEX(PP_Grid[#Data],$DD817,21),0)</f>
        <v/>
      </c>
      <c r="X817">
        <f>IFERROR(INDEX(PP_Grid[#Data],$DD817,22),0)</f>
        <v/>
      </c>
      <c r="Y817">
        <f>IFERROR(INDEX(PP_Grid[#Data],$DD817,23),0)</f>
        <v/>
      </c>
      <c r="Z817">
        <f>IFERROR(INDEX(PP_Grid[#Data],$DD817,24),0)</f>
        <v/>
      </c>
      <c r="AA817">
        <f>IFERROR(INDEX(PP_Grid[#Data],$DD817,25),0)</f>
        <v/>
      </c>
      <c r="AB817">
        <f>IFERROR(INDEX(PP_Grid[#Data],$DD817,26),0)</f>
        <v/>
      </c>
      <c r="AC817">
        <f>IFERROR(INDEX(PP_Grid[#Data],$DD817,27),0)</f>
        <v/>
      </c>
      <c r="AD817">
        <f>IFERROR(INDEX(PP_Grid[#Data],$DD817,28),0)</f>
        <v/>
      </c>
      <c r="AE817">
        <f>IFERROR(INDEX(PP_Grid[#Data],$DD817,29),0)</f>
        <v/>
      </c>
      <c r="AF817">
        <f>IFERROR(INDEX(PP_Grid[#Data],$DD817,30),0)</f>
        <v/>
      </c>
      <c r="AG817">
        <f>IFERROR(INDEX(PP_Grid[#Data],$DD817,31),0)</f>
        <v/>
      </c>
      <c r="AH817">
        <f>IFERROR(INDEX(PP_Grid[#Data],$DD817,32),0)</f>
        <v/>
      </c>
      <c r="AI817">
        <f>IFERROR(INDEX(PP_Grid[#Data],$DD817,33),0)</f>
        <v/>
      </c>
      <c r="AJ817">
        <f>IFERROR(INDEX(PP_Grid[#Data],$DD817,34),0)</f>
        <v/>
      </c>
      <c r="AK817">
        <f>IFERROR(INDEX(PP_Grid[#Data],$DD817,35),0)</f>
        <v/>
      </c>
      <c r="AL817">
        <f>IFERROR(INDEX(PP_Grid[#Data],$DD817,36),0)</f>
        <v/>
      </c>
      <c r="AM817">
        <f>IFERROR(INDEX(PP_Grid[#Data],$DD817,37),0)</f>
        <v/>
      </c>
      <c r="AN817">
        <f>IFERROR(INDEX(PP_Grid[#Data],$DD817,38),0)</f>
        <v/>
      </c>
      <c r="AO817">
        <f>IFERROR(INDEX(PP_Grid[#Data],$DD817,39),0)</f>
        <v/>
      </c>
      <c r="AP817">
        <f>IFERROR(INDEX(PP_Grid[#Data],$DD817,40),0)</f>
        <v/>
      </c>
      <c r="AQ817">
        <f>IFERROR(INDEX(PP_Grid[#Data],$DD817,41),0)</f>
        <v/>
      </c>
      <c r="AR817">
        <f>IFERROR(INDEX(PP_Grid[#Data],$DD817,42),0)</f>
        <v/>
      </c>
      <c r="AS817">
        <f>IFERROR(INDEX(PP_Grid[#Data],$DD817,43),0)</f>
        <v/>
      </c>
      <c r="AT817">
        <f>IFERROR(INDEX(PP_Grid[#Data],$DD817,44),0)</f>
        <v/>
      </c>
      <c r="AU817">
        <f>IFERROR(INDEX(PP_Grid[#Data],$DD817,45),0)</f>
        <v/>
      </c>
      <c r="AV817">
        <f>IFERROR(INDEX(PP_Grid[#Data],$DD817,46),0)</f>
        <v/>
      </c>
      <c r="AW817">
        <f>IFERROR(INDEX(PP_Grid[#Data],$DD817,47),0)</f>
        <v/>
      </c>
      <c r="AX817">
        <f>IFERROR(INDEX(PP_Grid[#Data],$DD817,48),0)</f>
        <v/>
      </c>
      <c r="AY817">
        <f>IFERROR(INDEX(PP_Grid[#Data],$DD817,49),0)</f>
        <v/>
      </c>
      <c r="AZ817">
        <f>IFERROR(INDEX(PP_Grid[#Data],$DD817,50),0)</f>
        <v/>
      </c>
      <c r="BA817">
        <f>IFERROR(INDEX(PP_Grid[#Data],$DD817,51),0)</f>
        <v/>
      </c>
      <c r="BB817">
        <f>IFERROR(INDEX(PP_Grid[#Data],$DD817,52),0)</f>
        <v/>
      </c>
      <c r="BC817">
        <f>IFERROR(INDEX(PP_Grid[#Data],$DD817,53),0)</f>
        <v/>
      </c>
      <c r="BD817">
        <f>IFERROR(INDEX(PP_Grid[#Data],$DD817,54),0)</f>
        <v/>
      </c>
      <c r="BE817">
        <f>IFERROR(INDEX(PP_Grid[#Data],$DD817,55),0)</f>
        <v/>
      </c>
      <c r="BF817">
        <f>IFERROR(INDEX(PP_Grid[#Data],$DD817,56),0)</f>
        <v/>
      </c>
      <c r="BG817">
        <f>IFERROR(INDEX(PP_Grid[#Data],$DD817,57),0)</f>
        <v/>
      </c>
      <c r="BH817">
        <f>IFERROR(INDEX(PP_Grid[#Data],$DD817,58),0)</f>
        <v/>
      </c>
      <c r="BI817">
        <f>IFERROR(INDEX(PP_Grid[#Data],$DD817,59),0)</f>
        <v/>
      </c>
      <c r="BJ817">
        <f>IFERROR(INDEX(PP_Grid[#Data],$DD817,60),0)</f>
        <v/>
      </c>
      <c r="BK817">
        <f>IFERROR(INDEX(PP_Grid[#Data],$DD817,61),0)</f>
        <v/>
      </c>
      <c r="BL817">
        <f>IFERROR(INDEX(PP_Grid[#Data],$DD817,62),0)</f>
        <v/>
      </c>
      <c r="BM817">
        <f>IFERROR(INDEX(PP_Grid[#Data],$DD817,63),0)</f>
        <v/>
      </c>
      <c r="BN817">
        <f>IFERROR(INDEX(PP_Grid[#Data],$DD817,64),0)</f>
        <v/>
      </c>
      <c r="BO817">
        <f>IFERROR(INDEX(PP_Grid[#Data],$DD817,65),0)</f>
        <v/>
      </c>
      <c r="BP817">
        <f>IFERROR(INDEX(PP_Grid[#Data],$DD817,66),0)</f>
        <v/>
      </c>
      <c r="BQ817">
        <f>IFERROR(INDEX(PP_Grid[#Data],$DD817,67),0)</f>
        <v/>
      </c>
      <c r="BR817">
        <f>IFERROR(INDEX(PP_Grid[#Data],$DD817,68),0)</f>
        <v/>
      </c>
      <c r="BS817">
        <f>IFERROR(INDEX(PP_Grid[#Data],$DD817,69),0)</f>
        <v/>
      </c>
      <c r="BT817">
        <f>IFERROR(INDEX(PP_Grid[#Data],$DD817,70),0)</f>
        <v/>
      </c>
      <c r="BU817">
        <f>IFERROR(INDEX(PP_Grid[#Data],$DD817,71),0)</f>
        <v/>
      </c>
      <c r="BV817">
        <f>IFERROR(INDEX(PP_Grid[#Data],$DD817,72),0)</f>
        <v/>
      </c>
      <c r="BW817">
        <f>IFERROR(INDEX(PP_Grid[#Data],$DD817,73),0)</f>
        <v/>
      </c>
      <c r="BX817">
        <f>IFERROR(INDEX(PP_Grid[#Data],$DD817,74),0)</f>
        <v/>
      </c>
      <c r="BY817">
        <f>IFERROR(INDEX(PP_Grid[#Data],$DD817,75),0)</f>
        <v/>
      </c>
      <c r="BZ817">
        <f>IFERROR(INDEX(PP_Grid[#Data],$DD817,76),0)</f>
        <v/>
      </c>
      <c r="CA817">
        <f>IFERROR(INDEX(PP_Grid[#Data],$DD817,77),0)</f>
        <v/>
      </c>
      <c r="CB817">
        <f>IFERROR(INDEX(PP_Grid[#Data],$DD817,78),0)</f>
        <v/>
      </c>
      <c r="CC817">
        <f>IFERROR(INDEX(PP_Grid[#Data],$DD817,79),0)</f>
        <v/>
      </c>
      <c r="CD817">
        <f>IFERROR(INDEX(PP_Grid[#Data],$DD817,80),0)</f>
        <v/>
      </c>
      <c r="CE817">
        <f>IFERROR(INDEX(PP_Grid[#Data],$DD817,81),0)</f>
        <v/>
      </c>
      <c r="CF817">
        <f>IFERROR(INDEX(PP_Grid[#Data],$DD817,82),0)</f>
        <v/>
      </c>
      <c r="CG817">
        <f>IFERROR(INDEX(PP_Grid[#Data],$DD817,83),0)</f>
        <v/>
      </c>
      <c r="CH817">
        <f>IFERROR(INDEX(PP_Grid[#Data],$DD817,84),0)</f>
        <v/>
      </c>
      <c r="CI817">
        <f>IFERROR(INDEX(PP_Grid[#Data],$DD817,85),0)</f>
        <v/>
      </c>
      <c r="CJ817">
        <f>IFERROR(INDEX(PP_Grid[#Data],$DD817,86),0)</f>
        <v/>
      </c>
      <c r="CK817">
        <f>IFERROR(INDEX(PP_Grid[#Data],$DD817,87),0)</f>
        <v/>
      </c>
      <c r="CL817">
        <f>IFERROR(INDEX(PP_Grid[#Data],$DD817,88),0)</f>
        <v/>
      </c>
      <c r="CM817">
        <f>IFERROR(INDEX(PP_Grid[#Data],$DD817,89),0)</f>
        <v/>
      </c>
      <c r="CN817">
        <f>IFERROR(INDEX(PP_Grid[#Data],$DD817,90),0)</f>
        <v/>
      </c>
      <c r="CO817">
        <f>IFERROR(INDEX(PP_Grid[#Data],$DD817,91),0)</f>
        <v/>
      </c>
      <c r="CP817">
        <f>IFERROR(INDEX(PP_Grid[#Data],$DD817,92),0)</f>
        <v/>
      </c>
      <c r="CQ817">
        <f>IFERROR(INDEX(PP_Grid[#Data],$DD817,93),0)</f>
        <v/>
      </c>
      <c r="CR817">
        <f>IFERROR(INDEX(PP_Grid[#Data],$DD817,94),0)</f>
        <v/>
      </c>
      <c r="CS817">
        <f>IFERROR(INDEX(PP_Grid[#Data],$DD817,95),0)</f>
        <v/>
      </c>
      <c r="CT817">
        <f>IFERROR(INDEX(PP_Grid[#Data],$DD817,96),0)</f>
        <v/>
      </c>
      <c r="CU817">
        <f>IFERROR(INDEX(PP_Grid[#Data],$DD817,97),0)</f>
        <v/>
      </c>
      <c r="CV817">
        <f>IFERROR(INDEX(PP_Grid[#Data],$DD817,98),0)</f>
        <v/>
      </c>
      <c r="CW817">
        <f>IFERROR(INDEX(PP_Grid[#Data],$DD817,99),0)</f>
        <v/>
      </c>
      <c r="CX817">
        <f>IFERROR(INDEX(PP_Grid[#Data],$DD817,100),0)</f>
        <v/>
      </c>
      <c r="CY817">
        <f>IFERROR(INDEX(PP_Grid[#Data],$DD817,101),0)</f>
        <v/>
      </c>
      <c r="CZ817">
        <f>IFERROR(INDEX(PP_Grid[#Data],$DD817,102),0)</f>
        <v/>
      </c>
      <c r="DA817">
        <f>IFERROR(INDEX(PP_Grid[#Data],$DD817,103),0)</f>
        <v/>
      </c>
      <c r="DB817">
        <f>IFERROR(INDEX(PP_Grid[#Data],$DD817,104),0)</f>
        <v/>
      </c>
      <c r="DC817">
        <f>IFERROR(INDEX(PP_Grid[#Data],$DD817,105),0)</f>
        <v/>
      </c>
      <c r="DD817" s="12">
        <f>IFERROR(MATCH($B817,PP_Grid[Intermediate],0),99999)</f>
        <v/>
      </c>
    </row>
    <row r="818">
      <c r="B818" t="inlineStr">
        <is>
          <t>使用量(kg)</t>
        </is>
      </c>
      <c r="C818">
        <f>SUMIFS(M_BOM[RM_Qty_Per_Batch],M_BOM[Intermediate],$B817,M_BOM[Part Name],$A812)</f>
        <v/>
      </c>
      <c r="D818">
        <f>$C818*D817</f>
        <v/>
      </c>
      <c r="E818">
        <f>$C818*E817</f>
        <v/>
      </c>
      <c r="F818">
        <f>$C818*F817</f>
        <v/>
      </c>
      <c r="G818">
        <f>$C818*G817</f>
        <v/>
      </c>
      <c r="H818">
        <f>$C818*H817</f>
        <v/>
      </c>
      <c r="I818">
        <f>$C818*I817</f>
        <v/>
      </c>
      <c r="J818">
        <f>$C818*J817</f>
        <v/>
      </c>
      <c r="K818">
        <f>$C818*K817</f>
        <v/>
      </c>
      <c r="L818">
        <f>$C818*L817</f>
        <v/>
      </c>
      <c r="M818">
        <f>$C818*M817</f>
        <v/>
      </c>
      <c r="N818">
        <f>$C818*N817</f>
        <v/>
      </c>
      <c r="O818">
        <f>$C818*O817</f>
        <v/>
      </c>
      <c r="P818">
        <f>$C818*P817</f>
        <v/>
      </c>
      <c r="Q818">
        <f>$C818*Q817</f>
        <v/>
      </c>
      <c r="R818">
        <f>$C818*R817</f>
        <v/>
      </c>
      <c r="S818">
        <f>$C818*S817</f>
        <v/>
      </c>
      <c r="T818">
        <f>$C818*T817</f>
        <v/>
      </c>
      <c r="U818">
        <f>$C818*U817</f>
        <v/>
      </c>
      <c r="V818">
        <f>$C818*V817</f>
        <v/>
      </c>
      <c r="W818">
        <f>$C818*W817</f>
        <v/>
      </c>
      <c r="X818">
        <f>$C818*X817</f>
        <v/>
      </c>
      <c r="Y818">
        <f>$C818*Y817</f>
        <v/>
      </c>
      <c r="Z818">
        <f>$C818*Z817</f>
        <v/>
      </c>
      <c r="AA818">
        <f>$C818*AA817</f>
        <v/>
      </c>
      <c r="AB818">
        <f>$C818*AB817</f>
        <v/>
      </c>
      <c r="AC818">
        <f>$C818*AC817</f>
        <v/>
      </c>
      <c r="AD818">
        <f>$C818*AD817</f>
        <v/>
      </c>
      <c r="AE818">
        <f>$C818*AE817</f>
        <v/>
      </c>
      <c r="AF818">
        <f>$C818*AF817</f>
        <v/>
      </c>
      <c r="AG818">
        <f>$C818*AG817</f>
        <v/>
      </c>
      <c r="AH818">
        <f>$C818*AH817</f>
        <v/>
      </c>
      <c r="AI818">
        <f>$C818*AI817</f>
        <v/>
      </c>
      <c r="AJ818">
        <f>$C818*AJ817</f>
        <v/>
      </c>
      <c r="AK818">
        <f>$C818*AK817</f>
        <v/>
      </c>
      <c r="AL818">
        <f>$C818*AL817</f>
        <v/>
      </c>
      <c r="AM818">
        <f>$C818*AM817</f>
        <v/>
      </c>
      <c r="AN818">
        <f>$C818*AN817</f>
        <v/>
      </c>
      <c r="AO818">
        <f>$C818*AO817</f>
        <v/>
      </c>
      <c r="AP818">
        <f>$C818*AP817</f>
        <v/>
      </c>
      <c r="AQ818">
        <f>$C818*AQ817</f>
        <v/>
      </c>
      <c r="AR818">
        <f>$C818*AR817</f>
        <v/>
      </c>
      <c r="AS818">
        <f>$C818*AS817</f>
        <v/>
      </c>
      <c r="AT818">
        <f>$C818*AT817</f>
        <v/>
      </c>
      <c r="AU818">
        <f>$C818*AU817</f>
        <v/>
      </c>
      <c r="AV818">
        <f>$C818*AV817</f>
        <v/>
      </c>
      <c r="AW818">
        <f>$C818*AW817</f>
        <v/>
      </c>
      <c r="AX818">
        <f>$C818*AX817</f>
        <v/>
      </c>
      <c r="AY818">
        <f>$C818*AY817</f>
        <v/>
      </c>
      <c r="AZ818">
        <f>$C818*AZ817</f>
        <v/>
      </c>
      <c r="BA818">
        <f>$C818*BA817</f>
        <v/>
      </c>
      <c r="BB818">
        <f>$C818*BB817</f>
        <v/>
      </c>
      <c r="BC818">
        <f>$C818*BC817</f>
        <v/>
      </c>
      <c r="BD818">
        <f>$C818*BD817</f>
        <v/>
      </c>
      <c r="BE818">
        <f>$C818*BE817</f>
        <v/>
      </c>
      <c r="BF818">
        <f>$C818*BF817</f>
        <v/>
      </c>
      <c r="BG818">
        <f>$C818*BG817</f>
        <v/>
      </c>
      <c r="BH818">
        <f>$C818*BH817</f>
        <v/>
      </c>
      <c r="BI818">
        <f>$C818*BI817</f>
        <v/>
      </c>
      <c r="BJ818">
        <f>$C818*BJ817</f>
        <v/>
      </c>
      <c r="BK818">
        <f>$C818*BK817</f>
        <v/>
      </c>
      <c r="BL818">
        <f>$C818*BL817</f>
        <v/>
      </c>
      <c r="BM818">
        <f>$C818*BM817</f>
        <v/>
      </c>
      <c r="BN818">
        <f>$C818*BN817</f>
        <v/>
      </c>
      <c r="BO818">
        <f>$C818*BO817</f>
        <v/>
      </c>
      <c r="BP818">
        <f>$C818*BP817</f>
        <v/>
      </c>
      <c r="BQ818">
        <f>$C818*BQ817</f>
        <v/>
      </c>
      <c r="BR818">
        <f>$C818*BR817</f>
        <v/>
      </c>
      <c r="BS818">
        <f>$C818*BS817</f>
        <v/>
      </c>
      <c r="BT818">
        <f>$C818*BT817</f>
        <v/>
      </c>
      <c r="BU818">
        <f>$C818*BU817</f>
        <v/>
      </c>
      <c r="BV818">
        <f>$C818*BV817</f>
        <v/>
      </c>
      <c r="BW818">
        <f>$C818*BW817</f>
        <v/>
      </c>
      <c r="BX818">
        <f>$C818*BX817</f>
        <v/>
      </c>
      <c r="BY818">
        <f>$C818*BY817</f>
        <v/>
      </c>
      <c r="BZ818">
        <f>$C818*BZ817</f>
        <v/>
      </c>
      <c r="CA818">
        <f>$C818*CA817</f>
        <v/>
      </c>
      <c r="CB818">
        <f>$C818*CB817</f>
        <v/>
      </c>
      <c r="CC818">
        <f>$C818*CC817</f>
        <v/>
      </c>
      <c r="CD818">
        <f>$C818*CD817</f>
        <v/>
      </c>
      <c r="CE818">
        <f>$C818*CE817</f>
        <v/>
      </c>
      <c r="CF818">
        <f>$C818*CF817</f>
        <v/>
      </c>
      <c r="CG818">
        <f>$C818*CG817</f>
        <v/>
      </c>
      <c r="CH818">
        <f>$C818*CH817</f>
        <v/>
      </c>
      <c r="CI818">
        <f>$C818*CI817</f>
        <v/>
      </c>
      <c r="CJ818">
        <f>$C818*CJ817</f>
        <v/>
      </c>
      <c r="CK818">
        <f>$C818*CK817</f>
        <v/>
      </c>
      <c r="CL818">
        <f>$C818*CL817</f>
        <v/>
      </c>
      <c r="CM818">
        <f>$C818*CM817</f>
        <v/>
      </c>
      <c r="CN818">
        <f>$C818*CN817</f>
        <v/>
      </c>
      <c r="CO818">
        <f>$C818*CO817</f>
        <v/>
      </c>
      <c r="CP818">
        <f>$C818*CP817</f>
        <v/>
      </c>
      <c r="CQ818">
        <f>$C818*CQ817</f>
        <v/>
      </c>
      <c r="CR818">
        <f>$C818*CR817</f>
        <v/>
      </c>
      <c r="CS818">
        <f>$C818*CS817</f>
        <v/>
      </c>
      <c r="CT818">
        <f>$C818*CT817</f>
        <v/>
      </c>
      <c r="CU818">
        <f>$C818*CU817</f>
        <v/>
      </c>
      <c r="CV818">
        <f>$C818*CV817</f>
        <v/>
      </c>
      <c r="CW818">
        <f>$C818*CW817</f>
        <v/>
      </c>
      <c r="CX818">
        <f>$C818*CX817</f>
        <v/>
      </c>
      <c r="CY818">
        <f>$C818*CY817</f>
        <v/>
      </c>
      <c r="CZ818">
        <f>$C818*CZ817</f>
        <v/>
      </c>
      <c r="DA818">
        <f>$C818*DA817</f>
        <v/>
      </c>
      <c r="DB818">
        <f>$C818*DB817</f>
        <v/>
      </c>
      <c r="DC818">
        <f>$C818*DC817</f>
        <v/>
      </c>
    </row>
    <row r="819">
      <c r="B819" t="inlineStr">
        <is>
          <t>TSP-402</t>
        </is>
      </c>
      <c r="C819" t="inlineStr">
        <is>
          <t>No. of batches</t>
        </is>
      </c>
      <c r="D819">
        <f>IFERROR(INDEX(PP_Grid[#Data],$DD819,2),0)</f>
        <v/>
      </c>
      <c r="E819">
        <f>IFERROR(INDEX(PP_Grid[#Data],$DD819,3),0)</f>
        <v/>
      </c>
      <c r="F819">
        <f>IFERROR(INDEX(PP_Grid[#Data],$DD819,4),0)</f>
        <v/>
      </c>
      <c r="G819">
        <f>IFERROR(INDEX(PP_Grid[#Data],$DD819,5),0)</f>
        <v/>
      </c>
      <c r="H819">
        <f>IFERROR(INDEX(PP_Grid[#Data],$DD819,6),0)</f>
        <v/>
      </c>
      <c r="I819">
        <f>IFERROR(INDEX(PP_Grid[#Data],$DD819,7),0)</f>
        <v/>
      </c>
      <c r="J819">
        <f>IFERROR(INDEX(PP_Grid[#Data],$DD819,8),0)</f>
        <v/>
      </c>
      <c r="K819">
        <f>IFERROR(INDEX(PP_Grid[#Data],$DD819,9),0)</f>
        <v/>
      </c>
      <c r="L819">
        <f>IFERROR(INDEX(PP_Grid[#Data],$DD819,10),0)</f>
        <v/>
      </c>
      <c r="M819">
        <f>IFERROR(INDEX(PP_Grid[#Data],$DD819,11),0)</f>
        <v/>
      </c>
      <c r="N819">
        <f>IFERROR(INDEX(PP_Grid[#Data],$DD819,12),0)</f>
        <v/>
      </c>
      <c r="O819">
        <f>IFERROR(INDEX(PP_Grid[#Data],$DD819,13),0)</f>
        <v/>
      </c>
      <c r="P819">
        <f>IFERROR(INDEX(PP_Grid[#Data],$DD819,14),0)</f>
        <v/>
      </c>
      <c r="Q819">
        <f>IFERROR(INDEX(PP_Grid[#Data],$DD819,15),0)</f>
        <v/>
      </c>
      <c r="R819">
        <f>IFERROR(INDEX(PP_Grid[#Data],$DD819,16),0)</f>
        <v/>
      </c>
      <c r="S819">
        <f>IFERROR(INDEX(PP_Grid[#Data],$DD819,17),0)</f>
        <v/>
      </c>
      <c r="T819">
        <f>IFERROR(INDEX(PP_Grid[#Data],$DD819,18),0)</f>
        <v/>
      </c>
      <c r="U819">
        <f>IFERROR(INDEX(PP_Grid[#Data],$DD819,19),0)</f>
        <v/>
      </c>
      <c r="V819">
        <f>IFERROR(INDEX(PP_Grid[#Data],$DD819,20),0)</f>
        <v/>
      </c>
      <c r="W819">
        <f>IFERROR(INDEX(PP_Grid[#Data],$DD819,21),0)</f>
        <v/>
      </c>
      <c r="X819">
        <f>IFERROR(INDEX(PP_Grid[#Data],$DD819,22),0)</f>
        <v/>
      </c>
      <c r="Y819">
        <f>IFERROR(INDEX(PP_Grid[#Data],$DD819,23),0)</f>
        <v/>
      </c>
      <c r="Z819">
        <f>IFERROR(INDEX(PP_Grid[#Data],$DD819,24),0)</f>
        <v/>
      </c>
      <c r="AA819">
        <f>IFERROR(INDEX(PP_Grid[#Data],$DD819,25),0)</f>
        <v/>
      </c>
      <c r="AB819">
        <f>IFERROR(INDEX(PP_Grid[#Data],$DD819,26),0)</f>
        <v/>
      </c>
      <c r="AC819">
        <f>IFERROR(INDEX(PP_Grid[#Data],$DD819,27),0)</f>
        <v/>
      </c>
      <c r="AD819">
        <f>IFERROR(INDEX(PP_Grid[#Data],$DD819,28),0)</f>
        <v/>
      </c>
      <c r="AE819">
        <f>IFERROR(INDEX(PP_Grid[#Data],$DD819,29),0)</f>
        <v/>
      </c>
      <c r="AF819">
        <f>IFERROR(INDEX(PP_Grid[#Data],$DD819,30),0)</f>
        <v/>
      </c>
      <c r="AG819">
        <f>IFERROR(INDEX(PP_Grid[#Data],$DD819,31),0)</f>
        <v/>
      </c>
      <c r="AH819">
        <f>IFERROR(INDEX(PP_Grid[#Data],$DD819,32),0)</f>
        <v/>
      </c>
      <c r="AI819">
        <f>IFERROR(INDEX(PP_Grid[#Data],$DD819,33),0)</f>
        <v/>
      </c>
      <c r="AJ819">
        <f>IFERROR(INDEX(PP_Grid[#Data],$DD819,34),0)</f>
        <v/>
      </c>
      <c r="AK819">
        <f>IFERROR(INDEX(PP_Grid[#Data],$DD819,35),0)</f>
        <v/>
      </c>
      <c r="AL819">
        <f>IFERROR(INDEX(PP_Grid[#Data],$DD819,36),0)</f>
        <v/>
      </c>
      <c r="AM819">
        <f>IFERROR(INDEX(PP_Grid[#Data],$DD819,37),0)</f>
        <v/>
      </c>
      <c r="AN819">
        <f>IFERROR(INDEX(PP_Grid[#Data],$DD819,38),0)</f>
        <v/>
      </c>
      <c r="AO819">
        <f>IFERROR(INDEX(PP_Grid[#Data],$DD819,39),0)</f>
        <v/>
      </c>
      <c r="AP819">
        <f>IFERROR(INDEX(PP_Grid[#Data],$DD819,40),0)</f>
        <v/>
      </c>
      <c r="AQ819">
        <f>IFERROR(INDEX(PP_Grid[#Data],$DD819,41),0)</f>
        <v/>
      </c>
      <c r="AR819">
        <f>IFERROR(INDEX(PP_Grid[#Data],$DD819,42),0)</f>
        <v/>
      </c>
      <c r="AS819">
        <f>IFERROR(INDEX(PP_Grid[#Data],$DD819,43),0)</f>
        <v/>
      </c>
      <c r="AT819">
        <f>IFERROR(INDEX(PP_Grid[#Data],$DD819,44),0)</f>
        <v/>
      </c>
      <c r="AU819">
        <f>IFERROR(INDEX(PP_Grid[#Data],$DD819,45),0)</f>
        <v/>
      </c>
      <c r="AV819">
        <f>IFERROR(INDEX(PP_Grid[#Data],$DD819,46),0)</f>
        <v/>
      </c>
      <c r="AW819">
        <f>IFERROR(INDEX(PP_Grid[#Data],$DD819,47),0)</f>
        <v/>
      </c>
      <c r="AX819">
        <f>IFERROR(INDEX(PP_Grid[#Data],$DD819,48),0)</f>
        <v/>
      </c>
      <c r="AY819">
        <f>IFERROR(INDEX(PP_Grid[#Data],$DD819,49),0)</f>
        <v/>
      </c>
      <c r="AZ819">
        <f>IFERROR(INDEX(PP_Grid[#Data],$DD819,50),0)</f>
        <v/>
      </c>
      <c r="BA819">
        <f>IFERROR(INDEX(PP_Grid[#Data],$DD819,51),0)</f>
        <v/>
      </c>
      <c r="BB819">
        <f>IFERROR(INDEX(PP_Grid[#Data],$DD819,52),0)</f>
        <v/>
      </c>
      <c r="BC819">
        <f>IFERROR(INDEX(PP_Grid[#Data],$DD819,53),0)</f>
        <v/>
      </c>
      <c r="BD819">
        <f>IFERROR(INDEX(PP_Grid[#Data],$DD819,54),0)</f>
        <v/>
      </c>
      <c r="BE819">
        <f>IFERROR(INDEX(PP_Grid[#Data],$DD819,55),0)</f>
        <v/>
      </c>
      <c r="BF819">
        <f>IFERROR(INDEX(PP_Grid[#Data],$DD819,56),0)</f>
        <v/>
      </c>
      <c r="BG819">
        <f>IFERROR(INDEX(PP_Grid[#Data],$DD819,57),0)</f>
        <v/>
      </c>
      <c r="BH819">
        <f>IFERROR(INDEX(PP_Grid[#Data],$DD819,58),0)</f>
        <v/>
      </c>
      <c r="BI819">
        <f>IFERROR(INDEX(PP_Grid[#Data],$DD819,59),0)</f>
        <v/>
      </c>
      <c r="BJ819">
        <f>IFERROR(INDEX(PP_Grid[#Data],$DD819,60),0)</f>
        <v/>
      </c>
      <c r="BK819">
        <f>IFERROR(INDEX(PP_Grid[#Data],$DD819,61),0)</f>
        <v/>
      </c>
      <c r="BL819">
        <f>IFERROR(INDEX(PP_Grid[#Data],$DD819,62),0)</f>
        <v/>
      </c>
      <c r="BM819">
        <f>IFERROR(INDEX(PP_Grid[#Data],$DD819,63),0)</f>
        <v/>
      </c>
      <c r="BN819">
        <f>IFERROR(INDEX(PP_Grid[#Data],$DD819,64),0)</f>
        <v/>
      </c>
      <c r="BO819">
        <f>IFERROR(INDEX(PP_Grid[#Data],$DD819,65),0)</f>
        <v/>
      </c>
      <c r="BP819">
        <f>IFERROR(INDEX(PP_Grid[#Data],$DD819,66),0)</f>
        <v/>
      </c>
      <c r="BQ819">
        <f>IFERROR(INDEX(PP_Grid[#Data],$DD819,67),0)</f>
        <v/>
      </c>
      <c r="BR819">
        <f>IFERROR(INDEX(PP_Grid[#Data],$DD819,68),0)</f>
        <v/>
      </c>
      <c r="BS819">
        <f>IFERROR(INDEX(PP_Grid[#Data],$DD819,69),0)</f>
        <v/>
      </c>
      <c r="BT819">
        <f>IFERROR(INDEX(PP_Grid[#Data],$DD819,70),0)</f>
        <v/>
      </c>
      <c r="BU819">
        <f>IFERROR(INDEX(PP_Grid[#Data],$DD819,71),0)</f>
        <v/>
      </c>
      <c r="BV819">
        <f>IFERROR(INDEX(PP_Grid[#Data],$DD819,72),0)</f>
        <v/>
      </c>
      <c r="BW819">
        <f>IFERROR(INDEX(PP_Grid[#Data],$DD819,73),0)</f>
        <v/>
      </c>
      <c r="BX819">
        <f>IFERROR(INDEX(PP_Grid[#Data],$DD819,74),0)</f>
        <v/>
      </c>
      <c r="BY819">
        <f>IFERROR(INDEX(PP_Grid[#Data],$DD819,75),0)</f>
        <v/>
      </c>
      <c r="BZ819">
        <f>IFERROR(INDEX(PP_Grid[#Data],$DD819,76),0)</f>
        <v/>
      </c>
      <c r="CA819">
        <f>IFERROR(INDEX(PP_Grid[#Data],$DD819,77),0)</f>
        <v/>
      </c>
      <c r="CB819">
        <f>IFERROR(INDEX(PP_Grid[#Data],$DD819,78),0)</f>
        <v/>
      </c>
      <c r="CC819">
        <f>IFERROR(INDEX(PP_Grid[#Data],$DD819,79),0)</f>
        <v/>
      </c>
      <c r="CD819">
        <f>IFERROR(INDEX(PP_Grid[#Data],$DD819,80),0)</f>
        <v/>
      </c>
      <c r="CE819">
        <f>IFERROR(INDEX(PP_Grid[#Data],$DD819,81),0)</f>
        <v/>
      </c>
      <c r="CF819">
        <f>IFERROR(INDEX(PP_Grid[#Data],$DD819,82),0)</f>
        <v/>
      </c>
      <c r="CG819">
        <f>IFERROR(INDEX(PP_Grid[#Data],$DD819,83),0)</f>
        <v/>
      </c>
      <c r="CH819">
        <f>IFERROR(INDEX(PP_Grid[#Data],$DD819,84),0)</f>
        <v/>
      </c>
      <c r="CI819">
        <f>IFERROR(INDEX(PP_Grid[#Data],$DD819,85),0)</f>
        <v/>
      </c>
      <c r="CJ819">
        <f>IFERROR(INDEX(PP_Grid[#Data],$DD819,86),0)</f>
        <v/>
      </c>
      <c r="CK819">
        <f>IFERROR(INDEX(PP_Grid[#Data],$DD819,87),0)</f>
        <v/>
      </c>
      <c r="CL819">
        <f>IFERROR(INDEX(PP_Grid[#Data],$DD819,88),0)</f>
        <v/>
      </c>
      <c r="CM819">
        <f>IFERROR(INDEX(PP_Grid[#Data],$DD819,89),0)</f>
        <v/>
      </c>
      <c r="CN819">
        <f>IFERROR(INDEX(PP_Grid[#Data],$DD819,90),0)</f>
        <v/>
      </c>
      <c r="CO819">
        <f>IFERROR(INDEX(PP_Grid[#Data],$DD819,91),0)</f>
        <v/>
      </c>
      <c r="CP819">
        <f>IFERROR(INDEX(PP_Grid[#Data],$DD819,92),0)</f>
        <v/>
      </c>
      <c r="CQ819">
        <f>IFERROR(INDEX(PP_Grid[#Data],$DD819,93),0)</f>
        <v/>
      </c>
      <c r="CR819">
        <f>IFERROR(INDEX(PP_Grid[#Data],$DD819,94),0)</f>
        <v/>
      </c>
      <c r="CS819">
        <f>IFERROR(INDEX(PP_Grid[#Data],$DD819,95),0)</f>
        <v/>
      </c>
      <c r="CT819">
        <f>IFERROR(INDEX(PP_Grid[#Data],$DD819,96),0)</f>
        <v/>
      </c>
      <c r="CU819">
        <f>IFERROR(INDEX(PP_Grid[#Data],$DD819,97),0)</f>
        <v/>
      </c>
      <c r="CV819">
        <f>IFERROR(INDEX(PP_Grid[#Data],$DD819,98),0)</f>
        <v/>
      </c>
      <c r="CW819">
        <f>IFERROR(INDEX(PP_Grid[#Data],$DD819,99),0)</f>
        <v/>
      </c>
      <c r="CX819">
        <f>IFERROR(INDEX(PP_Grid[#Data],$DD819,100),0)</f>
        <v/>
      </c>
      <c r="CY819">
        <f>IFERROR(INDEX(PP_Grid[#Data],$DD819,101),0)</f>
        <v/>
      </c>
      <c r="CZ819">
        <f>IFERROR(INDEX(PP_Grid[#Data],$DD819,102),0)</f>
        <v/>
      </c>
      <c r="DA819">
        <f>IFERROR(INDEX(PP_Grid[#Data],$DD819,103),0)</f>
        <v/>
      </c>
      <c r="DB819">
        <f>IFERROR(INDEX(PP_Grid[#Data],$DD819,104),0)</f>
        <v/>
      </c>
      <c r="DC819">
        <f>IFERROR(INDEX(PP_Grid[#Data],$DD819,105),0)</f>
        <v/>
      </c>
      <c r="DD819" s="12">
        <f>IFERROR(MATCH($B819,PP_Grid[Intermediate],0),99999)</f>
        <v/>
      </c>
    </row>
    <row r="820">
      <c r="B820" t="inlineStr">
        <is>
          <t>使用量(kg)</t>
        </is>
      </c>
      <c r="C820">
        <f>SUMIFS(M_BOM[RM_Qty_Per_Batch],M_BOM[Intermediate],$B819,M_BOM[Part Name],$A812)</f>
        <v/>
      </c>
      <c r="D820">
        <f>$C820*D819</f>
        <v/>
      </c>
      <c r="E820">
        <f>$C820*E819</f>
        <v/>
      </c>
      <c r="F820">
        <f>$C820*F819</f>
        <v/>
      </c>
      <c r="G820">
        <f>$C820*G819</f>
        <v/>
      </c>
      <c r="H820">
        <f>$C820*H819</f>
        <v/>
      </c>
      <c r="I820">
        <f>$C820*I819</f>
        <v/>
      </c>
      <c r="J820">
        <f>$C820*J819</f>
        <v/>
      </c>
      <c r="K820">
        <f>$C820*K819</f>
        <v/>
      </c>
      <c r="L820">
        <f>$C820*L819</f>
        <v/>
      </c>
      <c r="M820">
        <f>$C820*M819</f>
        <v/>
      </c>
      <c r="N820">
        <f>$C820*N819</f>
        <v/>
      </c>
      <c r="O820">
        <f>$C820*O819</f>
        <v/>
      </c>
      <c r="P820">
        <f>$C820*P819</f>
        <v/>
      </c>
      <c r="Q820">
        <f>$C820*Q819</f>
        <v/>
      </c>
      <c r="R820">
        <f>$C820*R819</f>
        <v/>
      </c>
      <c r="S820">
        <f>$C820*S819</f>
        <v/>
      </c>
      <c r="T820">
        <f>$C820*T819</f>
        <v/>
      </c>
      <c r="U820">
        <f>$C820*U819</f>
        <v/>
      </c>
      <c r="V820">
        <f>$C820*V819</f>
        <v/>
      </c>
      <c r="W820">
        <f>$C820*W819</f>
        <v/>
      </c>
      <c r="X820">
        <f>$C820*X819</f>
        <v/>
      </c>
      <c r="Y820">
        <f>$C820*Y819</f>
        <v/>
      </c>
      <c r="Z820">
        <f>$C820*Z819</f>
        <v/>
      </c>
      <c r="AA820">
        <f>$C820*AA819</f>
        <v/>
      </c>
      <c r="AB820">
        <f>$C820*AB819</f>
        <v/>
      </c>
      <c r="AC820">
        <f>$C820*AC819</f>
        <v/>
      </c>
      <c r="AD820">
        <f>$C820*AD819</f>
        <v/>
      </c>
      <c r="AE820">
        <f>$C820*AE819</f>
        <v/>
      </c>
      <c r="AF820">
        <f>$C820*AF819</f>
        <v/>
      </c>
      <c r="AG820">
        <f>$C820*AG819</f>
        <v/>
      </c>
      <c r="AH820">
        <f>$C820*AH819</f>
        <v/>
      </c>
      <c r="AI820">
        <f>$C820*AI819</f>
        <v/>
      </c>
      <c r="AJ820">
        <f>$C820*AJ819</f>
        <v/>
      </c>
      <c r="AK820">
        <f>$C820*AK819</f>
        <v/>
      </c>
      <c r="AL820">
        <f>$C820*AL819</f>
        <v/>
      </c>
      <c r="AM820">
        <f>$C820*AM819</f>
        <v/>
      </c>
      <c r="AN820">
        <f>$C820*AN819</f>
        <v/>
      </c>
      <c r="AO820">
        <f>$C820*AO819</f>
        <v/>
      </c>
      <c r="AP820">
        <f>$C820*AP819</f>
        <v/>
      </c>
      <c r="AQ820">
        <f>$C820*AQ819</f>
        <v/>
      </c>
      <c r="AR820">
        <f>$C820*AR819</f>
        <v/>
      </c>
      <c r="AS820">
        <f>$C820*AS819</f>
        <v/>
      </c>
      <c r="AT820">
        <f>$C820*AT819</f>
        <v/>
      </c>
      <c r="AU820">
        <f>$C820*AU819</f>
        <v/>
      </c>
      <c r="AV820">
        <f>$C820*AV819</f>
        <v/>
      </c>
      <c r="AW820">
        <f>$C820*AW819</f>
        <v/>
      </c>
      <c r="AX820">
        <f>$C820*AX819</f>
        <v/>
      </c>
      <c r="AY820">
        <f>$C820*AY819</f>
        <v/>
      </c>
      <c r="AZ820">
        <f>$C820*AZ819</f>
        <v/>
      </c>
      <c r="BA820">
        <f>$C820*BA819</f>
        <v/>
      </c>
      <c r="BB820">
        <f>$C820*BB819</f>
        <v/>
      </c>
      <c r="BC820">
        <f>$C820*BC819</f>
        <v/>
      </c>
      <c r="BD820">
        <f>$C820*BD819</f>
        <v/>
      </c>
      <c r="BE820">
        <f>$C820*BE819</f>
        <v/>
      </c>
      <c r="BF820">
        <f>$C820*BF819</f>
        <v/>
      </c>
      <c r="BG820">
        <f>$C820*BG819</f>
        <v/>
      </c>
      <c r="BH820">
        <f>$C820*BH819</f>
        <v/>
      </c>
      <c r="BI820">
        <f>$C820*BI819</f>
        <v/>
      </c>
      <c r="BJ820">
        <f>$C820*BJ819</f>
        <v/>
      </c>
      <c r="BK820">
        <f>$C820*BK819</f>
        <v/>
      </c>
      <c r="BL820">
        <f>$C820*BL819</f>
        <v/>
      </c>
      <c r="BM820">
        <f>$C820*BM819</f>
        <v/>
      </c>
      <c r="BN820">
        <f>$C820*BN819</f>
        <v/>
      </c>
      <c r="BO820">
        <f>$C820*BO819</f>
        <v/>
      </c>
      <c r="BP820">
        <f>$C820*BP819</f>
        <v/>
      </c>
      <c r="BQ820">
        <f>$C820*BQ819</f>
        <v/>
      </c>
      <c r="BR820">
        <f>$C820*BR819</f>
        <v/>
      </c>
      <c r="BS820">
        <f>$C820*BS819</f>
        <v/>
      </c>
      <c r="BT820">
        <f>$C820*BT819</f>
        <v/>
      </c>
      <c r="BU820">
        <f>$C820*BU819</f>
        <v/>
      </c>
      <c r="BV820">
        <f>$C820*BV819</f>
        <v/>
      </c>
      <c r="BW820">
        <f>$C820*BW819</f>
        <v/>
      </c>
      <c r="BX820">
        <f>$C820*BX819</f>
        <v/>
      </c>
      <c r="BY820">
        <f>$C820*BY819</f>
        <v/>
      </c>
      <c r="BZ820">
        <f>$C820*BZ819</f>
        <v/>
      </c>
      <c r="CA820">
        <f>$C820*CA819</f>
        <v/>
      </c>
      <c r="CB820">
        <f>$C820*CB819</f>
        <v/>
      </c>
      <c r="CC820">
        <f>$C820*CC819</f>
        <v/>
      </c>
      <c r="CD820">
        <f>$C820*CD819</f>
        <v/>
      </c>
      <c r="CE820">
        <f>$C820*CE819</f>
        <v/>
      </c>
      <c r="CF820">
        <f>$C820*CF819</f>
        <v/>
      </c>
      <c r="CG820">
        <f>$C820*CG819</f>
        <v/>
      </c>
      <c r="CH820">
        <f>$C820*CH819</f>
        <v/>
      </c>
      <c r="CI820">
        <f>$C820*CI819</f>
        <v/>
      </c>
      <c r="CJ820">
        <f>$C820*CJ819</f>
        <v/>
      </c>
      <c r="CK820">
        <f>$C820*CK819</f>
        <v/>
      </c>
      <c r="CL820">
        <f>$C820*CL819</f>
        <v/>
      </c>
      <c r="CM820">
        <f>$C820*CM819</f>
        <v/>
      </c>
      <c r="CN820">
        <f>$C820*CN819</f>
        <v/>
      </c>
      <c r="CO820">
        <f>$C820*CO819</f>
        <v/>
      </c>
      <c r="CP820">
        <f>$C820*CP819</f>
        <v/>
      </c>
      <c r="CQ820">
        <f>$C820*CQ819</f>
        <v/>
      </c>
      <c r="CR820">
        <f>$C820*CR819</f>
        <v/>
      </c>
      <c r="CS820">
        <f>$C820*CS819</f>
        <v/>
      </c>
      <c r="CT820">
        <f>$C820*CT819</f>
        <v/>
      </c>
      <c r="CU820">
        <f>$C820*CU819</f>
        <v/>
      </c>
      <c r="CV820">
        <f>$C820*CV819</f>
        <v/>
      </c>
      <c r="CW820">
        <f>$C820*CW819</f>
        <v/>
      </c>
      <c r="CX820">
        <f>$C820*CX819</f>
        <v/>
      </c>
      <c r="CY820">
        <f>$C820*CY819</f>
        <v/>
      </c>
      <c r="CZ820">
        <f>$C820*CZ819</f>
        <v/>
      </c>
      <c r="DA820">
        <f>$C820*DA819</f>
        <v/>
      </c>
      <c r="DB820">
        <f>$C820*DB819</f>
        <v/>
      </c>
      <c r="DC820">
        <f>$C820*DC819</f>
        <v/>
      </c>
    </row>
    <row r="821">
      <c r="B821" t="inlineStr">
        <is>
          <t>TSP-403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12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Name],$A812)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TSP-404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12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Name],$A812)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TSP-405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12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Name],$A812)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t="inlineStr">
        <is>
          <t>TSP-655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12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SUMIFS(M_BOM[RM_Qty_Per_Batch],M_BOM[Intermediate],$B827,M_BOM[Part Name],$A812)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TSP-656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12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SUMIFS(M_BOM[RM_Qty_Per_Batch],M_BOM[Intermediate],$B829,M_BOM[Part Name],$A812)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12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SUMIFS(M_BOM[RM_Qty_Per_Batch],M_BOM[Intermediate],$B831,M_BOM[Part Name],$A812)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TSP-959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12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SUMIFS(M_BOM[RM_Qty_Per_Batch],M_BOM[Intermediate],$B833,M_BOM[Part Name],$A812)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VSP-602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12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SUMIFS(M_BOM[RM_Qty_Per_Batch],M_BOM[Intermediate],$B835,M_BOM[Part Name],$A812)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VSP-822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12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SUMIFS(M_BOM[RM_Qty_Per_Batch],M_BOM[Intermediate],$B837,M_BOM[Part Name],$A812)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VSP-910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12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SUMIFS(M_BOM[RM_Qty_Per_Batch],M_BOM[Intermediate],$B839,M_BOM[Part Name],$A812)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t="inlineStr">
        <is>
          <t>VSP-990</t>
        </is>
      </c>
      <c r="C841" t="inlineStr">
        <is>
          <t>No. of batches</t>
        </is>
      </c>
      <c r="D841">
        <f>IFERROR(INDEX(PP_Grid[#Data],$DD841,2),0)</f>
        <v/>
      </c>
      <c r="E841">
        <f>IFERROR(INDEX(PP_Grid[#Data],$DD841,3),0)</f>
        <v/>
      </c>
      <c r="F841">
        <f>IFERROR(INDEX(PP_Grid[#Data],$DD841,4),0)</f>
        <v/>
      </c>
      <c r="G841">
        <f>IFERROR(INDEX(PP_Grid[#Data],$DD841,5),0)</f>
        <v/>
      </c>
      <c r="H841">
        <f>IFERROR(INDEX(PP_Grid[#Data],$DD841,6),0)</f>
        <v/>
      </c>
      <c r="I841">
        <f>IFERROR(INDEX(PP_Grid[#Data],$DD841,7),0)</f>
        <v/>
      </c>
      <c r="J841">
        <f>IFERROR(INDEX(PP_Grid[#Data],$DD841,8),0)</f>
        <v/>
      </c>
      <c r="K841">
        <f>IFERROR(INDEX(PP_Grid[#Data],$DD841,9),0)</f>
        <v/>
      </c>
      <c r="L841">
        <f>IFERROR(INDEX(PP_Grid[#Data],$DD841,10),0)</f>
        <v/>
      </c>
      <c r="M841">
        <f>IFERROR(INDEX(PP_Grid[#Data],$DD841,11),0)</f>
        <v/>
      </c>
      <c r="N841">
        <f>IFERROR(INDEX(PP_Grid[#Data],$DD841,12),0)</f>
        <v/>
      </c>
      <c r="O841">
        <f>IFERROR(INDEX(PP_Grid[#Data],$DD841,13),0)</f>
        <v/>
      </c>
      <c r="P841">
        <f>IFERROR(INDEX(PP_Grid[#Data],$DD841,14),0)</f>
        <v/>
      </c>
      <c r="Q841">
        <f>IFERROR(INDEX(PP_Grid[#Data],$DD841,15),0)</f>
        <v/>
      </c>
      <c r="R841">
        <f>IFERROR(INDEX(PP_Grid[#Data],$DD841,16),0)</f>
        <v/>
      </c>
      <c r="S841">
        <f>IFERROR(INDEX(PP_Grid[#Data],$DD841,17),0)</f>
        <v/>
      </c>
      <c r="T841">
        <f>IFERROR(INDEX(PP_Grid[#Data],$DD841,18),0)</f>
        <v/>
      </c>
      <c r="U841">
        <f>IFERROR(INDEX(PP_Grid[#Data],$DD841,19),0)</f>
        <v/>
      </c>
      <c r="V841">
        <f>IFERROR(INDEX(PP_Grid[#Data],$DD841,20),0)</f>
        <v/>
      </c>
      <c r="W841">
        <f>IFERROR(INDEX(PP_Grid[#Data],$DD841,21),0)</f>
        <v/>
      </c>
      <c r="X841">
        <f>IFERROR(INDEX(PP_Grid[#Data],$DD841,22),0)</f>
        <v/>
      </c>
      <c r="Y841">
        <f>IFERROR(INDEX(PP_Grid[#Data],$DD841,23),0)</f>
        <v/>
      </c>
      <c r="Z841">
        <f>IFERROR(INDEX(PP_Grid[#Data],$DD841,24),0)</f>
        <v/>
      </c>
      <c r="AA841">
        <f>IFERROR(INDEX(PP_Grid[#Data],$DD841,25),0)</f>
        <v/>
      </c>
      <c r="AB841">
        <f>IFERROR(INDEX(PP_Grid[#Data],$DD841,26),0)</f>
        <v/>
      </c>
      <c r="AC841">
        <f>IFERROR(INDEX(PP_Grid[#Data],$DD841,27),0)</f>
        <v/>
      </c>
      <c r="AD841">
        <f>IFERROR(INDEX(PP_Grid[#Data],$DD841,28),0)</f>
        <v/>
      </c>
      <c r="AE841">
        <f>IFERROR(INDEX(PP_Grid[#Data],$DD841,29),0)</f>
        <v/>
      </c>
      <c r="AF841">
        <f>IFERROR(INDEX(PP_Grid[#Data],$DD841,30),0)</f>
        <v/>
      </c>
      <c r="AG841">
        <f>IFERROR(INDEX(PP_Grid[#Data],$DD841,31),0)</f>
        <v/>
      </c>
      <c r="AH841">
        <f>IFERROR(INDEX(PP_Grid[#Data],$DD841,32),0)</f>
        <v/>
      </c>
      <c r="AI841">
        <f>IFERROR(INDEX(PP_Grid[#Data],$DD841,33),0)</f>
        <v/>
      </c>
      <c r="AJ841">
        <f>IFERROR(INDEX(PP_Grid[#Data],$DD841,34),0)</f>
        <v/>
      </c>
      <c r="AK841">
        <f>IFERROR(INDEX(PP_Grid[#Data],$DD841,35),0)</f>
        <v/>
      </c>
      <c r="AL841">
        <f>IFERROR(INDEX(PP_Grid[#Data],$DD841,36),0)</f>
        <v/>
      </c>
      <c r="AM841">
        <f>IFERROR(INDEX(PP_Grid[#Data],$DD841,37),0)</f>
        <v/>
      </c>
      <c r="AN841">
        <f>IFERROR(INDEX(PP_Grid[#Data],$DD841,38),0)</f>
        <v/>
      </c>
      <c r="AO841">
        <f>IFERROR(INDEX(PP_Grid[#Data],$DD841,39),0)</f>
        <v/>
      </c>
      <c r="AP841">
        <f>IFERROR(INDEX(PP_Grid[#Data],$DD841,40),0)</f>
        <v/>
      </c>
      <c r="AQ841">
        <f>IFERROR(INDEX(PP_Grid[#Data],$DD841,41),0)</f>
        <v/>
      </c>
      <c r="AR841">
        <f>IFERROR(INDEX(PP_Grid[#Data],$DD841,42),0)</f>
        <v/>
      </c>
      <c r="AS841">
        <f>IFERROR(INDEX(PP_Grid[#Data],$DD841,43),0)</f>
        <v/>
      </c>
      <c r="AT841">
        <f>IFERROR(INDEX(PP_Grid[#Data],$DD841,44),0)</f>
        <v/>
      </c>
      <c r="AU841">
        <f>IFERROR(INDEX(PP_Grid[#Data],$DD841,45),0)</f>
        <v/>
      </c>
      <c r="AV841">
        <f>IFERROR(INDEX(PP_Grid[#Data],$DD841,46),0)</f>
        <v/>
      </c>
      <c r="AW841">
        <f>IFERROR(INDEX(PP_Grid[#Data],$DD841,47),0)</f>
        <v/>
      </c>
      <c r="AX841">
        <f>IFERROR(INDEX(PP_Grid[#Data],$DD841,48),0)</f>
        <v/>
      </c>
      <c r="AY841">
        <f>IFERROR(INDEX(PP_Grid[#Data],$DD841,49),0)</f>
        <v/>
      </c>
      <c r="AZ841">
        <f>IFERROR(INDEX(PP_Grid[#Data],$DD841,50),0)</f>
        <v/>
      </c>
      <c r="BA841">
        <f>IFERROR(INDEX(PP_Grid[#Data],$DD841,51),0)</f>
        <v/>
      </c>
      <c r="BB841">
        <f>IFERROR(INDEX(PP_Grid[#Data],$DD841,52),0)</f>
        <v/>
      </c>
      <c r="BC841">
        <f>IFERROR(INDEX(PP_Grid[#Data],$DD841,53),0)</f>
        <v/>
      </c>
      <c r="BD841">
        <f>IFERROR(INDEX(PP_Grid[#Data],$DD841,54),0)</f>
        <v/>
      </c>
      <c r="BE841">
        <f>IFERROR(INDEX(PP_Grid[#Data],$DD841,55),0)</f>
        <v/>
      </c>
      <c r="BF841">
        <f>IFERROR(INDEX(PP_Grid[#Data],$DD841,56),0)</f>
        <v/>
      </c>
      <c r="BG841">
        <f>IFERROR(INDEX(PP_Grid[#Data],$DD841,57),0)</f>
        <v/>
      </c>
      <c r="BH841">
        <f>IFERROR(INDEX(PP_Grid[#Data],$DD841,58),0)</f>
        <v/>
      </c>
      <c r="BI841">
        <f>IFERROR(INDEX(PP_Grid[#Data],$DD841,59),0)</f>
        <v/>
      </c>
      <c r="BJ841">
        <f>IFERROR(INDEX(PP_Grid[#Data],$DD841,60),0)</f>
        <v/>
      </c>
      <c r="BK841">
        <f>IFERROR(INDEX(PP_Grid[#Data],$DD841,61),0)</f>
        <v/>
      </c>
      <c r="BL841">
        <f>IFERROR(INDEX(PP_Grid[#Data],$DD841,62),0)</f>
        <v/>
      </c>
      <c r="BM841">
        <f>IFERROR(INDEX(PP_Grid[#Data],$DD841,63),0)</f>
        <v/>
      </c>
      <c r="BN841">
        <f>IFERROR(INDEX(PP_Grid[#Data],$DD841,64),0)</f>
        <v/>
      </c>
      <c r="BO841">
        <f>IFERROR(INDEX(PP_Grid[#Data],$DD841,65),0)</f>
        <v/>
      </c>
      <c r="BP841">
        <f>IFERROR(INDEX(PP_Grid[#Data],$DD841,66),0)</f>
        <v/>
      </c>
      <c r="BQ841">
        <f>IFERROR(INDEX(PP_Grid[#Data],$DD841,67),0)</f>
        <v/>
      </c>
      <c r="BR841">
        <f>IFERROR(INDEX(PP_Grid[#Data],$DD841,68),0)</f>
        <v/>
      </c>
      <c r="BS841">
        <f>IFERROR(INDEX(PP_Grid[#Data],$DD841,69),0)</f>
        <v/>
      </c>
      <c r="BT841">
        <f>IFERROR(INDEX(PP_Grid[#Data],$DD841,70),0)</f>
        <v/>
      </c>
      <c r="BU841">
        <f>IFERROR(INDEX(PP_Grid[#Data],$DD841,71),0)</f>
        <v/>
      </c>
      <c r="BV841">
        <f>IFERROR(INDEX(PP_Grid[#Data],$DD841,72),0)</f>
        <v/>
      </c>
      <c r="BW841">
        <f>IFERROR(INDEX(PP_Grid[#Data],$DD841,73),0)</f>
        <v/>
      </c>
      <c r="BX841">
        <f>IFERROR(INDEX(PP_Grid[#Data],$DD841,74),0)</f>
        <v/>
      </c>
      <c r="BY841">
        <f>IFERROR(INDEX(PP_Grid[#Data],$DD841,75),0)</f>
        <v/>
      </c>
      <c r="BZ841">
        <f>IFERROR(INDEX(PP_Grid[#Data],$DD841,76),0)</f>
        <v/>
      </c>
      <c r="CA841">
        <f>IFERROR(INDEX(PP_Grid[#Data],$DD841,77),0)</f>
        <v/>
      </c>
      <c r="CB841">
        <f>IFERROR(INDEX(PP_Grid[#Data],$DD841,78),0)</f>
        <v/>
      </c>
      <c r="CC841">
        <f>IFERROR(INDEX(PP_Grid[#Data],$DD841,79),0)</f>
        <v/>
      </c>
      <c r="CD841">
        <f>IFERROR(INDEX(PP_Grid[#Data],$DD841,80),0)</f>
        <v/>
      </c>
      <c r="CE841">
        <f>IFERROR(INDEX(PP_Grid[#Data],$DD841,81),0)</f>
        <v/>
      </c>
      <c r="CF841">
        <f>IFERROR(INDEX(PP_Grid[#Data],$DD841,82),0)</f>
        <v/>
      </c>
      <c r="CG841">
        <f>IFERROR(INDEX(PP_Grid[#Data],$DD841,83),0)</f>
        <v/>
      </c>
      <c r="CH841">
        <f>IFERROR(INDEX(PP_Grid[#Data],$DD841,84),0)</f>
        <v/>
      </c>
      <c r="CI841">
        <f>IFERROR(INDEX(PP_Grid[#Data],$DD841,85),0)</f>
        <v/>
      </c>
      <c r="CJ841">
        <f>IFERROR(INDEX(PP_Grid[#Data],$DD841,86),0)</f>
        <v/>
      </c>
      <c r="CK841">
        <f>IFERROR(INDEX(PP_Grid[#Data],$DD841,87),0)</f>
        <v/>
      </c>
      <c r="CL841">
        <f>IFERROR(INDEX(PP_Grid[#Data],$DD841,88),0)</f>
        <v/>
      </c>
      <c r="CM841">
        <f>IFERROR(INDEX(PP_Grid[#Data],$DD841,89),0)</f>
        <v/>
      </c>
      <c r="CN841">
        <f>IFERROR(INDEX(PP_Grid[#Data],$DD841,90),0)</f>
        <v/>
      </c>
      <c r="CO841">
        <f>IFERROR(INDEX(PP_Grid[#Data],$DD841,91),0)</f>
        <v/>
      </c>
      <c r="CP841">
        <f>IFERROR(INDEX(PP_Grid[#Data],$DD841,92),0)</f>
        <v/>
      </c>
      <c r="CQ841">
        <f>IFERROR(INDEX(PP_Grid[#Data],$DD841,93),0)</f>
        <v/>
      </c>
      <c r="CR841">
        <f>IFERROR(INDEX(PP_Grid[#Data],$DD841,94),0)</f>
        <v/>
      </c>
      <c r="CS841">
        <f>IFERROR(INDEX(PP_Grid[#Data],$DD841,95),0)</f>
        <v/>
      </c>
      <c r="CT841">
        <f>IFERROR(INDEX(PP_Grid[#Data],$DD841,96),0)</f>
        <v/>
      </c>
      <c r="CU841">
        <f>IFERROR(INDEX(PP_Grid[#Data],$DD841,97),0)</f>
        <v/>
      </c>
      <c r="CV841">
        <f>IFERROR(INDEX(PP_Grid[#Data],$DD841,98),0)</f>
        <v/>
      </c>
      <c r="CW841">
        <f>IFERROR(INDEX(PP_Grid[#Data],$DD841,99),0)</f>
        <v/>
      </c>
      <c r="CX841">
        <f>IFERROR(INDEX(PP_Grid[#Data],$DD841,100),0)</f>
        <v/>
      </c>
      <c r="CY841">
        <f>IFERROR(INDEX(PP_Grid[#Data],$DD841,101),0)</f>
        <v/>
      </c>
      <c r="CZ841">
        <f>IFERROR(INDEX(PP_Grid[#Data],$DD841,102),0)</f>
        <v/>
      </c>
      <c r="DA841">
        <f>IFERROR(INDEX(PP_Grid[#Data],$DD841,103),0)</f>
        <v/>
      </c>
      <c r="DB841">
        <f>IFERROR(INDEX(PP_Grid[#Data],$DD841,104),0)</f>
        <v/>
      </c>
      <c r="DC841">
        <f>IFERROR(INDEX(PP_Grid[#Data],$DD841,105),0)</f>
        <v/>
      </c>
      <c r="DD841" s="12">
        <f>IFERROR(MATCH($B841,PP_Grid[Intermediate],0),99999)</f>
        <v/>
      </c>
    </row>
    <row r="842">
      <c r="B842" t="inlineStr">
        <is>
          <t>使用量(kg)</t>
        </is>
      </c>
      <c r="C842">
        <f>SUMIFS(M_BOM[RM_Qty_Per_Batch],M_BOM[Intermediate],$B841,M_BOM[Part Name],$A812)</f>
        <v/>
      </c>
      <c r="D842">
        <f>$C842*D841</f>
        <v/>
      </c>
      <c r="E842">
        <f>$C842*E841</f>
        <v/>
      </c>
      <c r="F842">
        <f>$C842*F841</f>
        <v/>
      </c>
      <c r="G842">
        <f>$C842*G841</f>
        <v/>
      </c>
      <c r="H842">
        <f>$C842*H841</f>
        <v/>
      </c>
      <c r="I842">
        <f>$C842*I841</f>
        <v/>
      </c>
      <c r="J842">
        <f>$C842*J841</f>
        <v/>
      </c>
      <c r="K842">
        <f>$C842*K841</f>
        <v/>
      </c>
      <c r="L842">
        <f>$C842*L841</f>
        <v/>
      </c>
      <c r="M842">
        <f>$C842*M841</f>
        <v/>
      </c>
      <c r="N842">
        <f>$C842*N841</f>
        <v/>
      </c>
      <c r="O842">
        <f>$C842*O841</f>
        <v/>
      </c>
      <c r="P842">
        <f>$C842*P841</f>
        <v/>
      </c>
      <c r="Q842">
        <f>$C842*Q841</f>
        <v/>
      </c>
      <c r="R842">
        <f>$C842*R841</f>
        <v/>
      </c>
      <c r="S842">
        <f>$C842*S841</f>
        <v/>
      </c>
      <c r="T842">
        <f>$C842*T841</f>
        <v/>
      </c>
      <c r="U842">
        <f>$C842*U841</f>
        <v/>
      </c>
      <c r="V842">
        <f>$C842*V841</f>
        <v/>
      </c>
      <c r="W842">
        <f>$C842*W841</f>
        <v/>
      </c>
      <c r="X842">
        <f>$C842*X841</f>
        <v/>
      </c>
      <c r="Y842">
        <f>$C842*Y841</f>
        <v/>
      </c>
      <c r="Z842">
        <f>$C842*Z841</f>
        <v/>
      </c>
      <c r="AA842">
        <f>$C842*AA841</f>
        <v/>
      </c>
      <c r="AB842">
        <f>$C842*AB841</f>
        <v/>
      </c>
      <c r="AC842">
        <f>$C842*AC841</f>
        <v/>
      </c>
      <c r="AD842">
        <f>$C842*AD841</f>
        <v/>
      </c>
      <c r="AE842">
        <f>$C842*AE841</f>
        <v/>
      </c>
      <c r="AF842">
        <f>$C842*AF841</f>
        <v/>
      </c>
      <c r="AG842">
        <f>$C842*AG841</f>
        <v/>
      </c>
      <c r="AH842">
        <f>$C842*AH841</f>
        <v/>
      </c>
      <c r="AI842">
        <f>$C842*AI841</f>
        <v/>
      </c>
      <c r="AJ842">
        <f>$C842*AJ841</f>
        <v/>
      </c>
      <c r="AK842">
        <f>$C842*AK841</f>
        <v/>
      </c>
      <c r="AL842">
        <f>$C842*AL841</f>
        <v/>
      </c>
      <c r="AM842">
        <f>$C842*AM841</f>
        <v/>
      </c>
      <c r="AN842">
        <f>$C842*AN841</f>
        <v/>
      </c>
      <c r="AO842">
        <f>$C842*AO841</f>
        <v/>
      </c>
      <c r="AP842">
        <f>$C842*AP841</f>
        <v/>
      </c>
      <c r="AQ842">
        <f>$C842*AQ841</f>
        <v/>
      </c>
      <c r="AR842">
        <f>$C842*AR841</f>
        <v/>
      </c>
      <c r="AS842">
        <f>$C842*AS841</f>
        <v/>
      </c>
      <c r="AT842">
        <f>$C842*AT841</f>
        <v/>
      </c>
      <c r="AU842">
        <f>$C842*AU841</f>
        <v/>
      </c>
      <c r="AV842">
        <f>$C842*AV841</f>
        <v/>
      </c>
      <c r="AW842">
        <f>$C842*AW841</f>
        <v/>
      </c>
      <c r="AX842">
        <f>$C842*AX841</f>
        <v/>
      </c>
      <c r="AY842">
        <f>$C842*AY841</f>
        <v/>
      </c>
      <c r="AZ842">
        <f>$C842*AZ841</f>
        <v/>
      </c>
      <c r="BA842">
        <f>$C842*BA841</f>
        <v/>
      </c>
      <c r="BB842">
        <f>$C842*BB841</f>
        <v/>
      </c>
      <c r="BC842">
        <f>$C842*BC841</f>
        <v/>
      </c>
      <c r="BD842">
        <f>$C842*BD841</f>
        <v/>
      </c>
      <c r="BE842">
        <f>$C842*BE841</f>
        <v/>
      </c>
      <c r="BF842">
        <f>$C842*BF841</f>
        <v/>
      </c>
      <c r="BG842">
        <f>$C842*BG841</f>
        <v/>
      </c>
      <c r="BH842">
        <f>$C842*BH841</f>
        <v/>
      </c>
      <c r="BI842">
        <f>$C842*BI841</f>
        <v/>
      </c>
      <c r="BJ842">
        <f>$C842*BJ841</f>
        <v/>
      </c>
      <c r="BK842">
        <f>$C842*BK841</f>
        <v/>
      </c>
      <c r="BL842">
        <f>$C842*BL841</f>
        <v/>
      </c>
      <c r="BM842">
        <f>$C842*BM841</f>
        <v/>
      </c>
      <c r="BN842">
        <f>$C842*BN841</f>
        <v/>
      </c>
      <c r="BO842">
        <f>$C842*BO841</f>
        <v/>
      </c>
      <c r="BP842">
        <f>$C842*BP841</f>
        <v/>
      </c>
      <c r="BQ842">
        <f>$C842*BQ841</f>
        <v/>
      </c>
      <c r="BR842">
        <f>$C842*BR841</f>
        <v/>
      </c>
      <c r="BS842">
        <f>$C842*BS841</f>
        <v/>
      </c>
      <c r="BT842">
        <f>$C842*BT841</f>
        <v/>
      </c>
      <c r="BU842">
        <f>$C842*BU841</f>
        <v/>
      </c>
      <c r="BV842">
        <f>$C842*BV841</f>
        <v/>
      </c>
      <c r="BW842">
        <f>$C842*BW841</f>
        <v/>
      </c>
      <c r="BX842">
        <f>$C842*BX841</f>
        <v/>
      </c>
      <c r="BY842">
        <f>$C842*BY841</f>
        <v/>
      </c>
      <c r="BZ842">
        <f>$C842*BZ841</f>
        <v/>
      </c>
      <c r="CA842">
        <f>$C842*CA841</f>
        <v/>
      </c>
      <c r="CB842">
        <f>$C842*CB841</f>
        <v/>
      </c>
      <c r="CC842">
        <f>$C842*CC841</f>
        <v/>
      </c>
      <c r="CD842">
        <f>$C842*CD841</f>
        <v/>
      </c>
      <c r="CE842">
        <f>$C842*CE841</f>
        <v/>
      </c>
      <c r="CF842">
        <f>$C842*CF841</f>
        <v/>
      </c>
      <c r="CG842">
        <f>$C842*CG841</f>
        <v/>
      </c>
      <c r="CH842">
        <f>$C842*CH841</f>
        <v/>
      </c>
      <c r="CI842">
        <f>$C842*CI841</f>
        <v/>
      </c>
      <c r="CJ842">
        <f>$C842*CJ841</f>
        <v/>
      </c>
      <c r="CK842">
        <f>$C842*CK841</f>
        <v/>
      </c>
      <c r="CL842">
        <f>$C842*CL841</f>
        <v/>
      </c>
      <c r="CM842">
        <f>$C842*CM841</f>
        <v/>
      </c>
      <c r="CN842">
        <f>$C842*CN841</f>
        <v/>
      </c>
      <c r="CO842">
        <f>$C842*CO841</f>
        <v/>
      </c>
      <c r="CP842">
        <f>$C842*CP841</f>
        <v/>
      </c>
      <c r="CQ842">
        <f>$C842*CQ841</f>
        <v/>
      </c>
      <c r="CR842">
        <f>$C842*CR841</f>
        <v/>
      </c>
      <c r="CS842">
        <f>$C842*CS841</f>
        <v/>
      </c>
      <c r="CT842">
        <f>$C842*CT841</f>
        <v/>
      </c>
      <c r="CU842">
        <f>$C842*CU841</f>
        <v/>
      </c>
      <c r="CV842">
        <f>$C842*CV841</f>
        <v/>
      </c>
      <c r="CW842">
        <f>$C842*CW841</f>
        <v/>
      </c>
      <c r="CX842">
        <f>$C842*CX841</f>
        <v/>
      </c>
      <c r="CY842">
        <f>$C842*CY841</f>
        <v/>
      </c>
      <c r="CZ842">
        <f>$C842*CZ841</f>
        <v/>
      </c>
      <c r="DA842">
        <f>$C842*DA841</f>
        <v/>
      </c>
      <c r="DB842">
        <f>$C842*DB841</f>
        <v/>
      </c>
      <c r="DC842">
        <f>$C842*DC841</f>
        <v/>
      </c>
    </row>
    <row r="843">
      <c r="B843" s="5" t="inlineStr">
        <is>
          <t>合計使用量(kg)/週</t>
        </is>
      </c>
      <c r="D843">
        <f>'Grid_Requirement'!B38</f>
        <v/>
      </c>
      <c r="E843">
        <f>'Grid_Requirement'!C38</f>
        <v/>
      </c>
      <c r="F843">
        <f>'Grid_Requirement'!D38</f>
        <v/>
      </c>
      <c r="G843">
        <f>'Grid_Requirement'!E38</f>
        <v/>
      </c>
      <c r="H843">
        <f>'Grid_Requirement'!F38</f>
        <v/>
      </c>
      <c r="I843">
        <f>'Grid_Requirement'!G38</f>
        <v/>
      </c>
      <c r="J843">
        <f>'Grid_Requirement'!H38</f>
        <v/>
      </c>
      <c r="K843">
        <f>'Grid_Requirement'!I38</f>
        <v/>
      </c>
      <c r="L843">
        <f>'Grid_Requirement'!J38</f>
        <v/>
      </c>
      <c r="M843">
        <f>'Grid_Requirement'!K38</f>
        <v/>
      </c>
      <c r="N843">
        <f>'Grid_Requirement'!L38</f>
        <v/>
      </c>
      <c r="O843">
        <f>'Grid_Requirement'!M38</f>
        <v/>
      </c>
      <c r="P843">
        <f>'Grid_Requirement'!N38</f>
        <v/>
      </c>
      <c r="Q843">
        <f>'Grid_Requirement'!O38</f>
        <v/>
      </c>
      <c r="R843">
        <f>'Grid_Requirement'!P38</f>
        <v/>
      </c>
      <c r="S843">
        <f>'Grid_Requirement'!Q38</f>
        <v/>
      </c>
      <c r="T843">
        <f>'Grid_Requirement'!R38</f>
        <v/>
      </c>
      <c r="U843">
        <f>'Grid_Requirement'!S38</f>
        <v/>
      </c>
      <c r="V843">
        <f>'Grid_Requirement'!T38</f>
        <v/>
      </c>
      <c r="W843">
        <f>'Grid_Requirement'!U38</f>
        <v/>
      </c>
      <c r="X843">
        <f>'Grid_Requirement'!V38</f>
        <v/>
      </c>
      <c r="Y843">
        <f>'Grid_Requirement'!W38</f>
        <v/>
      </c>
      <c r="Z843">
        <f>'Grid_Requirement'!X38</f>
        <v/>
      </c>
      <c r="AA843">
        <f>'Grid_Requirement'!Y38</f>
        <v/>
      </c>
      <c r="AB843">
        <f>'Grid_Requirement'!Z38</f>
        <v/>
      </c>
      <c r="AC843">
        <f>'Grid_Requirement'!AA38</f>
        <v/>
      </c>
      <c r="AD843">
        <f>'Grid_Requirement'!AB38</f>
        <v/>
      </c>
      <c r="AE843">
        <f>'Grid_Requirement'!AC38</f>
        <v/>
      </c>
      <c r="AF843">
        <f>'Grid_Requirement'!AD38</f>
        <v/>
      </c>
      <c r="AG843">
        <f>'Grid_Requirement'!AE38</f>
        <v/>
      </c>
      <c r="AH843">
        <f>'Grid_Requirement'!AF38</f>
        <v/>
      </c>
      <c r="AI843">
        <f>'Grid_Requirement'!AG38</f>
        <v/>
      </c>
      <c r="AJ843">
        <f>'Grid_Requirement'!AH38</f>
        <v/>
      </c>
      <c r="AK843">
        <f>'Grid_Requirement'!AI38</f>
        <v/>
      </c>
      <c r="AL843">
        <f>'Grid_Requirement'!AJ38</f>
        <v/>
      </c>
      <c r="AM843">
        <f>'Grid_Requirement'!AK38</f>
        <v/>
      </c>
      <c r="AN843">
        <f>'Grid_Requirement'!AL38</f>
        <v/>
      </c>
      <c r="AO843">
        <f>'Grid_Requirement'!AM38</f>
        <v/>
      </c>
      <c r="AP843">
        <f>'Grid_Requirement'!AN38</f>
        <v/>
      </c>
      <c r="AQ843">
        <f>'Grid_Requirement'!AO38</f>
        <v/>
      </c>
      <c r="AR843">
        <f>'Grid_Requirement'!AP38</f>
        <v/>
      </c>
      <c r="AS843">
        <f>'Grid_Requirement'!AQ38</f>
        <v/>
      </c>
      <c r="AT843">
        <f>'Grid_Requirement'!AR38</f>
        <v/>
      </c>
      <c r="AU843">
        <f>'Grid_Requirement'!AS38</f>
        <v/>
      </c>
      <c r="AV843">
        <f>'Grid_Requirement'!AT38</f>
        <v/>
      </c>
      <c r="AW843">
        <f>'Grid_Requirement'!AU38</f>
        <v/>
      </c>
      <c r="AX843">
        <f>'Grid_Requirement'!AV38</f>
        <v/>
      </c>
      <c r="AY843">
        <f>'Grid_Requirement'!AW38</f>
        <v/>
      </c>
      <c r="AZ843">
        <f>'Grid_Requirement'!AX38</f>
        <v/>
      </c>
      <c r="BA843">
        <f>'Grid_Requirement'!AY38</f>
        <v/>
      </c>
      <c r="BB843">
        <f>'Grid_Requirement'!AZ38</f>
        <v/>
      </c>
      <c r="BC843">
        <f>'Grid_Requirement'!BA38</f>
        <v/>
      </c>
      <c r="BD843">
        <f>'Grid_Requirement'!BB38</f>
        <v/>
      </c>
      <c r="BE843">
        <f>'Grid_Requirement'!BC38</f>
        <v/>
      </c>
      <c r="BF843">
        <f>'Grid_Requirement'!BD38</f>
        <v/>
      </c>
      <c r="BG843">
        <f>'Grid_Requirement'!BE38</f>
        <v/>
      </c>
      <c r="BH843">
        <f>'Grid_Requirement'!BF38</f>
        <v/>
      </c>
      <c r="BI843">
        <f>'Grid_Requirement'!BG38</f>
        <v/>
      </c>
      <c r="BJ843">
        <f>'Grid_Requirement'!BH38</f>
        <v/>
      </c>
      <c r="BK843">
        <f>'Grid_Requirement'!BI38</f>
        <v/>
      </c>
      <c r="BL843">
        <f>'Grid_Requirement'!BJ38</f>
        <v/>
      </c>
      <c r="BM843">
        <f>'Grid_Requirement'!BK38</f>
        <v/>
      </c>
      <c r="BN843">
        <f>'Grid_Requirement'!BL38</f>
        <v/>
      </c>
      <c r="BO843">
        <f>'Grid_Requirement'!BM38</f>
        <v/>
      </c>
      <c r="BP843">
        <f>'Grid_Requirement'!BN38</f>
        <v/>
      </c>
      <c r="BQ843">
        <f>'Grid_Requirement'!BO38</f>
        <v/>
      </c>
      <c r="BR843">
        <f>'Grid_Requirement'!BP38</f>
        <v/>
      </c>
      <c r="BS843">
        <f>'Grid_Requirement'!BQ38</f>
        <v/>
      </c>
      <c r="BT843">
        <f>'Grid_Requirement'!BR38</f>
        <v/>
      </c>
      <c r="BU843">
        <f>'Grid_Requirement'!BS38</f>
        <v/>
      </c>
      <c r="BV843">
        <f>'Grid_Requirement'!BT38</f>
        <v/>
      </c>
      <c r="BW843">
        <f>'Grid_Requirement'!BU38</f>
        <v/>
      </c>
      <c r="BX843">
        <f>'Grid_Requirement'!BV38</f>
        <v/>
      </c>
      <c r="BY843">
        <f>'Grid_Requirement'!BW38</f>
        <v/>
      </c>
      <c r="BZ843">
        <f>'Grid_Requirement'!BX38</f>
        <v/>
      </c>
      <c r="CA843">
        <f>'Grid_Requirement'!BY38</f>
        <v/>
      </c>
      <c r="CB843">
        <f>'Grid_Requirement'!BZ38</f>
        <v/>
      </c>
      <c r="CC843">
        <f>'Grid_Requirement'!CA38</f>
        <v/>
      </c>
      <c r="CD843">
        <f>'Grid_Requirement'!CB38</f>
        <v/>
      </c>
      <c r="CE843">
        <f>'Grid_Requirement'!CC38</f>
        <v/>
      </c>
      <c r="CF843">
        <f>'Grid_Requirement'!CD38</f>
        <v/>
      </c>
      <c r="CG843">
        <f>'Grid_Requirement'!CE38</f>
        <v/>
      </c>
      <c r="CH843">
        <f>'Grid_Requirement'!CF38</f>
        <v/>
      </c>
      <c r="CI843">
        <f>'Grid_Requirement'!CG38</f>
        <v/>
      </c>
      <c r="CJ843">
        <f>'Grid_Requirement'!CH38</f>
        <v/>
      </c>
      <c r="CK843">
        <f>'Grid_Requirement'!CI38</f>
        <v/>
      </c>
      <c r="CL843">
        <f>'Grid_Requirement'!CJ38</f>
        <v/>
      </c>
      <c r="CM843">
        <f>'Grid_Requirement'!CK38</f>
        <v/>
      </c>
      <c r="CN843">
        <f>'Grid_Requirement'!CL38</f>
        <v/>
      </c>
      <c r="CO843">
        <f>'Grid_Requirement'!CM38</f>
        <v/>
      </c>
      <c r="CP843">
        <f>'Grid_Requirement'!CN38</f>
        <v/>
      </c>
      <c r="CQ843">
        <f>'Grid_Requirement'!CO38</f>
        <v/>
      </c>
      <c r="CR843">
        <f>'Grid_Requirement'!CP38</f>
        <v/>
      </c>
      <c r="CS843">
        <f>'Grid_Requirement'!CQ38</f>
        <v/>
      </c>
      <c r="CT843">
        <f>'Grid_Requirement'!CR38</f>
        <v/>
      </c>
      <c r="CU843">
        <f>'Grid_Requirement'!CS38</f>
        <v/>
      </c>
      <c r="CV843">
        <f>'Grid_Requirement'!CT38</f>
        <v/>
      </c>
      <c r="CW843">
        <f>'Grid_Requirement'!CU38</f>
        <v/>
      </c>
      <c r="CX843">
        <f>'Grid_Requirement'!CV38</f>
        <v/>
      </c>
      <c r="CY843">
        <f>'Grid_Requirement'!CW38</f>
        <v/>
      </c>
      <c r="CZ843">
        <f>'Grid_Requirement'!CX38</f>
        <v/>
      </c>
      <c r="DA843">
        <f>'Grid_Requirement'!CY38</f>
        <v/>
      </c>
      <c r="DB843">
        <f>'Grid_Requirement'!CZ38</f>
        <v/>
      </c>
      <c r="DC843">
        <f>'Grid_Requirement'!DA38</f>
        <v/>
      </c>
    </row>
    <row r="844">
      <c r="B844" t="inlineStr">
        <is>
          <t>TTAF在庫(実績,kg)</t>
        </is>
      </c>
      <c r="D844">
        <f>'T_TTAFStock'!B42</f>
        <v/>
      </c>
      <c r="E844">
        <f>'T_TTAFStock'!C42</f>
        <v/>
      </c>
      <c r="F844">
        <f>'T_TTAFStock'!D42</f>
        <v/>
      </c>
      <c r="G844">
        <f>'T_TTAFStock'!E42</f>
        <v/>
      </c>
      <c r="H844">
        <f>'T_TTAFStock'!F42</f>
        <v/>
      </c>
      <c r="I844">
        <f>'T_TTAFStock'!G42</f>
        <v/>
      </c>
      <c r="J844">
        <f>'T_TTAFStock'!H42</f>
        <v/>
      </c>
      <c r="K844">
        <f>'T_TTAFStock'!I42</f>
        <v/>
      </c>
      <c r="L844">
        <f>'T_TTAFStock'!J42</f>
        <v/>
      </c>
      <c r="M844">
        <f>'T_TTAFStock'!K42</f>
        <v/>
      </c>
      <c r="N844">
        <f>'T_TTAFStock'!L42</f>
        <v/>
      </c>
      <c r="O844">
        <f>'T_TTAFStock'!M42</f>
        <v/>
      </c>
      <c r="P844">
        <f>'T_TTAFStock'!N42</f>
        <v/>
      </c>
      <c r="Q844">
        <f>'T_TTAFStock'!O42</f>
        <v/>
      </c>
      <c r="R844">
        <f>'T_TTAFStock'!P42</f>
        <v/>
      </c>
      <c r="S844">
        <f>'T_TTAFStock'!Q42</f>
        <v/>
      </c>
      <c r="T844">
        <f>'T_TTAFStock'!R42</f>
        <v/>
      </c>
      <c r="U844">
        <f>'T_TTAFStock'!S42</f>
        <v/>
      </c>
      <c r="V844">
        <f>'T_TTAFStock'!T42</f>
        <v/>
      </c>
      <c r="W844">
        <f>'T_TTAFStock'!U42</f>
        <v/>
      </c>
      <c r="X844">
        <f>'T_TTAFStock'!V42</f>
        <v/>
      </c>
      <c r="Y844">
        <f>'T_TTAFStock'!W42</f>
        <v/>
      </c>
      <c r="Z844">
        <f>'T_TTAFStock'!X42</f>
        <v/>
      </c>
      <c r="AA844">
        <f>'T_TTAFStock'!Y42</f>
        <v/>
      </c>
      <c r="AB844">
        <f>'T_TTAFStock'!Z42</f>
        <v/>
      </c>
      <c r="AC844">
        <f>'T_TTAFStock'!AA42</f>
        <v/>
      </c>
      <c r="AD844">
        <f>'T_TTAFStock'!AB42</f>
        <v/>
      </c>
      <c r="AE844">
        <f>'T_TTAFStock'!AC42</f>
        <v/>
      </c>
      <c r="AF844">
        <f>'T_TTAFStock'!AD42</f>
        <v/>
      </c>
      <c r="AG844">
        <f>'T_TTAFStock'!AE42</f>
        <v/>
      </c>
      <c r="AH844">
        <f>'T_TTAFStock'!AF42</f>
        <v/>
      </c>
      <c r="AI844">
        <f>'T_TTAFStock'!AG42</f>
        <v/>
      </c>
      <c r="AJ844">
        <f>'T_TTAFStock'!AH42</f>
        <v/>
      </c>
      <c r="AK844">
        <f>'T_TTAFStock'!AI42</f>
        <v/>
      </c>
      <c r="AL844">
        <f>'T_TTAFStock'!AJ42</f>
        <v/>
      </c>
      <c r="AM844">
        <f>'T_TTAFStock'!AK42</f>
        <v/>
      </c>
      <c r="AN844">
        <f>'T_TTAFStock'!AL42</f>
        <v/>
      </c>
      <c r="AO844">
        <f>'T_TTAFStock'!AM42</f>
        <v/>
      </c>
      <c r="AP844">
        <f>'T_TTAFStock'!AN42</f>
        <v/>
      </c>
      <c r="AQ844">
        <f>'T_TTAFStock'!AO42</f>
        <v/>
      </c>
      <c r="AR844">
        <f>'T_TTAFStock'!AP42</f>
        <v/>
      </c>
      <c r="AS844">
        <f>'T_TTAFStock'!AQ42</f>
        <v/>
      </c>
      <c r="AT844">
        <f>'T_TTAFStock'!AR42</f>
        <v/>
      </c>
      <c r="AU844">
        <f>'T_TTAFStock'!AS42</f>
        <v/>
      </c>
      <c r="AV844">
        <f>'T_TTAFStock'!AT42</f>
        <v/>
      </c>
      <c r="AW844">
        <f>'T_TTAFStock'!AU42</f>
        <v/>
      </c>
      <c r="AX844">
        <f>'T_TTAFStock'!AV42</f>
        <v/>
      </c>
      <c r="AY844">
        <f>'T_TTAFStock'!AW42</f>
        <v/>
      </c>
      <c r="AZ844">
        <f>'T_TTAFStock'!AX42</f>
        <v/>
      </c>
      <c r="BA844">
        <f>'T_TTAFStock'!AY42</f>
        <v/>
      </c>
      <c r="BB844">
        <f>'T_TTAFStock'!AZ42</f>
        <v/>
      </c>
      <c r="BC844">
        <f>'T_TTAFStock'!BA42</f>
        <v/>
      </c>
      <c r="BD844">
        <f>'T_TTAFStock'!BB42</f>
        <v/>
      </c>
      <c r="BE844">
        <f>'T_TTAFStock'!BC42</f>
        <v/>
      </c>
      <c r="BF844">
        <f>'T_TTAFStock'!BD42</f>
        <v/>
      </c>
      <c r="BG844">
        <f>'T_TTAFStock'!BE42</f>
        <v/>
      </c>
      <c r="BH844">
        <f>'T_TTAFStock'!BF42</f>
        <v/>
      </c>
      <c r="BI844">
        <f>'T_TTAFStock'!BG42</f>
        <v/>
      </c>
      <c r="BJ844">
        <f>'T_TTAFStock'!BH42</f>
        <v/>
      </c>
      <c r="BK844">
        <f>'T_TTAFStock'!BI42</f>
        <v/>
      </c>
      <c r="BL844">
        <f>'T_TTAFStock'!BJ42</f>
        <v/>
      </c>
      <c r="BM844">
        <f>'T_TTAFStock'!BK42</f>
        <v/>
      </c>
      <c r="BN844">
        <f>'T_TTAFStock'!BL42</f>
        <v/>
      </c>
      <c r="BO844">
        <f>'T_TTAFStock'!BM42</f>
        <v/>
      </c>
      <c r="BP844">
        <f>'T_TTAFStock'!BN42</f>
        <v/>
      </c>
      <c r="BQ844">
        <f>'T_TTAFStock'!BO42</f>
        <v/>
      </c>
      <c r="BR844">
        <f>'T_TTAFStock'!BP42</f>
        <v/>
      </c>
      <c r="BS844">
        <f>'T_TTAFStock'!BQ42</f>
        <v/>
      </c>
      <c r="BT844">
        <f>'T_TTAFStock'!BR42</f>
        <v/>
      </c>
      <c r="BU844">
        <f>'T_TTAFStock'!BS42</f>
        <v/>
      </c>
      <c r="BV844">
        <f>'T_TTAFStock'!BT42</f>
        <v/>
      </c>
      <c r="BW844">
        <f>'T_TTAFStock'!BU42</f>
        <v/>
      </c>
      <c r="BX844">
        <f>'T_TTAFStock'!BV42</f>
        <v/>
      </c>
      <c r="BY844">
        <f>'T_TTAFStock'!BW42</f>
        <v/>
      </c>
      <c r="BZ844">
        <f>'T_TTAFStock'!BX42</f>
        <v/>
      </c>
      <c r="CA844">
        <f>'T_TTAFStock'!BY42</f>
        <v/>
      </c>
      <c r="CB844">
        <f>'T_TTAFStock'!BZ42</f>
        <v/>
      </c>
      <c r="CC844">
        <f>'T_TTAFStock'!CA42</f>
        <v/>
      </c>
      <c r="CD844">
        <f>'T_TTAFStock'!CB42</f>
        <v/>
      </c>
      <c r="CE844">
        <f>'T_TTAFStock'!CC42</f>
        <v/>
      </c>
      <c r="CF844">
        <f>'T_TTAFStock'!CD42</f>
        <v/>
      </c>
      <c r="CG844">
        <f>'T_TTAFStock'!CE42</f>
        <v/>
      </c>
      <c r="CH844">
        <f>'T_TTAFStock'!CF42</f>
        <v/>
      </c>
      <c r="CI844">
        <f>'T_TTAFStock'!CG42</f>
        <v/>
      </c>
      <c r="CJ844">
        <f>'T_TTAFStock'!CH42</f>
        <v/>
      </c>
      <c r="CK844">
        <f>'T_TTAFStock'!CI42</f>
        <v/>
      </c>
      <c r="CL844">
        <f>'T_TTAFStock'!CJ42</f>
        <v/>
      </c>
      <c r="CM844">
        <f>'T_TTAFStock'!CK42</f>
        <v/>
      </c>
      <c r="CN844">
        <f>'T_TTAFStock'!CL42</f>
        <v/>
      </c>
      <c r="CO844">
        <f>'T_TTAFStock'!CM42</f>
        <v/>
      </c>
      <c r="CP844">
        <f>'T_TTAFStock'!CN42</f>
        <v/>
      </c>
      <c r="CQ844">
        <f>'T_TTAFStock'!CO42</f>
        <v/>
      </c>
      <c r="CR844">
        <f>'T_TTAFStock'!CP42</f>
        <v/>
      </c>
      <c r="CS844">
        <f>'T_TTAFStock'!CQ42</f>
        <v/>
      </c>
      <c r="CT844">
        <f>'T_TTAFStock'!CR42</f>
        <v/>
      </c>
      <c r="CU844">
        <f>'T_TTAFStock'!CS42</f>
        <v/>
      </c>
      <c r="CV844">
        <f>'T_TTAFStock'!CT42</f>
        <v/>
      </c>
      <c r="CW844">
        <f>'T_TTAFStock'!CU42</f>
        <v/>
      </c>
      <c r="CX844">
        <f>'T_TTAFStock'!CV42</f>
        <v/>
      </c>
      <c r="CY844">
        <f>'T_TTAFStock'!CW42</f>
        <v/>
      </c>
      <c r="CZ844">
        <f>'T_TTAFStock'!CX42</f>
        <v/>
      </c>
      <c r="DA844">
        <f>'T_TTAFStock'!CY42</f>
        <v/>
      </c>
      <c r="DB844">
        <f>'T_TTAFStock'!CZ42</f>
        <v/>
      </c>
      <c r="DC844">
        <f>'T_TTAFStock'!DA42</f>
        <v/>
      </c>
    </row>
    <row r="845">
      <c r="B845" t="inlineStr">
        <is>
          <t>自社在庫(実績,kg)</t>
        </is>
      </c>
      <c r="D845">
        <f>'T_SelfStock'!B42</f>
        <v/>
      </c>
      <c r="E845">
        <f>'T_SelfStock'!C42</f>
        <v/>
      </c>
      <c r="F845">
        <f>'T_SelfStock'!D42</f>
        <v/>
      </c>
      <c r="G845">
        <f>'T_SelfStock'!E42</f>
        <v/>
      </c>
      <c r="H845">
        <f>'T_SelfStock'!F42</f>
        <v/>
      </c>
      <c r="I845">
        <f>'T_SelfStock'!G42</f>
        <v/>
      </c>
      <c r="J845">
        <f>'T_SelfStock'!H42</f>
        <v/>
      </c>
      <c r="K845">
        <f>'T_SelfStock'!I42</f>
        <v/>
      </c>
      <c r="L845">
        <f>'T_SelfStock'!J42</f>
        <v/>
      </c>
      <c r="M845">
        <f>'T_SelfStock'!K42</f>
        <v/>
      </c>
      <c r="N845">
        <f>'T_SelfStock'!L42</f>
        <v/>
      </c>
      <c r="O845">
        <f>'T_SelfStock'!M42</f>
        <v/>
      </c>
      <c r="P845">
        <f>'T_SelfStock'!N42</f>
        <v/>
      </c>
      <c r="Q845">
        <f>'T_SelfStock'!O42</f>
        <v/>
      </c>
      <c r="R845">
        <f>'T_SelfStock'!P42</f>
        <v/>
      </c>
      <c r="S845">
        <f>'T_SelfStock'!Q42</f>
        <v/>
      </c>
      <c r="T845">
        <f>'T_SelfStock'!R42</f>
        <v/>
      </c>
      <c r="U845">
        <f>'T_SelfStock'!S42</f>
        <v/>
      </c>
      <c r="V845">
        <f>'T_SelfStock'!T42</f>
        <v/>
      </c>
      <c r="W845">
        <f>'T_SelfStock'!U42</f>
        <v/>
      </c>
      <c r="X845">
        <f>'T_SelfStock'!V42</f>
        <v/>
      </c>
      <c r="Y845">
        <f>'T_SelfStock'!W42</f>
        <v/>
      </c>
      <c r="Z845">
        <f>'T_SelfStock'!X42</f>
        <v/>
      </c>
      <c r="AA845">
        <f>'T_SelfStock'!Y42</f>
        <v/>
      </c>
      <c r="AB845">
        <f>'T_SelfStock'!Z42</f>
        <v/>
      </c>
      <c r="AC845">
        <f>'T_SelfStock'!AA42</f>
        <v/>
      </c>
      <c r="AD845">
        <f>'T_SelfStock'!AB42</f>
        <v/>
      </c>
      <c r="AE845">
        <f>'T_SelfStock'!AC42</f>
        <v/>
      </c>
      <c r="AF845">
        <f>'T_SelfStock'!AD42</f>
        <v/>
      </c>
      <c r="AG845">
        <f>'T_SelfStock'!AE42</f>
        <v/>
      </c>
      <c r="AH845">
        <f>'T_SelfStock'!AF42</f>
        <v/>
      </c>
      <c r="AI845">
        <f>'T_SelfStock'!AG42</f>
        <v/>
      </c>
      <c r="AJ845">
        <f>'T_SelfStock'!AH42</f>
        <v/>
      </c>
      <c r="AK845">
        <f>'T_SelfStock'!AI42</f>
        <v/>
      </c>
      <c r="AL845">
        <f>'T_SelfStock'!AJ42</f>
        <v/>
      </c>
      <c r="AM845">
        <f>'T_SelfStock'!AK42</f>
        <v/>
      </c>
      <c r="AN845">
        <f>'T_SelfStock'!AL42</f>
        <v/>
      </c>
      <c r="AO845">
        <f>'T_SelfStock'!AM42</f>
        <v/>
      </c>
      <c r="AP845">
        <f>'T_SelfStock'!AN42</f>
        <v/>
      </c>
      <c r="AQ845">
        <f>'T_SelfStock'!AO42</f>
        <v/>
      </c>
      <c r="AR845">
        <f>'T_SelfStock'!AP42</f>
        <v/>
      </c>
      <c r="AS845">
        <f>'T_SelfStock'!AQ42</f>
        <v/>
      </c>
      <c r="AT845">
        <f>'T_SelfStock'!AR42</f>
        <v/>
      </c>
      <c r="AU845">
        <f>'T_SelfStock'!AS42</f>
        <v/>
      </c>
      <c r="AV845">
        <f>'T_SelfStock'!AT42</f>
        <v/>
      </c>
      <c r="AW845">
        <f>'T_SelfStock'!AU42</f>
        <v/>
      </c>
      <c r="AX845">
        <f>'T_SelfStock'!AV42</f>
        <v/>
      </c>
      <c r="AY845">
        <f>'T_SelfStock'!AW42</f>
        <v/>
      </c>
      <c r="AZ845">
        <f>'T_SelfStock'!AX42</f>
        <v/>
      </c>
      <c r="BA845">
        <f>'T_SelfStock'!AY42</f>
        <v/>
      </c>
      <c r="BB845">
        <f>'T_SelfStock'!AZ42</f>
        <v/>
      </c>
      <c r="BC845">
        <f>'T_SelfStock'!BA42</f>
        <v/>
      </c>
      <c r="BD845">
        <f>'T_SelfStock'!BB42</f>
        <v/>
      </c>
      <c r="BE845">
        <f>'T_SelfStock'!BC42</f>
        <v/>
      </c>
      <c r="BF845">
        <f>'T_SelfStock'!BD42</f>
        <v/>
      </c>
      <c r="BG845">
        <f>'T_SelfStock'!BE42</f>
        <v/>
      </c>
      <c r="BH845">
        <f>'T_SelfStock'!BF42</f>
        <v/>
      </c>
      <c r="BI845">
        <f>'T_SelfStock'!BG42</f>
        <v/>
      </c>
      <c r="BJ845">
        <f>'T_SelfStock'!BH42</f>
        <v/>
      </c>
      <c r="BK845">
        <f>'T_SelfStock'!BI42</f>
        <v/>
      </c>
      <c r="BL845">
        <f>'T_SelfStock'!BJ42</f>
        <v/>
      </c>
      <c r="BM845">
        <f>'T_SelfStock'!BK42</f>
        <v/>
      </c>
      <c r="BN845">
        <f>'T_SelfStock'!BL42</f>
        <v/>
      </c>
      <c r="BO845">
        <f>'T_SelfStock'!BM42</f>
        <v/>
      </c>
      <c r="BP845">
        <f>'T_SelfStock'!BN42</f>
        <v/>
      </c>
      <c r="BQ845">
        <f>'T_SelfStock'!BO42</f>
        <v/>
      </c>
      <c r="BR845">
        <f>'T_SelfStock'!BP42</f>
        <v/>
      </c>
      <c r="BS845">
        <f>'T_SelfStock'!BQ42</f>
        <v/>
      </c>
      <c r="BT845">
        <f>'T_SelfStock'!BR42</f>
        <v/>
      </c>
      <c r="BU845">
        <f>'T_SelfStock'!BS42</f>
        <v/>
      </c>
      <c r="BV845">
        <f>'T_SelfStock'!BT42</f>
        <v/>
      </c>
      <c r="BW845">
        <f>'T_SelfStock'!BU42</f>
        <v/>
      </c>
      <c r="BX845">
        <f>'T_SelfStock'!BV42</f>
        <v/>
      </c>
      <c r="BY845">
        <f>'T_SelfStock'!BW42</f>
        <v/>
      </c>
      <c r="BZ845">
        <f>'T_SelfStock'!BX42</f>
        <v/>
      </c>
      <c r="CA845">
        <f>'T_SelfStock'!BY42</f>
        <v/>
      </c>
      <c r="CB845">
        <f>'T_SelfStock'!BZ42</f>
        <v/>
      </c>
      <c r="CC845">
        <f>'T_SelfStock'!CA42</f>
        <v/>
      </c>
      <c r="CD845">
        <f>'T_SelfStock'!CB42</f>
        <v/>
      </c>
      <c r="CE845">
        <f>'T_SelfStock'!CC42</f>
        <v/>
      </c>
      <c r="CF845">
        <f>'T_SelfStock'!CD42</f>
        <v/>
      </c>
      <c r="CG845">
        <f>'T_SelfStock'!CE42</f>
        <v/>
      </c>
      <c r="CH845">
        <f>'T_SelfStock'!CF42</f>
        <v/>
      </c>
      <c r="CI845">
        <f>'T_SelfStock'!CG42</f>
        <v/>
      </c>
      <c r="CJ845">
        <f>'T_SelfStock'!CH42</f>
        <v/>
      </c>
      <c r="CK845">
        <f>'T_SelfStock'!CI42</f>
        <v/>
      </c>
      <c r="CL845">
        <f>'T_SelfStock'!CJ42</f>
        <v/>
      </c>
      <c r="CM845">
        <f>'T_SelfStock'!CK42</f>
        <v/>
      </c>
      <c r="CN845">
        <f>'T_SelfStock'!CL42</f>
        <v/>
      </c>
      <c r="CO845">
        <f>'T_SelfStock'!CM42</f>
        <v/>
      </c>
      <c r="CP845">
        <f>'T_SelfStock'!CN42</f>
        <v/>
      </c>
      <c r="CQ845">
        <f>'T_SelfStock'!CO42</f>
        <v/>
      </c>
      <c r="CR845">
        <f>'T_SelfStock'!CP42</f>
        <v/>
      </c>
      <c r="CS845">
        <f>'T_SelfStock'!CQ42</f>
        <v/>
      </c>
      <c r="CT845">
        <f>'T_SelfStock'!CR42</f>
        <v/>
      </c>
      <c r="CU845">
        <f>'T_SelfStock'!CS42</f>
        <v/>
      </c>
      <c r="CV845">
        <f>'T_SelfStock'!CT42</f>
        <v/>
      </c>
      <c r="CW845">
        <f>'T_SelfStock'!CU42</f>
        <v/>
      </c>
      <c r="CX845">
        <f>'T_SelfStock'!CV42</f>
        <v/>
      </c>
      <c r="CY845">
        <f>'T_SelfStock'!CW42</f>
        <v/>
      </c>
      <c r="CZ845">
        <f>'T_SelfStock'!CX42</f>
        <v/>
      </c>
      <c r="DA845">
        <f>'T_SelfStock'!CY42</f>
        <v/>
      </c>
      <c r="DB845">
        <f>'T_SelfStock'!CZ42</f>
        <v/>
      </c>
      <c r="DC845">
        <f>'T_SelfStock'!DA42</f>
        <v/>
      </c>
    </row>
    <row r="846">
      <c r="B846" t="inlineStr">
        <is>
          <t>Order(発注予定,kg)</t>
        </is>
      </c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  <c r="AB846" s="23" t="n"/>
      <c r="AC846" s="23" t="n"/>
      <c r="AD846" s="23" t="n"/>
      <c r="AE846" s="23" t="n"/>
      <c r="AF846" s="23" t="n"/>
      <c r="AG846" s="23" t="n"/>
      <c r="AH846" s="23" t="n"/>
      <c r="AI846" s="23" t="n"/>
      <c r="AJ846" s="23" t="n"/>
      <c r="AK846" s="23" t="n"/>
      <c r="AL846" s="23" t="n"/>
      <c r="AM846" s="23" t="n"/>
      <c r="AN846" s="23" t="n"/>
      <c r="AO846" s="23" t="n"/>
      <c r="AP846" s="23" t="n"/>
      <c r="AQ846" s="23" t="n"/>
      <c r="AR846" s="23" t="n"/>
      <c r="AS846" s="23" t="n"/>
      <c r="AT846" s="23" t="n"/>
      <c r="AU846" s="23" t="n"/>
      <c r="AV846" s="23" t="n"/>
      <c r="AW846" s="23" t="n"/>
      <c r="AX846" s="23" t="n"/>
      <c r="AY846" s="23" t="n"/>
      <c r="AZ846" s="23" t="n"/>
      <c r="BA846" s="23" t="n"/>
      <c r="BB846" s="23" t="n"/>
      <c r="BC846" s="23" t="n"/>
      <c r="BD846" s="23" t="n"/>
      <c r="BE846" s="23" t="n"/>
      <c r="BF846" s="23" t="n"/>
      <c r="BG846" s="23" t="n"/>
      <c r="BH846" s="23" t="n"/>
      <c r="BI846" s="23" t="n"/>
      <c r="BJ846" s="23" t="n"/>
      <c r="BK846" s="23" t="n"/>
      <c r="BL846" s="23" t="n"/>
      <c r="BM846" s="23" t="n"/>
      <c r="BN846" s="23" t="n"/>
      <c r="BO846" s="23" t="n"/>
      <c r="BP846" s="23" t="n"/>
      <c r="BQ846" s="23" t="n"/>
      <c r="BR846" s="23" t="n"/>
      <c r="BS846" s="23" t="n"/>
      <c r="BT846" s="23" t="n"/>
      <c r="BU846" s="23" t="n"/>
      <c r="BV846" s="23" t="n"/>
      <c r="BW846" s="23" t="n"/>
      <c r="BX846" s="23" t="n"/>
      <c r="BY846" s="23" t="n"/>
      <c r="BZ846" s="23" t="n"/>
      <c r="CA846" s="23" t="n"/>
      <c r="CB846" s="23" t="n"/>
      <c r="CC846" s="23" t="n"/>
      <c r="CD846" s="23" t="n"/>
      <c r="CE846" s="23" t="n"/>
      <c r="CF846" s="23" t="n"/>
      <c r="CG846" s="23" t="n"/>
      <c r="CH846" s="23" t="n"/>
      <c r="CI846" s="23" t="n"/>
      <c r="CJ846" s="23" t="n"/>
      <c r="CK846" s="23" t="n"/>
      <c r="CL846" s="23" t="n"/>
      <c r="CM846" s="23" t="n"/>
      <c r="CN846" s="23" t="n"/>
      <c r="CO846" s="23" t="n"/>
      <c r="CP846" s="23" t="n"/>
      <c r="CQ846" s="23" t="n"/>
      <c r="CR846" s="23" t="n"/>
      <c r="CS846" s="23" t="n"/>
      <c r="CT846" s="23" t="n"/>
      <c r="CU846" s="23" t="n"/>
      <c r="CV846" s="23" t="n"/>
      <c r="CW846" s="23" t="n"/>
      <c r="CX846" s="23" t="n"/>
      <c r="CY846" s="23" t="n"/>
      <c r="CZ846" s="23" t="n"/>
      <c r="DA846" s="23" t="n"/>
      <c r="DB846" s="23" t="n"/>
      <c r="DC846" s="23" t="n"/>
      <c r="DE846" s="12" t="inlineStr">
        <is>
          <t>CHEM-1530</t>
        </is>
      </c>
    </row>
    <row r="847">
      <c r="B847" s="24" t="inlineStr">
        <is>
          <t>PO_No</t>
        </is>
      </c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  <c r="AD847" s="25" t="n"/>
      <c r="AE847" s="25" t="n"/>
      <c r="AF847" s="25" t="n"/>
      <c r="AG847" s="25" t="n"/>
      <c r="AH847" s="25" t="n"/>
      <c r="AI847" s="25" t="n"/>
      <c r="AJ847" s="25" t="n"/>
      <c r="AK847" s="25" t="n"/>
      <c r="AL847" s="25" t="n"/>
      <c r="AM847" s="25" t="n"/>
      <c r="AN847" s="25" t="n"/>
      <c r="AO847" s="25" t="n"/>
      <c r="AP847" s="25" t="n"/>
      <c r="AQ847" s="25" t="n"/>
      <c r="AR847" s="25" t="n"/>
      <c r="AS847" s="25" t="n"/>
      <c r="AT847" s="25" t="n"/>
      <c r="AU847" s="25" t="n"/>
      <c r="AV847" s="25" t="n"/>
      <c r="AW847" s="25" t="n"/>
      <c r="AX847" s="25" t="n"/>
      <c r="AY847" s="25" t="n"/>
      <c r="AZ847" s="25" t="n"/>
      <c r="BA847" s="25" t="n"/>
      <c r="BB847" s="25" t="n"/>
      <c r="BC847" s="25" t="n"/>
      <c r="BD847" s="25" t="n"/>
      <c r="BE847" s="25" t="n"/>
      <c r="BF847" s="25" t="n"/>
      <c r="BG847" s="25" t="n"/>
      <c r="BH847" s="25" t="n"/>
      <c r="BI847" s="25" t="n"/>
      <c r="BJ847" s="25" t="n"/>
      <c r="BK847" s="25" t="n"/>
      <c r="BL847" s="25" t="n"/>
      <c r="BM847" s="25" t="n"/>
      <c r="BN847" s="25" t="n"/>
      <c r="BO847" s="25" t="n"/>
      <c r="BP847" s="25" t="n"/>
      <c r="BQ847" s="25" t="n"/>
      <c r="BR847" s="25" t="n"/>
      <c r="BS847" s="25" t="n"/>
      <c r="BT847" s="25" t="n"/>
      <c r="BU847" s="25" t="n"/>
      <c r="BV847" s="25" t="n"/>
      <c r="BW847" s="25" t="n"/>
      <c r="BX847" s="25" t="n"/>
      <c r="BY847" s="25" t="n"/>
      <c r="BZ847" s="25" t="n"/>
      <c r="CA847" s="25" t="n"/>
      <c r="CB847" s="25" t="n"/>
      <c r="CC847" s="25" t="n"/>
      <c r="CD847" s="25" t="n"/>
      <c r="CE847" s="25" t="n"/>
      <c r="CF847" s="25" t="n"/>
      <c r="CG847" s="25" t="n"/>
      <c r="CH847" s="25" t="n"/>
      <c r="CI847" s="25" t="n"/>
      <c r="CJ847" s="25" t="n"/>
      <c r="CK847" s="25" t="n"/>
      <c r="CL847" s="25" t="n"/>
      <c r="CM847" s="25" t="n"/>
      <c r="CN847" s="25" t="n"/>
      <c r="CO847" s="25" t="n"/>
      <c r="CP847" s="25" t="n"/>
      <c r="CQ847" s="25" t="n"/>
      <c r="CR847" s="25" t="n"/>
      <c r="CS847" s="25" t="n"/>
      <c r="CT847" s="25" t="n"/>
      <c r="CU847" s="25" t="n"/>
      <c r="CV847" s="25" t="n"/>
      <c r="CW847" s="25" t="n"/>
      <c r="CX847" s="25" t="n"/>
      <c r="CY847" s="25" t="n"/>
      <c r="CZ847" s="25" t="n"/>
      <c r="DA847" s="25" t="n"/>
      <c r="DB847" s="25" t="n"/>
      <c r="DC847" s="25" t="n"/>
    </row>
    <row r="848">
      <c r="B848" s="5" t="inlineStr">
        <is>
          <t>合計在庫(週末時点,kg)</t>
        </is>
      </c>
      <c r="D848">
        <f>'Grid_Stock'!B38</f>
        <v/>
      </c>
      <c r="E848">
        <f>'Grid_Stock'!C38</f>
        <v/>
      </c>
      <c r="F848">
        <f>'Grid_Stock'!D38</f>
        <v/>
      </c>
      <c r="G848">
        <f>'Grid_Stock'!E38</f>
        <v/>
      </c>
      <c r="H848">
        <f>'Grid_Stock'!F38</f>
        <v/>
      </c>
      <c r="I848">
        <f>'Grid_Stock'!G38</f>
        <v/>
      </c>
      <c r="J848">
        <f>'Grid_Stock'!H38</f>
        <v/>
      </c>
      <c r="K848">
        <f>'Grid_Stock'!I38</f>
        <v/>
      </c>
      <c r="L848">
        <f>'Grid_Stock'!J38</f>
        <v/>
      </c>
      <c r="M848">
        <f>'Grid_Stock'!K38</f>
        <v/>
      </c>
      <c r="N848">
        <f>'Grid_Stock'!L38</f>
        <v/>
      </c>
      <c r="O848">
        <f>'Grid_Stock'!M38</f>
        <v/>
      </c>
      <c r="P848">
        <f>'Grid_Stock'!N38</f>
        <v/>
      </c>
      <c r="Q848">
        <f>'Grid_Stock'!O38</f>
        <v/>
      </c>
      <c r="R848">
        <f>'Grid_Stock'!P38</f>
        <v/>
      </c>
      <c r="S848">
        <f>'Grid_Stock'!Q38</f>
        <v/>
      </c>
      <c r="T848">
        <f>'Grid_Stock'!R38</f>
        <v/>
      </c>
      <c r="U848">
        <f>'Grid_Stock'!S38</f>
        <v/>
      </c>
      <c r="V848">
        <f>'Grid_Stock'!T38</f>
        <v/>
      </c>
      <c r="W848">
        <f>'Grid_Stock'!U38</f>
        <v/>
      </c>
      <c r="X848">
        <f>'Grid_Stock'!V38</f>
        <v/>
      </c>
      <c r="Y848">
        <f>'Grid_Stock'!W38</f>
        <v/>
      </c>
      <c r="Z848">
        <f>'Grid_Stock'!X38</f>
        <v/>
      </c>
      <c r="AA848">
        <f>'Grid_Stock'!Y38</f>
        <v/>
      </c>
      <c r="AB848">
        <f>'Grid_Stock'!Z38</f>
        <v/>
      </c>
      <c r="AC848">
        <f>'Grid_Stock'!AA38</f>
        <v/>
      </c>
      <c r="AD848">
        <f>'Grid_Stock'!AB38</f>
        <v/>
      </c>
      <c r="AE848">
        <f>'Grid_Stock'!AC38</f>
        <v/>
      </c>
      <c r="AF848">
        <f>'Grid_Stock'!AD38</f>
        <v/>
      </c>
      <c r="AG848">
        <f>'Grid_Stock'!AE38</f>
        <v/>
      </c>
      <c r="AH848">
        <f>'Grid_Stock'!AF38</f>
        <v/>
      </c>
      <c r="AI848">
        <f>'Grid_Stock'!AG38</f>
        <v/>
      </c>
      <c r="AJ848">
        <f>'Grid_Stock'!AH38</f>
        <v/>
      </c>
      <c r="AK848">
        <f>'Grid_Stock'!AI38</f>
        <v/>
      </c>
      <c r="AL848">
        <f>'Grid_Stock'!AJ38</f>
        <v/>
      </c>
      <c r="AM848">
        <f>'Grid_Stock'!AK38</f>
        <v/>
      </c>
      <c r="AN848">
        <f>'Grid_Stock'!AL38</f>
        <v/>
      </c>
      <c r="AO848">
        <f>'Grid_Stock'!AM38</f>
        <v/>
      </c>
      <c r="AP848">
        <f>'Grid_Stock'!AN38</f>
        <v/>
      </c>
      <c r="AQ848">
        <f>'Grid_Stock'!AO38</f>
        <v/>
      </c>
      <c r="AR848">
        <f>'Grid_Stock'!AP38</f>
        <v/>
      </c>
      <c r="AS848">
        <f>'Grid_Stock'!AQ38</f>
        <v/>
      </c>
      <c r="AT848">
        <f>'Grid_Stock'!AR38</f>
        <v/>
      </c>
      <c r="AU848">
        <f>'Grid_Stock'!AS38</f>
        <v/>
      </c>
      <c r="AV848">
        <f>'Grid_Stock'!AT38</f>
        <v/>
      </c>
      <c r="AW848">
        <f>'Grid_Stock'!AU38</f>
        <v/>
      </c>
      <c r="AX848">
        <f>'Grid_Stock'!AV38</f>
        <v/>
      </c>
      <c r="AY848">
        <f>'Grid_Stock'!AW38</f>
        <v/>
      </c>
      <c r="AZ848">
        <f>'Grid_Stock'!AX38</f>
        <v/>
      </c>
      <c r="BA848">
        <f>'Grid_Stock'!AY38</f>
        <v/>
      </c>
      <c r="BB848">
        <f>'Grid_Stock'!AZ38</f>
        <v/>
      </c>
      <c r="BC848">
        <f>'Grid_Stock'!BA38</f>
        <v/>
      </c>
      <c r="BD848">
        <f>'Grid_Stock'!BB38</f>
        <v/>
      </c>
      <c r="BE848">
        <f>'Grid_Stock'!BC38</f>
        <v/>
      </c>
      <c r="BF848">
        <f>'Grid_Stock'!BD38</f>
        <v/>
      </c>
      <c r="BG848">
        <f>'Grid_Stock'!BE38</f>
        <v/>
      </c>
      <c r="BH848">
        <f>'Grid_Stock'!BF38</f>
        <v/>
      </c>
      <c r="BI848">
        <f>'Grid_Stock'!BG38</f>
        <v/>
      </c>
      <c r="BJ848">
        <f>'Grid_Stock'!BH38</f>
        <v/>
      </c>
      <c r="BK848">
        <f>'Grid_Stock'!BI38</f>
        <v/>
      </c>
      <c r="BL848">
        <f>'Grid_Stock'!BJ38</f>
        <v/>
      </c>
      <c r="BM848">
        <f>'Grid_Stock'!BK38</f>
        <v/>
      </c>
      <c r="BN848">
        <f>'Grid_Stock'!BL38</f>
        <v/>
      </c>
      <c r="BO848">
        <f>'Grid_Stock'!BM38</f>
        <v/>
      </c>
      <c r="BP848">
        <f>'Grid_Stock'!BN38</f>
        <v/>
      </c>
      <c r="BQ848">
        <f>'Grid_Stock'!BO38</f>
        <v/>
      </c>
      <c r="BR848">
        <f>'Grid_Stock'!BP38</f>
        <v/>
      </c>
      <c r="BS848">
        <f>'Grid_Stock'!BQ38</f>
        <v/>
      </c>
      <c r="BT848">
        <f>'Grid_Stock'!BR38</f>
        <v/>
      </c>
      <c r="BU848">
        <f>'Grid_Stock'!BS38</f>
        <v/>
      </c>
      <c r="BV848">
        <f>'Grid_Stock'!BT38</f>
        <v/>
      </c>
      <c r="BW848">
        <f>'Grid_Stock'!BU38</f>
        <v/>
      </c>
      <c r="BX848">
        <f>'Grid_Stock'!BV38</f>
        <v/>
      </c>
      <c r="BY848">
        <f>'Grid_Stock'!BW38</f>
        <v/>
      </c>
      <c r="BZ848">
        <f>'Grid_Stock'!BX38</f>
        <v/>
      </c>
      <c r="CA848">
        <f>'Grid_Stock'!BY38</f>
        <v/>
      </c>
      <c r="CB848">
        <f>'Grid_Stock'!BZ38</f>
        <v/>
      </c>
      <c r="CC848">
        <f>'Grid_Stock'!CA38</f>
        <v/>
      </c>
      <c r="CD848">
        <f>'Grid_Stock'!CB38</f>
        <v/>
      </c>
      <c r="CE848">
        <f>'Grid_Stock'!CC38</f>
        <v/>
      </c>
      <c r="CF848">
        <f>'Grid_Stock'!CD38</f>
        <v/>
      </c>
      <c r="CG848">
        <f>'Grid_Stock'!CE38</f>
        <v/>
      </c>
      <c r="CH848">
        <f>'Grid_Stock'!CF38</f>
        <v/>
      </c>
      <c r="CI848">
        <f>'Grid_Stock'!CG38</f>
        <v/>
      </c>
      <c r="CJ848">
        <f>'Grid_Stock'!CH38</f>
        <v/>
      </c>
      <c r="CK848">
        <f>'Grid_Stock'!CI38</f>
        <v/>
      </c>
      <c r="CL848">
        <f>'Grid_Stock'!CJ38</f>
        <v/>
      </c>
      <c r="CM848">
        <f>'Grid_Stock'!CK38</f>
        <v/>
      </c>
      <c r="CN848">
        <f>'Grid_Stock'!CL38</f>
        <v/>
      </c>
      <c r="CO848">
        <f>'Grid_Stock'!CM38</f>
        <v/>
      </c>
      <c r="CP848">
        <f>'Grid_Stock'!CN38</f>
        <v/>
      </c>
      <c r="CQ848">
        <f>'Grid_Stock'!CO38</f>
        <v/>
      </c>
      <c r="CR848">
        <f>'Grid_Stock'!CP38</f>
        <v/>
      </c>
      <c r="CS848">
        <f>'Grid_Stock'!CQ38</f>
        <v/>
      </c>
      <c r="CT848">
        <f>'Grid_Stock'!CR38</f>
        <v/>
      </c>
      <c r="CU848">
        <f>'Grid_Stock'!CS38</f>
        <v/>
      </c>
      <c r="CV848">
        <f>'Grid_Stock'!CT38</f>
        <v/>
      </c>
      <c r="CW848">
        <f>'Grid_Stock'!CU38</f>
        <v/>
      </c>
      <c r="CX848">
        <f>'Grid_Stock'!CV38</f>
        <v/>
      </c>
      <c r="CY848">
        <f>'Grid_Stock'!CW38</f>
        <v/>
      </c>
      <c r="CZ848">
        <f>'Grid_Stock'!CX38</f>
        <v/>
      </c>
      <c r="DA848">
        <f>'Grid_Stock'!CY38</f>
        <v/>
      </c>
      <c r="DB848">
        <f>'Grid_Stock'!CZ38</f>
        <v/>
      </c>
      <c r="DC848">
        <f>'Grid_Stock'!DA38</f>
        <v/>
      </c>
    </row>
    <row r="849">
      <c r="B849" s="26" t="inlineStr">
        <is>
          <t>（発注の目安はDashboardの基準在庫[下限/上限]と色分けを参照）</t>
        </is>
      </c>
    </row>
    <row r="851">
      <c r="A851" s="21" t="inlineStr">
        <is>
          <t>CHEM-1480</t>
        </is>
      </c>
      <c r="B851" s="21" t="inlineStr">
        <is>
          <t>NAT 30</t>
        </is>
      </c>
      <c r="C851" s="22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  <c r="AA851" s="21" t="n"/>
      <c r="AB851" s="21" t="n"/>
      <c r="AC851" s="21" t="n"/>
      <c r="AD851" s="21" t="n"/>
      <c r="AE851" s="21" t="n"/>
      <c r="AF851" s="21" t="n"/>
      <c r="AG851" s="21" t="n"/>
      <c r="AH851" s="21" t="n"/>
      <c r="AI851" s="21" t="n"/>
      <c r="AJ851" s="21" t="n"/>
      <c r="AK851" s="21" t="n"/>
      <c r="AL851" s="21" t="n"/>
      <c r="AM851" s="21" t="n"/>
      <c r="AN851" s="21" t="n"/>
      <c r="AO851" s="21" t="n"/>
      <c r="AP851" s="21" t="n"/>
      <c r="AQ851" s="21" t="n"/>
      <c r="AR851" s="21" t="n"/>
      <c r="AS851" s="21" t="n"/>
      <c r="AT851" s="21" t="n"/>
      <c r="AU851" s="21" t="n"/>
      <c r="AV851" s="21" t="n"/>
      <c r="AW851" s="21" t="n"/>
      <c r="AX851" s="21" t="n"/>
      <c r="AY851" s="21" t="n"/>
      <c r="AZ851" s="21" t="n"/>
      <c r="BA851" s="21" t="n"/>
      <c r="BB851" s="21" t="n"/>
      <c r="BC851" s="21" t="n"/>
      <c r="BD851" s="21" t="n"/>
      <c r="BE851" s="21" t="n"/>
      <c r="BF851" s="21" t="n"/>
      <c r="BG851" s="21" t="n"/>
      <c r="BH851" s="21" t="n"/>
      <c r="BI851" s="21" t="n"/>
      <c r="BJ851" s="21" t="n"/>
      <c r="BK851" s="21" t="n"/>
      <c r="BL851" s="21" t="n"/>
      <c r="BM851" s="21" t="n"/>
      <c r="BN851" s="21" t="n"/>
      <c r="BO851" s="21" t="n"/>
      <c r="BP851" s="21" t="n"/>
      <c r="BQ851" s="21" t="n"/>
      <c r="BR851" s="21" t="n"/>
      <c r="BS851" s="21" t="n"/>
      <c r="BT851" s="21" t="n"/>
      <c r="BU851" s="21" t="n"/>
      <c r="BV851" s="21" t="n"/>
      <c r="BW851" s="21" t="n"/>
      <c r="BX851" s="21" t="n"/>
      <c r="BY851" s="21" t="n"/>
      <c r="BZ851" s="21" t="n"/>
      <c r="CA851" s="21" t="n"/>
      <c r="CB851" s="21" t="n"/>
      <c r="CC851" s="21" t="n"/>
      <c r="CD851" s="21" t="n"/>
      <c r="CE851" s="21" t="n"/>
      <c r="CF851" s="21" t="n"/>
      <c r="CG851" s="21" t="n"/>
      <c r="CH851" s="21" t="n"/>
      <c r="CI851" s="21" t="n"/>
      <c r="CJ851" s="21" t="n"/>
      <c r="CK851" s="21" t="n"/>
      <c r="CL851" s="21" t="n"/>
      <c r="CM851" s="21" t="n"/>
      <c r="CN851" s="21" t="n"/>
      <c r="CO851" s="21" t="n"/>
      <c r="CP851" s="21" t="n"/>
      <c r="CQ851" s="21" t="n"/>
      <c r="CR851" s="21" t="n"/>
      <c r="CS851" s="21" t="n"/>
      <c r="CT851" s="21" t="n"/>
      <c r="CU851" s="21" t="n"/>
      <c r="CV851" s="21" t="n"/>
      <c r="CW851" s="21" t="n"/>
      <c r="CX851" s="21" t="n"/>
      <c r="CY851" s="21" t="n"/>
      <c r="CZ851" s="21" t="n"/>
      <c r="DA851" s="21" t="n"/>
      <c r="DB851" s="21" t="n"/>
      <c r="DC851" s="21" t="n"/>
    </row>
    <row r="852">
      <c r="B852" t="inlineStr">
        <is>
          <t>TSP-206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Name],$A851)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5" t="inlineStr">
        <is>
          <t>合計使用量(kg)/週</t>
        </is>
      </c>
      <c r="D854">
        <f>'Grid_Requirement'!B39</f>
        <v/>
      </c>
      <c r="E854">
        <f>'Grid_Requirement'!C39</f>
        <v/>
      </c>
      <c r="F854">
        <f>'Grid_Requirement'!D39</f>
        <v/>
      </c>
      <c r="G854">
        <f>'Grid_Requirement'!E39</f>
        <v/>
      </c>
      <c r="H854">
        <f>'Grid_Requirement'!F39</f>
        <v/>
      </c>
      <c r="I854">
        <f>'Grid_Requirement'!G39</f>
        <v/>
      </c>
      <c r="J854">
        <f>'Grid_Requirement'!H39</f>
        <v/>
      </c>
      <c r="K854">
        <f>'Grid_Requirement'!I39</f>
        <v/>
      </c>
      <c r="L854">
        <f>'Grid_Requirement'!J39</f>
        <v/>
      </c>
      <c r="M854">
        <f>'Grid_Requirement'!K39</f>
        <v/>
      </c>
      <c r="N854">
        <f>'Grid_Requirement'!L39</f>
        <v/>
      </c>
      <c r="O854">
        <f>'Grid_Requirement'!M39</f>
        <v/>
      </c>
      <c r="P854">
        <f>'Grid_Requirement'!N39</f>
        <v/>
      </c>
      <c r="Q854">
        <f>'Grid_Requirement'!O39</f>
        <v/>
      </c>
      <c r="R854">
        <f>'Grid_Requirement'!P39</f>
        <v/>
      </c>
      <c r="S854">
        <f>'Grid_Requirement'!Q39</f>
        <v/>
      </c>
      <c r="T854">
        <f>'Grid_Requirement'!R39</f>
        <v/>
      </c>
      <c r="U854">
        <f>'Grid_Requirement'!S39</f>
        <v/>
      </c>
      <c r="V854">
        <f>'Grid_Requirement'!T39</f>
        <v/>
      </c>
      <c r="W854">
        <f>'Grid_Requirement'!U39</f>
        <v/>
      </c>
      <c r="X854">
        <f>'Grid_Requirement'!V39</f>
        <v/>
      </c>
      <c r="Y854">
        <f>'Grid_Requirement'!W39</f>
        <v/>
      </c>
      <c r="Z854">
        <f>'Grid_Requirement'!X39</f>
        <v/>
      </c>
      <c r="AA854">
        <f>'Grid_Requirement'!Y39</f>
        <v/>
      </c>
      <c r="AB854">
        <f>'Grid_Requirement'!Z39</f>
        <v/>
      </c>
      <c r="AC854">
        <f>'Grid_Requirement'!AA39</f>
        <v/>
      </c>
      <c r="AD854">
        <f>'Grid_Requirement'!AB39</f>
        <v/>
      </c>
      <c r="AE854">
        <f>'Grid_Requirement'!AC39</f>
        <v/>
      </c>
      <c r="AF854">
        <f>'Grid_Requirement'!AD39</f>
        <v/>
      </c>
      <c r="AG854">
        <f>'Grid_Requirement'!AE39</f>
        <v/>
      </c>
      <c r="AH854">
        <f>'Grid_Requirement'!AF39</f>
        <v/>
      </c>
      <c r="AI854">
        <f>'Grid_Requirement'!AG39</f>
        <v/>
      </c>
      <c r="AJ854">
        <f>'Grid_Requirement'!AH39</f>
        <v/>
      </c>
      <c r="AK854">
        <f>'Grid_Requirement'!AI39</f>
        <v/>
      </c>
      <c r="AL854">
        <f>'Grid_Requirement'!AJ39</f>
        <v/>
      </c>
      <c r="AM854">
        <f>'Grid_Requirement'!AK39</f>
        <v/>
      </c>
      <c r="AN854">
        <f>'Grid_Requirement'!AL39</f>
        <v/>
      </c>
      <c r="AO854">
        <f>'Grid_Requirement'!AM39</f>
        <v/>
      </c>
      <c r="AP854">
        <f>'Grid_Requirement'!AN39</f>
        <v/>
      </c>
      <c r="AQ854">
        <f>'Grid_Requirement'!AO39</f>
        <v/>
      </c>
      <c r="AR854">
        <f>'Grid_Requirement'!AP39</f>
        <v/>
      </c>
      <c r="AS854">
        <f>'Grid_Requirement'!AQ39</f>
        <v/>
      </c>
      <c r="AT854">
        <f>'Grid_Requirement'!AR39</f>
        <v/>
      </c>
      <c r="AU854">
        <f>'Grid_Requirement'!AS39</f>
        <v/>
      </c>
      <c r="AV854">
        <f>'Grid_Requirement'!AT39</f>
        <v/>
      </c>
      <c r="AW854">
        <f>'Grid_Requirement'!AU39</f>
        <v/>
      </c>
      <c r="AX854">
        <f>'Grid_Requirement'!AV39</f>
        <v/>
      </c>
      <c r="AY854">
        <f>'Grid_Requirement'!AW39</f>
        <v/>
      </c>
      <c r="AZ854">
        <f>'Grid_Requirement'!AX39</f>
        <v/>
      </c>
      <c r="BA854">
        <f>'Grid_Requirement'!AY39</f>
        <v/>
      </c>
      <c r="BB854">
        <f>'Grid_Requirement'!AZ39</f>
        <v/>
      </c>
      <c r="BC854">
        <f>'Grid_Requirement'!BA39</f>
        <v/>
      </c>
      <c r="BD854">
        <f>'Grid_Requirement'!BB39</f>
        <v/>
      </c>
      <c r="BE854">
        <f>'Grid_Requirement'!BC39</f>
        <v/>
      </c>
      <c r="BF854">
        <f>'Grid_Requirement'!BD39</f>
        <v/>
      </c>
      <c r="BG854">
        <f>'Grid_Requirement'!BE39</f>
        <v/>
      </c>
      <c r="BH854">
        <f>'Grid_Requirement'!BF39</f>
        <v/>
      </c>
      <c r="BI854">
        <f>'Grid_Requirement'!BG39</f>
        <v/>
      </c>
      <c r="BJ854">
        <f>'Grid_Requirement'!BH39</f>
        <v/>
      </c>
      <c r="BK854">
        <f>'Grid_Requirement'!BI39</f>
        <v/>
      </c>
      <c r="BL854">
        <f>'Grid_Requirement'!BJ39</f>
        <v/>
      </c>
      <c r="BM854">
        <f>'Grid_Requirement'!BK39</f>
        <v/>
      </c>
      <c r="BN854">
        <f>'Grid_Requirement'!BL39</f>
        <v/>
      </c>
      <c r="BO854">
        <f>'Grid_Requirement'!BM39</f>
        <v/>
      </c>
      <c r="BP854">
        <f>'Grid_Requirement'!BN39</f>
        <v/>
      </c>
      <c r="BQ854">
        <f>'Grid_Requirement'!BO39</f>
        <v/>
      </c>
      <c r="BR854">
        <f>'Grid_Requirement'!BP39</f>
        <v/>
      </c>
      <c r="BS854">
        <f>'Grid_Requirement'!BQ39</f>
        <v/>
      </c>
      <c r="BT854">
        <f>'Grid_Requirement'!BR39</f>
        <v/>
      </c>
      <c r="BU854">
        <f>'Grid_Requirement'!BS39</f>
        <v/>
      </c>
      <c r="BV854">
        <f>'Grid_Requirement'!BT39</f>
        <v/>
      </c>
      <c r="BW854">
        <f>'Grid_Requirement'!BU39</f>
        <v/>
      </c>
      <c r="BX854">
        <f>'Grid_Requirement'!BV39</f>
        <v/>
      </c>
      <c r="BY854">
        <f>'Grid_Requirement'!BW39</f>
        <v/>
      </c>
      <c r="BZ854">
        <f>'Grid_Requirement'!BX39</f>
        <v/>
      </c>
      <c r="CA854">
        <f>'Grid_Requirement'!BY39</f>
        <v/>
      </c>
      <c r="CB854">
        <f>'Grid_Requirement'!BZ39</f>
        <v/>
      </c>
      <c r="CC854">
        <f>'Grid_Requirement'!CA39</f>
        <v/>
      </c>
      <c r="CD854">
        <f>'Grid_Requirement'!CB39</f>
        <v/>
      </c>
      <c r="CE854">
        <f>'Grid_Requirement'!CC39</f>
        <v/>
      </c>
      <c r="CF854">
        <f>'Grid_Requirement'!CD39</f>
        <v/>
      </c>
      <c r="CG854">
        <f>'Grid_Requirement'!CE39</f>
        <v/>
      </c>
      <c r="CH854">
        <f>'Grid_Requirement'!CF39</f>
        <v/>
      </c>
      <c r="CI854">
        <f>'Grid_Requirement'!CG39</f>
        <v/>
      </c>
      <c r="CJ854">
        <f>'Grid_Requirement'!CH39</f>
        <v/>
      </c>
      <c r="CK854">
        <f>'Grid_Requirement'!CI39</f>
        <v/>
      </c>
      <c r="CL854">
        <f>'Grid_Requirement'!CJ39</f>
        <v/>
      </c>
      <c r="CM854">
        <f>'Grid_Requirement'!CK39</f>
        <v/>
      </c>
      <c r="CN854">
        <f>'Grid_Requirement'!CL39</f>
        <v/>
      </c>
      <c r="CO854">
        <f>'Grid_Requirement'!CM39</f>
        <v/>
      </c>
      <c r="CP854">
        <f>'Grid_Requirement'!CN39</f>
        <v/>
      </c>
      <c r="CQ854">
        <f>'Grid_Requirement'!CO39</f>
        <v/>
      </c>
      <c r="CR854">
        <f>'Grid_Requirement'!CP39</f>
        <v/>
      </c>
      <c r="CS854">
        <f>'Grid_Requirement'!CQ39</f>
        <v/>
      </c>
      <c r="CT854">
        <f>'Grid_Requirement'!CR39</f>
        <v/>
      </c>
      <c r="CU854">
        <f>'Grid_Requirement'!CS39</f>
        <v/>
      </c>
      <c r="CV854">
        <f>'Grid_Requirement'!CT39</f>
        <v/>
      </c>
      <c r="CW854">
        <f>'Grid_Requirement'!CU39</f>
        <v/>
      </c>
      <c r="CX854">
        <f>'Grid_Requirement'!CV39</f>
        <v/>
      </c>
      <c r="CY854">
        <f>'Grid_Requirement'!CW39</f>
        <v/>
      </c>
      <c r="CZ854">
        <f>'Grid_Requirement'!CX39</f>
        <v/>
      </c>
      <c r="DA854">
        <f>'Grid_Requirement'!CY39</f>
        <v/>
      </c>
      <c r="DB854">
        <f>'Grid_Requirement'!CZ39</f>
        <v/>
      </c>
      <c r="DC854">
        <f>'Grid_Requirement'!DA39</f>
        <v/>
      </c>
    </row>
    <row r="855">
      <c r="B855" t="inlineStr">
        <is>
          <t>TTAF在庫(実績,kg)</t>
        </is>
      </c>
      <c r="D855">
        <f>'T_TTAFStock'!B43</f>
        <v/>
      </c>
      <c r="E855">
        <f>'T_TTAFStock'!C43</f>
        <v/>
      </c>
      <c r="F855">
        <f>'T_TTAFStock'!D43</f>
        <v/>
      </c>
      <c r="G855">
        <f>'T_TTAFStock'!E43</f>
        <v/>
      </c>
      <c r="H855">
        <f>'T_TTAFStock'!F43</f>
        <v/>
      </c>
      <c r="I855">
        <f>'T_TTAFStock'!G43</f>
        <v/>
      </c>
      <c r="J855">
        <f>'T_TTAFStock'!H43</f>
        <v/>
      </c>
      <c r="K855">
        <f>'T_TTAFStock'!I43</f>
        <v/>
      </c>
      <c r="L855">
        <f>'T_TTAFStock'!J43</f>
        <v/>
      </c>
      <c r="M855">
        <f>'T_TTAFStock'!K43</f>
        <v/>
      </c>
      <c r="N855">
        <f>'T_TTAFStock'!L43</f>
        <v/>
      </c>
      <c r="O855">
        <f>'T_TTAFStock'!M43</f>
        <v/>
      </c>
      <c r="P855">
        <f>'T_TTAFStock'!N43</f>
        <v/>
      </c>
      <c r="Q855">
        <f>'T_TTAFStock'!O43</f>
        <v/>
      </c>
      <c r="R855">
        <f>'T_TTAFStock'!P43</f>
        <v/>
      </c>
      <c r="S855">
        <f>'T_TTAFStock'!Q43</f>
        <v/>
      </c>
      <c r="T855">
        <f>'T_TTAFStock'!R43</f>
        <v/>
      </c>
      <c r="U855">
        <f>'T_TTAFStock'!S43</f>
        <v/>
      </c>
      <c r="V855">
        <f>'T_TTAFStock'!T43</f>
        <v/>
      </c>
      <c r="W855">
        <f>'T_TTAFStock'!U43</f>
        <v/>
      </c>
      <c r="X855">
        <f>'T_TTAFStock'!V43</f>
        <v/>
      </c>
      <c r="Y855">
        <f>'T_TTAFStock'!W43</f>
        <v/>
      </c>
      <c r="Z855">
        <f>'T_TTAFStock'!X43</f>
        <v/>
      </c>
      <c r="AA855">
        <f>'T_TTAFStock'!Y43</f>
        <v/>
      </c>
      <c r="AB855">
        <f>'T_TTAFStock'!Z43</f>
        <v/>
      </c>
      <c r="AC855">
        <f>'T_TTAFStock'!AA43</f>
        <v/>
      </c>
      <c r="AD855">
        <f>'T_TTAFStock'!AB43</f>
        <v/>
      </c>
      <c r="AE855">
        <f>'T_TTAFStock'!AC43</f>
        <v/>
      </c>
      <c r="AF855">
        <f>'T_TTAFStock'!AD43</f>
        <v/>
      </c>
      <c r="AG855">
        <f>'T_TTAFStock'!AE43</f>
        <v/>
      </c>
      <c r="AH855">
        <f>'T_TTAFStock'!AF43</f>
        <v/>
      </c>
      <c r="AI855">
        <f>'T_TTAFStock'!AG43</f>
        <v/>
      </c>
      <c r="AJ855">
        <f>'T_TTAFStock'!AH43</f>
        <v/>
      </c>
      <c r="AK855">
        <f>'T_TTAFStock'!AI43</f>
        <v/>
      </c>
      <c r="AL855">
        <f>'T_TTAFStock'!AJ43</f>
        <v/>
      </c>
      <c r="AM855">
        <f>'T_TTAFStock'!AK43</f>
        <v/>
      </c>
      <c r="AN855">
        <f>'T_TTAFStock'!AL43</f>
        <v/>
      </c>
      <c r="AO855">
        <f>'T_TTAFStock'!AM43</f>
        <v/>
      </c>
      <c r="AP855">
        <f>'T_TTAFStock'!AN43</f>
        <v/>
      </c>
      <c r="AQ855">
        <f>'T_TTAFStock'!AO43</f>
        <v/>
      </c>
      <c r="AR855">
        <f>'T_TTAFStock'!AP43</f>
        <v/>
      </c>
      <c r="AS855">
        <f>'T_TTAFStock'!AQ43</f>
        <v/>
      </c>
      <c r="AT855">
        <f>'T_TTAFStock'!AR43</f>
        <v/>
      </c>
      <c r="AU855">
        <f>'T_TTAFStock'!AS43</f>
        <v/>
      </c>
      <c r="AV855">
        <f>'T_TTAFStock'!AT43</f>
        <v/>
      </c>
      <c r="AW855">
        <f>'T_TTAFStock'!AU43</f>
        <v/>
      </c>
      <c r="AX855">
        <f>'T_TTAFStock'!AV43</f>
        <v/>
      </c>
      <c r="AY855">
        <f>'T_TTAFStock'!AW43</f>
        <v/>
      </c>
      <c r="AZ855">
        <f>'T_TTAFStock'!AX43</f>
        <v/>
      </c>
      <c r="BA855">
        <f>'T_TTAFStock'!AY43</f>
        <v/>
      </c>
      <c r="BB855">
        <f>'T_TTAFStock'!AZ43</f>
        <v/>
      </c>
      <c r="BC855">
        <f>'T_TTAFStock'!BA43</f>
        <v/>
      </c>
      <c r="BD855">
        <f>'T_TTAFStock'!BB43</f>
        <v/>
      </c>
      <c r="BE855">
        <f>'T_TTAFStock'!BC43</f>
        <v/>
      </c>
      <c r="BF855">
        <f>'T_TTAFStock'!BD43</f>
        <v/>
      </c>
      <c r="BG855">
        <f>'T_TTAFStock'!BE43</f>
        <v/>
      </c>
      <c r="BH855">
        <f>'T_TTAFStock'!BF43</f>
        <v/>
      </c>
      <c r="BI855">
        <f>'T_TTAFStock'!BG43</f>
        <v/>
      </c>
      <c r="BJ855">
        <f>'T_TTAFStock'!BH43</f>
        <v/>
      </c>
      <c r="BK855">
        <f>'T_TTAFStock'!BI43</f>
        <v/>
      </c>
      <c r="BL855">
        <f>'T_TTAFStock'!BJ43</f>
        <v/>
      </c>
      <c r="BM855">
        <f>'T_TTAFStock'!BK43</f>
        <v/>
      </c>
      <c r="BN855">
        <f>'T_TTAFStock'!BL43</f>
        <v/>
      </c>
      <c r="BO855">
        <f>'T_TTAFStock'!BM43</f>
        <v/>
      </c>
      <c r="BP855">
        <f>'T_TTAFStock'!BN43</f>
        <v/>
      </c>
      <c r="BQ855">
        <f>'T_TTAFStock'!BO43</f>
        <v/>
      </c>
      <c r="BR855">
        <f>'T_TTAFStock'!BP43</f>
        <v/>
      </c>
      <c r="BS855">
        <f>'T_TTAFStock'!BQ43</f>
        <v/>
      </c>
      <c r="BT855">
        <f>'T_TTAFStock'!BR43</f>
        <v/>
      </c>
      <c r="BU855">
        <f>'T_TTAFStock'!BS43</f>
        <v/>
      </c>
      <c r="BV855">
        <f>'T_TTAFStock'!BT43</f>
        <v/>
      </c>
      <c r="BW855">
        <f>'T_TTAFStock'!BU43</f>
        <v/>
      </c>
      <c r="BX855">
        <f>'T_TTAFStock'!BV43</f>
        <v/>
      </c>
      <c r="BY855">
        <f>'T_TTAFStock'!BW43</f>
        <v/>
      </c>
      <c r="BZ855">
        <f>'T_TTAFStock'!BX43</f>
        <v/>
      </c>
      <c r="CA855">
        <f>'T_TTAFStock'!BY43</f>
        <v/>
      </c>
      <c r="CB855">
        <f>'T_TTAFStock'!BZ43</f>
        <v/>
      </c>
      <c r="CC855">
        <f>'T_TTAFStock'!CA43</f>
        <v/>
      </c>
      <c r="CD855">
        <f>'T_TTAFStock'!CB43</f>
        <v/>
      </c>
      <c r="CE855">
        <f>'T_TTAFStock'!CC43</f>
        <v/>
      </c>
      <c r="CF855">
        <f>'T_TTAFStock'!CD43</f>
        <v/>
      </c>
      <c r="CG855">
        <f>'T_TTAFStock'!CE43</f>
        <v/>
      </c>
      <c r="CH855">
        <f>'T_TTAFStock'!CF43</f>
        <v/>
      </c>
      <c r="CI855">
        <f>'T_TTAFStock'!CG43</f>
        <v/>
      </c>
      <c r="CJ855">
        <f>'T_TTAFStock'!CH43</f>
        <v/>
      </c>
      <c r="CK855">
        <f>'T_TTAFStock'!CI43</f>
        <v/>
      </c>
      <c r="CL855">
        <f>'T_TTAFStock'!CJ43</f>
        <v/>
      </c>
      <c r="CM855">
        <f>'T_TTAFStock'!CK43</f>
        <v/>
      </c>
      <c r="CN855">
        <f>'T_TTAFStock'!CL43</f>
        <v/>
      </c>
      <c r="CO855">
        <f>'T_TTAFStock'!CM43</f>
        <v/>
      </c>
      <c r="CP855">
        <f>'T_TTAFStock'!CN43</f>
        <v/>
      </c>
      <c r="CQ855">
        <f>'T_TTAFStock'!CO43</f>
        <v/>
      </c>
      <c r="CR855">
        <f>'T_TTAFStock'!CP43</f>
        <v/>
      </c>
      <c r="CS855">
        <f>'T_TTAFStock'!CQ43</f>
        <v/>
      </c>
      <c r="CT855">
        <f>'T_TTAFStock'!CR43</f>
        <v/>
      </c>
      <c r="CU855">
        <f>'T_TTAFStock'!CS43</f>
        <v/>
      </c>
      <c r="CV855">
        <f>'T_TTAFStock'!CT43</f>
        <v/>
      </c>
      <c r="CW855">
        <f>'T_TTAFStock'!CU43</f>
        <v/>
      </c>
      <c r="CX855">
        <f>'T_TTAFStock'!CV43</f>
        <v/>
      </c>
      <c r="CY855">
        <f>'T_TTAFStock'!CW43</f>
        <v/>
      </c>
      <c r="CZ855">
        <f>'T_TTAFStock'!CX43</f>
        <v/>
      </c>
      <c r="DA855">
        <f>'T_TTAFStock'!CY43</f>
        <v/>
      </c>
      <c r="DB855">
        <f>'T_TTAFStock'!CZ43</f>
        <v/>
      </c>
      <c r="DC855">
        <f>'T_TTAFStock'!DA43</f>
        <v/>
      </c>
    </row>
    <row r="856">
      <c r="B856" t="inlineStr">
        <is>
          <t>自社在庫(実績,kg)</t>
        </is>
      </c>
      <c r="D856">
        <f>'T_SelfStock'!B43</f>
        <v/>
      </c>
      <c r="E856">
        <f>'T_SelfStock'!C43</f>
        <v/>
      </c>
      <c r="F856">
        <f>'T_SelfStock'!D43</f>
        <v/>
      </c>
      <c r="G856">
        <f>'T_SelfStock'!E43</f>
        <v/>
      </c>
      <c r="H856">
        <f>'T_SelfStock'!F43</f>
        <v/>
      </c>
      <c r="I856">
        <f>'T_SelfStock'!G43</f>
        <v/>
      </c>
      <c r="J856">
        <f>'T_SelfStock'!H43</f>
        <v/>
      </c>
      <c r="K856">
        <f>'T_SelfStock'!I43</f>
        <v/>
      </c>
      <c r="L856">
        <f>'T_SelfStock'!J43</f>
        <v/>
      </c>
      <c r="M856">
        <f>'T_SelfStock'!K43</f>
        <v/>
      </c>
      <c r="N856">
        <f>'T_SelfStock'!L43</f>
        <v/>
      </c>
      <c r="O856">
        <f>'T_SelfStock'!M43</f>
        <v/>
      </c>
      <c r="P856">
        <f>'T_SelfStock'!N43</f>
        <v/>
      </c>
      <c r="Q856">
        <f>'T_SelfStock'!O43</f>
        <v/>
      </c>
      <c r="R856">
        <f>'T_SelfStock'!P43</f>
        <v/>
      </c>
      <c r="S856">
        <f>'T_SelfStock'!Q43</f>
        <v/>
      </c>
      <c r="T856">
        <f>'T_SelfStock'!R43</f>
        <v/>
      </c>
      <c r="U856">
        <f>'T_SelfStock'!S43</f>
        <v/>
      </c>
      <c r="V856">
        <f>'T_SelfStock'!T43</f>
        <v/>
      </c>
      <c r="W856">
        <f>'T_SelfStock'!U43</f>
        <v/>
      </c>
      <c r="X856">
        <f>'T_SelfStock'!V43</f>
        <v/>
      </c>
      <c r="Y856">
        <f>'T_SelfStock'!W43</f>
        <v/>
      </c>
      <c r="Z856">
        <f>'T_SelfStock'!X43</f>
        <v/>
      </c>
      <c r="AA856">
        <f>'T_SelfStock'!Y43</f>
        <v/>
      </c>
      <c r="AB856">
        <f>'T_SelfStock'!Z43</f>
        <v/>
      </c>
      <c r="AC856">
        <f>'T_SelfStock'!AA43</f>
        <v/>
      </c>
      <c r="AD856">
        <f>'T_SelfStock'!AB43</f>
        <v/>
      </c>
      <c r="AE856">
        <f>'T_SelfStock'!AC43</f>
        <v/>
      </c>
      <c r="AF856">
        <f>'T_SelfStock'!AD43</f>
        <v/>
      </c>
      <c r="AG856">
        <f>'T_SelfStock'!AE43</f>
        <v/>
      </c>
      <c r="AH856">
        <f>'T_SelfStock'!AF43</f>
        <v/>
      </c>
      <c r="AI856">
        <f>'T_SelfStock'!AG43</f>
        <v/>
      </c>
      <c r="AJ856">
        <f>'T_SelfStock'!AH43</f>
        <v/>
      </c>
      <c r="AK856">
        <f>'T_SelfStock'!AI43</f>
        <v/>
      </c>
      <c r="AL856">
        <f>'T_SelfStock'!AJ43</f>
        <v/>
      </c>
      <c r="AM856">
        <f>'T_SelfStock'!AK43</f>
        <v/>
      </c>
      <c r="AN856">
        <f>'T_SelfStock'!AL43</f>
        <v/>
      </c>
      <c r="AO856">
        <f>'T_SelfStock'!AM43</f>
        <v/>
      </c>
      <c r="AP856">
        <f>'T_SelfStock'!AN43</f>
        <v/>
      </c>
      <c r="AQ856">
        <f>'T_SelfStock'!AO43</f>
        <v/>
      </c>
      <c r="AR856">
        <f>'T_SelfStock'!AP43</f>
        <v/>
      </c>
      <c r="AS856">
        <f>'T_SelfStock'!AQ43</f>
        <v/>
      </c>
      <c r="AT856">
        <f>'T_SelfStock'!AR43</f>
        <v/>
      </c>
      <c r="AU856">
        <f>'T_SelfStock'!AS43</f>
        <v/>
      </c>
      <c r="AV856">
        <f>'T_SelfStock'!AT43</f>
        <v/>
      </c>
      <c r="AW856">
        <f>'T_SelfStock'!AU43</f>
        <v/>
      </c>
      <c r="AX856">
        <f>'T_SelfStock'!AV43</f>
        <v/>
      </c>
      <c r="AY856">
        <f>'T_SelfStock'!AW43</f>
        <v/>
      </c>
      <c r="AZ856">
        <f>'T_SelfStock'!AX43</f>
        <v/>
      </c>
      <c r="BA856">
        <f>'T_SelfStock'!AY43</f>
        <v/>
      </c>
      <c r="BB856">
        <f>'T_SelfStock'!AZ43</f>
        <v/>
      </c>
      <c r="BC856">
        <f>'T_SelfStock'!BA43</f>
        <v/>
      </c>
      <c r="BD856">
        <f>'T_SelfStock'!BB43</f>
        <v/>
      </c>
      <c r="BE856">
        <f>'T_SelfStock'!BC43</f>
        <v/>
      </c>
      <c r="BF856">
        <f>'T_SelfStock'!BD43</f>
        <v/>
      </c>
      <c r="BG856">
        <f>'T_SelfStock'!BE43</f>
        <v/>
      </c>
      <c r="BH856">
        <f>'T_SelfStock'!BF43</f>
        <v/>
      </c>
      <c r="BI856">
        <f>'T_SelfStock'!BG43</f>
        <v/>
      </c>
      <c r="BJ856">
        <f>'T_SelfStock'!BH43</f>
        <v/>
      </c>
      <c r="BK856">
        <f>'T_SelfStock'!BI43</f>
        <v/>
      </c>
      <c r="BL856">
        <f>'T_SelfStock'!BJ43</f>
        <v/>
      </c>
      <c r="BM856">
        <f>'T_SelfStock'!BK43</f>
        <v/>
      </c>
      <c r="BN856">
        <f>'T_SelfStock'!BL43</f>
        <v/>
      </c>
      <c r="BO856">
        <f>'T_SelfStock'!BM43</f>
        <v/>
      </c>
      <c r="BP856">
        <f>'T_SelfStock'!BN43</f>
        <v/>
      </c>
      <c r="BQ856">
        <f>'T_SelfStock'!BO43</f>
        <v/>
      </c>
      <c r="BR856">
        <f>'T_SelfStock'!BP43</f>
        <v/>
      </c>
      <c r="BS856">
        <f>'T_SelfStock'!BQ43</f>
        <v/>
      </c>
      <c r="BT856">
        <f>'T_SelfStock'!BR43</f>
        <v/>
      </c>
      <c r="BU856">
        <f>'T_SelfStock'!BS43</f>
        <v/>
      </c>
      <c r="BV856">
        <f>'T_SelfStock'!BT43</f>
        <v/>
      </c>
      <c r="BW856">
        <f>'T_SelfStock'!BU43</f>
        <v/>
      </c>
      <c r="BX856">
        <f>'T_SelfStock'!BV43</f>
        <v/>
      </c>
      <c r="BY856">
        <f>'T_SelfStock'!BW43</f>
        <v/>
      </c>
      <c r="BZ856">
        <f>'T_SelfStock'!BX43</f>
        <v/>
      </c>
      <c r="CA856">
        <f>'T_SelfStock'!BY43</f>
        <v/>
      </c>
      <c r="CB856">
        <f>'T_SelfStock'!BZ43</f>
        <v/>
      </c>
      <c r="CC856">
        <f>'T_SelfStock'!CA43</f>
        <v/>
      </c>
      <c r="CD856">
        <f>'T_SelfStock'!CB43</f>
        <v/>
      </c>
      <c r="CE856">
        <f>'T_SelfStock'!CC43</f>
        <v/>
      </c>
      <c r="CF856">
        <f>'T_SelfStock'!CD43</f>
        <v/>
      </c>
      <c r="CG856">
        <f>'T_SelfStock'!CE43</f>
        <v/>
      </c>
      <c r="CH856">
        <f>'T_SelfStock'!CF43</f>
        <v/>
      </c>
      <c r="CI856">
        <f>'T_SelfStock'!CG43</f>
        <v/>
      </c>
      <c r="CJ856">
        <f>'T_SelfStock'!CH43</f>
        <v/>
      </c>
      <c r="CK856">
        <f>'T_SelfStock'!CI43</f>
        <v/>
      </c>
      <c r="CL856">
        <f>'T_SelfStock'!CJ43</f>
        <v/>
      </c>
      <c r="CM856">
        <f>'T_SelfStock'!CK43</f>
        <v/>
      </c>
      <c r="CN856">
        <f>'T_SelfStock'!CL43</f>
        <v/>
      </c>
      <c r="CO856">
        <f>'T_SelfStock'!CM43</f>
        <v/>
      </c>
      <c r="CP856">
        <f>'T_SelfStock'!CN43</f>
        <v/>
      </c>
      <c r="CQ856">
        <f>'T_SelfStock'!CO43</f>
        <v/>
      </c>
      <c r="CR856">
        <f>'T_SelfStock'!CP43</f>
        <v/>
      </c>
      <c r="CS856">
        <f>'T_SelfStock'!CQ43</f>
        <v/>
      </c>
      <c r="CT856">
        <f>'T_SelfStock'!CR43</f>
        <v/>
      </c>
      <c r="CU856">
        <f>'T_SelfStock'!CS43</f>
        <v/>
      </c>
      <c r="CV856">
        <f>'T_SelfStock'!CT43</f>
        <v/>
      </c>
      <c r="CW856">
        <f>'T_SelfStock'!CU43</f>
        <v/>
      </c>
      <c r="CX856">
        <f>'T_SelfStock'!CV43</f>
        <v/>
      </c>
      <c r="CY856">
        <f>'T_SelfStock'!CW43</f>
        <v/>
      </c>
      <c r="CZ856">
        <f>'T_SelfStock'!CX43</f>
        <v/>
      </c>
      <c r="DA856">
        <f>'T_SelfStock'!CY43</f>
        <v/>
      </c>
      <c r="DB856">
        <f>'T_SelfStock'!CZ43</f>
        <v/>
      </c>
      <c r="DC856">
        <f>'T_SelfStock'!DA43</f>
        <v/>
      </c>
    </row>
    <row r="857">
      <c r="B857" t="inlineStr">
        <is>
          <t>Order(発注予定,kg)</t>
        </is>
      </c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  <c r="AB857" s="23" t="n"/>
      <c r="AC857" s="23" t="n"/>
      <c r="AD857" s="23" t="n"/>
      <c r="AE857" s="23" t="n"/>
      <c r="AF857" s="23" t="n"/>
      <c r="AG857" s="23" t="n"/>
      <c r="AH857" s="23" t="n"/>
      <c r="AI857" s="23" t="n"/>
      <c r="AJ857" s="23" t="n"/>
      <c r="AK857" s="23" t="n"/>
      <c r="AL857" s="23" t="n"/>
      <c r="AM857" s="23" t="n"/>
      <c r="AN857" s="23" t="n"/>
      <c r="AO857" s="23" t="n"/>
      <c r="AP857" s="23" t="n"/>
      <c r="AQ857" s="23" t="n"/>
      <c r="AR857" s="23" t="n"/>
      <c r="AS857" s="23" t="n"/>
      <c r="AT857" s="23" t="n"/>
      <c r="AU857" s="23" t="n"/>
      <c r="AV857" s="23" t="n"/>
      <c r="AW857" s="23" t="n"/>
      <c r="AX857" s="23" t="n"/>
      <c r="AY857" s="23" t="n"/>
      <c r="AZ857" s="23" t="n"/>
      <c r="BA857" s="23" t="n"/>
      <c r="BB857" s="23" t="n"/>
      <c r="BC857" s="23" t="n"/>
      <c r="BD857" s="23" t="n"/>
      <c r="BE857" s="23" t="n"/>
      <c r="BF857" s="23" t="n"/>
      <c r="BG857" s="23" t="n"/>
      <c r="BH857" s="23" t="n"/>
      <c r="BI857" s="23" t="n"/>
      <c r="BJ857" s="23" t="n"/>
      <c r="BK857" s="23" t="n"/>
      <c r="BL857" s="23" t="n"/>
      <c r="BM857" s="23" t="n"/>
      <c r="BN857" s="23" t="n"/>
      <c r="BO857" s="23" t="n"/>
      <c r="BP857" s="23" t="n"/>
      <c r="BQ857" s="23" t="n"/>
      <c r="BR857" s="23" t="n"/>
      <c r="BS857" s="23" t="n"/>
      <c r="BT857" s="23" t="n"/>
      <c r="BU857" s="23" t="n"/>
      <c r="BV857" s="23" t="n"/>
      <c r="BW857" s="23" t="n"/>
      <c r="BX857" s="23" t="n"/>
      <c r="BY857" s="23" t="n"/>
      <c r="BZ857" s="23" t="n"/>
      <c r="CA857" s="23" t="n"/>
      <c r="CB857" s="23" t="n"/>
      <c r="CC857" s="23" t="n"/>
      <c r="CD857" s="23" t="n"/>
      <c r="CE857" s="23" t="n"/>
      <c r="CF857" s="23" t="n"/>
      <c r="CG857" s="23" t="n"/>
      <c r="CH857" s="23" t="n"/>
      <c r="CI857" s="23" t="n"/>
      <c r="CJ857" s="23" t="n"/>
      <c r="CK857" s="23" t="n"/>
      <c r="CL857" s="23" t="n"/>
      <c r="CM857" s="23" t="n"/>
      <c r="CN857" s="23" t="n"/>
      <c r="CO857" s="23" t="n"/>
      <c r="CP857" s="23" t="n"/>
      <c r="CQ857" s="23" t="n"/>
      <c r="CR857" s="23" t="n"/>
      <c r="CS857" s="23" t="n"/>
      <c r="CT857" s="23" t="n"/>
      <c r="CU857" s="23" t="n"/>
      <c r="CV857" s="23" t="n"/>
      <c r="CW857" s="23" t="n"/>
      <c r="CX857" s="23" t="n"/>
      <c r="CY857" s="23" t="n"/>
      <c r="CZ857" s="23" t="n"/>
      <c r="DA857" s="23" t="n"/>
      <c r="DB857" s="23" t="n"/>
      <c r="DC857" s="23" t="n"/>
      <c r="DE857" s="12" t="inlineStr">
        <is>
          <t>CHEM-1480</t>
        </is>
      </c>
    </row>
    <row r="858">
      <c r="B858" s="24" t="inlineStr">
        <is>
          <t>PO_No</t>
        </is>
      </c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  <c r="AD858" s="25" t="n"/>
      <c r="AE858" s="25" t="n"/>
      <c r="AF858" s="25" t="n"/>
      <c r="AG858" s="25" t="n"/>
      <c r="AH858" s="25" t="n"/>
      <c r="AI858" s="25" t="n"/>
      <c r="AJ858" s="25" t="n"/>
      <c r="AK858" s="25" t="n"/>
      <c r="AL858" s="25" t="n"/>
      <c r="AM858" s="25" t="n"/>
      <c r="AN858" s="25" t="n"/>
      <c r="AO858" s="25" t="n"/>
      <c r="AP858" s="25" t="n"/>
      <c r="AQ858" s="25" t="n"/>
      <c r="AR858" s="25" t="n"/>
      <c r="AS858" s="25" t="n"/>
      <c r="AT858" s="25" t="n"/>
      <c r="AU858" s="25" t="n"/>
      <c r="AV858" s="25" t="n"/>
      <c r="AW858" s="25" t="n"/>
      <c r="AX858" s="25" t="n"/>
      <c r="AY858" s="25" t="n"/>
      <c r="AZ858" s="25" t="n"/>
      <c r="BA858" s="25" t="n"/>
      <c r="BB858" s="25" t="n"/>
      <c r="BC858" s="25" t="n"/>
      <c r="BD858" s="25" t="n"/>
      <c r="BE858" s="25" t="n"/>
      <c r="BF858" s="25" t="n"/>
      <c r="BG858" s="25" t="n"/>
      <c r="BH858" s="25" t="n"/>
      <c r="BI858" s="25" t="n"/>
      <c r="BJ858" s="25" t="n"/>
      <c r="BK858" s="25" t="n"/>
      <c r="BL858" s="25" t="n"/>
      <c r="BM858" s="25" t="n"/>
      <c r="BN858" s="25" t="n"/>
      <c r="BO858" s="25" t="n"/>
      <c r="BP858" s="25" t="n"/>
      <c r="BQ858" s="25" t="n"/>
      <c r="BR858" s="25" t="n"/>
      <c r="BS858" s="25" t="n"/>
      <c r="BT858" s="25" t="n"/>
      <c r="BU858" s="25" t="n"/>
      <c r="BV858" s="25" t="n"/>
      <c r="BW858" s="25" t="n"/>
      <c r="BX858" s="25" t="n"/>
      <c r="BY858" s="25" t="n"/>
      <c r="BZ858" s="25" t="n"/>
      <c r="CA858" s="25" t="n"/>
      <c r="CB858" s="25" t="n"/>
      <c r="CC858" s="25" t="n"/>
      <c r="CD858" s="25" t="n"/>
      <c r="CE858" s="25" t="n"/>
      <c r="CF858" s="25" t="n"/>
      <c r="CG858" s="25" t="n"/>
      <c r="CH858" s="25" t="n"/>
      <c r="CI858" s="25" t="n"/>
      <c r="CJ858" s="25" t="n"/>
      <c r="CK858" s="25" t="n"/>
      <c r="CL858" s="25" t="n"/>
      <c r="CM858" s="25" t="n"/>
      <c r="CN858" s="25" t="n"/>
      <c r="CO858" s="25" t="n"/>
      <c r="CP858" s="25" t="n"/>
      <c r="CQ858" s="25" t="n"/>
      <c r="CR858" s="25" t="n"/>
      <c r="CS858" s="25" t="n"/>
      <c r="CT858" s="25" t="n"/>
      <c r="CU858" s="25" t="n"/>
      <c r="CV858" s="25" t="n"/>
      <c r="CW858" s="25" t="n"/>
      <c r="CX858" s="25" t="n"/>
      <c r="CY858" s="25" t="n"/>
      <c r="CZ858" s="25" t="n"/>
      <c r="DA858" s="25" t="n"/>
      <c r="DB858" s="25" t="n"/>
      <c r="DC858" s="25" t="n"/>
    </row>
    <row r="859">
      <c r="B859" s="5" t="inlineStr">
        <is>
          <t>合計在庫(週末時点,kg)</t>
        </is>
      </c>
      <c r="D859">
        <f>'Grid_Stock'!B39</f>
        <v/>
      </c>
      <c r="E859">
        <f>'Grid_Stock'!C39</f>
        <v/>
      </c>
      <c r="F859">
        <f>'Grid_Stock'!D39</f>
        <v/>
      </c>
      <c r="G859">
        <f>'Grid_Stock'!E39</f>
        <v/>
      </c>
      <c r="H859">
        <f>'Grid_Stock'!F39</f>
        <v/>
      </c>
      <c r="I859">
        <f>'Grid_Stock'!G39</f>
        <v/>
      </c>
      <c r="J859">
        <f>'Grid_Stock'!H39</f>
        <v/>
      </c>
      <c r="K859">
        <f>'Grid_Stock'!I39</f>
        <v/>
      </c>
      <c r="L859">
        <f>'Grid_Stock'!J39</f>
        <v/>
      </c>
      <c r="M859">
        <f>'Grid_Stock'!K39</f>
        <v/>
      </c>
      <c r="N859">
        <f>'Grid_Stock'!L39</f>
        <v/>
      </c>
      <c r="O859">
        <f>'Grid_Stock'!M39</f>
        <v/>
      </c>
      <c r="P859">
        <f>'Grid_Stock'!N39</f>
        <v/>
      </c>
      <c r="Q859">
        <f>'Grid_Stock'!O39</f>
        <v/>
      </c>
      <c r="R859">
        <f>'Grid_Stock'!P39</f>
        <v/>
      </c>
      <c r="S859">
        <f>'Grid_Stock'!Q39</f>
        <v/>
      </c>
      <c r="T859">
        <f>'Grid_Stock'!R39</f>
        <v/>
      </c>
      <c r="U859">
        <f>'Grid_Stock'!S39</f>
        <v/>
      </c>
      <c r="V859">
        <f>'Grid_Stock'!T39</f>
        <v/>
      </c>
      <c r="W859">
        <f>'Grid_Stock'!U39</f>
        <v/>
      </c>
      <c r="X859">
        <f>'Grid_Stock'!V39</f>
        <v/>
      </c>
      <c r="Y859">
        <f>'Grid_Stock'!W39</f>
        <v/>
      </c>
      <c r="Z859">
        <f>'Grid_Stock'!X39</f>
        <v/>
      </c>
      <c r="AA859">
        <f>'Grid_Stock'!Y39</f>
        <v/>
      </c>
      <c r="AB859">
        <f>'Grid_Stock'!Z39</f>
        <v/>
      </c>
      <c r="AC859">
        <f>'Grid_Stock'!AA39</f>
        <v/>
      </c>
      <c r="AD859">
        <f>'Grid_Stock'!AB39</f>
        <v/>
      </c>
      <c r="AE859">
        <f>'Grid_Stock'!AC39</f>
        <v/>
      </c>
      <c r="AF859">
        <f>'Grid_Stock'!AD39</f>
        <v/>
      </c>
      <c r="AG859">
        <f>'Grid_Stock'!AE39</f>
        <v/>
      </c>
      <c r="AH859">
        <f>'Grid_Stock'!AF39</f>
        <v/>
      </c>
      <c r="AI859">
        <f>'Grid_Stock'!AG39</f>
        <v/>
      </c>
      <c r="AJ859">
        <f>'Grid_Stock'!AH39</f>
        <v/>
      </c>
      <c r="AK859">
        <f>'Grid_Stock'!AI39</f>
        <v/>
      </c>
      <c r="AL859">
        <f>'Grid_Stock'!AJ39</f>
        <v/>
      </c>
      <c r="AM859">
        <f>'Grid_Stock'!AK39</f>
        <v/>
      </c>
      <c r="AN859">
        <f>'Grid_Stock'!AL39</f>
        <v/>
      </c>
      <c r="AO859">
        <f>'Grid_Stock'!AM39</f>
        <v/>
      </c>
      <c r="AP859">
        <f>'Grid_Stock'!AN39</f>
        <v/>
      </c>
      <c r="AQ859">
        <f>'Grid_Stock'!AO39</f>
        <v/>
      </c>
      <c r="AR859">
        <f>'Grid_Stock'!AP39</f>
        <v/>
      </c>
      <c r="AS859">
        <f>'Grid_Stock'!AQ39</f>
        <v/>
      </c>
      <c r="AT859">
        <f>'Grid_Stock'!AR39</f>
        <v/>
      </c>
      <c r="AU859">
        <f>'Grid_Stock'!AS39</f>
        <v/>
      </c>
      <c r="AV859">
        <f>'Grid_Stock'!AT39</f>
        <v/>
      </c>
      <c r="AW859">
        <f>'Grid_Stock'!AU39</f>
        <v/>
      </c>
      <c r="AX859">
        <f>'Grid_Stock'!AV39</f>
        <v/>
      </c>
      <c r="AY859">
        <f>'Grid_Stock'!AW39</f>
        <v/>
      </c>
      <c r="AZ859">
        <f>'Grid_Stock'!AX39</f>
        <v/>
      </c>
      <c r="BA859">
        <f>'Grid_Stock'!AY39</f>
        <v/>
      </c>
      <c r="BB859">
        <f>'Grid_Stock'!AZ39</f>
        <v/>
      </c>
      <c r="BC859">
        <f>'Grid_Stock'!BA39</f>
        <v/>
      </c>
      <c r="BD859">
        <f>'Grid_Stock'!BB39</f>
        <v/>
      </c>
      <c r="BE859">
        <f>'Grid_Stock'!BC39</f>
        <v/>
      </c>
      <c r="BF859">
        <f>'Grid_Stock'!BD39</f>
        <v/>
      </c>
      <c r="BG859">
        <f>'Grid_Stock'!BE39</f>
        <v/>
      </c>
      <c r="BH859">
        <f>'Grid_Stock'!BF39</f>
        <v/>
      </c>
      <c r="BI859">
        <f>'Grid_Stock'!BG39</f>
        <v/>
      </c>
      <c r="BJ859">
        <f>'Grid_Stock'!BH39</f>
        <v/>
      </c>
      <c r="BK859">
        <f>'Grid_Stock'!BI39</f>
        <v/>
      </c>
      <c r="BL859">
        <f>'Grid_Stock'!BJ39</f>
        <v/>
      </c>
      <c r="BM859">
        <f>'Grid_Stock'!BK39</f>
        <v/>
      </c>
      <c r="BN859">
        <f>'Grid_Stock'!BL39</f>
        <v/>
      </c>
      <c r="BO859">
        <f>'Grid_Stock'!BM39</f>
        <v/>
      </c>
      <c r="BP859">
        <f>'Grid_Stock'!BN39</f>
        <v/>
      </c>
      <c r="BQ859">
        <f>'Grid_Stock'!BO39</f>
        <v/>
      </c>
      <c r="BR859">
        <f>'Grid_Stock'!BP39</f>
        <v/>
      </c>
      <c r="BS859">
        <f>'Grid_Stock'!BQ39</f>
        <v/>
      </c>
      <c r="BT859">
        <f>'Grid_Stock'!BR39</f>
        <v/>
      </c>
      <c r="BU859">
        <f>'Grid_Stock'!BS39</f>
        <v/>
      </c>
      <c r="BV859">
        <f>'Grid_Stock'!BT39</f>
        <v/>
      </c>
      <c r="BW859">
        <f>'Grid_Stock'!BU39</f>
        <v/>
      </c>
      <c r="BX859">
        <f>'Grid_Stock'!BV39</f>
        <v/>
      </c>
      <c r="BY859">
        <f>'Grid_Stock'!BW39</f>
        <v/>
      </c>
      <c r="BZ859">
        <f>'Grid_Stock'!BX39</f>
        <v/>
      </c>
      <c r="CA859">
        <f>'Grid_Stock'!BY39</f>
        <v/>
      </c>
      <c r="CB859">
        <f>'Grid_Stock'!BZ39</f>
        <v/>
      </c>
      <c r="CC859">
        <f>'Grid_Stock'!CA39</f>
        <v/>
      </c>
      <c r="CD859">
        <f>'Grid_Stock'!CB39</f>
        <v/>
      </c>
      <c r="CE859">
        <f>'Grid_Stock'!CC39</f>
        <v/>
      </c>
      <c r="CF859">
        <f>'Grid_Stock'!CD39</f>
        <v/>
      </c>
      <c r="CG859">
        <f>'Grid_Stock'!CE39</f>
        <v/>
      </c>
      <c r="CH859">
        <f>'Grid_Stock'!CF39</f>
        <v/>
      </c>
      <c r="CI859">
        <f>'Grid_Stock'!CG39</f>
        <v/>
      </c>
      <c r="CJ859">
        <f>'Grid_Stock'!CH39</f>
        <v/>
      </c>
      <c r="CK859">
        <f>'Grid_Stock'!CI39</f>
        <v/>
      </c>
      <c r="CL859">
        <f>'Grid_Stock'!CJ39</f>
        <v/>
      </c>
      <c r="CM859">
        <f>'Grid_Stock'!CK39</f>
        <v/>
      </c>
      <c r="CN859">
        <f>'Grid_Stock'!CL39</f>
        <v/>
      </c>
      <c r="CO859">
        <f>'Grid_Stock'!CM39</f>
        <v/>
      </c>
      <c r="CP859">
        <f>'Grid_Stock'!CN39</f>
        <v/>
      </c>
      <c r="CQ859">
        <f>'Grid_Stock'!CO39</f>
        <v/>
      </c>
      <c r="CR859">
        <f>'Grid_Stock'!CP39</f>
        <v/>
      </c>
      <c r="CS859">
        <f>'Grid_Stock'!CQ39</f>
        <v/>
      </c>
      <c r="CT859">
        <f>'Grid_Stock'!CR39</f>
        <v/>
      </c>
      <c r="CU859">
        <f>'Grid_Stock'!CS39</f>
        <v/>
      </c>
      <c r="CV859">
        <f>'Grid_Stock'!CT39</f>
        <v/>
      </c>
      <c r="CW859">
        <f>'Grid_Stock'!CU39</f>
        <v/>
      </c>
      <c r="CX859">
        <f>'Grid_Stock'!CV39</f>
        <v/>
      </c>
      <c r="CY859">
        <f>'Grid_Stock'!CW39</f>
        <v/>
      </c>
      <c r="CZ859">
        <f>'Grid_Stock'!CX39</f>
        <v/>
      </c>
      <c r="DA859">
        <f>'Grid_Stock'!CY39</f>
        <v/>
      </c>
      <c r="DB859">
        <f>'Grid_Stock'!CZ39</f>
        <v/>
      </c>
      <c r="DC859">
        <f>'Grid_Stock'!DA39</f>
        <v/>
      </c>
    </row>
    <row r="860">
      <c r="B860" s="26" t="inlineStr">
        <is>
          <t>（発注の目安はDashboardの基準在庫[下限/上限]と色分けを参照）</t>
        </is>
      </c>
    </row>
    <row r="862">
      <c r="A862" s="21" t="inlineStr">
        <is>
          <t>CHEM-1540</t>
        </is>
      </c>
      <c r="B862" s="21" t="inlineStr">
        <is>
          <t>NAT 35</t>
        </is>
      </c>
      <c r="C862" s="22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  <c r="AA862" s="21" t="n"/>
      <c r="AB862" s="21" t="n"/>
      <c r="AC862" s="21" t="n"/>
      <c r="AD862" s="21" t="n"/>
      <c r="AE862" s="21" t="n"/>
      <c r="AF862" s="21" t="n"/>
      <c r="AG862" s="21" t="n"/>
      <c r="AH862" s="21" t="n"/>
      <c r="AI862" s="21" t="n"/>
      <c r="AJ862" s="21" t="n"/>
      <c r="AK862" s="21" t="n"/>
      <c r="AL862" s="21" t="n"/>
      <c r="AM862" s="21" t="n"/>
      <c r="AN862" s="21" t="n"/>
      <c r="AO862" s="21" t="n"/>
      <c r="AP862" s="21" t="n"/>
      <c r="AQ862" s="21" t="n"/>
      <c r="AR862" s="21" t="n"/>
      <c r="AS862" s="21" t="n"/>
      <c r="AT862" s="21" t="n"/>
      <c r="AU862" s="21" t="n"/>
      <c r="AV862" s="21" t="n"/>
      <c r="AW862" s="21" t="n"/>
      <c r="AX862" s="21" t="n"/>
      <c r="AY862" s="21" t="n"/>
      <c r="AZ862" s="21" t="n"/>
      <c r="BA862" s="21" t="n"/>
      <c r="BB862" s="21" t="n"/>
      <c r="BC862" s="21" t="n"/>
      <c r="BD862" s="21" t="n"/>
      <c r="BE862" s="21" t="n"/>
      <c r="BF862" s="21" t="n"/>
      <c r="BG862" s="21" t="n"/>
      <c r="BH862" s="21" t="n"/>
      <c r="BI862" s="21" t="n"/>
      <c r="BJ862" s="21" t="n"/>
      <c r="BK862" s="21" t="n"/>
      <c r="BL862" s="21" t="n"/>
      <c r="BM862" s="21" t="n"/>
      <c r="BN862" s="21" t="n"/>
      <c r="BO862" s="21" t="n"/>
      <c r="BP862" s="21" t="n"/>
      <c r="BQ862" s="21" t="n"/>
      <c r="BR862" s="21" t="n"/>
      <c r="BS862" s="21" t="n"/>
      <c r="BT862" s="21" t="n"/>
      <c r="BU862" s="21" t="n"/>
      <c r="BV862" s="21" t="n"/>
      <c r="BW862" s="21" t="n"/>
      <c r="BX862" s="21" t="n"/>
      <c r="BY862" s="21" t="n"/>
      <c r="BZ862" s="21" t="n"/>
      <c r="CA862" s="21" t="n"/>
      <c r="CB862" s="21" t="n"/>
      <c r="CC862" s="21" t="n"/>
      <c r="CD862" s="21" t="n"/>
      <c r="CE862" s="21" t="n"/>
      <c r="CF862" s="21" t="n"/>
      <c r="CG862" s="21" t="n"/>
      <c r="CH862" s="21" t="n"/>
      <c r="CI862" s="21" t="n"/>
      <c r="CJ862" s="21" t="n"/>
      <c r="CK862" s="21" t="n"/>
      <c r="CL862" s="21" t="n"/>
      <c r="CM862" s="21" t="n"/>
      <c r="CN862" s="21" t="n"/>
      <c r="CO862" s="21" t="n"/>
      <c r="CP862" s="21" t="n"/>
      <c r="CQ862" s="21" t="n"/>
      <c r="CR862" s="21" t="n"/>
      <c r="CS862" s="21" t="n"/>
      <c r="CT862" s="21" t="n"/>
      <c r="CU862" s="21" t="n"/>
      <c r="CV862" s="21" t="n"/>
      <c r="CW862" s="21" t="n"/>
      <c r="CX862" s="21" t="n"/>
      <c r="CY862" s="21" t="n"/>
      <c r="CZ862" s="21" t="n"/>
      <c r="DA862" s="21" t="n"/>
      <c r="DB862" s="21" t="n"/>
      <c r="DC862" s="21" t="n"/>
    </row>
    <row r="863">
      <c r="B863" t="inlineStr">
        <is>
          <t>TPP-358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12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SUMIFS(M_BOM[RM_Qty_Per_Batch],M_BOM[Intermediate],$B863,M_BOM[Part Name],$A862)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TPP-533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12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SUMIFS(M_BOM[RM_Qty_Per_Batch],M_BOM[Intermediate],$B865,M_BOM[Part Name],$A862)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TSP-1444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12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SUMIFS(M_BOM[RM_Qty_Per_Batch],M_BOM[Intermediate],$B867,M_BOM[Part Name],$A862)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TSP-1445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12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SUMIFS(M_BOM[RM_Qty_Per_Batch],M_BOM[Intermediate],$B869,M_BOM[Part Name],$A862)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TSP-1446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12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SUMIFS(M_BOM[RM_Qty_Per_Batch],M_BOM[Intermediate],$B871,M_BOM[Part Name],$A862)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TSP-1448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12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SUMIFS(M_BOM[RM_Qty_Per_Batch],M_BOM[Intermediate],$B873,M_BOM[Part Name],$A862)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TSP-1449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12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SUMIFS(M_BOM[RM_Qty_Per_Batch],M_BOM[Intermediate],$B875,M_BOM[Part Name],$A862)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TSP-369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12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SUMIFS(M_BOM[RM_Qty_Per_Batch],M_BOM[Intermediate],$B877,M_BOM[Part Name],$A862)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TSP-558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12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Name],$A862)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TSP-620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12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Name],$A862)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TSP-623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12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Name],$A862)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TSP-927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12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Name],$A862)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TSP-928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12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Name],$A862)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TSP-929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12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Name],$A862)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TSP-930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12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Name],$A862)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TSP-934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12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Name],$A862)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TSP-935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12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Name],$A862)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TSP-936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12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Name],$A862)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t="inlineStr">
        <is>
          <t>TSP-937</t>
        </is>
      </c>
      <c r="C899" t="inlineStr">
        <is>
          <t>No. of batches</t>
        </is>
      </c>
      <c r="D899">
        <f>IFERROR(INDEX(PP_Grid[#Data],$DD899,2),0)</f>
        <v/>
      </c>
      <c r="E899">
        <f>IFERROR(INDEX(PP_Grid[#Data],$DD899,3),0)</f>
        <v/>
      </c>
      <c r="F899">
        <f>IFERROR(INDEX(PP_Grid[#Data],$DD899,4),0)</f>
        <v/>
      </c>
      <c r="G899">
        <f>IFERROR(INDEX(PP_Grid[#Data],$DD899,5),0)</f>
        <v/>
      </c>
      <c r="H899">
        <f>IFERROR(INDEX(PP_Grid[#Data],$DD899,6),0)</f>
        <v/>
      </c>
      <c r="I899">
        <f>IFERROR(INDEX(PP_Grid[#Data],$DD899,7),0)</f>
        <v/>
      </c>
      <c r="J899">
        <f>IFERROR(INDEX(PP_Grid[#Data],$DD899,8),0)</f>
        <v/>
      </c>
      <c r="K899">
        <f>IFERROR(INDEX(PP_Grid[#Data],$DD899,9),0)</f>
        <v/>
      </c>
      <c r="L899">
        <f>IFERROR(INDEX(PP_Grid[#Data],$DD899,10),0)</f>
        <v/>
      </c>
      <c r="M899">
        <f>IFERROR(INDEX(PP_Grid[#Data],$DD899,11),0)</f>
        <v/>
      </c>
      <c r="N899">
        <f>IFERROR(INDEX(PP_Grid[#Data],$DD899,12),0)</f>
        <v/>
      </c>
      <c r="O899">
        <f>IFERROR(INDEX(PP_Grid[#Data],$DD899,13),0)</f>
        <v/>
      </c>
      <c r="P899">
        <f>IFERROR(INDEX(PP_Grid[#Data],$DD899,14),0)</f>
        <v/>
      </c>
      <c r="Q899">
        <f>IFERROR(INDEX(PP_Grid[#Data],$DD899,15),0)</f>
        <v/>
      </c>
      <c r="R899">
        <f>IFERROR(INDEX(PP_Grid[#Data],$DD899,16),0)</f>
        <v/>
      </c>
      <c r="S899">
        <f>IFERROR(INDEX(PP_Grid[#Data],$DD899,17),0)</f>
        <v/>
      </c>
      <c r="T899">
        <f>IFERROR(INDEX(PP_Grid[#Data],$DD899,18),0)</f>
        <v/>
      </c>
      <c r="U899">
        <f>IFERROR(INDEX(PP_Grid[#Data],$DD899,19),0)</f>
        <v/>
      </c>
      <c r="V899">
        <f>IFERROR(INDEX(PP_Grid[#Data],$DD899,20),0)</f>
        <v/>
      </c>
      <c r="W899">
        <f>IFERROR(INDEX(PP_Grid[#Data],$DD899,21),0)</f>
        <v/>
      </c>
      <c r="X899">
        <f>IFERROR(INDEX(PP_Grid[#Data],$DD899,22),0)</f>
        <v/>
      </c>
      <c r="Y899">
        <f>IFERROR(INDEX(PP_Grid[#Data],$DD899,23),0)</f>
        <v/>
      </c>
      <c r="Z899">
        <f>IFERROR(INDEX(PP_Grid[#Data],$DD899,24),0)</f>
        <v/>
      </c>
      <c r="AA899">
        <f>IFERROR(INDEX(PP_Grid[#Data],$DD899,25),0)</f>
        <v/>
      </c>
      <c r="AB899">
        <f>IFERROR(INDEX(PP_Grid[#Data],$DD899,26),0)</f>
        <v/>
      </c>
      <c r="AC899">
        <f>IFERROR(INDEX(PP_Grid[#Data],$DD899,27),0)</f>
        <v/>
      </c>
      <c r="AD899">
        <f>IFERROR(INDEX(PP_Grid[#Data],$DD899,28),0)</f>
        <v/>
      </c>
      <c r="AE899">
        <f>IFERROR(INDEX(PP_Grid[#Data],$DD899,29),0)</f>
        <v/>
      </c>
      <c r="AF899">
        <f>IFERROR(INDEX(PP_Grid[#Data],$DD899,30),0)</f>
        <v/>
      </c>
      <c r="AG899">
        <f>IFERROR(INDEX(PP_Grid[#Data],$DD899,31),0)</f>
        <v/>
      </c>
      <c r="AH899">
        <f>IFERROR(INDEX(PP_Grid[#Data],$DD899,32),0)</f>
        <v/>
      </c>
      <c r="AI899">
        <f>IFERROR(INDEX(PP_Grid[#Data],$DD899,33),0)</f>
        <v/>
      </c>
      <c r="AJ899">
        <f>IFERROR(INDEX(PP_Grid[#Data],$DD899,34),0)</f>
        <v/>
      </c>
      <c r="AK899">
        <f>IFERROR(INDEX(PP_Grid[#Data],$DD899,35),0)</f>
        <v/>
      </c>
      <c r="AL899">
        <f>IFERROR(INDEX(PP_Grid[#Data],$DD899,36),0)</f>
        <v/>
      </c>
      <c r="AM899">
        <f>IFERROR(INDEX(PP_Grid[#Data],$DD899,37),0)</f>
        <v/>
      </c>
      <c r="AN899">
        <f>IFERROR(INDEX(PP_Grid[#Data],$DD899,38),0)</f>
        <v/>
      </c>
      <c r="AO899">
        <f>IFERROR(INDEX(PP_Grid[#Data],$DD899,39),0)</f>
        <v/>
      </c>
      <c r="AP899">
        <f>IFERROR(INDEX(PP_Grid[#Data],$DD899,40),0)</f>
        <v/>
      </c>
      <c r="AQ899">
        <f>IFERROR(INDEX(PP_Grid[#Data],$DD899,41),0)</f>
        <v/>
      </c>
      <c r="AR899">
        <f>IFERROR(INDEX(PP_Grid[#Data],$DD899,42),0)</f>
        <v/>
      </c>
      <c r="AS899">
        <f>IFERROR(INDEX(PP_Grid[#Data],$DD899,43),0)</f>
        <v/>
      </c>
      <c r="AT899">
        <f>IFERROR(INDEX(PP_Grid[#Data],$DD899,44),0)</f>
        <v/>
      </c>
      <c r="AU899">
        <f>IFERROR(INDEX(PP_Grid[#Data],$DD899,45),0)</f>
        <v/>
      </c>
      <c r="AV899">
        <f>IFERROR(INDEX(PP_Grid[#Data],$DD899,46),0)</f>
        <v/>
      </c>
      <c r="AW899">
        <f>IFERROR(INDEX(PP_Grid[#Data],$DD899,47),0)</f>
        <v/>
      </c>
      <c r="AX899">
        <f>IFERROR(INDEX(PP_Grid[#Data],$DD899,48),0)</f>
        <v/>
      </c>
      <c r="AY899">
        <f>IFERROR(INDEX(PP_Grid[#Data],$DD899,49),0)</f>
        <v/>
      </c>
      <c r="AZ899">
        <f>IFERROR(INDEX(PP_Grid[#Data],$DD899,50),0)</f>
        <v/>
      </c>
      <c r="BA899">
        <f>IFERROR(INDEX(PP_Grid[#Data],$DD899,51),0)</f>
        <v/>
      </c>
      <c r="BB899">
        <f>IFERROR(INDEX(PP_Grid[#Data],$DD899,52),0)</f>
        <v/>
      </c>
      <c r="BC899">
        <f>IFERROR(INDEX(PP_Grid[#Data],$DD899,53),0)</f>
        <v/>
      </c>
      <c r="BD899">
        <f>IFERROR(INDEX(PP_Grid[#Data],$DD899,54),0)</f>
        <v/>
      </c>
      <c r="BE899">
        <f>IFERROR(INDEX(PP_Grid[#Data],$DD899,55),0)</f>
        <v/>
      </c>
      <c r="BF899">
        <f>IFERROR(INDEX(PP_Grid[#Data],$DD899,56),0)</f>
        <v/>
      </c>
      <c r="BG899">
        <f>IFERROR(INDEX(PP_Grid[#Data],$DD899,57),0)</f>
        <v/>
      </c>
      <c r="BH899">
        <f>IFERROR(INDEX(PP_Grid[#Data],$DD899,58),0)</f>
        <v/>
      </c>
      <c r="BI899">
        <f>IFERROR(INDEX(PP_Grid[#Data],$DD899,59),0)</f>
        <v/>
      </c>
      <c r="BJ899">
        <f>IFERROR(INDEX(PP_Grid[#Data],$DD899,60),0)</f>
        <v/>
      </c>
      <c r="BK899">
        <f>IFERROR(INDEX(PP_Grid[#Data],$DD899,61),0)</f>
        <v/>
      </c>
      <c r="BL899">
        <f>IFERROR(INDEX(PP_Grid[#Data],$DD899,62),0)</f>
        <v/>
      </c>
      <c r="BM899">
        <f>IFERROR(INDEX(PP_Grid[#Data],$DD899,63),0)</f>
        <v/>
      </c>
      <c r="BN899">
        <f>IFERROR(INDEX(PP_Grid[#Data],$DD899,64),0)</f>
        <v/>
      </c>
      <c r="BO899">
        <f>IFERROR(INDEX(PP_Grid[#Data],$DD899,65),0)</f>
        <v/>
      </c>
      <c r="BP899">
        <f>IFERROR(INDEX(PP_Grid[#Data],$DD899,66),0)</f>
        <v/>
      </c>
      <c r="BQ899">
        <f>IFERROR(INDEX(PP_Grid[#Data],$DD899,67),0)</f>
        <v/>
      </c>
      <c r="BR899">
        <f>IFERROR(INDEX(PP_Grid[#Data],$DD899,68),0)</f>
        <v/>
      </c>
      <c r="BS899">
        <f>IFERROR(INDEX(PP_Grid[#Data],$DD899,69),0)</f>
        <v/>
      </c>
      <c r="BT899">
        <f>IFERROR(INDEX(PP_Grid[#Data],$DD899,70),0)</f>
        <v/>
      </c>
      <c r="BU899">
        <f>IFERROR(INDEX(PP_Grid[#Data],$DD899,71),0)</f>
        <v/>
      </c>
      <c r="BV899">
        <f>IFERROR(INDEX(PP_Grid[#Data],$DD899,72),0)</f>
        <v/>
      </c>
      <c r="BW899">
        <f>IFERROR(INDEX(PP_Grid[#Data],$DD899,73),0)</f>
        <v/>
      </c>
      <c r="BX899">
        <f>IFERROR(INDEX(PP_Grid[#Data],$DD899,74),0)</f>
        <v/>
      </c>
      <c r="BY899">
        <f>IFERROR(INDEX(PP_Grid[#Data],$DD899,75),0)</f>
        <v/>
      </c>
      <c r="BZ899">
        <f>IFERROR(INDEX(PP_Grid[#Data],$DD899,76),0)</f>
        <v/>
      </c>
      <c r="CA899">
        <f>IFERROR(INDEX(PP_Grid[#Data],$DD899,77),0)</f>
        <v/>
      </c>
      <c r="CB899">
        <f>IFERROR(INDEX(PP_Grid[#Data],$DD899,78),0)</f>
        <v/>
      </c>
      <c r="CC899">
        <f>IFERROR(INDEX(PP_Grid[#Data],$DD899,79),0)</f>
        <v/>
      </c>
      <c r="CD899">
        <f>IFERROR(INDEX(PP_Grid[#Data],$DD899,80),0)</f>
        <v/>
      </c>
      <c r="CE899">
        <f>IFERROR(INDEX(PP_Grid[#Data],$DD899,81),0)</f>
        <v/>
      </c>
      <c r="CF899">
        <f>IFERROR(INDEX(PP_Grid[#Data],$DD899,82),0)</f>
        <v/>
      </c>
      <c r="CG899">
        <f>IFERROR(INDEX(PP_Grid[#Data],$DD899,83),0)</f>
        <v/>
      </c>
      <c r="CH899">
        <f>IFERROR(INDEX(PP_Grid[#Data],$DD899,84),0)</f>
        <v/>
      </c>
      <c r="CI899">
        <f>IFERROR(INDEX(PP_Grid[#Data],$DD899,85),0)</f>
        <v/>
      </c>
      <c r="CJ899">
        <f>IFERROR(INDEX(PP_Grid[#Data],$DD899,86),0)</f>
        <v/>
      </c>
      <c r="CK899">
        <f>IFERROR(INDEX(PP_Grid[#Data],$DD899,87),0)</f>
        <v/>
      </c>
      <c r="CL899">
        <f>IFERROR(INDEX(PP_Grid[#Data],$DD899,88),0)</f>
        <v/>
      </c>
      <c r="CM899">
        <f>IFERROR(INDEX(PP_Grid[#Data],$DD899,89),0)</f>
        <v/>
      </c>
      <c r="CN899">
        <f>IFERROR(INDEX(PP_Grid[#Data],$DD899,90),0)</f>
        <v/>
      </c>
      <c r="CO899">
        <f>IFERROR(INDEX(PP_Grid[#Data],$DD899,91),0)</f>
        <v/>
      </c>
      <c r="CP899">
        <f>IFERROR(INDEX(PP_Grid[#Data],$DD899,92),0)</f>
        <v/>
      </c>
      <c r="CQ899">
        <f>IFERROR(INDEX(PP_Grid[#Data],$DD899,93),0)</f>
        <v/>
      </c>
      <c r="CR899">
        <f>IFERROR(INDEX(PP_Grid[#Data],$DD899,94),0)</f>
        <v/>
      </c>
      <c r="CS899">
        <f>IFERROR(INDEX(PP_Grid[#Data],$DD899,95),0)</f>
        <v/>
      </c>
      <c r="CT899">
        <f>IFERROR(INDEX(PP_Grid[#Data],$DD899,96),0)</f>
        <v/>
      </c>
      <c r="CU899">
        <f>IFERROR(INDEX(PP_Grid[#Data],$DD899,97),0)</f>
        <v/>
      </c>
      <c r="CV899">
        <f>IFERROR(INDEX(PP_Grid[#Data],$DD899,98),0)</f>
        <v/>
      </c>
      <c r="CW899">
        <f>IFERROR(INDEX(PP_Grid[#Data],$DD899,99),0)</f>
        <v/>
      </c>
      <c r="CX899">
        <f>IFERROR(INDEX(PP_Grid[#Data],$DD899,100),0)</f>
        <v/>
      </c>
      <c r="CY899">
        <f>IFERROR(INDEX(PP_Grid[#Data],$DD899,101),0)</f>
        <v/>
      </c>
      <c r="CZ899">
        <f>IFERROR(INDEX(PP_Grid[#Data],$DD899,102),0)</f>
        <v/>
      </c>
      <c r="DA899">
        <f>IFERROR(INDEX(PP_Grid[#Data],$DD899,103),0)</f>
        <v/>
      </c>
      <c r="DB899">
        <f>IFERROR(INDEX(PP_Grid[#Data],$DD899,104),0)</f>
        <v/>
      </c>
      <c r="DC899">
        <f>IFERROR(INDEX(PP_Grid[#Data],$DD899,105),0)</f>
        <v/>
      </c>
      <c r="DD899" s="12">
        <f>IFERROR(MATCH($B899,PP_Grid[Intermediate],0),99999)</f>
        <v/>
      </c>
    </row>
    <row r="900">
      <c r="B900" t="inlineStr">
        <is>
          <t>使用量(kg)</t>
        </is>
      </c>
      <c r="C900">
        <f>SUMIFS(M_BOM[RM_Qty_Per_Batch],M_BOM[Intermediate],$B899,M_BOM[Part Name],$A862)</f>
        <v/>
      </c>
      <c r="D900">
        <f>$C900*D899</f>
        <v/>
      </c>
      <c r="E900">
        <f>$C900*E899</f>
        <v/>
      </c>
      <c r="F900">
        <f>$C900*F899</f>
        <v/>
      </c>
      <c r="G900">
        <f>$C900*G899</f>
        <v/>
      </c>
      <c r="H900">
        <f>$C900*H899</f>
        <v/>
      </c>
      <c r="I900">
        <f>$C900*I899</f>
        <v/>
      </c>
      <c r="J900">
        <f>$C900*J899</f>
        <v/>
      </c>
      <c r="K900">
        <f>$C900*K899</f>
        <v/>
      </c>
      <c r="L900">
        <f>$C900*L899</f>
        <v/>
      </c>
      <c r="M900">
        <f>$C900*M899</f>
        <v/>
      </c>
      <c r="N900">
        <f>$C900*N899</f>
        <v/>
      </c>
      <c r="O900">
        <f>$C900*O899</f>
        <v/>
      </c>
      <c r="P900">
        <f>$C900*P899</f>
        <v/>
      </c>
      <c r="Q900">
        <f>$C900*Q899</f>
        <v/>
      </c>
      <c r="R900">
        <f>$C900*R899</f>
        <v/>
      </c>
      <c r="S900">
        <f>$C900*S899</f>
        <v/>
      </c>
      <c r="T900">
        <f>$C900*T899</f>
        <v/>
      </c>
      <c r="U900">
        <f>$C900*U899</f>
        <v/>
      </c>
      <c r="V900">
        <f>$C900*V899</f>
        <v/>
      </c>
      <c r="W900">
        <f>$C900*W899</f>
        <v/>
      </c>
      <c r="X900">
        <f>$C900*X899</f>
        <v/>
      </c>
      <c r="Y900">
        <f>$C900*Y899</f>
        <v/>
      </c>
      <c r="Z900">
        <f>$C900*Z899</f>
        <v/>
      </c>
      <c r="AA900">
        <f>$C900*AA899</f>
        <v/>
      </c>
      <c r="AB900">
        <f>$C900*AB899</f>
        <v/>
      </c>
      <c r="AC900">
        <f>$C900*AC899</f>
        <v/>
      </c>
      <c r="AD900">
        <f>$C900*AD899</f>
        <v/>
      </c>
      <c r="AE900">
        <f>$C900*AE899</f>
        <v/>
      </c>
      <c r="AF900">
        <f>$C900*AF899</f>
        <v/>
      </c>
      <c r="AG900">
        <f>$C900*AG899</f>
        <v/>
      </c>
      <c r="AH900">
        <f>$C900*AH899</f>
        <v/>
      </c>
      <c r="AI900">
        <f>$C900*AI899</f>
        <v/>
      </c>
      <c r="AJ900">
        <f>$C900*AJ899</f>
        <v/>
      </c>
      <c r="AK900">
        <f>$C900*AK899</f>
        <v/>
      </c>
      <c r="AL900">
        <f>$C900*AL899</f>
        <v/>
      </c>
      <c r="AM900">
        <f>$C900*AM899</f>
        <v/>
      </c>
      <c r="AN900">
        <f>$C900*AN899</f>
        <v/>
      </c>
      <c r="AO900">
        <f>$C900*AO899</f>
        <v/>
      </c>
      <c r="AP900">
        <f>$C900*AP899</f>
        <v/>
      </c>
      <c r="AQ900">
        <f>$C900*AQ899</f>
        <v/>
      </c>
      <c r="AR900">
        <f>$C900*AR899</f>
        <v/>
      </c>
      <c r="AS900">
        <f>$C900*AS899</f>
        <v/>
      </c>
      <c r="AT900">
        <f>$C900*AT899</f>
        <v/>
      </c>
      <c r="AU900">
        <f>$C900*AU899</f>
        <v/>
      </c>
      <c r="AV900">
        <f>$C900*AV899</f>
        <v/>
      </c>
      <c r="AW900">
        <f>$C900*AW899</f>
        <v/>
      </c>
      <c r="AX900">
        <f>$C900*AX899</f>
        <v/>
      </c>
      <c r="AY900">
        <f>$C900*AY899</f>
        <v/>
      </c>
      <c r="AZ900">
        <f>$C900*AZ899</f>
        <v/>
      </c>
      <c r="BA900">
        <f>$C900*BA899</f>
        <v/>
      </c>
      <c r="BB900">
        <f>$C900*BB899</f>
        <v/>
      </c>
      <c r="BC900">
        <f>$C900*BC899</f>
        <v/>
      </c>
      <c r="BD900">
        <f>$C900*BD899</f>
        <v/>
      </c>
      <c r="BE900">
        <f>$C900*BE899</f>
        <v/>
      </c>
      <c r="BF900">
        <f>$C900*BF899</f>
        <v/>
      </c>
      <c r="BG900">
        <f>$C900*BG899</f>
        <v/>
      </c>
      <c r="BH900">
        <f>$C900*BH899</f>
        <v/>
      </c>
      <c r="BI900">
        <f>$C900*BI899</f>
        <v/>
      </c>
      <c r="BJ900">
        <f>$C900*BJ899</f>
        <v/>
      </c>
      <c r="BK900">
        <f>$C900*BK899</f>
        <v/>
      </c>
      <c r="BL900">
        <f>$C900*BL899</f>
        <v/>
      </c>
      <c r="BM900">
        <f>$C900*BM899</f>
        <v/>
      </c>
      <c r="BN900">
        <f>$C900*BN899</f>
        <v/>
      </c>
      <c r="BO900">
        <f>$C900*BO899</f>
        <v/>
      </c>
      <c r="BP900">
        <f>$C900*BP899</f>
        <v/>
      </c>
      <c r="BQ900">
        <f>$C900*BQ899</f>
        <v/>
      </c>
      <c r="BR900">
        <f>$C900*BR899</f>
        <v/>
      </c>
      <c r="BS900">
        <f>$C900*BS899</f>
        <v/>
      </c>
      <c r="BT900">
        <f>$C900*BT899</f>
        <v/>
      </c>
      <c r="BU900">
        <f>$C900*BU899</f>
        <v/>
      </c>
      <c r="BV900">
        <f>$C900*BV899</f>
        <v/>
      </c>
      <c r="BW900">
        <f>$C900*BW899</f>
        <v/>
      </c>
      <c r="BX900">
        <f>$C900*BX899</f>
        <v/>
      </c>
      <c r="BY900">
        <f>$C900*BY899</f>
        <v/>
      </c>
      <c r="BZ900">
        <f>$C900*BZ899</f>
        <v/>
      </c>
      <c r="CA900">
        <f>$C900*CA899</f>
        <v/>
      </c>
      <c r="CB900">
        <f>$C900*CB899</f>
        <v/>
      </c>
      <c r="CC900">
        <f>$C900*CC899</f>
        <v/>
      </c>
      <c r="CD900">
        <f>$C900*CD899</f>
        <v/>
      </c>
      <c r="CE900">
        <f>$C900*CE899</f>
        <v/>
      </c>
      <c r="CF900">
        <f>$C900*CF899</f>
        <v/>
      </c>
      <c r="CG900">
        <f>$C900*CG899</f>
        <v/>
      </c>
      <c r="CH900">
        <f>$C900*CH899</f>
        <v/>
      </c>
      <c r="CI900">
        <f>$C900*CI899</f>
        <v/>
      </c>
      <c r="CJ900">
        <f>$C900*CJ899</f>
        <v/>
      </c>
      <c r="CK900">
        <f>$C900*CK899</f>
        <v/>
      </c>
      <c r="CL900">
        <f>$C900*CL899</f>
        <v/>
      </c>
      <c r="CM900">
        <f>$C900*CM899</f>
        <v/>
      </c>
      <c r="CN900">
        <f>$C900*CN899</f>
        <v/>
      </c>
      <c r="CO900">
        <f>$C900*CO899</f>
        <v/>
      </c>
      <c r="CP900">
        <f>$C900*CP899</f>
        <v/>
      </c>
      <c r="CQ900">
        <f>$C900*CQ899</f>
        <v/>
      </c>
      <c r="CR900">
        <f>$C900*CR899</f>
        <v/>
      </c>
      <c r="CS900">
        <f>$C900*CS899</f>
        <v/>
      </c>
      <c r="CT900">
        <f>$C900*CT899</f>
        <v/>
      </c>
      <c r="CU900">
        <f>$C900*CU899</f>
        <v/>
      </c>
      <c r="CV900">
        <f>$C900*CV899</f>
        <v/>
      </c>
      <c r="CW900">
        <f>$C900*CW899</f>
        <v/>
      </c>
      <c r="CX900">
        <f>$C900*CX899</f>
        <v/>
      </c>
      <c r="CY900">
        <f>$C900*CY899</f>
        <v/>
      </c>
      <c r="CZ900">
        <f>$C900*CZ899</f>
        <v/>
      </c>
      <c r="DA900">
        <f>$C900*DA899</f>
        <v/>
      </c>
      <c r="DB900">
        <f>$C900*DB899</f>
        <v/>
      </c>
      <c r="DC900">
        <f>$C900*DC899</f>
        <v/>
      </c>
    </row>
    <row r="901">
      <c r="B901" s="5" t="inlineStr">
        <is>
          <t>合計使用量(kg)/週</t>
        </is>
      </c>
      <c r="D901">
        <f>'Grid_Requirement'!B40</f>
        <v/>
      </c>
      <c r="E901">
        <f>'Grid_Requirement'!C40</f>
        <v/>
      </c>
      <c r="F901">
        <f>'Grid_Requirement'!D40</f>
        <v/>
      </c>
      <c r="G901">
        <f>'Grid_Requirement'!E40</f>
        <v/>
      </c>
      <c r="H901">
        <f>'Grid_Requirement'!F40</f>
        <v/>
      </c>
      <c r="I901">
        <f>'Grid_Requirement'!G40</f>
        <v/>
      </c>
      <c r="J901">
        <f>'Grid_Requirement'!H40</f>
        <v/>
      </c>
      <c r="K901">
        <f>'Grid_Requirement'!I40</f>
        <v/>
      </c>
      <c r="L901">
        <f>'Grid_Requirement'!J40</f>
        <v/>
      </c>
      <c r="M901">
        <f>'Grid_Requirement'!K40</f>
        <v/>
      </c>
      <c r="N901">
        <f>'Grid_Requirement'!L40</f>
        <v/>
      </c>
      <c r="O901">
        <f>'Grid_Requirement'!M40</f>
        <v/>
      </c>
      <c r="P901">
        <f>'Grid_Requirement'!N40</f>
        <v/>
      </c>
      <c r="Q901">
        <f>'Grid_Requirement'!O40</f>
        <v/>
      </c>
      <c r="R901">
        <f>'Grid_Requirement'!P40</f>
        <v/>
      </c>
      <c r="S901">
        <f>'Grid_Requirement'!Q40</f>
        <v/>
      </c>
      <c r="T901">
        <f>'Grid_Requirement'!R40</f>
        <v/>
      </c>
      <c r="U901">
        <f>'Grid_Requirement'!S40</f>
        <v/>
      </c>
      <c r="V901">
        <f>'Grid_Requirement'!T40</f>
        <v/>
      </c>
      <c r="W901">
        <f>'Grid_Requirement'!U40</f>
        <v/>
      </c>
      <c r="X901">
        <f>'Grid_Requirement'!V40</f>
        <v/>
      </c>
      <c r="Y901">
        <f>'Grid_Requirement'!W40</f>
        <v/>
      </c>
      <c r="Z901">
        <f>'Grid_Requirement'!X40</f>
        <v/>
      </c>
      <c r="AA901">
        <f>'Grid_Requirement'!Y40</f>
        <v/>
      </c>
      <c r="AB901">
        <f>'Grid_Requirement'!Z40</f>
        <v/>
      </c>
      <c r="AC901">
        <f>'Grid_Requirement'!AA40</f>
        <v/>
      </c>
      <c r="AD901">
        <f>'Grid_Requirement'!AB40</f>
        <v/>
      </c>
      <c r="AE901">
        <f>'Grid_Requirement'!AC40</f>
        <v/>
      </c>
      <c r="AF901">
        <f>'Grid_Requirement'!AD40</f>
        <v/>
      </c>
      <c r="AG901">
        <f>'Grid_Requirement'!AE40</f>
        <v/>
      </c>
      <c r="AH901">
        <f>'Grid_Requirement'!AF40</f>
        <v/>
      </c>
      <c r="AI901">
        <f>'Grid_Requirement'!AG40</f>
        <v/>
      </c>
      <c r="AJ901">
        <f>'Grid_Requirement'!AH40</f>
        <v/>
      </c>
      <c r="AK901">
        <f>'Grid_Requirement'!AI40</f>
        <v/>
      </c>
      <c r="AL901">
        <f>'Grid_Requirement'!AJ40</f>
        <v/>
      </c>
      <c r="AM901">
        <f>'Grid_Requirement'!AK40</f>
        <v/>
      </c>
      <c r="AN901">
        <f>'Grid_Requirement'!AL40</f>
        <v/>
      </c>
      <c r="AO901">
        <f>'Grid_Requirement'!AM40</f>
        <v/>
      </c>
      <c r="AP901">
        <f>'Grid_Requirement'!AN40</f>
        <v/>
      </c>
      <c r="AQ901">
        <f>'Grid_Requirement'!AO40</f>
        <v/>
      </c>
      <c r="AR901">
        <f>'Grid_Requirement'!AP40</f>
        <v/>
      </c>
      <c r="AS901">
        <f>'Grid_Requirement'!AQ40</f>
        <v/>
      </c>
      <c r="AT901">
        <f>'Grid_Requirement'!AR40</f>
        <v/>
      </c>
      <c r="AU901">
        <f>'Grid_Requirement'!AS40</f>
        <v/>
      </c>
      <c r="AV901">
        <f>'Grid_Requirement'!AT40</f>
        <v/>
      </c>
      <c r="AW901">
        <f>'Grid_Requirement'!AU40</f>
        <v/>
      </c>
      <c r="AX901">
        <f>'Grid_Requirement'!AV40</f>
        <v/>
      </c>
      <c r="AY901">
        <f>'Grid_Requirement'!AW40</f>
        <v/>
      </c>
      <c r="AZ901">
        <f>'Grid_Requirement'!AX40</f>
        <v/>
      </c>
      <c r="BA901">
        <f>'Grid_Requirement'!AY40</f>
        <v/>
      </c>
      <c r="BB901">
        <f>'Grid_Requirement'!AZ40</f>
        <v/>
      </c>
      <c r="BC901">
        <f>'Grid_Requirement'!BA40</f>
        <v/>
      </c>
      <c r="BD901">
        <f>'Grid_Requirement'!BB40</f>
        <v/>
      </c>
      <c r="BE901">
        <f>'Grid_Requirement'!BC40</f>
        <v/>
      </c>
      <c r="BF901">
        <f>'Grid_Requirement'!BD40</f>
        <v/>
      </c>
      <c r="BG901">
        <f>'Grid_Requirement'!BE40</f>
        <v/>
      </c>
      <c r="BH901">
        <f>'Grid_Requirement'!BF40</f>
        <v/>
      </c>
      <c r="BI901">
        <f>'Grid_Requirement'!BG40</f>
        <v/>
      </c>
      <c r="BJ901">
        <f>'Grid_Requirement'!BH40</f>
        <v/>
      </c>
      <c r="BK901">
        <f>'Grid_Requirement'!BI40</f>
        <v/>
      </c>
      <c r="BL901">
        <f>'Grid_Requirement'!BJ40</f>
        <v/>
      </c>
      <c r="BM901">
        <f>'Grid_Requirement'!BK40</f>
        <v/>
      </c>
      <c r="BN901">
        <f>'Grid_Requirement'!BL40</f>
        <v/>
      </c>
      <c r="BO901">
        <f>'Grid_Requirement'!BM40</f>
        <v/>
      </c>
      <c r="BP901">
        <f>'Grid_Requirement'!BN40</f>
        <v/>
      </c>
      <c r="BQ901">
        <f>'Grid_Requirement'!BO40</f>
        <v/>
      </c>
      <c r="BR901">
        <f>'Grid_Requirement'!BP40</f>
        <v/>
      </c>
      <c r="BS901">
        <f>'Grid_Requirement'!BQ40</f>
        <v/>
      </c>
      <c r="BT901">
        <f>'Grid_Requirement'!BR40</f>
        <v/>
      </c>
      <c r="BU901">
        <f>'Grid_Requirement'!BS40</f>
        <v/>
      </c>
      <c r="BV901">
        <f>'Grid_Requirement'!BT40</f>
        <v/>
      </c>
      <c r="BW901">
        <f>'Grid_Requirement'!BU40</f>
        <v/>
      </c>
      <c r="BX901">
        <f>'Grid_Requirement'!BV40</f>
        <v/>
      </c>
      <c r="BY901">
        <f>'Grid_Requirement'!BW40</f>
        <v/>
      </c>
      <c r="BZ901">
        <f>'Grid_Requirement'!BX40</f>
        <v/>
      </c>
      <c r="CA901">
        <f>'Grid_Requirement'!BY40</f>
        <v/>
      </c>
      <c r="CB901">
        <f>'Grid_Requirement'!BZ40</f>
        <v/>
      </c>
      <c r="CC901">
        <f>'Grid_Requirement'!CA40</f>
        <v/>
      </c>
      <c r="CD901">
        <f>'Grid_Requirement'!CB40</f>
        <v/>
      </c>
      <c r="CE901">
        <f>'Grid_Requirement'!CC40</f>
        <v/>
      </c>
      <c r="CF901">
        <f>'Grid_Requirement'!CD40</f>
        <v/>
      </c>
      <c r="CG901">
        <f>'Grid_Requirement'!CE40</f>
        <v/>
      </c>
      <c r="CH901">
        <f>'Grid_Requirement'!CF40</f>
        <v/>
      </c>
      <c r="CI901">
        <f>'Grid_Requirement'!CG40</f>
        <v/>
      </c>
      <c r="CJ901">
        <f>'Grid_Requirement'!CH40</f>
        <v/>
      </c>
      <c r="CK901">
        <f>'Grid_Requirement'!CI40</f>
        <v/>
      </c>
      <c r="CL901">
        <f>'Grid_Requirement'!CJ40</f>
        <v/>
      </c>
      <c r="CM901">
        <f>'Grid_Requirement'!CK40</f>
        <v/>
      </c>
      <c r="CN901">
        <f>'Grid_Requirement'!CL40</f>
        <v/>
      </c>
      <c r="CO901">
        <f>'Grid_Requirement'!CM40</f>
        <v/>
      </c>
      <c r="CP901">
        <f>'Grid_Requirement'!CN40</f>
        <v/>
      </c>
      <c r="CQ901">
        <f>'Grid_Requirement'!CO40</f>
        <v/>
      </c>
      <c r="CR901">
        <f>'Grid_Requirement'!CP40</f>
        <v/>
      </c>
      <c r="CS901">
        <f>'Grid_Requirement'!CQ40</f>
        <v/>
      </c>
      <c r="CT901">
        <f>'Grid_Requirement'!CR40</f>
        <v/>
      </c>
      <c r="CU901">
        <f>'Grid_Requirement'!CS40</f>
        <v/>
      </c>
      <c r="CV901">
        <f>'Grid_Requirement'!CT40</f>
        <v/>
      </c>
      <c r="CW901">
        <f>'Grid_Requirement'!CU40</f>
        <v/>
      </c>
      <c r="CX901">
        <f>'Grid_Requirement'!CV40</f>
        <v/>
      </c>
      <c r="CY901">
        <f>'Grid_Requirement'!CW40</f>
        <v/>
      </c>
      <c r="CZ901">
        <f>'Grid_Requirement'!CX40</f>
        <v/>
      </c>
      <c r="DA901">
        <f>'Grid_Requirement'!CY40</f>
        <v/>
      </c>
      <c r="DB901">
        <f>'Grid_Requirement'!CZ40</f>
        <v/>
      </c>
      <c r="DC901">
        <f>'Grid_Requirement'!DA40</f>
        <v/>
      </c>
    </row>
    <row r="902">
      <c r="B902" t="inlineStr">
        <is>
          <t>TTAF在庫(実績,kg)</t>
        </is>
      </c>
      <c r="D902">
        <f>'T_TTAFStock'!B44</f>
        <v/>
      </c>
      <c r="E902">
        <f>'T_TTAFStock'!C44</f>
        <v/>
      </c>
      <c r="F902">
        <f>'T_TTAFStock'!D44</f>
        <v/>
      </c>
      <c r="G902">
        <f>'T_TTAFStock'!E44</f>
        <v/>
      </c>
      <c r="H902">
        <f>'T_TTAFStock'!F44</f>
        <v/>
      </c>
      <c r="I902">
        <f>'T_TTAFStock'!G44</f>
        <v/>
      </c>
      <c r="J902">
        <f>'T_TTAFStock'!H44</f>
        <v/>
      </c>
      <c r="K902">
        <f>'T_TTAFStock'!I44</f>
        <v/>
      </c>
      <c r="L902">
        <f>'T_TTAFStock'!J44</f>
        <v/>
      </c>
      <c r="M902">
        <f>'T_TTAFStock'!K44</f>
        <v/>
      </c>
      <c r="N902">
        <f>'T_TTAFStock'!L44</f>
        <v/>
      </c>
      <c r="O902">
        <f>'T_TTAFStock'!M44</f>
        <v/>
      </c>
      <c r="P902">
        <f>'T_TTAFStock'!N44</f>
        <v/>
      </c>
      <c r="Q902">
        <f>'T_TTAFStock'!O44</f>
        <v/>
      </c>
      <c r="R902">
        <f>'T_TTAFStock'!P44</f>
        <v/>
      </c>
      <c r="S902">
        <f>'T_TTAFStock'!Q44</f>
        <v/>
      </c>
      <c r="T902">
        <f>'T_TTAFStock'!R44</f>
        <v/>
      </c>
      <c r="U902">
        <f>'T_TTAFStock'!S44</f>
        <v/>
      </c>
      <c r="V902">
        <f>'T_TTAFStock'!T44</f>
        <v/>
      </c>
      <c r="W902">
        <f>'T_TTAFStock'!U44</f>
        <v/>
      </c>
      <c r="X902">
        <f>'T_TTAFStock'!V44</f>
        <v/>
      </c>
      <c r="Y902">
        <f>'T_TTAFStock'!W44</f>
        <v/>
      </c>
      <c r="Z902">
        <f>'T_TTAFStock'!X44</f>
        <v/>
      </c>
      <c r="AA902">
        <f>'T_TTAFStock'!Y44</f>
        <v/>
      </c>
      <c r="AB902">
        <f>'T_TTAFStock'!Z44</f>
        <v/>
      </c>
      <c r="AC902">
        <f>'T_TTAFStock'!AA44</f>
        <v/>
      </c>
      <c r="AD902">
        <f>'T_TTAFStock'!AB44</f>
        <v/>
      </c>
      <c r="AE902">
        <f>'T_TTAFStock'!AC44</f>
        <v/>
      </c>
      <c r="AF902">
        <f>'T_TTAFStock'!AD44</f>
        <v/>
      </c>
      <c r="AG902">
        <f>'T_TTAFStock'!AE44</f>
        <v/>
      </c>
      <c r="AH902">
        <f>'T_TTAFStock'!AF44</f>
        <v/>
      </c>
      <c r="AI902">
        <f>'T_TTAFStock'!AG44</f>
        <v/>
      </c>
      <c r="AJ902">
        <f>'T_TTAFStock'!AH44</f>
        <v/>
      </c>
      <c r="AK902">
        <f>'T_TTAFStock'!AI44</f>
        <v/>
      </c>
      <c r="AL902">
        <f>'T_TTAFStock'!AJ44</f>
        <v/>
      </c>
      <c r="AM902">
        <f>'T_TTAFStock'!AK44</f>
        <v/>
      </c>
      <c r="AN902">
        <f>'T_TTAFStock'!AL44</f>
        <v/>
      </c>
      <c r="AO902">
        <f>'T_TTAFStock'!AM44</f>
        <v/>
      </c>
      <c r="AP902">
        <f>'T_TTAFStock'!AN44</f>
        <v/>
      </c>
      <c r="AQ902">
        <f>'T_TTAFStock'!AO44</f>
        <v/>
      </c>
      <c r="AR902">
        <f>'T_TTAFStock'!AP44</f>
        <v/>
      </c>
      <c r="AS902">
        <f>'T_TTAFStock'!AQ44</f>
        <v/>
      </c>
      <c r="AT902">
        <f>'T_TTAFStock'!AR44</f>
        <v/>
      </c>
      <c r="AU902">
        <f>'T_TTAFStock'!AS44</f>
        <v/>
      </c>
      <c r="AV902">
        <f>'T_TTAFStock'!AT44</f>
        <v/>
      </c>
      <c r="AW902">
        <f>'T_TTAFStock'!AU44</f>
        <v/>
      </c>
      <c r="AX902">
        <f>'T_TTAFStock'!AV44</f>
        <v/>
      </c>
      <c r="AY902">
        <f>'T_TTAFStock'!AW44</f>
        <v/>
      </c>
      <c r="AZ902">
        <f>'T_TTAFStock'!AX44</f>
        <v/>
      </c>
      <c r="BA902">
        <f>'T_TTAFStock'!AY44</f>
        <v/>
      </c>
      <c r="BB902">
        <f>'T_TTAFStock'!AZ44</f>
        <v/>
      </c>
      <c r="BC902">
        <f>'T_TTAFStock'!BA44</f>
        <v/>
      </c>
      <c r="BD902">
        <f>'T_TTAFStock'!BB44</f>
        <v/>
      </c>
      <c r="BE902">
        <f>'T_TTAFStock'!BC44</f>
        <v/>
      </c>
      <c r="BF902">
        <f>'T_TTAFStock'!BD44</f>
        <v/>
      </c>
      <c r="BG902">
        <f>'T_TTAFStock'!BE44</f>
        <v/>
      </c>
      <c r="BH902">
        <f>'T_TTAFStock'!BF44</f>
        <v/>
      </c>
      <c r="BI902">
        <f>'T_TTAFStock'!BG44</f>
        <v/>
      </c>
      <c r="BJ902">
        <f>'T_TTAFStock'!BH44</f>
        <v/>
      </c>
      <c r="BK902">
        <f>'T_TTAFStock'!BI44</f>
        <v/>
      </c>
      <c r="BL902">
        <f>'T_TTAFStock'!BJ44</f>
        <v/>
      </c>
      <c r="BM902">
        <f>'T_TTAFStock'!BK44</f>
        <v/>
      </c>
      <c r="BN902">
        <f>'T_TTAFStock'!BL44</f>
        <v/>
      </c>
      <c r="BO902">
        <f>'T_TTAFStock'!BM44</f>
        <v/>
      </c>
      <c r="BP902">
        <f>'T_TTAFStock'!BN44</f>
        <v/>
      </c>
      <c r="BQ902">
        <f>'T_TTAFStock'!BO44</f>
        <v/>
      </c>
      <c r="BR902">
        <f>'T_TTAFStock'!BP44</f>
        <v/>
      </c>
      <c r="BS902">
        <f>'T_TTAFStock'!BQ44</f>
        <v/>
      </c>
      <c r="BT902">
        <f>'T_TTAFStock'!BR44</f>
        <v/>
      </c>
      <c r="BU902">
        <f>'T_TTAFStock'!BS44</f>
        <v/>
      </c>
      <c r="BV902">
        <f>'T_TTAFStock'!BT44</f>
        <v/>
      </c>
      <c r="BW902">
        <f>'T_TTAFStock'!BU44</f>
        <v/>
      </c>
      <c r="BX902">
        <f>'T_TTAFStock'!BV44</f>
        <v/>
      </c>
      <c r="BY902">
        <f>'T_TTAFStock'!BW44</f>
        <v/>
      </c>
      <c r="BZ902">
        <f>'T_TTAFStock'!BX44</f>
        <v/>
      </c>
      <c r="CA902">
        <f>'T_TTAFStock'!BY44</f>
        <v/>
      </c>
      <c r="CB902">
        <f>'T_TTAFStock'!BZ44</f>
        <v/>
      </c>
      <c r="CC902">
        <f>'T_TTAFStock'!CA44</f>
        <v/>
      </c>
      <c r="CD902">
        <f>'T_TTAFStock'!CB44</f>
        <v/>
      </c>
      <c r="CE902">
        <f>'T_TTAFStock'!CC44</f>
        <v/>
      </c>
      <c r="CF902">
        <f>'T_TTAFStock'!CD44</f>
        <v/>
      </c>
      <c r="CG902">
        <f>'T_TTAFStock'!CE44</f>
        <v/>
      </c>
      <c r="CH902">
        <f>'T_TTAFStock'!CF44</f>
        <v/>
      </c>
      <c r="CI902">
        <f>'T_TTAFStock'!CG44</f>
        <v/>
      </c>
      <c r="CJ902">
        <f>'T_TTAFStock'!CH44</f>
        <v/>
      </c>
      <c r="CK902">
        <f>'T_TTAFStock'!CI44</f>
        <v/>
      </c>
      <c r="CL902">
        <f>'T_TTAFStock'!CJ44</f>
        <v/>
      </c>
      <c r="CM902">
        <f>'T_TTAFStock'!CK44</f>
        <v/>
      </c>
      <c r="CN902">
        <f>'T_TTAFStock'!CL44</f>
        <v/>
      </c>
      <c r="CO902">
        <f>'T_TTAFStock'!CM44</f>
        <v/>
      </c>
      <c r="CP902">
        <f>'T_TTAFStock'!CN44</f>
        <v/>
      </c>
      <c r="CQ902">
        <f>'T_TTAFStock'!CO44</f>
        <v/>
      </c>
      <c r="CR902">
        <f>'T_TTAFStock'!CP44</f>
        <v/>
      </c>
      <c r="CS902">
        <f>'T_TTAFStock'!CQ44</f>
        <v/>
      </c>
      <c r="CT902">
        <f>'T_TTAFStock'!CR44</f>
        <v/>
      </c>
      <c r="CU902">
        <f>'T_TTAFStock'!CS44</f>
        <v/>
      </c>
      <c r="CV902">
        <f>'T_TTAFStock'!CT44</f>
        <v/>
      </c>
      <c r="CW902">
        <f>'T_TTAFStock'!CU44</f>
        <v/>
      </c>
      <c r="CX902">
        <f>'T_TTAFStock'!CV44</f>
        <v/>
      </c>
      <c r="CY902">
        <f>'T_TTAFStock'!CW44</f>
        <v/>
      </c>
      <c r="CZ902">
        <f>'T_TTAFStock'!CX44</f>
        <v/>
      </c>
      <c r="DA902">
        <f>'T_TTAFStock'!CY44</f>
        <v/>
      </c>
      <c r="DB902">
        <f>'T_TTAFStock'!CZ44</f>
        <v/>
      </c>
      <c r="DC902">
        <f>'T_TTAFStock'!DA44</f>
        <v/>
      </c>
    </row>
    <row r="903">
      <c r="B903" t="inlineStr">
        <is>
          <t>自社在庫(実績,kg)</t>
        </is>
      </c>
      <c r="D903">
        <f>'T_SelfStock'!B44</f>
        <v/>
      </c>
      <c r="E903">
        <f>'T_SelfStock'!C44</f>
        <v/>
      </c>
      <c r="F903">
        <f>'T_SelfStock'!D44</f>
        <v/>
      </c>
      <c r="G903">
        <f>'T_SelfStock'!E44</f>
        <v/>
      </c>
      <c r="H903">
        <f>'T_SelfStock'!F44</f>
        <v/>
      </c>
      <c r="I903">
        <f>'T_SelfStock'!G44</f>
        <v/>
      </c>
      <c r="J903">
        <f>'T_SelfStock'!H44</f>
        <v/>
      </c>
      <c r="K903">
        <f>'T_SelfStock'!I44</f>
        <v/>
      </c>
      <c r="L903">
        <f>'T_SelfStock'!J44</f>
        <v/>
      </c>
      <c r="M903">
        <f>'T_SelfStock'!K44</f>
        <v/>
      </c>
      <c r="N903">
        <f>'T_SelfStock'!L44</f>
        <v/>
      </c>
      <c r="O903">
        <f>'T_SelfStock'!M44</f>
        <v/>
      </c>
      <c r="P903">
        <f>'T_SelfStock'!N44</f>
        <v/>
      </c>
      <c r="Q903">
        <f>'T_SelfStock'!O44</f>
        <v/>
      </c>
      <c r="R903">
        <f>'T_SelfStock'!P44</f>
        <v/>
      </c>
      <c r="S903">
        <f>'T_SelfStock'!Q44</f>
        <v/>
      </c>
      <c r="T903">
        <f>'T_SelfStock'!R44</f>
        <v/>
      </c>
      <c r="U903">
        <f>'T_SelfStock'!S44</f>
        <v/>
      </c>
      <c r="V903">
        <f>'T_SelfStock'!T44</f>
        <v/>
      </c>
      <c r="W903">
        <f>'T_SelfStock'!U44</f>
        <v/>
      </c>
      <c r="X903">
        <f>'T_SelfStock'!V44</f>
        <v/>
      </c>
      <c r="Y903">
        <f>'T_SelfStock'!W44</f>
        <v/>
      </c>
      <c r="Z903">
        <f>'T_SelfStock'!X44</f>
        <v/>
      </c>
      <c r="AA903">
        <f>'T_SelfStock'!Y44</f>
        <v/>
      </c>
      <c r="AB903">
        <f>'T_SelfStock'!Z44</f>
        <v/>
      </c>
      <c r="AC903">
        <f>'T_SelfStock'!AA44</f>
        <v/>
      </c>
      <c r="AD903">
        <f>'T_SelfStock'!AB44</f>
        <v/>
      </c>
      <c r="AE903">
        <f>'T_SelfStock'!AC44</f>
        <v/>
      </c>
      <c r="AF903">
        <f>'T_SelfStock'!AD44</f>
        <v/>
      </c>
      <c r="AG903">
        <f>'T_SelfStock'!AE44</f>
        <v/>
      </c>
      <c r="AH903">
        <f>'T_SelfStock'!AF44</f>
        <v/>
      </c>
      <c r="AI903">
        <f>'T_SelfStock'!AG44</f>
        <v/>
      </c>
      <c r="AJ903">
        <f>'T_SelfStock'!AH44</f>
        <v/>
      </c>
      <c r="AK903">
        <f>'T_SelfStock'!AI44</f>
        <v/>
      </c>
      <c r="AL903">
        <f>'T_SelfStock'!AJ44</f>
        <v/>
      </c>
      <c r="AM903">
        <f>'T_SelfStock'!AK44</f>
        <v/>
      </c>
      <c r="AN903">
        <f>'T_SelfStock'!AL44</f>
        <v/>
      </c>
      <c r="AO903">
        <f>'T_SelfStock'!AM44</f>
        <v/>
      </c>
      <c r="AP903">
        <f>'T_SelfStock'!AN44</f>
        <v/>
      </c>
      <c r="AQ903">
        <f>'T_SelfStock'!AO44</f>
        <v/>
      </c>
      <c r="AR903">
        <f>'T_SelfStock'!AP44</f>
        <v/>
      </c>
      <c r="AS903">
        <f>'T_SelfStock'!AQ44</f>
        <v/>
      </c>
      <c r="AT903">
        <f>'T_SelfStock'!AR44</f>
        <v/>
      </c>
      <c r="AU903">
        <f>'T_SelfStock'!AS44</f>
        <v/>
      </c>
      <c r="AV903">
        <f>'T_SelfStock'!AT44</f>
        <v/>
      </c>
      <c r="AW903">
        <f>'T_SelfStock'!AU44</f>
        <v/>
      </c>
      <c r="AX903">
        <f>'T_SelfStock'!AV44</f>
        <v/>
      </c>
      <c r="AY903">
        <f>'T_SelfStock'!AW44</f>
        <v/>
      </c>
      <c r="AZ903">
        <f>'T_SelfStock'!AX44</f>
        <v/>
      </c>
      <c r="BA903">
        <f>'T_SelfStock'!AY44</f>
        <v/>
      </c>
      <c r="BB903">
        <f>'T_SelfStock'!AZ44</f>
        <v/>
      </c>
      <c r="BC903">
        <f>'T_SelfStock'!BA44</f>
        <v/>
      </c>
      <c r="BD903">
        <f>'T_SelfStock'!BB44</f>
        <v/>
      </c>
      <c r="BE903">
        <f>'T_SelfStock'!BC44</f>
        <v/>
      </c>
      <c r="BF903">
        <f>'T_SelfStock'!BD44</f>
        <v/>
      </c>
      <c r="BG903">
        <f>'T_SelfStock'!BE44</f>
        <v/>
      </c>
      <c r="BH903">
        <f>'T_SelfStock'!BF44</f>
        <v/>
      </c>
      <c r="BI903">
        <f>'T_SelfStock'!BG44</f>
        <v/>
      </c>
      <c r="BJ903">
        <f>'T_SelfStock'!BH44</f>
        <v/>
      </c>
      <c r="BK903">
        <f>'T_SelfStock'!BI44</f>
        <v/>
      </c>
      <c r="BL903">
        <f>'T_SelfStock'!BJ44</f>
        <v/>
      </c>
      <c r="BM903">
        <f>'T_SelfStock'!BK44</f>
        <v/>
      </c>
      <c r="BN903">
        <f>'T_SelfStock'!BL44</f>
        <v/>
      </c>
      <c r="BO903">
        <f>'T_SelfStock'!BM44</f>
        <v/>
      </c>
      <c r="BP903">
        <f>'T_SelfStock'!BN44</f>
        <v/>
      </c>
      <c r="BQ903">
        <f>'T_SelfStock'!BO44</f>
        <v/>
      </c>
      <c r="BR903">
        <f>'T_SelfStock'!BP44</f>
        <v/>
      </c>
      <c r="BS903">
        <f>'T_SelfStock'!BQ44</f>
        <v/>
      </c>
      <c r="BT903">
        <f>'T_SelfStock'!BR44</f>
        <v/>
      </c>
      <c r="BU903">
        <f>'T_SelfStock'!BS44</f>
        <v/>
      </c>
      <c r="BV903">
        <f>'T_SelfStock'!BT44</f>
        <v/>
      </c>
      <c r="BW903">
        <f>'T_SelfStock'!BU44</f>
        <v/>
      </c>
      <c r="BX903">
        <f>'T_SelfStock'!BV44</f>
        <v/>
      </c>
      <c r="BY903">
        <f>'T_SelfStock'!BW44</f>
        <v/>
      </c>
      <c r="BZ903">
        <f>'T_SelfStock'!BX44</f>
        <v/>
      </c>
      <c r="CA903">
        <f>'T_SelfStock'!BY44</f>
        <v/>
      </c>
      <c r="CB903">
        <f>'T_SelfStock'!BZ44</f>
        <v/>
      </c>
      <c r="CC903">
        <f>'T_SelfStock'!CA44</f>
        <v/>
      </c>
      <c r="CD903">
        <f>'T_SelfStock'!CB44</f>
        <v/>
      </c>
      <c r="CE903">
        <f>'T_SelfStock'!CC44</f>
        <v/>
      </c>
      <c r="CF903">
        <f>'T_SelfStock'!CD44</f>
        <v/>
      </c>
      <c r="CG903">
        <f>'T_SelfStock'!CE44</f>
        <v/>
      </c>
      <c r="CH903">
        <f>'T_SelfStock'!CF44</f>
        <v/>
      </c>
      <c r="CI903">
        <f>'T_SelfStock'!CG44</f>
        <v/>
      </c>
      <c r="CJ903">
        <f>'T_SelfStock'!CH44</f>
        <v/>
      </c>
      <c r="CK903">
        <f>'T_SelfStock'!CI44</f>
        <v/>
      </c>
      <c r="CL903">
        <f>'T_SelfStock'!CJ44</f>
        <v/>
      </c>
      <c r="CM903">
        <f>'T_SelfStock'!CK44</f>
        <v/>
      </c>
      <c r="CN903">
        <f>'T_SelfStock'!CL44</f>
        <v/>
      </c>
      <c r="CO903">
        <f>'T_SelfStock'!CM44</f>
        <v/>
      </c>
      <c r="CP903">
        <f>'T_SelfStock'!CN44</f>
        <v/>
      </c>
      <c r="CQ903">
        <f>'T_SelfStock'!CO44</f>
        <v/>
      </c>
      <c r="CR903">
        <f>'T_SelfStock'!CP44</f>
        <v/>
      </c>
      <c r="CS903">
        <f>'T_SelfStock'!CQ44</f>
        <v/>
      </c>
      <c r="CT903">
        <f>'T_SelfStock'!CR44</f>
        <v/>
      </c>
      <c r="CU903">
        <f>'T_SelfStock'!CS44</f>
        <v/>
      </c>
      <c r="CV903">
        <f>'T_SelfStock'!CT44</f>
        <v/>
      </c>
      <c r="CW903">
        <f>'T_SelfStock'!CU44</f>
        <v/>
      </c>
      <c r="CX903">
        <f>'T_SelfStock'!CV44</f>
        <v/>
      </c>
      <c r="CY903">
        <f>'T_SelfStock'!CW44</f>
        <v/>
      </c>
      <c r="CZ903">
        <f>'T_SelfStock'!CX44</f>
        <v/>
      </c>
      <c r="DA903">
        <f>'T_SelfStock'!CY44</f>
        <v/>
      </c>
      <c r="DB903">
        <f>'T_SelfStock'!CZ44</f>
        <v/>
      </c>
      <c r="DC903">
        <f>'T_SelfStock'!DA44</f>
        <v/>
      </c>
    </row>
    <row r="904">
      <c r="B904" t="inlineStr">
        <is>
          <t>Order(発注予定,kg)</t>
        </is>
      </c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  <c r="AB904" s="23" t="n"/>
      <c r="AC904" s="23" t="n"/>
      <c r="AD904" s="23" t="n"/>
      <c r="AE904" s="23" t="n"/>
      <c r="AF904" s="23" t="n"/>
      <c r="AG904" s="23" t="n"/>
      <c r="AH904" s="23" t="n"/>
      <c r="AI904" s="23" t="n"/>
      <c r="AJ904" s="23" t="n"/>
      <c r="AK904" s="23" t="n"/>
      <c r="AL904" s="23" t="n"/>
      <c r="AM904" s="23" t="n"/>
      <c r="AN904" s="23" t="n"/>
      <c r="AO904" s="23" t="n"/>
      <c r="AP904" s="23" t="n"/>
      <c r="AQ904" s="23" t="n"/>
      <c r="AR904" s="23" t="n"/>
      <c r="AS904" s="23" t="n"/>
      <c r="AT904" s="23" t="n"/>
      <c r="AU904" s="23" t="n"/>
      <c r="AV904" s="23" t="n"/>
      <c r="AW904" s="23" t="n"/>
      <c r="AX904" s="23" t="n"/>
      <c r="AY904" s="23" t="n"/>
      <c r="AZ904" s="23" t="n"/>
      <c r="BA904" s="23" t="n"/>
      <c r="BB904" s="23" t="n"/>
      <c r="BC904" s="23" t="n"/>
      <c r="BD904" s="23" t="n"/>
      <c r="BE904" s="23" t="n"/>
      <c r="BF904" s="23" t="n"/>
      <c r="BG904" s="23" t="n"/>
      <c r="BH904" s="23" t="n"/>
      <c r="BI904" s="23" t="n"/>
      <c r="BJ904" s="23" t="n"/>
      <c r="BK904" s="23" t="n"/>
      <c r="BL904" s="23" t="n"/>
      <c r="BM904" s="23" t="n"/>
      <c r="BN904" s="23" t="n"/>
      <c r="BO904" s="23" t="n"/>
      <c r="BP904" s="23" t="n"/>
      <c r="BQ904" s="23" t="n"/>
      <c r="BR904" s="23" t="n"/>
      <c r="BS904" s="23" t="n"/>
      <c r="BT904" s="23" t="n"/>
      <c r="BU904" s="23" t="n"/>
      <c r="BV904" s="23" t="n"/>
      <c r="BW904" s="23" t="n"/>
      <c r="BX904" s="23" t="n"/>
      <c r="BY904" s="23" t="n"/>
      <c r="BZ904" s="23" t="n"/>
      <c r="CA904" s="23" t="n"/>
      <c r="CB904" s="23" t="n"/>
      <c r="CC904" s="23" t="n"/>
      <c r="CD904" s="23" t="n"/>
      <c r="CE904" s="23" t="n"/>
      <c r="CF904" s="23" t="n"/>
      <c r="CG904" s="23" t="n"/>
      <c r="CH904" s="23" t="n"/>
      <c r="CI904" s="23" t="n"/>
      <c r="CJ904" s="23" t="n"/>
      <c r="CK904" s="23" t="n"/>
      <c r="CL904" s="23" t="n"/>
      <c r="CM904" s="23" t="n"/>
      <c r="CN904" s="23" t="n"/>
      <c r="CO904" s="23" t="n"/>
      <c r="CP904" s="23" t="n"/>
      <c r="CQ904" s="23" t="n"/>
      <c r="CR904" s="23" t="n"/>
      <c r="CS904" s="23" t="n"/>
      <c r="CT904" s="23" t="n"/>
      <c r="CU904" s="23" t="n"/>
      <c r="CV904" s="23" t="n"/>
      <c r="CW904" s="23" t="n"/>
      <c r="CX904" s="23" t="n"/>
      <c r="CY904" s="23" t="n"/>
      <c r="CZ904" s="23" t="n"/>
      <c r="DA904" s="23" t="n"/>
      <c r="DB904" s="23" t="n"/>
      <c r="DC904" s="23" t="n"/>
      <c r="DE904" s="12" t="inlineStr">
        <is>
          <t>CHEM-1540</t>
        </is>
      </c>
    </row>
    <row r="905">
      <c r="B905" s="24" t="inlineStr">
        <is>
          <t>PO_No</t>
        </is>
      </c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  <c r="AD905" s="25" t="n"/>
      <c r="AE905" s="25" t="n"/>
      <c r="AF905" s="25" t="n"/>
      <c r="AG905" s="25" t="n"/>
      <c r="AH905" s="25" t="n"/>
      <c r="AI905" s="25" t="n"/>
      <c r="AJ905" s="25" t="n"/>
      <c r="AK905" s="25" t="n"/>
      <c r="AL905" s="25" t="n"/>
      <c r="AM905" s="25" t="n"/>
      <c r="AN905" s="25" t="n"/>
      <c r="AO905" s="25" t="n"/>
      <c r="AP905" s="25" t="n"/>
      <c r="AQ905" s="25" t="n"/>
      <c r="AR905" s="25" t="n"/>
      <c r="AS905" s="25" t="n"/>
      <c r="AT905" s="25" t="n"/>
      <c r="AU905" s="25" t="n"/>
      <c r="AV905" s="25" t="n"/>
      <c r="AW905" s="25" t="n"/>
      <c r="AX905" s="25" t="n"/>
      <c r="AY905" s="25" t="n"/>
      <c r="AZ905" s="25" t="n"/>
      <c r="BA905" s="25" t="n"/>
      <c r="BB905" s="25" t="n"/>
      <c r="BC905" s="25" t="n"/>
      <c r="BD905" s="25" t="n"/>
      <c r="BE905" s="25" t="n"/>
      <c r="BF905" s="25" t="n"/>
      <c r="BG905" s="25" t="n"/>
      <c r="BH905" s="25" t="n"/>
      <c r="BI905" s="25" t="n"/>
      <c r="BJ905" s="25" t="n"/>
      <c r="BK905" s="25" t="n"/>
      <c r="BL905" s="25" t="n"/>
      <c r="BM905" s="25" t="n"/>
      <c r="BN905" s="25" t="n"/>
      <c r="BO905" s="25" t="n"/>
      <c r="BP905" s="25" t="n"/>
      <c r="BQ905" s="25" t="n"/>
      <c r="BR905" s="25" t="n"/>
      <c r="BS905" s="25" t="n"/>
      <c r="BT905" s="25" t="n"/>
      <c r="BU905" s="25" t="n"/>
      <c r="BV905" s="25" t="n"/>
      <c r="BW905" s="25" t="n"/>
      <c r="BX905" s="25" t="n"/>
      <c r="BY905" s="25" t="n"/>
      <c r="BZ905" s="25" t="n"/>
      <c r="CA905" s="25" t="n"/>
      <c r="CB905" s="25" t="n"/>
      <c r="CC905" s="25" t="n"/>
      <c r="CD905" s="25" t="n"/>
      <c r="CE905" s="25" t="n"/>
      <c r="CF905" s="25" t="n"/>
      <c r="CG905" s="25" t="n"/>
      <c r="CH905" s="25" t="n"/>
      <c r="CI905" s="25" t="n"/>
      <c r="CJ905" s="25" t="n"/>
      <c r="CK905" s="25" t="n"/>
      <c r="CL905" s="25" t="n"/>
      <c r="CM905" s="25" t="n"/>
      <c r="CN905" s="25" t="n"/>
      <c r="CO905" s="25" t="n"/>
      <c r="CP905" s="25" t="n"/>
      <c r="CQ905" s="25" t="n"/>
      <c r="CR905" s="25" t="n"/>
      <c r="CS905" s="25" t="n"/>
      <c r="CT905" s="25" t="n"/>
      <c r="CU905" s="25" t="n"/>
      <c r="CV905" s="25" t="n"/>
      <c r="CW905" s="25" t="n"/>
      <c r="CX905" s="25" t="n"/>
      <c r="CY905" s="25" t="n"/>
      <c r="CZ905" s="25" t="n"/>
      <c r="DA905" s="25" t="n"/>
      <c r="DB905" s="25" t="n"/>
      <c r="DC905" s="25" t="n"/>
    </row>
    <row r="906">
      <c r="B906" s="5" t="inlineStr">
        <is>
          <t>合計在庫(週末時点,kg)</t>
        </is>
      </c>
      <c r="D906">
        <f>'Grid_Stock'!B40</f>
        <v/>
      </c>
      <c r="E906">
        <f>'Grid_Stock'!C40</f>
        <v/>
      </c>
      <c r="F906">
        <f>'Grid_Stock'!D40</f>
        <v/>
      </c>
      <c r="G906">
        <f>'Grid_Stock'!E40</f>
        <v/>
      </c>
      <c r="H906">
        <f>'Grid_Stock'!F40</f>
        <v/>
      </c>
      <c r="I906">
        <f>'Grid_Stock'!G40</f>
        <v/>
      </c>
      <c r="J906">
        <f>'Grid_Stock'!H40</f>
        <v/>
      </c>
      <c r="K906">
        <f>'Grid_Stock'!I40</f>
        <v/>
      </c>
      <c r="L906">
        <f>'Grid_Stock'!J40</f>
        <v/>
      </c>
      <c r="M906">
        <f>'Grid_Stock'!K40</f>
        <v/>
      </c>
      <c r="N906">
        <f>'Grid_Stock'!L40</f>
        <v/>
      </c>
      <c r="O906">
        <f>'Grid_Stock'!M40</f>
        <v/>
      </c>
      <c r="P906">
        <f>'Grid_Stock'!N40</f>
        <v/>
      </c>
      <c r="Q906">
        <f>'Grid_Stock'!O40</f>
        <v/>
      </c>
      <c r="R906">
        <f>'Grid_Stock'!P40</f>
        <v/>
      </c>
      <c r="S906">
        <f>'Grid_Stock'!Q40</f>
        <v/>
      </c>
      <c r="T906">
        <f>'Grid_Stock'!R40</f>
        <v/>
      </c>
      <c r="U906">
        <f>'Grid_Stock'!S40</f>
        <v/>
      </c>
      <c r="V906">
        <f>'Grid_Stock'!T40</f>
        <v/>
      </c>
      <c r="W906">
        <f>'Grid_Stock'!U40</f>
        <v/>
      </c>
      <c r="X906">
        <f>'Grid_Stock'!V40</f>
        <v/>
      </c>
      <c r="Y906">
        <f>'Grid_Stock'!W40</f>
        <v/>
      </c>
      <c r="Z906">
        <f>'Grid_Stock'!X40</f>
        <v/>
      </c>
      <c r="AA906">
        <f>'Grid_Stock'!Y40</f>
        <v/>
      </c>
      <c r="AB906">
        <f>'Grid_Stock'!Z40</f>
        <v/>
      </c>
      <c r="AC906">
        <f>'Grid_Stock'!AA40</f>
        <v/>
      </c>
      <c r="AD906">
        <f>'Grid_Stock'!AB40</f>
        <v/>
      </c>
      <c r="AE906">
        <f>'Grid_Stock'!AC40</f>
        <v/>
      </c>
      <c r="AF906">
        <f>'Grid_Stock'!AD40</f>
        <v/>
      </c>
      <c r="AG906">
        <f>'Grid_Stock'!AE40</f>
        <v/>
      </c>
      <c r="AH906">
        <f>'Grid_Stock'!AF40</f>
        <v/>
      </c>
      <c r="AI906">
        <f>'Grid_Stock'!AG40</f>
        <v/>
      </c>
      <c r="AJ906">
        <f>'Grid_Stock'!AH40</f>
        <v/>
      </c>
      <c r="AK906">
        <f>'Grid_Stock'!AI40</f>
        <v/>
      </c>
      <c r="AL906">
        <f>'Grid_Stock'!AJ40</f>
        <v/>
      </c>
      <c r="AM906">
        <f>'Grid_Stock'!AK40</f>
        <v/>
      </c>
      <c r="AN906">
        <f>'Grid_Stock'!AL40</f>
        <v/>
      </c>
      <c r="AO906">
        <f>'Grid_Stock'!AM40</f>
        <v/>
      </c>
      <c r="AP906">
        <f>'Grid_Stock'!AN40</f>
        <v/>
      </c>
      <c r="AQ906">
        <f>'Grid_Stock'!AO40</f>
        <v/>
      </c>
      <c r="AR906">
        <f>'Grid_Stock'!AP40</f>
        <v/>
      </c>
      <c r="AS906">
        <f>'Grid_Stock'!AQ40</f>
        <v/>
      </c>
      <c r="AT906">
        <f>'Grid_Stock'!AR40</f>
        <v/>
      </c>
      <c r="AU906">
        <f>'Grid_Stock'!AS40</f>
        <v/>
      </c>
      <c r="AV906">
        <f>'Grid_Stock'!AT40</f>
        <v/>
      </c>
      <c r="AW906">
        <f>'Grid_Stock'!AU40</f>
        <v/>
      </c>
      <c r="AX906">
        <f>'Grid_Stock'!AV40</f>
        <v/>
      </c>
      <c r="AY906">
        <f>'Grid_Stock'!AW40</f>
        <v/>
      </c>
      <c r="AZ906">
        <f>'Grid_Stock'!AX40</f>
        <v/>
      </c>
      <c r="BA906">
        <f>'Grid_Stock'!AY40</f>
        <v/>
      </c>
      <c r="BB906">
        <f>'Grid_Stock'!AZ40</f>
        <v/>
      </c>
      <c r="BC906">
        <f>'Grid_Stock'!BA40</f>
        <v/>
      </c>
      <c r="BD906">
        <f>'Grid_Stock'!BB40</f>
        <v/>
      </c>
      <c r="BE906">
        <f>'Grid_Stock'!BC40</f>
        <v/>
      </c>
      <c r="BF906">
        <f>'Grid_Stock'!BD40</f>
        <v/>
      </c>
      <c r="BG906">
        <f>'Grid_Stock'!BE40</f>
        <v/>
      </c>
      <c r="BH906">
        <f>'Grid_Stock'!BF40</f>
        <v/>
      </c>
      <c r="BI906">
        <f>'Grid_Stock'!BG40</f>
        <v/>
      </c>
      <c r="BJ906">
        <f>'Grid_Stock'!BH40</f>
        <v/>
      </c>
      <c r="BK906">
        <f>'Grid_Stock'!BI40</f>
        <v/>
      </c>
      <c r="BL906">
        <f>'Grid_Stock'!BJ40</f>
        <v/>
      </c>
      <c r="BM906">
        <f>'Grid_Stock'!BK40</f>
        <v/>
      </c>
      <c r="BN906">
        <f>'Grid_Stock'!BL40</f>
        <v/>
      </c>
      <c r="BO906">
        <f>'Grid_Stock'!BM40</f>
        <v/>
      </c>
      <c r="BP906">
        <f>'Grid_Stock'!BN40</f>
        <v/>
      </c>
      <c r="BQ906">
        <f>'Grid_Stock'!BO40</f>
        <v/>
      </c>
      <c r="BR906">
        <f>'Grid_Stock'!BP40</f>
        <v/>
      </c>
      <c r="BS906">
        <f>'Grid_Stock'!BQ40</f>
        <v/>
      </c>
      <c r="BT906">
        <f>'Grid_Stock'!BR40</f>
        <v/>
      </c>
      <c r="BU906">
        <f>'Grid_Stock'!BS40</f>
        <v/>
      </c>
      <c r="BV906">
        <f>'Grid_Stock'!BT40</f>
        <v/>
      </c>
      <c r="BW906">
        <f>'Grid_Stock'!BU40</f>
        <v/>
      </c>
      <c r="BX906">
        <f>'Grid_Stock'!BV40</f>
        <v/>
      </c>
      <c r="BY906">
        <f>'Grid_Stock'!BW40</f>
        <v/>
      </c>
      <c r="BZ906">
        <f>'Grid_Stock'!BX40</f>
        <v/>
      </c>
      <c r="CA906">
        <f>'Grid_Stock'!BY40</f>
        <v/>
      </c>
      <c r="CB906">
        <f>'Grid_Stock'!BZ40</f>
        <v/>
      </c>
      <c r="CC906">
        <f>'Grid_Stock'!CA40</f>
        <v/>
      </c>
      <c r="CD906">
        <f>'Grid_Stock'!CB40</f>
        <v/>
      </c>
      <c r="CE906">
        <f>'Grid_Stock'!CC40</f>
        <v/>
      </c>
      <c r="CF906">
        <f>'Grid_Stock'!CD40</f>
        <v/>
      </c>
      <c r="CG906">
        <f>'Grid_Stock'!CE40</f>
        <v/>
      </c>
      <c r="CH906">
        <f>'Grid_Stock'!CF40</f>
        <v/>
      </c>
      <c r="CI906">
        <f>'Grid_Stock'!CG40</f>
        <v/>
      </c>
      <c r="CJ906">
        <f>'Grid_Stock'!CH40</f>
        <v/>
      </c>
      <c r="CK906">
        <f>'Grid_Stock'!CI40</f>
        <v/>
      </c>
      <c r="CL906">
        <f>'Grid_Stock'!CJ40</f>
        <v/>
      </c>
      <c r="CM906">
        <f>'Grid_Stock'!CK40</f>
        <v/>
      </c>
      <c r="CN906">
        <f>'Grid_Stock'!CL40</f>
        <v/>
      </c>
      <c r="CO906">
        <f>'Grid_Stock'!CM40</f>
        <v/>
      </c>
      <c r="CP906">
        <f>'Grid_Stock'!CN40</f>
        <v/>
      </c>
      <c r="CQ906">
        <f>'Grid_Stock'!CO40</f>
        <v/>
      </c>
      <c r="CR906">
        <f>'Grid_Stock'!CP40</f>
        <v/>
      </c>
      <c r="CS906">
        <f>'Grid_Stock'!CQ40</f>
        <v/>
      </c>
      <c r="CT906">
        <f>'Grid_Stock'!CR40</f>
        <v/>
      </c>
      <c r="CU906">
        <f>'Grid_Stock'!CS40</f>
        <v/>
      </c>
      <c r="CV906">
        <f>'Grid_Stock'!CT40</f>
        <v/>
      </c>
      <c r="CW906">
        <f>'Grid_Stock'!CU40</f>
        <v/>
      </c>
      <c r="CX906">
        <f>'Grid_Stock'!CV40</f>
        <v/>
      </c>
      <c r="CY906">
        <f>'Grid_Stock'!CW40</f>
        <v/>
      </c>
      <c r="CZ906">
        <f>'Grid_Stock'!CX40</f>
        <v/>
      </c>
      <c r="DA906">
        <f>'Grid_Stock'!CY40</f>
        <v/>
      </c>
      <c r="DB906">
        <f>'Grid_Stock'!CZ40</f>
        <v/>
      </c>
      <c r="DC906">
        <f>'Grid_Stock'!DA40</f>
        <v/>
      </c>
    </row>
    <row r="907">
      <c r="B907" s="26" t="inlineStr">
        <is>
          <t>（発注の目安はDashboardの基準在庫[下限/上限]と色分けを参照）</t>
        </is>
      </c>
    </row>
    <row r="909">
      <c r="A909" s="21" t="inlineStr">
        <is>
          <t>CHEM-1680</t>
        </is>
      </c>
      <c r="B909" s="21" t="inlineStr">
        <is>
          <t>NAT 38</t>
        </is>
      </c>
      <c r="C909" s="22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  <c r="AA909" s="21" t="n"/>
      <c r="AB909" s="21" t="n"/>
      <c r="AC909" s="21" t="n"/>
      <c r="AD909" s="21" t="n"/>
      <c r="AE909" s="21" t="n"/>
      <c r="AF909" s="21" t="n"/>
      <c r="AG909" s="21" t="n"/>
      <c r="AH909" s="21" t="n"/>
      <c r="AI909" s="21" t="n"/>
      <c r="AJ909" s="21" t="n"/>
      <c r="AK909" s="21" t="n"/>
      <c r="AL909" s="21" t="n"/>
      <c r="AM909" s="21" t="n"/>
      <c r="AN909" s="21" t="n"/>
      <c r="AO909" s="21" t="n"/>
      <c r="AP909" s="21" t="n"/>
      <c r="AQ909" s="21" t="n"/>
      <c r="AR909" s="21" t="n"/>
      <c r="AS909" s="21" t="n"/>
      <c r="AT909" s="21" t="n"/>
      <c r="AU909" s="21" t="n"/>
      <c r="AV909" s="21" t="n"/>
      <c r="AW909" s="21" t="n"/>
      <c r="AX909" s="21" t="n"/>
      <c r="AY909" s="21" t="n"/>
      <c r="AZ909" s="21" t="n"/>
      <c r="BA909" s="21" t="n"/>
      <c r="BB909" s="21" t="n"/>
      <c r="BC909" s="21" t="n"/>
      <c r="BD909" s="21" t="n"/>
      <c r="BE909" s="21" t="n"/>
      <c r="BF909" s="21" t="n"/>
      <c r="BG909" s="21" t="n"/>
      <c r="BH909" s="21" t="n"/>
      <c r="BI909" s="21" t="n"/>
      <c r="BJ909" s="21" t="n"/>
      <c r="BK909" s="21" t="n"/>
      <c r="BL909" s="21" t="n"/>
      <c r="BM909" s="21" t="n"/>
      <c r="BN909" s="21" t="n"/>
      <c r="BO909" s="21" t="n"/>
      <c r="BP909" s="21" t="n"/>
      <c r="BQ909" s="21" t="n"/>
      <c r="BR909" s="21" t="n"/>
      <c r="BS909" s="21" t="n"/>
      <c r="BT909" s="21" t="n"/>
      <c r="BU909" s="21" t="n"/>
      <c r="BV909" s="21" t="n"/>
      <c r="BW909" s="21" t="n"/>
      <c r="BX909" s="21" t="n"/>
      <c r="BY909" s="21" t="n"/>
      <c r="BZ909" s="21" t="n"/>
      <c r="CA909" s="21" t="n"/>
      <c r="CB909" s="21" t="n"/>
      <c r="CC909" s="21" t="n"/>
      <c r="CD909" s="21" t="n"/>
      <c r="CE909" s="21" t="n"/>
      <c r="CF909" s="21" t="n"/>
      <c r="CG909" s="21" t="n"/>
      <c r="CH909" s="21" t="n"/>
      <c r="CI909" s="21" t="n"/>
      <c r="CJ909" s="21" t="n"/>
      <c r="CK909" s="21" t="n"/>
      <c r="CL909" s="21" t="n"/>
      <c r="CM909" s="21" t="n"/>
      <c r="CN909" s="21" t="n"/>
      <c r="CO909" s="21" t="n"/>
      <c r="CP909" s="21" t="n"/>
      <c r="CQ909" s="21" t="n"/>
      <c r="CR909" s="21" t="n"/>
      <c r="CS909" s="21" t="n"/>
      <c r="CT909" s="21" t="n"/>
      <c r="CU909" s="21" t="n"/>
      <c r="CV909" s="21" t="n"/>
      <c r="CW909" s="21" t="n"/>
      <c r="CX909" s="21" t="n"/>
      <c r="CY909" s="21" t="n"/>
      <c r="CZ909" s="21" t="n"/>
      <c r="DA909" s="21" t="n"/>
      <c r="DB909" s="21" t="n"/>
      <c r="DC909" s="21" t="n"/>
    </row>
    <row r="910">
      <c r="B910" t="inlineStr">
        <is>
          <t>TPP-611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Name],$A909)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TPP-613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Name],$A909)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TPP-914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Name],$A909)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TPP-915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Name],$A909)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TPP-916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Name],$A909)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TPP-917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Name],$A909)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TPP-919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Name],$A909)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TPP-920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Name],$A909)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TPP-922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Name],$A909)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TPP-923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Name],$A909)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TSP-620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Name],$A909)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TSP-623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Name],$A909)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TSP-927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Name],$A909)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TSP-928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Name],$A909)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TSP-929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Name],$A909)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TSP-930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Name],$A909)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TSP-934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Name],$A909)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TSP-935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Name],$A909)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TSP-936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Name],$A909)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TSP-937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Name],$A909)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s="5" t="inlineStr">
        <is>
          <t>合計使用量(kg)/週</t>
        </is>
      </c>
      <c r="D950">
        <f>'Grid_Requirement'!B41</f>
        <v/>
      </c>
      <c r="E950">
        <f>'Grid_Requirement'!C41</f>
        <v/>
      </c>
      <c r="F950">
        <f>'Grid_Requirement'!D41</f>
        <v/>
      </c>
      <c r="G950">
        <f>'Grid_Requirement'!E41</f>
        <v/>
      </c>
      <c r="H950">
        <f>'Grid_Requirement'!F41</f>
        <v/>
      </c>
      <c r="I950">
        <f>'Grid_Requirement'!G41</f>
        <v/>
      </c>
      <c r="J950">
        <f>'Grid_Requirement'!H41</f>
        <v/>
      </c>
      <c r="K950">
        <f>'Grid_Requirement'!I41</f>
        <v/>
      </c>
      <c r="L950">
        <f>'Grid_Requirement'!J41</f>
        <v/>
      </c>
      <c r="M950">
        <f>'Grid_Requirement'!K41</f>
        <v/>
      </c>
      <c r="N950">
        <f>'Grid_Requirement'!L41</f>
        <v/>
      </c>
      <c r="O950">
        <f>'Grid_Requirement'!M41</f>
        <v/>
      </c>
      <c r="P950">
        <f>'Grid_Requirement'!N41</f>
        <v/>
      </c>
      <c r="Q950">
        <f>'Grid_Requirement'!O41</f>
        <v/>
      </c>
      <c r="R950">
        <f>'Grid_Requirement'!P41</f>
        <v/>
      </c>
      <c r="S950">
        <f>'Grid_Requirement'!Q41</f>
        <v/>
      </c>
      <c r="T950">
        <f>'Grid_Requirement'!R41</f>
        <v/>
      </c>
      <c r="U950">
        <f>'Grid_Requirement'!S41</f>
        <v/>
      </c>
      <c r="V950">
        <f>'Grid_Requirement'!T41</f>
        <v/>
      </c>
      <c r="W950">
        <f>'Grid_Requirement'!U41</f>
        <v/>
      </c>
      <c r="X950">
        <f>'Grid_Requirement'!V41</f>
        <v/>
      </c>
      <c r="Y950">
        <f>'Grid_Requirement'!W41</f>
        <v/>
      </c>
      <c r="Z950">
        <f>'Grid_Requirement'!X41</f>
        <v/>
      </c>
      <c r="AA950">
        <f>'Grid_Requirement'!Y41</f>
        <v/>
      </c>
      <c r="AB950">
        <f>'Grid_Requirement'!Z41</f>
        <v/>
      </c>
      <c r="AC950">
        <f>'Grid_Requirement'!AA41</f>
        <v/>
      </c>
      <c r="AD950">
        <f>'Grid_Requirement'!AB41</f>
        <v/>
      </c>
      <c r="AE950">
        <f>'Grid_Requirement'!AC41</f>
        <v/>
      </c>
      <c r="AF950">
        <f>'Grid_Requirement'!AD41</f>
        <v/>
      </c>
      <c r="AG950">
        <f>'Grid_Requirement'!AE41</f>
        <v/>
      </c>
      <c r="AH950">
        <f>'Grid_Requirement'!AF41</f>
        <v/>
      </c>
      <c r="AI950">
        <f>'Grid_Requirement'!AG41</f>
        <v/>
      </c>
      <c r="AJ950">
        <f>'Grid_Requirement'!AH41</f>
        <v/>
      </c>
      <c r="AK950">
        <f>'Grid_Requirement'!AI41</f>
        <v/>
      </c>
      <c r="AL950">
        <f>'Grid_Requirement'!AJ41</f>
        <v/>
      </c>
      <c r="AM950">
        <f>'Grid_Requirement'!AK41</f>
        <v/>
      </c>
      <c r="AN950">
        <f>'Grid_Requirement'!AL41</f>
        <v/>
      </c>
      <c r="AO950">
        <f>'Grid_Requirement'!AM41</f>
        <v/>
      </c>
      <c r="AP950">
        <f>'Grid_Requirement'!AN41</f>
        <v/>
      </c>
      <c r="AQ950">
        <f>'Grid_Requirement'!AO41</f>
        <v/>
      </c>
      <c r="AR950">
        <f>'Grid_Requirement'!AP41</f>
        <v/>
      </c>
      <c r="AS950">
        <f>'Grid_Requirement'!AQ41</f>
        <v/>
      </c>
      <c r="AT950">
        <f>'Grid_Requirement'!AR41</f>
        <v/>
      </c>
      <c r="AU950">
        <f>'Grid_Requirement'!AS41</f>
        <v/>
      </c>
      <c r="AV950">
        <f>'Grid_Requirement'!AT41</f>
        <v/>
      </c>
      <c r="AW950">
        <f>'Grid_Requirement'!AU41</f>
        <v/>
      </c>
      <c r="AX950">
        <f>'Grid_Requirement'!AV41</f>
        <v/>
      </c>
      <c r="AY950">
        <f>'Grid_Requirement'!AW41</f>
        <v/>
      </c>
      <c r="AZ950">
        <f>'Grid_Requirement'!AX41</f>
        <v/>
      </c>
      <c r="BA950">
        <f>'Grid_Requirement'!AY41</f>
        <v/>
      </c>
      <c r="BB950">
        <f>'Grid_Requirement'!AZ41</f>
        <v/>
      </c>
      <c r="BC950">
        <f>'Grid_Requirement'!BA41</f>
        <v/>
      </c>
      <c r="BD950">
        <f>'Grid_Requirement'!BB41</f>
        <v/>
      </c>
      <c r="BE950">
        <f>'Grid_Requirement'!BC41</f>
        <v/>
      </c>
      <c r="BF950">
        <f>'Grid_Requirement'!BD41</f>
        <v/>
      </c>
      <c r="BG950">
        <f>'Grid_Requirement'!BE41</f>
        <v/>
      </c>
      <c r="BH950">
        <f>'Grid_Requirement'!BF41</f>
        <v/>
      </c>
      <c r="BI950">
        <f>'Grid_Requirement'!BG41</f>
        <v/>
      </c>
      <c r="BJ950">
        <f>'Grid_Requirement'!BH41</f>
        <v/>
      </c>
      <c r="BK950">
        <f>'Grid_Requirement'!BI41</f>
        <v/>
      </c>
      <c r="BL950">
        <f>'Grid_Requirement'!BJ41</f>
        <v/>
      </c>
      <c r="BM950">
        <f>'Grid_Requirement'!BK41</f>
        <v/>
      </c>
      <c r="BN950">
        <f>'Grid_Requirement'!BL41</f>
        <v/>
      </c>
      <c r="BO950">
        <f>'Grid_Requirement'!BM41</f>
        <v/>
      </c>
      <c r="BP950">
        <f>'Grid_Requirement'!BN41</f>
        <v/>
      </c>
      <c r="BQ950">
        <f>'Grid_Requirement'!BO41</f>
        <v/>
      </c>
      <c r="BR950">
        <f>'Grid_Requirement'!BP41</f>
        <v/>
      </c>
      <c r="BS950">
        <f>'Grid_Requirement'!BQ41</f>
        <v/>
      </c>
      <c r="BT950">
        <f>'Grid_Requirement'!BR41</f>
        <v/>
      </c>
      <c r="BU950">
        <f>'Grid_Requirement'!BS41</f>
        <v/>
      </c>
      <c r="BV950">
        <f>'Grid_Requirement'!BT41</f>
        <v/>
      </c>
      <c r="BW950">
        <f>'Grid_Requirement'!BU41</f>
        <v/>
      </c>
      <c r="BX950">
        <f>'Grid_Requirement'!BV41</f>
        <v/>
      </c>
      <c r="BY950">
        <f>'Grid_Requirement'!BW41</f>
        <v/>
      </c>
      <c r="BZ950">
        <f>'Grid_Requirement'!BX41</f>
        <v/>
      </c>
      <c r="CA950">
        <f>'Grid_Requirement'!BY41</f>
        <v/>
      </c>
      <c r="CB950">
        <f>'Grid_Requirement'!BZ41</f>
        <v/>
      </c>
      <c r="CC950">
        <f>'Grid_Requirement'!CA41</f>
        <v/>
      </c>
      <c r="CD950">
        <f>'Grid_Requirement'!CB41</f>
        <v/>
      </c>
      <c r="CE950">
        <f>'Grid_Requirement'!CC41</f>
        <v/>
      </c>
      <c r="CF950">
        <f>'Grid_Requirement'!CD41</f>
        <v/>
      </c>
      <c r="CG950">
        <f>'Grid_Requirement'!CE41</f>
        <v/>
      </c>
      <c r="CH950">
        <f>'Grid_Requirement'!CF41</f>
        <v/>
      </c>
      <c r="CI950">
        <f>'Grid_Requirement'!CG41</f>
        <v/>
      </c>
      <c r="CJ950">
        <f>'Grid_Requirement'!CH41</f>
        <v/>
      </c>
      <c r="CK950">
        <f>'Grid_Requirement'!CI41</f>
        <v/>
      </c>
      <c r="CL950">
        <f>'Grid_Requirement'!CJ41</f>
        <v/>
      </c>
      <c r="CM950">
        <f>'Grid_Requirement'!CK41</f>
        <v/>
      </c>
      <c r="CN950">
        <f>'Grid_Requirement'!CL41</f>
        <v/>
      </c>
      <c r="CO950">
        <f>'Grid_Requirement'!CM41</f>
        <v/>
      </c>
      <c r="CP950">
        <f>'Grid_Requirement'!CN41</f>
        <v/>
      </c>
      <c r="CQ950">
        <f>'Grid_Requirement'!CO41</f>
        <v/>
      </c>
      <c r="CR950">
        <f>'Grid_Requirement'!CP41</f>
        <v/>
      </c>
      <c r="CS950">
        <f>'Grid_Requirement'!CQ41</f>
        <v/>
      </c>
      <c r="CT950">
        <f>'Grid_Requirement'!CR41</f>
        <v/>
      </c>
      <c r="CU950">
        <f>'Grid_Requirement'!CS41</f>
        <v/>
      </c>
      <c r="CV950">
        <f>'Grid_Requirement'!CT41</f>
        <v/>
      </c>
      <c r="CW950">
        <f>'Grid_Requirement'!CU41</f>
        <v/>
      </c>
      <c r="CX950">
        <f>'Grid_Requirement'!CV41</f>
        <v/>
      </c>
      <c r="CY950">
        <f>'Grid_Requirement'!CW41</f>
        <v/>
      </c>
      <c r="CZ950">
        <f>'Grid_Requirement'!CX41</f>
        <v/>
      </c>
      <c r="DA950">
        <f>'Grid_Requirement'!CY41</f>
        <v/>
      </c>
      <c r="DB950">
        <f>'Grid_Requirement'!CZ41</f>
        <v/>
      </c>
      <c r="DC950">
        <f>'Grid_Requirement'!DA41</f>
        <v/>
      </c>
    </row>
    <row r="951">
      <c r="B951" t="inlineStr">
        <is>
          <t>TTAF在庫(実績,kg)</t>
        </is>
      </c>
      <c r="D951">
        <f>'T_TTAFStock'!B45</f>
        <v/>
      </c>
      <c r="E951">
        <f>'T_TTAFStock'!C45</f>
        <v/>
      </c>
      <c r="F951">
        <f>'T_TTAFStock'!D45</f>
        <v/>
      </c>
      <c r="G951">
        <f>'T_TTAFStock'!E45</f>
        <v/>
      </c>
      <c r="H951">
        <f>'T_TTAFStock'!F45</f>
        <v/>
      </c>
      <c r="I951">
        <f>'T_TTAFStock'!G45</f>
        <v/>
      </c>
      <c r="J951">
        <f>'T_TTAFStock'!H45</f>
        <v/>
      </c>
      <c r="K951">
        <f>'T_TTAFStock'!I45</f>
        <v/>
      </c>
      <c r="L951">
        <f>'T_TTAFStock'!J45</f>
        <v/>
      </c>
      <c r="M951">
        <f>'T_TTAFStock'!K45</f>
        <v/>
      </c>
      <c r="N951">
        <f>'T_TTAFStock'!L45</f>
        <v/>
      </c>
      <c r="O951">
        <f>'T_TTAFStock'!M45</f>
        <v/>
      </c>
      <c r="P951">
        <f>'T_TTAFStock'!N45</f>
        <v/>
      </c>
      <c r="Q951">
        <f>'T_TTAFStock'!O45</f>
        <v/>
      </c>
      <c r="R951">
        <f>'T_TTAFStock'!P45</f>
        <v/>
      </c>
      <c r="S951">
        <f>'T_TTAFStock'!Q45</f>
        <v/>
      </c>
      <c r="T951">
        <f>'T_TTAFStock'!R45</f>
        <v/>
      </c>
      <c r="U951">
        <f>'T_TTAFStock'!S45</f>
        <v/>
      </c>
      <c r="V951">
        <f>'T_TTAFStock'!T45</f>
        <v/>
      </c>
      <c r="W951">
        <f>'T_TTAFStock'!U45</f>
        <v/>
      </c>
      <c r="X951">
        <f>'T_TTAFStock'!V45</f>
        <v/>
      </c>
      <c r="Y951">
        <f>'T_TTAFStock'!W45</f>
        <v/>
      </c>
      <c r="Z951">
        <f>'T_TTAFStock'!X45</f>
        <v/>
      </c>
      <c r="AA951">
        <f>'T_TTAFStock'!Y45</f>
        <v/>
      </c>
      <c r="AB951">
        <f>'T_TTAFStock'!Z45</f>
        <v/>
      </c>
      <c r="AC951">
        <f>'T_TTAFStock'!AA45</f>
        <v/>
      </c>
      <c r="AD951">
        <f>'T_TTAFStock'!AB45</f>
        <v/>
      </c>
      <c r="AE951">
        <f>'T_TTAFStock'!AC45</f>
        <v/>
      </c>
      <c r="AF951">
        <f>'T_TTAFStock'!AD45</f>
        <v/>
      </c>
      <c r="AG951">
        <f>'T_TTAFStock'!AE45</f>
        <v/>
      </c>
      <c r="AH951">
        <f>'T_TTAFStock'!AF45</f>
        <v/>
      </c>
      <c r="AI951">
        <f>'T_TTAFStock'!AG45</f>
        <v/>
      </c>
      <c r="AJ951">
        <f>'T_TTAFStock'!AH45</f>
        <v/>
      </c>
      <c r="AK951">
        <f>'T_TTAFStock'!AI45</f>
        <v/>
      </c>
      <c r="AL951">
        <f>'T_TTAFStock'!AJ45</f>
        <v/>
      </c>
      <c r="AM951">
        <f>'T_TTAFStock'!AK45</f>
        <v/>
      </c>
      <c r="AN951">
        <f>'T_TTAFStock'!AL45</f>
        <v/>
      </c>
      <c r="AO951">
        <f>'T_TTAFStock'!AM45</f>
        <v/>
      </c>
      <c r="AP951">
        <f>'T_TTAFStock'!AN45</f>
        <v/>
      </c>
      <c r="AQ951">
        <f>'T_TTAFStock'!AO45</f>
        <v/>
      </c>
      <c r="AR951">
        <f>'T_TTAFStock'!AP45</f>
        <v/>
      </c>
      <c r="AS951">
        <f>'T_TTAFStock'!AQ45</f>
        <v/>
      </c>
      <c r="AT951">
        <f>'T_TTAFStock'!AR45</f>
        <v/>
      </c>
      <c r="AU951">
        <f>'T_TTAFStock'!AS45</f>
        <v/>
      </c>
      <c r="AV951">
        <f>'T_TTAFStock'!AT45</f>
        <v/>
      </c>
      <c r="AW951">
        <f>'T_TTAFStock'!AU45</f>
        <v/>
      </c>
      <c r="AX951">
        <f>'T_TTAFStock'!AV45</f>
        <v/>
      </c>
      <c r="AY951">
        <f>'T_TTAFStock'!AW45</f>
        <v/>
      </c>
      <c r="AZ951">
        <f>'T_TTAFStock'!AX45</f>
        <v/>
      </c>
      <c r="BA951">
        <f>'T_TTAFStock'!AY45</f>
        <v/>
      </c>
      <c r="BB951">
        <f>'T_TTAFStock'!AZ45</f>
        <v/>
      </c>
      <c r="BC951">
        <f>'T_TTAFStock'!BA45</f>
        <v/>
      </c>
      <c r="BD951">
        <f>'T_TTAFStock'!BB45</f>
        <v/>
      </c>
      <c r="BE951">
        <f>'T_TTAFStock'!BC45</f>
        <v/>
      </c>
      <c r="BF951">
        <f>'T_TTAFStock'!BD45</f>
        <v/>
      </c>
      <c r="BG951">
        <f>'T_TTAFStock'!BE45</f>
        <v/>
      </c>
      <c r="BH951">
        <f>'T_TTAFStock'!BF45</f>
        <v/>
      </c>
      <c r="BI951">
        <f>'T_TTAFStock'!BG45</f>
        <v/>
      </c>
      <c r="BJ951">
        <f>'T_TTAFStock'!BH45</f>
        <v/>
      </c>
      <c r="BK951">
        <f>'T_TTAFStock'!BI45</f>
        <v/>
      </c>
      <c r="BL951">
        <f>'T_TTAFStock'!BJ45</f>
        <v/>
      </c>
      <c r="BM951">
        <f>'T_TTAFStock'!BK45</f>
        <v/>
      </c>
      <c r="BN951">
        <f>'T_TTAFStock'!BL45</f>
        <v/>
      </c>
      <c r="BO951">
        <f>'T_TTAFStock'!BM45</f>
        <v/>
      </c>
      <c r="BP951">
        <f>'T_TTAFStock'!BN45</f>
        <v/>
      </c>
      <c r="BQ951">
        <f>'T_TTAFStock'!BO45</f>
        <v/>
      </c>
      <c r="BR951">
        <f>'T_TTAFStock'!BP45</f>
        <v/>
      </c>
      <c r="BS951">
        <f>'T_TTAFStock'!BQ45</f>
        <v/>
      </c>
      <c r="BT951">
        <f>'T_TTAFStock'!BR45</f>
        <v/>
      </c>
      <c r="BU951">
        <f>'T_TTAFStock'!BS45</f>
        <v/>
      </c>
      <c r="BV951">
        <f>'T_TTAFStock'!BT45</f>
        <v/>
      </c>
      <c r="BW951">
        <f>'T_TTAFStock'!BU45</f>
        <v/>
      </c>
      <c r="BX951">
        <f>'T_TTAFStock'!BV45</f>
        <v/>
      </c>
      <c r="BY951">
        <f>'T_TTAFStock'!BW45</f>
        <v/>
      </c>
      <c r="BZ951">
        <f>'T_TTAFStock'!BX45</f>
        <v/>
      </c>
      <c r="CA951">
        <f>'T_TTAFStock'!BY45</f>
        <v/>
      </c>
      <c r="CB951">
        <f>'T_TTAFStock'!BZ45</f>
        <v/>
      </c>
      <c r="CC951">
        <f>'T_TTAFStock'!CA45</f>
        <v/>
      </c>
      <c r="CD951">
        <f>'T_TTAFStock'!CB45</f>
        <v/>
      </c>
      <c r="CE951">
        <f>'T_TTAFStock'!CC45</f>
        <v/>
      </c>
      <c r="CF951">
        <f>'T_TTAFStock'!CD45</f>
        <v/>
      </c>
      <c r="CG951">
        <f>'T_TTAFStock'!CE45</f>
        <v/>
      </c>
      <c r="CH951">
        <f>'T_TTAFStock'!CF45</f>
        <v/>
      </c>
      <c r="CI951">
        <f>'T_TTAFStock'!CG45</f>
        <v/>
      </c>
      <c r="CJ951">
        <f>'T_TTAFStock'!CH45</f>
        <v/>
      </c>
      <c r="CK951">
        <f>'T_TTAFStock'!CI45</f>
        <v/>
      </c>
      <c r="CL951">
        <f>'T_TTAFStock'!CJ45</f>
        <v/>
      </c>
      <c r="CM951">
        <f>'T_TTAFStock'!CK45</f>
        <v/>
      </c>
      <c r="CN951">
        <f>'T_TTAFStock'!CL45</f>
        <v/>
      </c>
      <c r="CO951">
        <f>'T_TTAFStock'!CM45</f>
        <v/>
      </c>
      <c r="CP951">
        <f>'T_TTAFStock'!CN45</f>
        <v/>
      </c>
      <c r="CQ951">
        <f>'T_TTAFStock'!CO45</f>
        <v/>
      </c>
      <c r="CR951">
        <f>'T_TTAFStock'!CP45</f>
        <v/>
      </c>
      <c r="CS951">
        <f>'T_TTAFStock'!CQ45</f>
        <v/>
      </c>
      <c r="CT951">
        <f>'T_TTAFStock'!CR45</f>
        <v/>
      </c>
      <c r="CU951">
        <f>'T_TTAFStock'!CS45</f>
        <v/>
      </c>
      <c r="CV951">
        <f>'T_TTAFStock'!CT45</f>
        <v/>
      </c>
      <c r="CW951">
        <f>'T_TTAFStock'!CU45</f>
        <v/>
      </c>
      <c r="CX951">
        <f>'T_TTAFStock'!CV45</f>
        <v/>
      </c>
      <c r="CY951">
        <f>'T_TTAFStock'!CW45</f>
        <v/>
      </c>
      <c r="CZ951">
        <f>'T_TTAFStock'!CX45</f>
        <v/>
      </c>
      <c r="DA951">
        <f>'T_TTAFStock'!CY45</f>
        <v/>
      </c>
      <c r="DB951">
        <f>'T_TTAFStock'!CZ45</f>
        <v/>
      </c>
      <c r="DC951">
        <f>'T_TTAFStock'!DA45</f>
        <v/>
      </c>
    </row>
    <row r="952">
      <c r="B952" t="inlineStr">
        <is>
          <t>自社在庫(実績,kg)</t>
        </is>
      </c>
      <c r="D952">
        <f>'T_SelfStock'!B45</f>
        <v/>
      </c>
      <c r="E952">
        <f>'T_SelfStock'!C45</f>
        <v/>
      </c>
      <c r="F952">
        <f>'T_SelfStock'!D45</f>
        <v/>
      </c>
      <c r="G952">
        <f>'T_SelfStock'!E45</f>
        <v/>
      </c>
      <c r="H952">
        <f>'T_SelfStock'!F45</f>
        <v/>
      </c>
      <c r="I952">
        <f>'T_SelfStock'!G45</f>
        <v/>
      </c>
      <c r="J952">
        <f>'T_SelfStock'!H45</f>
        <v/>
      </c>
      <c r="K952">
        <f>'T_SelfStock'!I45</f>
        <v/>
      </c>
      <c r="L952">
        <f>'T_SelfStock'!J45</f>
        <v/>
      </c>
      <c r="M952">
        <f>'T_SelfStock'!K45</f>
        <v/>
      </c>
      <c r="N952">
        <f>'T_SelfStock'!L45</f>
        <v/>
      </c>
      <c r="O952">
        <f>'T_SelfStock'!M45</f>
        <v/>
      </c>
      <c r="P952">
        <f>'T_SelfStock'!N45</f>
        <v/>
      </c>
      <c r="Q952">
        <f>'T_SelfStock'!O45</f>
        <v/>
      </c>
      <c r="R952">
        <f>'T_SelfStock'!P45</f>
        <v/>
      </c>
      <c r="S952">
        <f>'T_SelfStock'!Q45</f>
        <v/>
      </c>
      <c r="T952">
        <f>'T_SelfStock'!R45</f>
        <v/>
      </c>
      <c r="U952">
        <f>'T_SelfStock'!S45</f>
        <v/>
      </c>
      <c r="V952">
        <f>'T_SelfStock'!T45</f>
        <v/>
      </c>
      <c r="W952">
        <f>'T_SelfStock'!U45</f>
        <v/>
      </c>
      <c r="X952">
        <f>'T_SelfStock'!V45</f>
        <v/>
      </c>
      <c r="Y952">
        <f>'T_SelfStock'!W45</f>
        <v/>
      </c>
      <c r="Z952">
        <f>'T_SelfStock'!X45</f>
        <v/>
      </c>
      <c r="AA952">
        <f>'T_SelfStock'!Y45</f>
        <v/>
      </c>
      <c r="AB952">
        <f>'T_SelfStock'!Z45</f>
        <v/>
      </c>
      <c r="AC952">
        <f>'T_SelfStock'!AA45</f>
        <v/>
      </c>
      <c r="AD952">
        <f>'T_SelfStock'!AB45</f>
        <v/>
      </c>
      <c r="AE952">
        <f>'T_SelfStock'!AC45</f>
        <v/>
      </c>
      <c r="AF952">
        <f>'T_SelfStock'!AD45</f>
        <v/>
      </c>
      <c r="AG952">
        <f>'T_SelfStock'!AE45</f>
        <v/>
      </c>
      <c r="AH952">
        <f>'T_SelfStock'!AF45</f>
        <v/>
      </c>
      <c r="AI952">
        <f>'T_SelfStock'!AG45</f>
        <v/>
      </c>
      <c r="AJ952">
        <f>'T_SelfStock'!AH45</f>
        <v/>
      </c>
      <c r="AK952">
        <f>'T_SelfStock'!AI45</f>
        <v/>
      </c>
      <c r="AL952">
        <f>'T_SelfStock'!AJ45</f>
        <v/>
      </c>
      <c r="AM952">
        <f>'T_SelfStock'!AK45</f>
        <v/>
      </c>
      <c r="AN952">
        <f>'T_SelfStock'!AL45</f>
        <v/>
      </c>
      <c r="AO952">
        <f>'T_SelfStock'!AM45</f>
        <v/>
      </c>
      <c r="AP952">
        <f>'T_SelfStock'!AN45</f>
        <v/>
      </c>
      <c r="AQ952">
        <f>'T_SelfStock'!AO45</f>
        <v/>
      </c>
      <c r="AR952">
        <f>'T_SelfStock'!AP45</f>
        <v/>
      </c>
      <c r="AS952">
        <f>'T_SelfStock'!AQ45</f>
        <v/>
      </c>
      <c r="AT952">
        <f>'T_SelfStock'!AR45</f>
        <v/>
      </c>
      <c r="AU952">
        <f>'T_SelfStock'!AS45</f>
        <v/>
      </c>
      <c r="AV952">
        <f>'T_SelfStock'!AT45</f>
        <v/>
      </c>
      <c r="AW952">
        <f>'T_SelfStock'!AU45</f>
        <v/>
      </c>
      <c r="AX952">
        <f>'T_SelfStock'!AV45</f>
        <v/>
      </c>
      <c r="AY952">
        <f>'T_SelfStock'!AW45</f>
        <v/>
      </c>
      <c r="AZ952">
        <f>'T_SelfStock'!AX45</f>
        <v/>
      </c>
      <c r="BA952">
        <f>'T_SelfStock'!AY45</f>
        <v/>
      </c>
      <c r="BB952">
        <f>'T_SelfStock'!AZ45</f>
        <v/>
      </c>
      <c r="BC952">
        <f>'T_SelfStock'!BA45</f>
        <v/>
      </c>
      <c r="BD952">
        <f>'T_SelfStock'!BB45</f>
        <v/>
      </c>
      <c r="BE952">
        <f>'T_SelfStock'!BC45</f>
        <v/>
      </c>
      <c r="BF952">
        <f>'T_SelfStock'!BD45</f>
        <v/>
      </c>
      <c r="BG952">
        <f>'T_SelfStock'!BE45</f>
        <v/>
      </c>
      <c r="BH952">
        <f>'T_SelfStock'!BF45</f>
        <v/>
      </c>
      <c r="BI952">
        <f>'T_SelfStock'!BG45</f>
        <v/>
      </c>
      <c r="BJ952">
        <f>'T_SelfStock'!BH45</f>
        <v/>
      </c>
      <c r="BK952">
        <f>'T_SelfStock'!BI45</f>
        <v/>
      </c>
      <c r="BL952">
        <f>'T_SelfStock'!BJ45</f>
        <v/>
      </c>
      <c r="BM952">
        <f>'T_SelfStock'!BK45</f>
        <v/>
      </c>
      <c r="BN952">
        <f>'T_SelfStock'!BL45</f>
        <v/>
      </c>
      <c r="BO952">
        <f>'T_SelfStock'!BM45</f>
        <v/>
      </c>
      <c r="BP952">
        <f>'T_SelfStock'!BN45</f>
        <v/>
      </c>
      <c r="BQ952">
        <f>'T_SelfStock'!BO45</f>
        <v/>
      </c>
      <c r="BR952">
        <f>'T_SelfStock'!BP45</f>
        <v/>
      </c>
      <c r="BS952">
        <f>'T_SelfStock'!BQ45</f>
        <v/>
      </c>
      <c r="BT952">
        <f>'T_SelfStock'!BR45</f>
        <v/>
      </c>
      <c r="BU952">
        <f>'T_SelfStock'!BS45</f>
        <v/>
      </c>
      <c r="BV952">
        <f>'T_SelfStock'!BT45</f>
        <v/>
      </c>
      <c r="BW952">
        <f>'T_SelfStock'!BU45</f>
        <v/>
      </c>
      <c r="BX952">
        <f>'T_SelfStock'!BV45</f>
        <v/>
      </c>
      <c r="BY952">
        <f>'T_SelfStock'!BW45</f>
        <v/>
      </c>
      <c r="BZ952">
        <f>'T_SelfStock'!BX45</f>
        <v/>
      </c>
      <c r="CA952">
        <f>'T_SelfStock'!BY45</f>
        <v/>
      </c>
      <c r="CB952">
        <f>'T_SelfStock'!BZ45</f>
        <v/>
      </c>
      <c r="CC952">
        <f>'T_SelfStock'!CA45</f>
        <v/>
      </c>
      <c r="CD952">
        <f>'T_SelfStock'!CB45</f>
        <v/>
      </c>
      <c r="CE952">
        <f>'T_SelfStock'!CC45</f>
        <v/>
      </c>
      <c r="CF952">
        <f>'T_SelfStock'!CD45</f>
        <v/>
      </c>
      <c r="CG952">
        <f>'T_SelfStock'!CE45</f>
        <v/>
      </c>
      <c r="CH952">
        <f>'T_SelfStock'!CF45</f>
        <v/>
      </c>
      <c r="CI952">
        <f>'T_SelfStock'!CG45</f>
        <v/>
      </c>
      <c r="CJ952">
        <f>'T_SelfStock'!CH45</f>
        <v/>
      </c>
      <c r="CK952">
        <f>'T_SelfStock'!CI45</f>
        <v/>
      </c>
      <c r="CL952">
        <f>'T_SelfStock'!CJ45</f>
        <v/>
      </c>
      <c r="CM952">
        <f>'T_SelfStock'!CK45</f>
        <v/>
      </c>
      <c r="CN952">
        <f>'T_SelfStock'!CL45</f>
        <v/>
      </c>
      <c r="CO952">
        <f>'T_SelfStock'!CM45</f>
        <v/>
      </c>
      <c r="CP952">
        <f>'T_SelfStock'!CN45</f>
        <v/>
      </c>
      <c r="CQ952">
        <f>'T_SelfStock'!CO45</f>
        <v/>
      </c>
      <c r="CR952">
        <f>'T_SelfStock'!CP45</f>
        <v/>
      </c>
      <c r="CS952">
        <f>'T_SelfStock'!CQ45</f>
        <v/>
      </c>
      <c r="CT952">
        <f>'T_SelfStock'!CR45</f>
        <v/>
      </c>
      <c r="CU952">
        <f>'T_SelfStock'!CS45</f>
        <v/>
      </c>
      <c r="CV952">
        <f>'T_SelfStock'!CT45</f>
        <v/>
      </c>
      <c r="CW952">
        <f>'T_SelfStock'!CU45</f>
        <v/>
      </c>
      <c r="CX952">
        <f>'T_SelfStock'!CV45</f>
        <v/>
      </c>
      <c r="CY952">
        <f>'T_SelfStock'!CW45</f>
        <v/>
      </c>
      <c r="CZ952">
        <f>'T_SelfStock'!CX45</f>
        <v/>
      </c>
      <c r="DA952">
        <f>'T_SelfStock'!CY45</f>
        <v/>
      </c>
      <c r="DB952">
        <f>'T_SelfStock'!CZ45</f>
        <v/>
      </c>
      <c r="DC952">
        <f>'T_SelfStock'!DA45</f>
        <v/>
      </c>
    </row>
    <row r="953">
      <c r="B953" t="inlineStr">
        <is>
          <t>Order(発注予定,kg)</t>
        </is>
      </c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  <c r="AB953" s="23" t="n"/>
      <c r="AC953" s="23" t="n"/>
      <c r="AD953" s="23" t="n"/>
      <c r="AE953" s="23" t="n"/>
      <c r="AF953" s="23" t="n"/>
      <c r="AG953" s="23" t="n"/>
      <c r="AH953" s="23" t="n"/>
      <c r="AI953" s="23" t="n"/>
      <c r="AJ953" s="23" t="n"/>
      <c r="AK953" s="23" t="n"/>
      <c r="AL953" s="23" t="n"/>
      <c r="AM953" s="23" t="n"/>
      <c r="AN953" s="23" t="n"/>
      <c r="AO953" s="23" t="n"/>
      <c r="AP953" s="23" t="n"/>
      <c r="AQ953" s="23" t="n"/>
      <c r="AR953" s="23" t="n"/>
      <c r="AS953" s="23" t="n"/>
      <c r="AT953" s="23" t="n"/>
      <c r="AU953" s="23" t="n"/>
      <c r="AV953" s="23" t="n"/>
      <c r="AW953" s="23" t="n"/>
      <c r="AX953" s="23" t="n"/>
      <c r="AY953" s="23" t="n"/>
      <c r="AZ953" s="23" t="n"/>
      <c r="BA953" s="23" t="n"/>
      <c r="BB953" s="23" t="n"/>
      <c r="BC953" s="23" t="n"/>
      <c r="BD953" s="23" t="n"/>
      <c r="BE953" s="23" t="n"/>
      <c r="BF953" s="23" t="n"/>
      <c r="BG953" s="23" t="n"/>
      <c r="BH953" s="23" t="n"/>
      <c r="BI953" s="23" t="n"/>
      <c r="BJ953" s="23" t="n"/>
      <c r="BK953" s="23" t="n"/>
      <c r="BL953" s="23" t="n"/>
      <c r="BM953" s="23" t="n"/>
      <c r="BN953" s="23" t="n"/>
      <c r="BO953" s="23" t="n"/>
      <c r="BP953" s="23" t="n"/>
      <c r="BQ953" s="23" t="n"/>
      <c r="BR953" s="23" t="n"/>
      <c r="BS953" s="23" t="n"/>
      <c r="BT953" s="23" t="n"/>
      <c r="BU953" s="23" t="n"/>
      <c r="BV953" s="23" t="n"/>
      <c r="BW953" s="23" t="n"/>
      <c r="BX953" s="23" t="n"/>
      <c r="BY953" s="23" t="n"/>
      <c r="BZ953" s="23" t="n"/>
      <c r="CA953" s="23" t="n"/>
      <c r="CB953" s="23" t="n"/>
      <c r="CC953" s="23" t="n"/>
      <c r="CD953" s="23" t="n"/>
      <c r="CE953" s="23" t="n"/>
      <c r="CF953" s="23" t="n"/>
      <c r="CG953" s="23" t="n"/>
      <c r="CH953" s="23" t="n"/>
      <c r="CI953" s="23" t="n"/>
      <c r="CJ953" s="23" t="n"/>
      <c r="CK953" s="23" t="n"/>
      <c r="CL953" s="23" t="n"/>
      <c r="CM953" s="23" t="n"/>
      <c r="CN953" s="23" t="n"/>
      <c r="CO953" s="23" t="n"/>
      <c r="CP953" s="23" t="n"/>
      <c r="CQ953" s="23" t="n"/>
      <c r="CR953" s="23" t="n"/>
      <c r="CS953" s="23" t="n"/>
      <c r="CT953" s="23" t="n"/>
      <c r="CU953" s="23" t="n"/>
      <c r="CV953" s="23" t="n"/>
      <c r="CW953" s="23" t="n"/>
      <c r="CX953" s="23" t="n"/>
      <c r="CY953" s="23" t="n"/>
      <c r="CZ953" s="23" t="n"/>
      <c r="DA953" s="23" t="n"/>
      <c r="DB953" s="23" t="n"/>
      <c r="DC953" s="23" t="n"/>
      <c r="DE953" s="12" t="inlineStr">
        <is>
          <t>CHEM-1680</t>
        </is>
      </c>
    </row>
    <row r="954">
      <c r="B954" s="24" t="inlineStr">
        <is>
          <t>PO_No</t>
        </is>
      </c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  <c r="AD954" s="25" t="n"/>
      <c r="AE954" s="25" t="n"/>
      <c r="AF954" s="25" t="n"/>
      <c r="AG954" s="25" t="n"/>
      <c r="AH954" s="25" t="n"/>
      <c r="AI954" s="25" t="n"/>
      <c r="AJ954" s="25" t="n"/>
      <c r="AK954" s="25" t="n"/>
      <c r="AL954" s="25" t="n"/>
      <c r="AM954" s="25" t="n"/>
      <c r="AN954" s="25" t="n"/>
      <c r="AO954" s="25" t="n"/>
      <c r="AP954" s="25" t="n"/>
      <c r="AQ954" s="25" t="n"/>
      <c r="AR954" s="25" t="n"/>
      <c r="AS954" s="25" t="n"/>
      <c r="AT954" s="25" t="n"/>
      <c r="AU954" s="25" t="n"/>
      <c r="AV954" s="25" t="n"/>
      <c r="AW954" s="25" t="n"/>
      <c r="AX954" s="25" t="n"/>
      <c r="AY954" s="25" t="n"/>
      <c r="AZ954" s="25" t="n"/>
      <c r="BA954" s="25" t="n"/>
      <c r="BB954" s="25" t="n"/>
      <c r="BC954" s="25" t="n"/>
      <c r="BD954" s="25" t="n"/>
      <c r="BE954" s="25" t="n"/>
      <c r="BF954" s="25" t="n"/>
      <c r="BG954" s="25" t="n"/>
      <c r="BH954" s="25" t="n"/>
      <c r="BI954" s="25" t="n"/>
      <c r="BJ954" s="25" t="n"/>
      <c r="BK954" s="25" t="n"/>
      <c r="BL954" s="25" t="n"/>
      <c r="BM954" s="25" t="n"/>
      <c r="BN954" s="25" t="n"/>
      <c r="BO954" s="25" t="n"/>
      <c r="BP954" s="25" t="n"/>
      <c r="BQ954" s="25" t="n"/>
      <c r="BR954" s="25" t="n"/>
      <c r="BS954" s="25" t="n"/>
      <c r="BT954" s="25" t="n"/>
      <c r="BU954" s="25" t="n"/>
      <c r="BV954" s="25" t="n"/>
      <c r="BW954" s="25" t="n"/>
      <c r="BX954" s="25" t="n"/>
      <c r="BY954" s="25" t="n"/>
      <c r="BZ954" s="25" t="n"/>
      <c r="CA954" s="25" t="n"/>
      <c r="CB954" s="25" t="n"/>
      <c r="CC954" s="25" t="n"/>
      <c r="CD954" s="25" t="n"/>
      <c r="CE954" s="25" t="n"/>
      <c r="CF954" s="25" t="n"/>
      <c r="CG954" s="25" t="n"/>
      <c r="CH954" s="25" t="n"/>
      <c r="CI954" s="25" t="n"/>
      <c r="CJ954" s="25" t="n"/>
      <c r="CK954" s="25" t="n"/>
      <c r="CL954" s="25" t="n"/>
      <c r="CM954" s="25" t="n"/>
      <c r="CN954" s="25" t="n"/>
      <c r="CO954" s="25" t="n"/>
      <c r="CP954" s="25" t="n"/>
      <c r="CQ954" s="25" t="n"/>
      <c r="CR954" s="25" t="n"/>
      <c r="CS954" s="25" t="n"/>
      <c r="CT954" s="25" t="n"/>
      <c r="CU954" s="25" t="n"/>
      <c r="CV954" s="25" t="n"/>
      <c r="CW954" s="25" t="n"/>
      <c r="CX954" s="25" t="n"/>
      <c r="CY954" s="25" t="n"/>
      <c r="CZ954" s="25" t="n"/>
      <c r="DA954" s="25" t="n"/>
      <c r="DB954" s="25" t="n"/>
      <c r="DC954" s="25" t="n"/>
    </row>
    <row r="955">
      <c r="B955" s="5" t="inlineStr">
        <is>
          <t>合計在庫(週末時点,kg)</t>
        </is>
      </c>
      <c r="D955">
        <f>'Grid_Stock'!B41</f>
        <v/>
      </c>
      <c r="E955">
        <f>'Grid_Stock'!C41</f>
        <v/>
      </c>
      <c r="F955">
        <f>'Grid_Stock'!D41</f>
        <v/>
      </c>
      <c r="G955">
        <f>'Grid_Stock'!E41</f>
        <v/>
      </c>
      <c r="H955">
        <f>'Grid_Stock'!F41</f>
        <v/>
      </c>
      <c r="I955">
        <f>'Grid_Stock'!G41</f>
        <v/>
      </c>
      <c r="J955">
        <f>'Grid_Stock'!H41</f>
        <v/>
      </c>
      <c r="K955">
        <f>'Grid_Stock'!I41</f>
        <v/>
      </c>
      <c r="L955">
        <f>'Grid_Stock'!J41</f>
        <v/>
      </c>
      <c r="M955">
        <f>'Grid_Stock'!K41</f>
        <v/>
      </c>
      <c r="N955">
        <f>'Grid_Stock'!L41</f>
        <v/>
      </c>
      <c r="O955">
        <f>'Grid_Stock'!M41</f>
        <v/>
      </c>
      <c r="P955">
        <f>'Grid_Stock'!N41</f>
        <v/>
      </c>
      <c r="Q955">
        <f>'Grid_Stock'!O41</f>
        <v/>
      </c>
      <c r="R955">
        <f>'Grid_Stock'!P41</f>
        <v/>
      </c>
      <c r="S955">
        <f>'Grid_Stock'!Q41</f>
        <v/>
      </c>
      <c r="T955">
        <f>'Grid_Stock'!R41</f>
        <v/>
      </c>
      <c r="U955">
        <f>'Grid_Stock'!S41</f>
        <v/>
      </c>
      <c r="V955">
        <f>'Grid_Stock'!T41</f>
        <v/>
      </c>
      <c r="W955">
        <f>'Grid_Stock'!U41</f>
        <v/>
      </c>
      <c r="X955">
        <f>'Grid_Stock'!V41</f>
        <v/>
      </c>
      <c r="Y955">
        <f>'Grid_Stock'!W41</f>
        <v/>
      </c>
      <c r="Z955">
        <f>'Grid_Stock'!X41</f>
        <v/>
      </c>
      <c r="AA955">
        <f>'Grid_Stock'!Y41</f>
        <v/>
      </c>
      <c r="AB955">
        <f>'Grid_Stock'!Z41</f>
        <v/>
      </c>
      <c r="AC955">
        <f>'Grid_Stock'!AA41</f>
        <v/>
      </c>
      <c r="AD955">
        <f>'Grid_Stock'!AB41</f>
        <v/>
      </c>
      <c r="AE955">
        <f>'Grid_Stock'!AC41</f>
        <v/>
      </c>
      <c r="AF955">
        <f>'Grid_Stock'!AD41</f>
        <v/>
      </c>
      <c r="AG955">
        <f>'Grid_Stock'!AE41</f>
        <v/>
      </c>
      <c r="AH955">
        <f>'Grid_Stock'!AF41</f>
        <v/>
      </c>
      <c r="AI955">
        <f>'Grid_Stock'!AG41</f>
        <v/>
      </c>
      <c r="AJ955">
        <f>'Grid_Stock'!AH41</f>
        <v/>
      </c>
      <c r="AK955">
        <f>'Grid_Stock'!AI41</f>
        <v/>
      </c>
      <c r="AL955">
        <f>'Grid_Stock'!AJ41</f>
        <v/>
      </c>
      <c r="AM955">
        <f>'Grid_Stock'!AK41</f>
        <v/>
      </c>
      <c r="AN955">
        <f>'Grid_Stock'!AL41</f>
        <v/>
      </c>
      <c r="AO955">
        <f>'Grid_Stock'!AM41</f>
        <v/>
      </c>
      <c r="AP955">
        <f>'Grid_Stock'!AN41</f>
        <v/>
      </c>
      <c r="AQ955">
        <f>'Grid_Stock'!AO41</f>
        <v/>
      </c>
      <c r="AR955">
        <f>'Grid_Stock'!AP41</f>
        <v/>
      </c>
      <c r="AS955">
        <f>'Grid_Stock'!AQ41</f>
        <v/>
      </c>
      <c r="AT955">
        <f>'Grid_Stock'!AR41</f>
        <v/>
      </c>
      <c r="AU955">
        <f>'Grid_Stock'!AS41</f>
        <v/>
      </c>
      <c r="AV955">
        <f>'Grid_Stock'!AT41</f>
        <v/>
      </c>
      <c r="AW955">
        <f>'Grid_Stock'!AU41</f>
        <v/>
      </c>
      <c r="AX955">
        <f>'Grid_Stock'!AV41</f>
        <v/>
      </c>
      <c r="AY955">
        <f>'Grid_Stock'!AW41</f>
        <v/>
      </c>
      <c r="AZ955">
        <f>'Grid_Stock'!AX41</f>
        <v/>
      </c>
      <c r="BA955">
        <f>'Grid_Stock'!AY41</f>
        <v/>
      </c>
      <c r="BB955">
        <f>'Grid_Stock'!AZ41</f>
        <v/>
      </c>
      <c r="BC955">
        <f>'Grid_Stock'!BA41</f>
        <v/>
      </c>
      <c r="BD955">
        <f>'Grid_Stock'!BB41</f>
        <v/>
      </c>
      <c r="BE955">
        <f>'Grid_Stock'!BC41</f>
        <v/>
      </c>
      <c r="BF955">
        <f>'Grid_Stock'!BD41</f>
        <v/>
      </c>
      <c r="BG955">
        <f>'Grid_Stock'!BE41</f>
        <v/>
      </c>
      <c r="BH955">
        <f>'Grid_Stock'!BF41</f>
        <v/>
      </c>
      <c r="BI955">
        <f>'Grid_Stock'!BG41</f>
        <v/>
      </c>
      <c r="BJ955">
        <f>'Grid_Stock'!BH41</f>
        <v/>
      </c>
      <c r="BK955">
        <f>'Grid_Stock'!BI41</f>
        <v/>
      </c>
      <c r="BL955">
        <f>'Grid_Stock'!BJ41</f>
        <v/>
      </c>
      <c r="BM955">
        <f>'Grid_Stock'!BK41</f>
        <v/>
      </c>
      <c r="BN955">
        <f>'Grid_Stock'!BL41</f>
        <v/>
      </c>
      <c r="BO955">
        <f>'Grid_Stock'!BM41</f>
        <v/>
      </c>
      <c r="BP955">
        <f>'Grid_Stock'!BN41</f>
        <v/>
      </c>
      <c r="BQ955">
        <f>'Grid_Stock'!BO41</f>
        <v/>
      </c>
      <c r="BR955">
        <f>'Grid_Stock'!BP41</f>
        <v/>
      </c>
      <c r="BS955">
        <f>'Grid_Stock'!BQ41</f>
        <v/>
      </c>
      <c r="BT955">
        <f>'Grid_Stock'!BR41</f>
        <v/>
      </c>
      <c r="BU955">
        <f>'Grid_Stock'!BS41</f>
        <v/>
      </c>
      <c r="BV955">
        <f>'Grid_Stock'!BT41</f>
        <v/>
      </c>
      <c r="BW955">
        <f>'Grid_Stock'!BU41</f>
        <v/>
      </c>
      <c r="BX955">
        <f>'Grid_Stock'!BV41</f>
        <v/>
      </c>
      <c r="BY955">
        <f>'Grid_Stock'!BW41</f>
        <v/>
      </c>
      <c r="BZ955">
        <f>'Grid_Stock'!BX41</f>
        <v/>
      </c>
      <c r="CA955">
        <f>'Grid_Stock'!BY41</f>
        <v/>
      </c>
      <c r="CB955">
        <f>'Grid_Stock'!BZ41</f>
        <v/>
      </c>
      <c r="CC955">
        <f>'Grid_Stock'!CA41</f>
        <v/>
      </c>
      <c r="CD955">
        <f>'Grid_Stock'!CB41</f>
        <v/>
      </c>
      <c r="CE955">
        <f>'Grid_Stock'!CC41</f>
        <v/>
      </c>
      <c r="CF955">
        <f>'Grid_Stock'!CD41</f>
        <v/>
      </c>
      <c r="CG955">
        <f>'Grid_Stock'!CE41</f>
        <v/>
      </c>
      <c r="CH955">
        <f>'Grid_Stock'!CF41</f>
        <v/>
      </c>
      <c r="CI955">
        <f>'Grid_Stock'!CG41</f>
        <v/>
      </c>
      <c r="CJ955">
        <f>'Grid_Stock'!CH41</f>
        <v/>
      </c>
      <c r="CK955">
        <f>'Grid_Stock'!CI41</f>
        <v/>
      </c>
      <c r="CL955">
        <f>'Grid_Stock'!CJ41</f>
        <v/>
      </c>
      <c r="CM955">
        <f>'Grid_Stock'!CK41</f>
        <v/>
      </c>
      <c r="CN955">
        <f>'Grid_Stock'!CL41</f>
        <v/>
      </c>
      <c r="CO955">
        <f>'Grid_Stock'!CM41</f>
        <v/>
      </c>
      <c r="CP955">
        <f>'Grid_Stock'!CN41</f>
        <v/>
      </c>
      <c r="CQ955">
        <f>'Grid_Stock'!CO41</f>
        <v/>
      </c>
      <c r="CR955">
        <f>'Grid_Stock'!CP41</f>
        <v/>
      </c>
      <c r="CS955">
        <f>'Grid_Stock'!CQ41</f>
        <v/>
      </c>
      <c r="CT955">
        <f>'Grid_Stock'!CR41</f>
        <v/>
      </c>
      <c r="CU955">
        <f>'Grid_Stock'!CS41</f>
        <v/>
      </c>
      <c r="CV955">
        <f>'Grid_Stock'!CT41</f>
        <v/>
      </c>
      <c r="CW955">
        <f>'Grid_Stock'!CU41</f>
        <v/>
      </c>
      <c r="CX955">
        <f>'Grid_Stock'!CV41</f>
        <v/>
      </c>
      <c r="CY955">
        <f>'Grid_Stock'!CW41</f>
        <v/>
      </c>
      <c r="CZ955">
        <f>'Grid_Stock'!CX41</f>
        <v/>
      </c>
      <c r="DA955">
        <f>'Grid_Stock'!CY41</f>
        <v/>
      </c>
      <c r="DB955">
        <f>'Grid_Stock'!CZ41</f>
        <v/>
      </c>
      <c r="DC955">
        <f>'Grid_Stock'!DA41</f>
        <v/>
      </c>
    </row>
    <row r="956">
      <c r="B956" s="26" t="inlineStr">
        <is>
          <t>（発注の目安はDashboardの基準在庫[下限/上限]と色分けを参照）</t>
        </is>
      </c>
    </row>
    <row r="958">
      <c r="A958" s="21" t="inlineStr">
        <is>
          <t>CHEM-1730</t>
        </is>
      </c>
      <c r="B958" s="21" t="inlineStr">
        <is>
          <t>NAT 41</t>
        </is>
      </c>
      <c r="C958" s="22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  <c r="AA958" s="21" t="n"/>
      <c r="AB958" s="21" t="n"/>
      <c r="AC958" s="21" t="n"/>
      <c r="AD958" s="21" t="n"/>
      <c r="AE958" s="21" t="n"/>
      <c r="AF958" s="21" t="n"/>
      <c r="AG958" s="21" t="n"/>
      <c r="AH958" s="21" t="n"/>
      <c r="AI958" s="21" t="n"/>
      <c r="AJ958" s="21" t="n"/>
      <c r="AK958" s="21" t="n"/>
      <c r="AL958" s="21" t="n"/>
      <c r="AM958" s="21" t="n"/>
      <c r="AN958" s="21" t="n"/>
      <c r="AO958" s="21" t="n"/>
      <c r="AP958" s="21" t="n"/>
      <c r="AQ958" s="21" t="n"/>
      <c r="AR958" s="21" t="n"/>
      <c r="AS958" s="21" t="n"/>
      <c r="AT958" s="21" t="n"/>
      <c r="AU958" s="21" t="n"/>
      <c r="AV958" s="21" t="n"/>
      <c r="AW958" s="21" t="n"/>
      <c r="AX958" s="21" t="n"/>
      <c r="AY958" s="21" t="n"/>
      <c r="AZ958" s="21" t="n"/>
      <c r="BA958" s="21" t="n"/>
      <c r="BB958" s="21" t="n"/>
      <c r="BC958" s="21" t="n"/>
      <c r="BD958" s="21" t="n"/>
      <c r="BE958" s="21" t="n"/>
      <c r="BF958" s="21" t="n"/>
      <c r="BG958" s="21" t="n"/>
      <c r="BH958" s="21" t="n"/>
      <c r="BI958" s="21" t="n"/>
      <c r="BJ958" s="21" t="n"/>
      <c r="BK958" s="21" t="n"/>
      <c r="BL958" s="21" t="n"/>
      <c r="BM958" s="21" t="n"/>
      <c r="BN958" s="21" t="n"/>
      <c r="BO958" s="21" t="n"/>
      <c r="BP958" s="21" t="n"/>
      <c r="BQ958" s="21" t="n"/>
      <c r="BR958" s="21" t="n"/>
      <c r="BS958" s="21" t="n"/>
      <c r="BT958" s="21" t="n"/>
      <c r="BU958" s="21" t="n"/>
      <c r="BV958" s="21" t="n"/>
      <c r="BW958" s="21" t="n"/>
      <c r="BX958" s="21" t="n"/>
      <c r="BY958" s="21" t="n"/>
      <c r="BZ958" s="21" t="n"/>
      <c r="CA958" s="21" t="n"/>
      <c r="CB958" s="21" t="n"/>
      <c r="CC958" s="21" t="n"/>
      <c r="CD958" s="21" t="n"/>
      <c r="CE958" s="21" t="n"/>
      <c r="CF958" s="21" t="n"/>
      <c r="CG958" s="21" t="n"/>
      <c r="CH958" s="21" t="n"/>
      <c r="CI958" s="21" t="n"/>
      <c r="CJ958" s="21" t="n"/>
      <c r="CK958" s="21" t="n"/>
      <c r="CL958" s="21" t="n"/>
      <c r="CM958" s="21" t="n"/>
      <c r="CN958" s="21" t="n"/>
      <c r="CO958" s="21" t="n"/>
      <c r="CP958" s="21" t="n"/>
      <c r="CQ958" s="21" t="n"/>
      <c r="CR958" s="21" t="n"/>
      <c r="CS958" s="21" t="n"/>
      <c r="CT958" s="21" t="n"/>
      <c r="CU958" s="21" t="n"/>
      <c r="CV958" s="21" t="n"/>
      <c r="CW958" s="21" t="n"/>
      <c r="CX958" s="21" t="n"/>
      <c r="CY958" s="21" t="n"/>
      <c r="CZ958" s="21" t="n"/>
      <c r="DA958" s="21" t="n"/>
      <c r="DB958" s="21" t="n"/>
      <c r="DC958" s="21" t="n"/>
    </row>
    <row r="959">
      <c r="B959" t="inlineStr">
        <is>
          <t>TPP-911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12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SUMIFS(M_BOM[RM_Qty_Per_Batch],M_BOM[Intermediate],$B959,M_BOM[Part Name],$A958)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TPP-912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12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SUMIFS(M_BOM[RM_Qty_Per_Batch],M_BOM[Intermediate],$B961,M_BOM[Part Name],$A958)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TSP-924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12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SUMIFS(M_BOM[RM_Qty_Per_Batch],M_BOM[Intermediate],$B963,M_BOM[Part Name],$A958)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t="inlineStr">
        <is>
          <t>TSP-925</t>
        </is>
      </c>
      <c r="C965" t="inlineStr">
        <is>
          <t>No. of batches</t>
        </is>
      </c>
      <c r="D965">
        <f>IFERROR(INDEX(PP_Grid[#Data],$DD965,2),0)</f>
        <v/>
      </c>
      <c r="E965">
        <f>IFERROR(INDEX(PP_Grid[#Data],$DD965,3),0)</f>
        <v/>
      </c>
      <c r="F965">
        <f>IFERROR(INDEX(PP_Grid[#Data],$DD965,4),0)</f>
        <v/>
      </c>
      <c r="G965">
        <f>IFERROR(INDEX(PP_Grid[#Data],$DD965,5),0)</f>
        <v/>
      </c>
      <c r="H965">
        <f>IFERROR(INDEX(PP_Grid[#Data],$DD965,6),0)</f>
        <v/>
      </c>
      <c r="I965">
        <f>IFERROR(INDEX(PP_Grid[#Data],$DD965,7),0)</f>
        <v/>
      </c>
      <c r="J965">
        <f>IFERROR(INDEX(PP_Grid[#Data],$DD965,8),0)</f>
        <v/>
      </c>
      <c r="K965">
        <f>IFERROR(INDEX(PP_Grid[#Data],$DD965,9),0)</f>
        <v/>
      </c>
      <c r="L965">
        <f>IFERROR(INDEX(PP_Grid[#Data],$DD965,10),0)</f>
        <v/>
      </c>
      <c r="M965">
        <f>IFERROR(INDEX(PP_Grid[#Data],$DD965,11),0)</f>
        <v/>
      </c>
      <c r="N965">
        <f>IFERROR(INDEX(PP_Grid[#Data],$DD965,12),0)</f>
        <v/>
      </c>
      <c r="O965">
        <f>IFERROR(INDEX(PP_Grid[#Data],$DD965,13),0)</f>
        <v/>
      </c>
      <c r="P965">
        <f>IFERROR(INDEX(PP_Grid[#Data],$DD965,14),0)</f>
        <v/>
      </c>
      <c r="Q965">
        <f>IFERROR(INDEX(PP_Grid[#Data],$DD965,15),0)</f>
        <v/>
      </c>
      <c r="R965">
        <f>IFERROR(INDEX(PP_Grid[#Data],$DD965,16),0)</f>
        <v/>
      </c>
      <c r="S965">
        <f>IFERROR(INDEX(PP_Grid[#Data],$DD965,17),0)</f>
        <v/>
      </c>
      <c r="T965">
        <f>IFERROR(INDEX(PP_Grid[#Data],$DD965,18),0)</f>
        <v/>
      </c>
      <c r="U965">
        <f>IFERROR(INDEX(PP_Grid[#Data],$DD965,19),0)</f>
        <v/>
      </c>
      <c r="V965">
        <f>IFERROR(INDEX(PP_Grid[#Data],$DD965,20),0)</f>
        <v/>
      </c>
      <c r="W965">
        <f>IFERROR(INDEX(PP_Grid[#Data],$DD965,21),0)</f>
        <v/>
      </c>
      <c r="X965">
        <f>IFERROR(INDEX(PP_Grid[#Data],$DD965,22),0)</f>
        <v/>
      </c>
      <c r="Y965">
        <f>IFERROR(INDEX(PP_Grid[#Data],$DD965,23),0)</f>
        <v/>
      </c>
      <c r="Z965">
        <f>IFERROR(INDEX(PP_Grid[#Data],$DD965,24),0)</f>
        <v/>
      </c>
      <c r="AA965">
        <f>IFERROR(INDEX(PP_Grid[#Data],$DD965,25),0)</f>
        <v/>
      </c>
      <c r="AB965">
        <f>IFERROR(INDEX(PP_Grid[#Data],$DD965,26),0)</f>
        <v/>
      </c>
      <c r="AC965">
        <f>IFERROR(INDEX(PP_Grid[#Data],$DD965,27),0)</f>
        <v/>
      </c>
      <c r="AD965">
        <f>IFERROR(INDEX(PP_Grid[#Data],$DD965,28),0)</f>
        <v/>
      </c>
      <c r="AE965">
        <f>IFERROR(INDEX(PP_Grid[#Data],$DD965,29),0)</f>
        <v/>
      </c>
      <c r="AF965">
        <f>IFERROR(INDEX(PP_Grid[#Data],$DD965,30),0)</f>
        <v/>
      </c>
      <c r="AG965">
        <f>IFERROR(INDEX(PP_Grid[#Data],$DD965,31),0)</f>
        <v/>
      </c>
      <c r="AH965">
        <f>IFERROR(INDEX(PP_Grid[#Data],$DD965,32),0)</f>
        <v/>
      </c>
      <c r="AI965">
        <f>IFERROR(INDEX(PP_Grid[#Data],$DD965,33),0)</f>
        <v/>
      </c>
      <c r="AJ965">
        <f>IFERROR(INDEX(PP_Grid[#Data],$DD965,34),0)</f>
        <v/>
      </c>
      <c r="AK965">
        <f>IFERROR(INDEX(PP_Grid[#Data],$DD965,35),0)</f>
        <v/>
      </c>
      <c r="AL965">
        <f>IFERROR(INDEX(PP_Grid[#Data],$DD965,36),0)</f>
        <v/>
      </c>
      <c r="AM965">
        <f>IFERROR(INDEX(PP_Grid[#Data],$DD965,37),0)</f>
        <v/>
      </c>
      <c r="AN965">
        <f>IFERROR(INDEX(PP_Grid[#Data],$DD965,38),0)</f>
        <v/>
      </c>
      <c r="AO965">
        <f>IFERROR(INDEX(PP_Grid[#Data],$DD965,39),0)</f>
        <v/>
      </c>
      <c r="AP965">
        <f>IFERROR(INDEX(PP_Grid[#Data],$DD965,40),0)</f>
        <v/>
      </c>
      <c r="AQ965">
        <f>IFERROR(INDEX(PP_Grid[#Data],$DD965,41),0)</f>
        <v/>
      </c>
      <c r="AR965">
        <f>IFERROR(INDEX(PP_Grid[#Data],$DD965,42),0)</f>
        <v/>
      </c>
      <c r="AS965">
        <f>IFERROR(INDEX(PP_Grid[#Data],$DD965,43),0)</f>
        <v/>
      </c>
      <c r="AT965">
        <f>IFERROR(INDEX(PP_Grid[#Data],$DD965,44),0)</f>
        <v/>
      </c>
      <c r="AU965">
        <f>IFERROR(INDEX(PP_Grid[#Data],$DD965,45),0)</f>
        <v/>
      </c>
      <c r="AV965">
        <f>IFERROR(INDEX(PP_Grid[#Data],$DD965,46),0)</f>
        <v/>
      </c>
      <c r="AW965">
        <f>IFERROR(INDEX(PP_Grid[#Data],$DD965,47),0)</f>
        <v/>
      </c>
      <c r="AX965">
        <f>IFERROR(INDEX(PP_Grid[#Data],$DD965,48),0)</f>
        <v/>
      </c>
      <c r="AY965">
        <f>IFERROR(INDEX(PP_Grid[#Data],$DD965,49),0)</f>
        <v/>
      </c>
      <c r="AZ965">
        <f>IFERROR(INDEX(PP_Grid[#Data],$DD965,50),0)</f>
        <v/>
      </c>
      <c r="BA965">
        <f>IFERROR(INDEX(PP_Grid[#Data],$DD965,51),0)</f>
        <v/>
      </c>
      <c r="BB965">
        <f>IFERROR(INDEX(PP_Grid[#Data],$DD965,52),0)</f>
        <v/>
      </c>
      <c r="BC965">
        <f>IFERROR(INDEX(PP_Grid[#Data],$DD965,53),0)</f>
        <v/>
      </c>
      <c r="BD965">
        <f>IFERROR(INDEX(PP_Grid[#Data],$DD965,54),0)</f>
        <v/>
      </c>
      <c r="BE965">
        <f>IFERROR(INDEX(PP_Grid[#Data],$DD965,55),0)</f>
        <v/>
      </c>
      <c r="BF965">
        <f>IFERROR(INDEX(PP_Grid[#Data],$DD965,56),0)</f>
        <v/>
      </c>
      <c r="BG965">
        <f>IFERROR(INDEX(PP_Grid[#Data],$DD965,57),0)</f>
        <v/>
      </c>
      <c r="BH965">
        <f>IFERROR(INDEX(PP_Grid[#Data],$DD965,58),0)</f>
        <v/>
      </c>
      <c r="BI965">
        <f>IFERROR(INDEX(PP_Grid[#Data],$DD965,59),0)</f>
        <v/>
      </c>
      <c r="BJ965">
        <f>IFERROR(INDEX(PP_Grid[#Data],$DD965,60),0)</f>
        <v/>
      </c>
      <c r="BK965">
        <f>IFERROR(INDEX(PP_Grid[#Data],$DD965,61),0)</f>
        <v/>
      </c>
      <c r="BL965">
        <f>IFERROR(INDEX(PP_Grid[#Data],$DD965,62),0)</f>
        <v/>
      </c>
      <c r="BM965">
        <f>IFERROR(INDEX(PP_Grid[#Data],$DD965,63),0)</f>
        <v/>
      </c>
      <c r="BN965">
        <f>IFERROR(INDEX(PP_Grid[#Data],$DD965,64),0)</f>
        <v/>
      </c>
      <c r="BO965">
        <f>IFERROR(INDEX(PP_Grid[#Data],$DD965,65),0)</f>
        <v/>
      </c>
      <c r="BP965">
        <f>IFERROR(INDEX(PP_Grid[#Data],$DD965,66),0)</f>
        <v/>
      </c>
      <c r="BQ965">
        <f>IFERROR(INDEX(PP_Grid[#Data],$DD965,67),0)</f>
        <v/>
      </c>
      <c r="BR965">
        <f>IFERROR(INDEX(PP_Grid[#Data],$DD965,68),0)</f>
        <v/>
      </c>
      <c r="BS965">
        <f>IFERROR(INDEX(PP_Grid[#Data],$DD965,69),0)</f>
        <v/>
      </c>
      <c r="BT965">
        <f>IFERROR(INDEX(PP_Grid[#Data],$DD965,70),0)</f>
        <v/>
      </c>
      <c r="BU965">
        <f>IFERROR(INDEX(PP_Grid[#Data],$DD965,71),0)</f>
        <v/>
      </c>
      <c r="BV965">
        <f>IFERROR(INDEX(PP_Grid[#Data],$DD965,72),0)</f>
        <v/>
      </c>
      <c r="BW965">
        <f>IFERROR(INDEX(PP_Grid[#Data],$DD965,73),0)</f>
        <v/>
      </c>
      <c r="BX965">
        <f>IFERROR(INDEX(PP_Grid[#Data],$DD965,74),0)</f>
        <v/>
      </c>
      <c r="BY965">
        <f>IFERROR(INDEX(PP_Grid[#Data],$DD965,75),0)</f>
        <v/>
      </c>
      <c r="BZ965">
        <f>IFERROR(INDEX(PP_Grid[#Data],$DD965,76),0)</f>
        <v/>
      </c>
      <c r="CA965">
        <f>IFERROR(INDEX(PP_Grid[#Data],$DD965,77),0)</f>
        <v/>
      </c>
      <c r="CB965">
        <f>IFERROR(INDEX(PP_Grid[#Data],$DD965,78),0)</f>
        <v/>
      </c>
      <c r="CC965">
        <f>IFERROR(INDEX(PP_Grid[#Data],$DD965,79),0)</f>
        <v/>
      </c>
      <c r="CD965">
        <f>IFERROR(INDEX(PP_Grid[#Data],$DD965,80),0)</f>
        <v/>
      </c>
      <c r="CE965">
        <f>IFERROR(INDEX(PP_Grid[#Data],$DD965,81),0)</f>
        <v/>
      </c>
      <c r="CF965">
        <f>IFERROR(INDEX(PP_Grid[#Data],$DD965,82),0)</f>
        <v/>
      </c>
      <c r="CG965">
        <f>IFERROR(INDEX(PP_Grid[#Data],$DD965,83),0)</f>
        <v/>
      </c>
      <c r="CH965">
        <f>IFERROR(INDEX(PP_Grid[#Data],$DD965,84),0)</f>
        <v/>
      </c>
      <c r="CI965">
        <f>IFERROR(INDEX(PP_Grid[#Data],$DD965,85),0)</f>
        <v/>
      </c>
      <c r="CJ965">
        <f>IFERROR(INDEX(PP_Grid[#Data],$DD965,86),0)</f>
        <v/>
      </c>
      <c r="CK965">
        <f>IFERROR(INDEX(PP_Grid[#Data],$DD965,87),0)</f>
        <v/>
      </c>
      <c r="CL965">
        <f>IFERROR(INDEX(PP_Grid[#Data],$DD965,88),0)</f>
        <v/>
      </c>
      <c r="CM965">
        <f>IFERROR(INDEX(PP_Grid[#Data],$DD965,89),0)</f>
        <v/>
      </c>
      <c r="CN965">
        <f>IFERROR(INDEX(PP_Grid[#Data],$DD965,90),0)</f>
        <v/>
      </c>
      <c r="CO965">
        <f>IFERROR(INDEX(PP_Grid[#Data],$DD965,91),0)</f>
        <v/>
      </c>
      <c r="CP965">
        <f>IFERROR(INDEX(PP_Grid[#Data],$DD965,92),0)</f>
        <v/>
      </c>
      <c r="CQ965">
        <f>IFERROR(INDEX(PP_Grid[#Data],$DD965,93),0)</f>
        <v/>
      </c>
      <c r="CR965">
        <f>IFERROR(INDEX(PP_Grid[#Data],$DD965,94),0)</f>
        <v/>
      </c>
      <c r="CS965">
        <f>IFERROR(INDEX(PP_Grid[#Data],$DD965,95),0)</f>
        <v/>
      </c>
      <c r="CT965">
        <f>IFERROR(INDEX(PP_Grid[#Data],$DD965,96),0)</f>
        <v/>
      </c>
      <c r="CU965">
        <f>IFERROR(INDEX(PP_Grid[#Data],$DD965,97),0)</f>
        <v/>
      </c>
      <c r="CV965">
        <f>IFERROR(INDEX(PP_Grid[#Data],$DD965,98),0)</f>
        <v/>
      </c>
      <c r="CW965">
        <f>IFERROR(INDEX(PP_Grid[#Data],$DD965,99),0)</f>
        <v/>
      </c>
      <c r="CX965">
        <f>IFERROR(INDEX(PP_Grid[#Data],$DD965,100),0)</f>
        <v/>
      </c>
      <c r="CY965">
        <f>IFERROR(INDEX(PP_Grid[#Data],$DD965,101),0)</f>
        <v/>
      </c>
      <c r="CZ965">
        <f>IFERROR(INDEX(PP_Grid[#Data],$DD965,102),0)</f>
        <v/>
      </c>
      <c r="DA965">
        <f>IFERROR(INDEX(PP_Grid[#Data],$DD965,103),0)</f>
        <v/>
      </c>
      <c r="DB965">
        <f>IFERROR(INDEX(PP_Grid[#Data],$DD965,104),0)</f>
        <v/>
      </c>
      <c r="DC965">
        <f>IFERROR(INDEX(PP_Grid[#Data],$DD965,105),0)</f>
        <v/>
      </c>
      <c r="DD965" s="12">
        <f>IFERROR(MATCH($B965,PP_Grid[Intermediate],0),99999)</f>
        <v/>
      </c>
    </row>
    <row r="966">
      <c r="B966" t="inlineStr">
        <is>
          <t>使用量(kg)</t>
        </is>
      </c>
      <c r="C966">
        <f>SUMIFS(M_BOM[RM_Qty_Per_Batch],M_BOM[Intermediate],$B965,M_BOM[Part Name],$A958)</f>
        <v/>
      </c>
      <c r="D966">
        <f>$C966*D965</f>
        <v/>
      </c>
      <c r="E966">
        <f>$C966*E965</f>
        <v/>
      </c>
      <c r="F966">
        <f>$C966*F965</f>
        <v/>
      </c>
      <c r="G966">
        <f>$C966*G965</f>
        <v/>
      </c>
      <c r="H966">
        <f>$C966*H965</f>
        <v/>
      </c>
      <c r="I966">
        <f>$C966*I965</f>
        <v/>
      </c>
      <c r="J966">
        <f>$C966*J965</f>
        <v/>
      </c>
      <c r="K966">
        <f>$C966*K965</f>
        <v/>
      </c>
      <c r="L966">
        <f>$C966*L965</f>
        <v/>
      </c>
      <c r="M966">
        <f>$C966*M965</f>
        <v/>
      </c>
      <c r="N966">
        <f>$C966*N965</f>
        <v/>
      </c>
      <c r="O966">
        <f>$C966*O965</f>
        <v/>
      </c>
      <c r="P966">
        <f>$C966*P965</f>
        <v/>
      </c>
      <c r="Q966">
        <f>$C966*Q965</f>
        <v/>
      </c>
      <c r="R966">
        <f>$C966*R965</f>
        <v/>
      </c>
      <c r="S966">
        <f>$C966*S965</f>
        <v/>
      </c>
      <c r="T966">
        <f>$C966*T965</f>
        <v/>
      </c>
      <c r="U966">
        <f>$C966*U965</f>
        <v/>
      </c>
      <c r="V966">
        <f>$C966*V965</f>
        <v/>
      </c>
      <c r="W966">
        <f>$C966*W965</f>
        <v/>
      </c>
      <c r="X966">
        <f>$C966*X965</f>
        <v/>
      </c>
      <c r="Y966">
        <f>$C966*Y965</f>
        <v/>
      </c>
      <c r="Z966">
        <f>$C966*Z965</f>
        <v/>
      </c>
      <c r="AA966">
        <f>$C966*AA965</f>
        <v/>
      </c>
      <c r="AB966">
        <f>$C966*AB965</f>
        <v/>
      </c>
      <c r="AC966">
        <f>$C966*AC965</f>
        <v/>
      </c>
      <c r="AD966">
        <f>$C966*AD965</f>
        <v/>
      </c>
      <c r="AE966">
        <f>$C966*AE965</f>
        <v/>
      </c>
      <c r="AF966">
        <f>$C966*AF965</f>
        <v/>
      </c>
      <c r="AG966">
        <f>$C966*AG965</f>
        <v/>
      </c>
      <c r="AH966">
        <f>$C966*AH965</f>
        <v/>
      </c>
      <c r="AI966">
        <f>$C966*AI965</f>
        <v/>
      </c>
      <c r="AJ966">
        <f>$C966*AJ965</f>
        <v/>
      </c>
      <c r="AK966">
        <f>$C966*AK965</f>
        <v/>
      </c>
      <c r="AL966">
        <f>$C966*AL965</f>
        <v/>
      </c>
      <c r="AM966">
        <f>$C966*AM965</f>
        <v/>
      </c>
      <c r="AN966">
        <f>$C966*AN965</f>
        <v/>
      </c>
      <c r="AO966">
        <f>$C966*AO965</f>
        <v/>
      </c>
      <c r="AP966">
        <f>$C966*AP965</f>
        <v/>
      </c>
      <c r="AQ966">
        <f>$C966*AQ965</f>
        <v/>
      </c>
      <c r="AR966">
        <f>$C966*AR965</f>
        <v/>
      </c>
      <c r="AS966">
        <f>$C966*AS965</f>
        <v/>
      </c>
      <c r="AT966">
        <f>$C966*AT965</f>
        <v/>
      </c>
      <c r="AU966">
        <f>$C966*AU965</f>
        <v/>
      </c>
      <c r="AV966">
        <f>$C966*AV965</f>
        <v/>
      </c>
      <c r="AW966">
        <f>$C966*AW965</f>
        <v/>
      </c>
      <c r="AX966">
        <f>$C966*AX965</f>
        <v/>
      </c>
      <c r="AY966">
        <f>$C966*AY965</f>
        <v/>
      </c>
      <c r="AZ966">
        <f>$C966*AZ965</f>
        <v/>
      </c>
      <c r="BA966">
        <f>$C966*BA965</f>
        <v/>
      </c>
      <c r="BB966">
        <f>$C966*BB965</f>
        <v/>
      </c>
      <c r="BC966">
        <f>$C966*BC965</f>
        <v/>
      </c>
      <c r="BD966">
        <f>$C966*BD965</f>
        <v/>
      </c>
      <c r="BE966">
        <f>$C966*BE965</f>
        <v/>
      </c>
      <c r="BF966">
        <f>$C966*BF965</f>
        <v/>
      </c>
      <c r="BG966">
        <f>$C966*BG965</f>
        <v/>
      </c>
      <c r="BH966">
        <f>$C966*BH965</f>
        <v/>
      </c>
      <c r="BI966">
        <f>$C966*BI965</f>
        <v/>
      </c>
      <c r="BJ966">
        <f>$C966*BJ965</f>
        <v/>
      </c>
      <c r="BK966">
        <f>$C966*BK965</f>
        <v/>
      </c>
      <c r="BL966">
        <f>$C966*BL965</f>
        <v/>
      </c>
      <c r="BM966">
        <f>$C966*BM965</f>
        <v/>
      </c>
      <c r="BN966">
        <f>$C966*BN965</f>
        <v/>
      </c>
      <c r="BO966">
        <f>$C966*BO965</f>
        <v/>
      </c>
      <c r="BP966">
        <f>$C966*BP965</f>
        <v/>
      </c>
      <c r="BQ966">
        <f>$C966*BQ965</f>
        <v/>
      </c>
      <c r="BR966">
        <f>$C966*BR965</f>
        <v/>
      </c>
      <c r="BS966">
        <f>$C966*BS965</f>
        <v/>
      </c>
      <c r="BT966">
        <f>$C966*BT965</f>
        <v/>
      </c>
      <c r="BU966">
        <f>$C966*BU965</f>
        <v/>
      </c>
      <c r="BV966">
        <f>$C966*BV965</f>
        <v/>
      </c>
      <c r="BW966">
        <f>$C966*BW965</f>
        <v/>
      </c>
      <c r="BX966">
        <f>$C966*BX965</f>
        <v/>
      </c>
      <c r="BY966">
        <f>$C966*BY965</f>
        <v/>
      </c>
      <c r="BZ966">
        <f>$C966*BZ965</f>
        <v/>
      </c>
      <c r="CA966">
        <f>$C966*CA965</f>
        <v/>
      </c>
      <c r="CB966">
        <f>$C966*CB965</f>
        <v/>
      </c>
      <c r="CC966">
        <f>$C966*CC965</f>
        <v/>
      </c>
      <c r="CD966">
        <f>$C966*CD965</f>
        <v/>
      </c>
      <c r="CE966">
        <f>$C966*CE965</f>
        <v/>
      </c>
      <c r="CF966">
        <f>$C966*CF965</f>
        <v/>
      </c>
      <c r="CG966">
        <f>$C966*CG965</f>
        <v/>
      </c>
      <c r="CH966">
        <f>$C966*CH965</f>
        <v/>
      </c>
      <c r="CI966">
        <f>$C966*CI965</f>
        <v/>
      </c>
      <c r="CJ966">
        <f>$C966*CJ965</f>
        <v/>
      </c>
      <c r="CK966">
        <f>$C966*CK965</f>
        <v/>
      </c>
      <c r="CL966">
        <f>$C966*CL965</f>
        <v/>
      </c>
      <c r="CM966">
        <f>$C966*CM965</f>
        <v/>
      </c>
      <c r="CN966">
        <f>$C966*CN965</f>
        <v/>
      </c>
      <c r="CO966">
        <f>$C966*CO965</f>
        <v/>
      </c>
      <c r="CP966">
        <f>$C966*CP965</f>
        <v/>
      </c>
      <c r="CQ966">
        <f>$C966*CQ965</f>
        <v/>
      </c>
      <c r="CR966">
        <f>$C966*CR965</f>
        <v/>
      </c>
      <c r="CS966">
        <f>$C966*CS965</f>
        <v/>
      </c>
      <c r="CT966">
        <f>$C966*CT965</f>
        <v/>
      </c>
      <c r="CU966">
        <f>$C966*CU965</f>
        <v/>
      </c>
      <c r="CV966">
        <f>$C966*CV965</f>
        <v/>
      </c>
      <c r="CW966">
        <f>$C966*CW965</f>
        <v/>
      </c>
      <c r="CX966">
        <f>$C966*CX965</f>
        <v/>
      </c>
      <c r="CY966">
        <f>$C966*CY965</f>
        <v/>
      </c>
      <c r="CZ966">
        <f>$C966*CZ965</f>
        <v/>
      </c>
      <c r="DA966">
        <f>$C966*DA965</f>
        <v/>
      </c>
      <c r="DB966">
        <f>$C966*DB965</f>
        <v/>
      </c>
      <c r="DC966">
        <f>$C966*DC965</f>
        <v/>
      </c>
    </row>
    <row r="967">
      <c r="B967" s="5" t="inlineStr">
        <is>
          <t>合計使用量(kg)/週</t>
        </is>
      </c>
      <c r="D967">
        <f>'Grid_Requirement'!B42</f>
        <v/>
      </c>
      <c r="E967">
        <f>'Grid_Requirement'!C42</f>
        <v/>
      </c>
      <c r="F967">
        <f>'Grid_Requirement'!D42</f>
        <v/>
      </c>
      <c r="G967">
        <f>'Grid_Requirement'!E42</f>
        <v/>
      </c>
      <c r="H967">
        <f>'Grid_Requirement'!F42</f>
        <v/>
      </c>
      <c r="I967">
        <f>'Grid_Requirement'!G42</f>
        <v/>
      </c>
      <c r="J967">
        <f>'Grid_Requirement'!H42</f>
        <v/>
      </c>
      <c r="K967">
        <f>'Grid_Requirement'!I42</f>
        <v/>
      </c>
      <c r="L967">
        <f>'Grid_Requirement'!J42</f>
        <v/>
      </c>
      <c r="M967">
        <f>'Grid_Requirement'!K42</f>
        <v/>
      </c>
      <c r="N967">
        <f>'Grid_Requirement'!L42</f>
        <v/>
      </c>
      <c r="O967">
        <f>'Grid_Requirement'!M42</f>
        <v/>
      </c>
      <c r="P967">
        <f>'Grid_Requirement'!N42</f>
        <v/>
      </c>
      <c r="Q967">
        <f>'Grid_Requirement'!O42</f>
        <v/>
      </c>
      <c r="R967">
        <f>'Grid_Requirement'!P42</f>
        <v/>
      </c>
      <c r="S967">
        <f>'Grid_Requirement'!Q42</f>
        <v/>
      </c>
      <c r="T967">
        <f>'Grid_Requirement'!R42</f>
        <v/>
      </c>
      <c r="U967">
        <f>'Grid_Requirement'!S42</f>
        <v/>
      </c>
      <c r="V967">
        <f>'Grid_Requirement'!T42</f>
        <v/>
      </c>
      <c r="W967">
        <f>'Grid_Requirement'!U42</f>
        <v/>
      </c>
      <c r="X967">
        <f>'Grid_Requirement'!V42</f>
        <v/>
      </c>
      <c r="Y967">
        <f>'Grid_Requirement'!W42</f>
        <v/>
      </c>
      <c r="Z967">
        <f>'Grid_Requirement'!X42</f>
        <v/>
      </c>
      <c r="AA967">
        <f>'Grid_Requirement'!Y42</f>
        <v/>
      </c>
      <c r="AB967">
        <f>'Grid_Requirement'!Z42</f>
        <v/>
      </c>
      <c r="AC967">
        <f>'Grid_Requirement'!AA42</f>
        <v/>
      </c>
      <c r="AD967">
        <f>'Grid_Requirement'!AB42</f>
        <v/>
      </c>
      <c r="AE967">
        <f>'Grid_Requirement'!AC42</f>
        <v/>
      </c>
      <c r="AF967">
        <f>'Grid_Requirement'!AD42</f>
        <v/>
      </c>
      <c r="AG967">
        <f>'Grid_Requirement'!AE42</f>
        <v/>
      </c>
      <c r="AH967">
        <f>'Grid_Requirement'!AF42</f>
        <v/>
      </c>
      <c r="AI967">
        <f>'Grid_Requirement'!AG42</f>
        <v/>
      </c>
      <c r="AJ967">
        <f>'Grid_Requirement'!AH42</f>
        <v/>
      </c>
      <c r="AK967">
        <f>'Grid_Requirement'!AI42</f>
        <v/>
      </c>
      <c r="AL967">
        <f>'Grid_Requirement'!AJ42</f>
        <v/>
      </c>
      <c r="AM967">
        <f>'Grid_Requirement'!AK42</f>
        <v/>
      </c>
      <c r="AN967">
        <f>'Grid_Requirement'!AL42</f>
        <v/>
      </c>
      <c r="AO967">
        <f>'Grid_Requirement'!AM42</f>
        <v/>
      </c>
      <c r="AP967">
        <f>'Grid_Requirement'!AN42</f>
        <v/>
      </c>
      <c r="AQ967">
        <f>'Grid_Requirement'!AO42</f>
        <v/>
      </c>
      <c r="AR967">
        <f>'Grid_Requirement'!AP42</f>
        <v/>
      </c>
      <c r="AS967">
        <f>'Grid_Requirement'!AQ42</f>
        <v/>
      </c>
      <c r="AT967">
        <f>'Grid_Requirement'!AR42</f>
        <v/>
      </c>
      <c r="AU967">
        <f>'Grid_Requirement'!AS42</f>
        <v/>
      </c>
      <c r="AV967">
        <f>'Grid_Requirement'!AT42</f>
        <v/>
      </c>
      <c r="AW967">
        <f>'Grid_Requirement'!AU42</f>
        <v/>
      </c>
      <c r="AX967">
        <f>'Grid_Requirement'!AV42</f>
        <v/>
      </c>
      <c r="AY967">
        <f>'Grid_Requirement'!AW42</f>
        <v/>
      </c>
      <c r="AZ967">
        <f>'Grid_Requirement'!AX42</f>
        <v/>
      </c>
      <c r="BA967">
        <f>'Grid_Requirement'!AY42</f>
        <v/>
      </c>
      <c r="BB967">
        <f>'Grid_Requirement'!AZ42</f>
        <v/>
      </c>
      <c r="BC967">
        <f>'Grid_Requirement'!BA42</f>
        <v/>
      </c>
      <c r="BD967">
        <f>'Grid_Requirement'!BB42</f>
        <v/>
      </c>
      <c r="BE967">
        <f>'Grid_Requirement'!BC42</f>
        <v/>
      </c>
      <c r="BF967">
        <f>'Grid_Requirement'!BD42</f>
        <v/>
      </c>
      <c r="BG967">
        <f>'Grid_Requirement'!BE42</f>
        <v/>
      </c>
      <c r="BH967">
        <f>'Grid_Requirement'!BF42</f>
        <v/>
      </c>
      <c r="BI967">
        <f>'Grid_Requirement'!BG42</f>
        <v/>
      </c>
      <c r="BJ967">
        <f>'Grid_Requirement'!BH42</f>
        <v/>
      </c>
      <c r="BK967">
        <f>'Grid_Requirement'!BI42</f>
        <v/>
      </c>
      <c r="BL967">
        <f>'Grid_Requirement'!BJ42</f>
        <v/>
      </c>
      <c r="BM967">
        <f>'Grid_Requirement'!BK42</f>
        <v/>
      </c>
      <c r="BN967">
        <f>'Grid_Requirement'!BL42</f>
        <v/>
      </c>
      <c r="BO967">
        <f>'Grid_Requirement'!BM42</f>
        <v/>
      </c>
      <c r="BP967">
        <f>'Grid_Requirement'!BN42</f>
        <v/>
      </c>
      <c r="BQ967">
        <f>'Grid_Requirement'!BO42</f>
        <v/>
      </c>
      <c r="BR967">
        <f>'Grid_Requirement'!BP42</f>
        <v/>
      </c>
      <c r="BS967">
        <f>'Grid_Requirement'!BQ42</f>
        <v/>
      </c>
      <c r="BT967">
        <f>'Grid_Requirement'!BR42</f>
        <v/>
      </c>
      <c r="BU967">
        <f>'Grid_Requirement'!BS42</f>
        <v/>
      </c>
      <c r="BV967">
        <f>'Grid_Requirement'!BT42</f>
        <v/>
      </c>
      <c r="BW967">
        <f>'Grid_Requirement'!BU42</f>
        <v/>
      </c>
      <c r="BX967">
        <f>'Grid_Requirement'!BV42</f>
        <v/>
      </c>
      <c r="BY967">
        <f>'Grid_Requirement'!BW42</f>
        <v/>
      </c>
      <c r="BZ967">
        <f>'Grid_Requirement'!BX42</f>
        <v/>
      </c>
      <c r="CA967">
        <f>'Grid_Requirement'!BY42</f>
        <v/>
      </c>
      <c r="CB967">
        <f>'Grid_Requirement'!BZ42</f>
        <v/>
      </c>
      <c r="CC967">
        <f>'Grid_Requirement'!CA42</f>
        <v/>
      </c>
      <c r="CD967">
        <f>'Grid_Requirement'!CB42</f>
        <v/>
      </c>
      <c r="CE967">
        <f>'Grid_Requirement'!CC42</f>
        <v/>
      </c>
      <c r="CF967">
        <f>'Grid_Requirement'!CD42</f>
        <v/>
      </c>
      <c r="CG967">
        <f>'Grid_Requirement'!CE42</f>
        <v/>
      </c>
      <c r="CH967">
        <f>'Grid_Requirement'!CF42</f>
        <v/>
      </c>
      <c r="CI967">
        <f>'Grid_Requirement'!CG42</f>
        <v/>
      </c>
      <c r="CJ967">
        <f>'Grid_Requirement'!CH42</f>
        <v/>
      </c>
      <c r="CK967">
        <f>'Grid_Requirement'!CI42</f>
        <v/>
      </c>
      <c r="CL967">
        <f>'Grid_Requirement'!CJ42</f>
        <v/>
      </c>
      <c r="CM967">
        <f>'Grid_Requirement'!CK42</f>
        <v/>
      </c>
      <c r="CN967">
        <f>'Grid_Requirement'!CL42</f>
        <v/>
      </c>
      <c r="CO967">
        <f>'Grid_Requirement'!CM42</f>
        <v/>
      </c>
      <c r="CP967">
        <f>'Grid_Requirement'!CN42</f>
        <v/>
      </c>
      <c r="CQ967">
        <f>'Grid_Requirement'!CO42</f>
        <v/>
      </c>
      <c r="CR967">
        <f>'Grid_Requirement'!CP42</f>
        <v/>
      </c>
      <c r="CS967">
        <f>'Grid_Requirement'!CQ42</f>
        <v/>
      </c>
      <c r="CT967">
        <f>'Grid_Requirement'!CR42</f>
        <v/>
      </c>
      <c r="CU967">
        <f>'Grid_Requirement'!CS42</f>
        <v/>
      </c>
      <c r="CV967">
        <f>'Grid_Requirement'!CT42</f>
        <v/>
      </c>
      <c r="CW967">
        <f>'Grid_Requirement'!CU42</f>
        <v/>
      </c>
      <c r="CX967">
        <f>'Grid_Requirement'!CV42</f>
        <v/>
      </c>
      <c r="CY967">
        <f>'Grid_Requirement'!CW42</f>
        <v/>
      </c>
      <c r="CZ967">
        <f>'Grid_Requirement'!CX42</f>
        <v/>
      </c>
      <c r="DA967">
        <f>'Grid_Requirement'!CY42</f>
        <v/>
      </c>
      <c r="DB967">
        <f>'Grid_Requirement'!CZ42</f>
        <v/>
      </c>
      <c r="DC967">
        <f>'Grid_Requirement'!DA42</f>
        <v/>
      </c>
    </row>
    <row r="968">
      <c r="B968" t="inlineStr">
        <is>
          <t>TTAF在庫(実績,kg)</t>
        </is>
      </c>
      <c r="D968">
        <f>'T_TTAFStock'!B46</f>
        <v/>
      </c>
      <c r="E968">
        <f>'T_TTAFStock'!C46</f>
        <v/>
      </c>
      <c r="F968">
        <f>'T_TTAFStock'!D46</f>
        <v/>
      </c>
      <c r="G968">
        <f>'T_TTAFStock'!E46</f>
        <v/>
      </c>
      <c r="H968">
        <f>'T_TTAFStock'!F46</f>
        <v/>
      </c>
      <c r="I968">
        <f>'T_TTAFStock'!G46</f>
        <v/>
      </c>
      <c r="J968">
        <f>'T_TTAFStock'!H46</f>
        <v/>
      </c>
      <c r="K968">
        <f>'T_TTAFStock'!I46</f>
        <v/>
      </c>
      <c r="L968">
        <f>'T_TTAFStock'!J46</f>
        <v/>
      </c>
      <c r="M968">
        <f>'T_TTAFStock'!K46</f>
        <v/>
      </c>
      <c r="N968">
        <f>'T_TTAFStock'!L46</f>
        <v/>
      </c>
      <c r="O968">
        <f>'T_TTAFStock'!M46</f>
        <v/>
      </c>
      <c r="P968">
        <f>'T_TTAFStock'!N46</f>
        <v/>
      </c>
      <c r="Q968">
        <f>'T_TTAFStock'!O46</f>
        <v/>
      </c>
      <c r="R968">
        <f>'T_TTAFStock'!P46</f>
        <v/>
      </c>
      <c r="S968">
        <f>'T_TTAFStock'!Q46</f>
        <v/>
      </c>
      <c r="T968">
        <f>'T_TTAFStock'!R46</f>
        <v/>
      </c>
      <c r="U968">
        <f>'T_TTAFStock'!S46</f>
        <v/>
      </c>
      <c r="V968">
        <f>'T_TTAFStock'!T46</f>
        <v/>
      </c>
      <c r="W968">
        <f>'T_TTAFStock'!U46</f>
        <v/>
      </c>
      <c r="X968">
        <f>'T_TTAFStock'!V46</f>
        <v/>
      </c>
      <c r="Y968">
        <f>'T_TTAFStock'!W46</f>
        <v/>
      </c>
      <c r="Z968">
        <f>'T_TTAFStock'!X46</f>
        <v/>
      </c>
      <c r="AA968">
        <f>'T_TTAFStock'!Y46</f>
        <v/>
      </c>
      <c r="AB968">
        <f>'T_TTAFStock'!Z46</f>
        <v/>
      </c>
      <c r="AC968">
        <f>'T_TTAFStock'!AA46</f>
        <v/>
      </c>
      <c r="AD968">
        <f>'T_TTAFStock'!AB46</f>
        <v/>
      </c>
      <c r="AE968">
        <f>'T_TTAFStock'!AC46</f>
        <v/>
      </c>
      <c r="AF968">
        <f>'T_TTAFStock'!AD46</f>
        <v/>
      </c>
      <c r="AG968">
        <f>'T_TTAFStock'!AE46</f>
        <v/>
      </c>
      <c r="AH968">
        <f>'T_TTAFStock'!AF46</f>
        <v/>
      </c>
      <c r="AI968">
        <f>'T_TTAFStock'!AG46</f>
        <v/>
      </c>
      <c r="AJ968">
        <f>'T_TTAFStock'!AH46</f>
        <v/>
      </c>
      <c r="AK968">
        <f>'T_TTAFStock'!AI46</f>
        <v/>
      </c>
      <c r="AL968">
        <f>'T_TTAFStock'!AJ46</f>
        <v/>
      </c>
      <c r="AM968">
        <f>'T_TTAFStock'!AK46</f>
        <v/>
      </c>
      <c r="AN968">
        <f>'T_TTAFStock'!AL46</f>
        <v/>
      </c>
      <c r="AO968">
        <f>'T_TTAFStock'!AM46</f>
        <v/>
      </c>
      <c r="AP968">
        <f>'T_TTAFStock'!AN46</f>
        <v/>
      </c>
      <c r="AQ968">
        <f>'T_TTAFStock'!AO46</f>
        <v/>
      </c>
      <c r="AR968">
        <f>'T_TTAFStock'!AP46</f>
        <v/>
      </c>
      <c r="AS968">
        <f>'T_TTAFStock'!AQ46</f>
        <v/>
      </c>
      <c r="AT968">
        <f>'T_TTAFStock'!AR46</f>
        <v/>
      </c>
      <c r="AU968">
        <f>'T_TTAFStock'!AS46</f>
        <v/>
      </c>
      <c r="AV968">
        <f>'T_TTAFStock'!AT46</f>
        <v/>
      </c>
      <c r="AW968">
        <f>'T_TTAFStock'!AU46</f>
        <v/>
      </c>
      <c r="AX968">
        <f>'T_TTAFStock'!AV46</f>
        <v/>
      </c>
      <c r="AY968">
        <f>'T_TTAFStock'!AW46</f>
        <v/>
      </c>
      <c r="AZ968">
        <f>'T_TTAFStock'!AX46</f>
        <v/>
      </c>
      <c r="BA968">
        <f>'T_TTAFStock'!AY46</f>
        <v/>
      </c>
      <c r="BB968">
        <f>'T_TTAFStock'!AZ46</f>
        <v/>
      </c>
      <c r="BC968">
        <f>'T_TTAFStock'!BA46</f>
        <v/>
      </c>
      <c r="BD968">
        <f>'T_TTAFStock'!BB46</f>
        <v/>
      </c>
      <c r="BE968">
        <f>'T_TTAFStock'!BC46</f>
        <v/>
      </c>
      <c r="BF968">
        <f>'T_TTAFStock'!BD46</f>
        <v/>
      </c>
      <c r="BG968">
        <f>'T_TTAFStock'!BE46</f>
        <v/>
      </c>
      <c r="BH968">
        <f>'T_TTAFStock'!BF46</f>
        <v/>
      </c>
      <c r="BI968">
        <f>'T_TTAFStock'!BG46</f>
        <v/>
      </c>
      <c r="BJ968">
        <f>'T_TTAFStock'!BH46</f>
        <v/>
      </c>
      <c r="BK968">
        <f>'T_TTAFStock'!BI46</f>
        <v/>
      </c>
      <c r="BL968">
        <f>'T_TTAFStock'!BJ46</f>
        <v/>
      </c>
      <c r="BM968">
        <f>'T_TTAFStock'!BK46</f>
        <v/>
      </c>
      <c r="BN968">
        <f>'T_TTAFStock'!BL46</f>
        <v/>
      </c>
      <c r="BO968">
        <f>'T_TTAFStock'!BM46</f>
        <v/>
      </c>
      <c r="BP968">
        <f>'T_TTAFStock'!BN46</f>
        <v/>
      </c>
      <c r="BQ968">
        <f>'T_TTAFStock'!BO46</f>
        <v/>
      </c>
      <c r="BR968">
        <f>'T_TTAFStock'!BP46</f>
        <v/>
      </c>
      <c r="BS968">
        <f>'T_TTAFStock'!BQ46</f>
        <v/>
      </c>
      <c r="BT968">
        <f>'T_TTAFStock'!BR46</f>
        <v/>
      </c>
      <c r="BU968">
        <f>'T_TTAFStock'!BS46</f>
        <v/>
      </c>
      <c r="BV968">
        <f>'T_TTAFStock'!BT46</f>
        <v/>
      </c>
      <c r="BW968">
        <f>'T_TTAFStock'!BU46</f>
        <v/>
      </c>
      <c r="BX968">
        <f>'T_TTAFStock'!BV46</f>
        <v/>
      </c>
      <c r="BY968">
        <f>'T_TTAFStock'!BW46</f>
        <v/>
      </c>
      <c r="BZ968">
        <f>'T_TTAFStock'!BX46</f>
        <v/>
      </c>
      <c r="CA968">
        <f>'T_TTAFStock'!BY46</f>
        <v/>
      </c>
      <c r="CB968">
        <f>'T_TTAFStock'!BZ46</f>
        <v/>
      </c>
      <c r="CC968">
        <f>'T_TTAFStock'!CA46</f>
        <v/>
      </c>
      <c r="CD968">
        <f>'T_TTAFStock'!CB46</f>
        <v/>
      </c>
      <c r="CE968">
        <f>'T_TTAFStock'!CC46</f>
        <v/>
      </c>
      <c r="CF968">
        <f>'T_TTAFStock'!CD46</f>
        <v/>
      </c>
      <c r="CG968">
        <f>'T_TTAFStock'!CE46</f>
        <v/>
      </c>
      <c r="CH968">
        <f>'T_TTAFStock'!CF46</f>
        <v/>
      </c>
      <c r="CI968">
        <f>'T_TTAFStock'!CG46</f>
        <v/>
      </c>
      <c r="CJ968">
        <f>'T_TTAFStock'!CH46</f>
        <v/>
      </c>
      <c r="CK968">
        <f>'T_TTAFStock'!CI46</f>
        <v/>
      </c>
      <c r="CL968">
        <f>'T_TTAFStock'!CJ46</f>
        <v/>
      </c>
      <c r="CM968">
        <f>'T_TTAFStock'!CK46</f>
        <v/>
      </c>
      <c r="CN968">
        <f>'T_TTAFStock'!CL46</f>
        <v/>
      </c>
      <c r="CO968">
        <f>'T_TTAFStock'!CM46</f>
        <v/>
      </c>
      <c r="CP968">
        <f>'T_TTAFStock'!CN46</f>
        <v/>
      </c>
      <c r="CQ968">
        <f>'T_TTAFStock'!CO46</f>
        <v/>
      </c>
      <c r="CR968">
        <f>'T_TTAFStock'!CP46</f>
        <v/>
      </c>
      <c r="CS968">
        <f>'T_TTAFStock'!CQ46</f>
        <v/>
      </c>
      <c r="CT968">
        <f>'T_TTAFStock'!CR46</f>
        <v/>
      </c>
      <c r="CU968">
        <f>'T_TTAFStock'!CS46</f>
        <v/>
      </c>
      <c r="CV968">
        <f>'T_TTAFStock'!CT46</f>
        <v/>
      </c>
      <c r="CW968">
        <f>'T_TTAFStock'!CU46</f>
        <v/>
      </c>
      <c r="CX968">
        <f>'T_TTAFStock'!CV46</f>
        <v/>
      </c>
      <c r="CY968">
        <f>'T_TTAFStock'!CW46</f>
        <v/>
      </c>
      <c r="CZ968">
        <f>'T_TTAFStock'!CX46</f>
        <v/>
      </c>
      <c r="DA968">
        <f>'T_TTAFStock'!CY46</f>
        <v/>
      </c>
      <c r="DB968">
        <f>'T_TTAFStock'!CZ46</f>
        <v/>
      </c>
      <c r="DC968">
        <f>'T_TTAFStock'!DA46</f>
        <v/>
      </c>
    </row>
    <row r="969">
      <c r="B969" t="inlineStr">
        <is>
          <t>自社在庫(実績,kg)</t>
        </is>
      </c>
      <c r="D969">
        <f>'T_SelfStock'!B46</f>
        <v/>
      </c>
      <c r="E969">
        <f>'T_SelfStock'!C46</f>
        <v/>
      </c>
      <c r="F969">
        <f>'T_SelfStock'!D46</f>
        <v/>
      </c>
      <c r="G969">
        <f>'T_SelfStock'!E46</f>
        <v/>
      </c>
      <c r="H969">
        <f>'T_SelfStock'!F46</f>
        <v/>
      </c>
      <c r="I969">
        <f>'T_SelfStock'!G46</f>
        <v/>
      </c>
      <c r="J969">
        <f>'T_SelfStock'!H46</f>
        <v/>
      </c>
      <c r="K969">
        <f>'T_SelfStock'!I46</f>
        <v/>
      </c>
      <c r="L969">
        <f>'T_SelfStock'!J46</f>
        <v/>
      </c>
      <c r="M969">
        <f>'T_SelfStock'!K46</f>
        <v/>
      </c>
      <c r="N969">
        <f>'T_SelfStock'!L46</f>
        <v/>
      </c>
      <c r="O969">
        <f>'T_SelfStock'!M46</f>
        <v/>
      </c>
      <c r="P969">
        <f>'T_SelfStock'!N46</f>
        <v/>
      </c>
      <c r="Q969">
        <f>'T_SelfStock'!O46</f>
        <v/>
      </c>
      <c r="R969">
        <f>'T_SelfStock'!P46</f>
        <v/>
      </c>
      <c r="S969">
        <f>'T_SelfStock'!Q46</f>
        <v/>
      </c>
      <c r="T969">
        <f>'T_SelfStock'!R46</f>
        <v/>
      </c>
      <c r="U969">
        <f>'T_SelfStock'!S46</f>
        <v/>
      </c>
      <c r="V969">
        <f>'T_SelfStock'!T46</f>
        <v/>
      </c>
      <c r="W969">
        <f>'T_SelfStock'!U46</f>
        <v/>
      </c>
      <c r="X969">
        <f>'T_SelfStock'!V46</f>
        <v/>
      </c>
      <c r="Y969">
        <f>'T_SelfStock'!W46</f>
        <v/>
      </c>
      <c r="Z969">
        <f>'T_SelfStock'!X46</f>
        <v/>
      </c>
      <c r="AA969">
        <f>'T_SelfStock'!Y46</f>
        <v/>
      </c>
      <c r="AB969">
        <f>'T_SelfStock'!Z46</f>
        <v/>
      </c>
      <c r="AC969">
        <f>'T_SelfStock'!AA46</f>
        <v/>
      </c>
      <c r="AD969">
        <f>'T_SelfStock'!AB46</f>
        <v/>
      </c>
      <c r="AE969">
        <f>'T_SelfStock'!AC46</f>
        <v/>
      </c>
      <c r="AF969">
        <f>'T_SelfStock'!AD46</f>
        <v/>
      </c>
      <c r="AG969">
        <f>'T_SelfStock'!AE46</f>
        <v/>
      </c>
      <c r="AH969">
        <f>'T_SelfStock'!AF46</f>
        <v/>
      </c>
      <c r="AI969">
        <f>'T_SelfStock'!AG46</f>
        <v/>
      </c>
      <c r="AJ969">
        <f>'T_SelfStock'!AH46</f>
        <v/>
      </c>
      <c r="AK969">
        <f>'T_SelfStock'!AI46</f>
        <v/>
      </c>
      <c r="AL969">
        <f>'T_SelfStock'!AJ46</f>
        <v/>
      </c>
      <c r="AM969">
        <f>'T_SelfStock'!AK46</f>
        <v/>
      </c>
      <c r="AN969">
        <f>'T_SelfStock'!AL46</f>
        <v/>
      </c>
      <c r="AO969">
        <f>'T_SelfStock'!AM46</f>
        <v/>
      </c>
      <c r="AP969">
        <f>'T_SelfStock'!AN46</f>
        <v/>
      </c>
      <c r="AQ969">
        <f>'T_SelfStock'!AO46</f>
        <v/>
      </c>
      <c r="AR969">
        <f>'T_SelfStock'!AP46</f>
        <v/>
      </c>
      <c r="AS969">
        <f>'T_SelfStock'!AQ46</f>
        <v/>
      </c>
      <c r="AT969">
        <f>'T_SelfStock'!AR46</f>
        <v/>
      </c>
      <c r="AU969">
        <f>'T_SelfStock'!AS46</f>
        <v/>
      </c>
      <c r="AV969">
        <f>'T_SelfStock'!AT46</f>
        <v/>
      </c>
      <c r="AW969">
        <f>'T_SelfStock'!AU46</f>
        <v/>
      </c>
      <c r="AX969">
        <f>'T_SelfStock'!AV46</f>
        <v/>
      </c>
      <c r="AY969">
        <f>'T_SelfStock'!AW46</f>
        <v/>
      </c>
      <c r="AZ969">
        <f>'T_SelfStock'!AX46</f>
        <v/>
      </c>
      <c r="BA969">
        <f>'T_SelfStock'!AY46</f>
        <v/>
      </c>
      <c r="BB969">
        <f>'T_SelfStock'!AZ46</f>
        <v/>
      </c>
      <c r="BC969">
        <f>'T_SelfStock'!BA46</f>
        <v/>
      </c>
      <c r="BD969">
        <f>'T_SelfStock'!BB46</f>
        <v/>
      </c>
      <c r="BE969">
        <f>'T_SelfStock'!BC46</f>
        <v/>
      </c>
      <c r="BF969">
        <f>'T_SelfStock'!BD46</f>
        <v/>
      </c>
      <c r="BG969">
        <f>'T_SelfStock'!BE46</f>
        <v/>
      </c>
      <c r="BH969">
        <f>'T_SelfStock'!BF46</f>
        <v/>
      </c>
      <c r="BI969">
        <f>'T_SelfStock'!BG46</f>
        <v/>
      </c>
      <c r="BJ969">
        <f>'T_SelfStock'!BH46</f>
        <v/>
      </c>
      <c r="BK969">
        <f>'T_SelfStock'!BI46</f>
        <v/>
      </c>
      <c r="BL969">
        <f>'T_SelfStock'!BJ46</f>
        <v/>
      </c>
      <c r="BM969">
        <f>'T_SelfStock'!BK46</f>
        <v/>
      </c>
      <c r="BN969">
        <f>'T_SelfStock'!BL46</f>
        <v/>
      </c>
      <c r="BO969">
        <f>'T_SelfStock'!BM46</f>
        <v/>
      </c>
      <c r="BP969">
        <f>'T_SelfStock'!BN46</f>
        <v/>
      </c>
      <c r="BQ969">
        <f>'T_SelfStock'!BO46</f>
        <v/>
      </c>
      <c r="BR969">
        <f>'T_SelfStock'!BP46</f>
        <v/>
      </c>
      <c r="BS969">
        <f>'T_SelfStock'!BQ46</f>
        <v/>
      </c>
      <c r="BT969">
        <f>'T_SelfStock'!BR46</f>
        <v/>
      </c>
      <c r="BU969">
        <f>'T_SelfStock'!BS46</f>
        <v/>
      </c>
      <c r="BV969">
        <f>'T_SelfStock'!BT46</f>
        <v/>
      </c>
      <c r="BW969">
        <f>'T_SelfStock'!BU46</f>
        <v/>
      </c>
      <c r="BX969">
        <f>'T_SelfStock'!BV46</f>
        <v/>
      </c>
      <c r="BY969">
        <f>'T_SelfStock'!BW46</f>
        <v/>
      </c>
      <c r="BZ969">
        <f>'T_SelfStock'!BX46</f>
        <v/>
      </c>
      <c r="CA969">
        <f>'T_SelfStock'!BY46</f>
        <v/>
      </c>
      <c r="CB969">
        <f>'T_SelfStock'!BZ46</f>
        <v/>
      </c>
      <c r="CC969">
        <f>'T_SelfStock'!CA46</f>
        <v/>
      </c>
      <c r="CD969">
        <f>'T_SelfStock'!CB46</f>
        <v/>
      </c>
      <c r="CE969">
        <f>'T_SelfStock'!CC46</f>
        <v/>
      </c>
      <c r="CF969">
        <f>'T_SelfStock'!CD46</f>
        <v/>
      </c>
      <c r="CG969">
        <f>'T_SelfStock'!CE46</f>
        <v/>
      </c>
      <c r="CH969">
        <f>'T_SelfStock'!CF46</f>
        <v/>
      </c>
      <c r="CI969">
        <f>'T_SelfStock'!CG46</f>
        <v/>
      </c>
      <c r="CJ969">
        <f>'T_SelfStock'!CH46</f>
        <v/>
      </c>
      <c r="CK969">
        <f>'T_SelfStock'!CI46</f>
        <v/>
      </c>
      <c r="CL969">
        <f>'T_SelfStock'!CJ46</f>
        <v/>
      </c>
      <c r="CM969">
        <f>'T_SelfStock'!CK46</f>
        <v/>
      </c>
      <c r="CN969">
        <f>'T_SelfStock'!CL46</f>
        <v/>
      </c>
      <c r="CO969">
        <f>'T_SelfStock'!CM46</f>
        <v/>
      </c>
      <c r="CP969">
        <f>'T_SelfStock'!CN46</f>
        <v/>
      </c>
      <c r="CQ969">
        <f>'T_SelfStock'!CO46</f>
        <v/>
      </c>
      <c r="CR969">
        <f>'T_SelfStock'!CP46</f>
        <v/>
      </c>
      <c r="CS969">
        <f>'T_SelfStock'!CQ46</f>
        <v/>
      </c>
      <c r="CT969">
        <f>'T_SelfStock'!CR46</f>
        <v/>
      </c>
      <c r="CU969">
        <f>'T_SelfStock'!CS46</f>
        <v/>
      </c>
      <c r="CV969">
        <f>'T_SelfStock'!CT46</f>
        <v/>
      </c>
      <c r="CW969">
        <f>'T_SelfStock'!CU46</f>
        <v/>
      </c>
      <c r="CX969">
        <f>'T_SelfStock'!CV46</f>
        <v/>
      </c>
      <c r="CY969">
        <f>'T_SelfStock'!CW46</f>
        <v/>
      </c>
      <c r="CZ969">
        <f>'T_SelfStock'!CX46</f>
        <v/>
      </c>
      <c r="DA969">
        <f>'T_SelfStock'!CY46</f>
        <v/>
      </c>
      <c r="DB969">
        <f>'T_SelfStock'!CZ46</f>
        <v/>
      </c>
      <c r="DC969">
        <f>'T_SelfStock'!DA46</f>
        <v/>
      </c>
    </row>
    <row r="970">
      <c r="B970" t="inlineStr">
        <is>
          <t>Order(発注予定,kg)</t>
        </is>
      </c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  <c r="AB970" s="23" t="n"/>
      <c r="AC970" s="23" t="n"/>
      <c r="AD970" s="23" t="n"/>
      <c r="AE970" s="23" t="n"/>
      <c r="AF970" s="23" t="n"/>
      <c r="AG970" s="23" t="n"/>
      <c r="AH970" s="23" t="n"/>
      <c r="AI970" s="23" t="n"/>
      <c r="AJ970" s="23" t="n"/>
      <c r="AK970" s="23" t="n"/>
      <c r="AL970" s="23" t="n"/>
      <c r="AM970" s="23" t="n"/>
      <c r="AN970" s="23" t="n"/>
      <c r="AO970" s="23" t="n"/>
      <c r="AP970" s="23" t="n"/>
      <c r="AQ970" s="23" t="n"/>
      <c r="AR970" s="23" t="n"/>
      <c r="AS970" s="23" t="n"/>
      <c r="AT970" s="23" t="n"/>
      <c r="AU970" s="23" t="n"/>
      <c r="AV970" s="23" t="n"/>
      <c r="AW970" s="23" t="n"/>
      <c r="AX970" s="23" t="n"/>
      <c r="AY970" s="23" t="n"/>
      <c r="AZ970" s="23" t="n"/>
      <c r="BA970" s="23" t="n"/>
      <c r="BB970" s="23" t="n"/>
      <c r="BC970" s="23" t="n"/>
      <c r="BD970" s="23" t="n"/>
      <c r="BE970" s="23" t="n"/>
      <c r="BF970" s="23" t="n"/>
      <c r="BG970" s="23" t="n"/>
      <c r="BH970" s="23" t="n"/>
      <c r="BI970" s="23" t="n"/>
      <c r="BJ970" s="23" t="n"/>
      <c r="BK970" s="23" t="n"/>
      <c r="BL970" s="23" t="n"/>
      <c r="BM970" s="23" t="n"/>
      <c r="BN970" s="23" t="n"/>
      <c r="BO970" s="23" t="n"/>
      <c r="BP970" s="23" t="n"/>
      <c r="BQ970" s="23" t="n"/>
      <c r="BR970" s="23" t="n"/>
      <c r="BS970" s="23" t="n"/>
      <c r="BT970" s="23" t="n"/>
      <c r="BU970" s="23" t="n"/>
      <c r="BV970" s="23" t="n"/>
      <c r="BW970" s="23" t="n"/>
      <c r="BX970" s="23" t="n"/>
      <c r="BY970" s="23" t="n"/>
      <c r="BZ970" s="23" t="n"/>
      <c r="CA970" s="23" t="n"/>
      <c r="CB970" s="23" t="n"/>
      <c r="CC970" s="23" t="n"/>
      <c r="CD970" s="23" t="n"/>
      <c r="CE970" s="23" t="n"/>
      <c r="CF970" s="23" t="n"/>
      <c r="CG970" s="23" t="n"/>
      <c r="CH970" s="23" t="n"/>
      <c r="CI970" s="23" t="n"/>
      <c r="CJ970" s="23" t="n"/>
      <c r="CK970" s="23" t="n"/>
      <c r="CL970" s="23" t="n"/>
      <c r="CM970" s="23" t="n"/>
      <c r="CN970" s="23" t="n"/>
      <c r="CO970" s="23" t="n"/>
      <c r="CP970" s="23" t="n"/>
      <c r="CQ970" s="23" t="n"/>
      <c r="CR970" s="23" t="n"/>
      <c r="CS970" s="23" t="n"/>
      <c r="CT970" s="23" t="n"/>
      <c r="CU970" s="23" t="n"/>
      <c r="CV970" s="23" t="n"/>
      <c r="CW970" s="23" t="n"/>
      <c r="CX970" s="23" t="n"/>
      <c r="CY970" s="23" t="n"/>
      <c r="CZ970" s="23" t="n"/>
      <c r="DA970" s="23" t="n"/>
      <c r="DB970" s="23" t="n"/>
      <c r="DC970" s="23" t="n"/>
      <c r="DE970" s="12" t="inlineStr">
        <is>
          <t>CHEM-1730</t>
        </is>
      </c>
    </row>
    <row r="971">
      <c r="B971" s="24" t="inlineStr">
        <is>
          <t>PO_No</t>
        </is>
      </c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  <c r="AD971" s="25" t="n"/>
      <c r="AE971" s="25" t="n"/>
      <c r="AF971" s="25" t="n"/>
      <c r="AG971" s="25" t="n"/>
      <c r="AH971" s="25" t="n"/>
      <c r="AI971" s="25" t="n"/>
      <c r="AJ971" s="25" t="n"/>
      <c r="AK971" s="25" t="n"/>
      <c r="AL971" s="25" t="n"/>
      <c r="AM971" s="25" t="n"/>
      <c r="AN971" s="25" t="n"/>
      <c r="AO971" s="25" t="n"/>
      <c r="AP971" s="25" t="n"/>
      <c r="AQ971" s="25" t="n"/>
      <c r="AR971" s="25" t="n"/>
      <c r="AS971" s="25" t="n"/>
      <c r="AT971" s="25" t="n"/>
      <c r="AU971" s="25" t="n"/>
      <c r="AV971" s="25" t="n"/>
      <c r="AW971" s="25" t="n"/>
      <c r="AX971" s="25" t="n"/>
      <c r="AY971" s="25" t="n"/>
      <c r="AZ971" s="25" t="n"/>
      <c r="BA971" s="25" t="n"/>
      <c r="BB971" s="25" t="n"/>
      <c r="BC971" s="25" t="n"/>
      <c r="BD971" s="25" t="n"/>
      <c r="BE971" s="25" t="n"/>
      <c r="BF971" s="25" t="n"/>
      <c r="BG971" s="25" t="n"/>
      <c r="BH971" s="25" t="n"/>
      <c r="BI971" s="25" t="n"/>
      <c r="BJ971" s="25" t="n"/>
      <c r="BK971" s="25" t="n"/>
      <c r="BL971" s="25" t="n"/>
      <c r="BM971" s="25" t="n"/>
      <c r="BN971" s="25" t="n"/>
      <c r="BO971" s="25" t="n"/>
      <c r="BP971" s="25" t="n"/>
      <c r="BQ971" s="25" t="n"/>
      <c r="BR971" s="25" t="n"/>
      <c r="BS971" s="25" t="n"/>
      <c r="BT971" s="25" t="n"/>
      <c r="BU971" s="25" t="n"/>
      <c r="BV971" s="25" t="n"/>
      <c r="BW971" s="25" t="n"/>
      <c r="BX971" s="25" t="n"/>
      <c r="BY971" s="25" t="n"/>
      <c r="BZ971" s="25" t="n"/>
      <c r="CA971" s="25" t="n"/>
      <c r="CB971" s="25" t="n"/>
      <c r="CC971" s="25" t="n"/>
      <c r="CD971" s="25" t="n"/>
      <c r="CE971" s="25" t="n"/>
      <c r="CF971" s="25" t="n"/>
      <c r="CG971" s="25" t="n"/>
      <c r="CH971" s="25" t="n"/>
      <c r="CI971" s="25" t="n"/>
      <c r="CJ971" s="25" t="n"/>
      <c r="CK971" s="25" t="n"/>
      <c r="CL971" s="25" t="n"/>
      <c r="CM971" s="25" t="n"/>
      <c r="CN971" s="25" t="n"/>
      <c r="CO971" s="25" t="n"/>
      <c r="CP971" s="25" t="n"/>
      <c r="CQ971" s="25" t="n"/>
      <c r="CR971" s="25" t="n"/>
      <c r="CS971" s="25" t="n"/>
      <c r="CT971" s="25" t="n"/>
      <c r="CU971" s="25" t="n"/>
      <c r="CV971" s="25" t="n"/>
      <c r="CW971" s="25" t="n"/>
      <c r="CX971" s="25" t="n"/>
      <c r="CY971" s="25" t="n"/>
      <c r="CZ971" s="25" t="n"/>
      <c r="DA971" s="25" t="n"/>
      <c r="DB971" s="25" t="n"/>
      <c r="DC971" s="25" t="n"/>
    </row>
    <row r="972">
      <c r="B972" s="5" t="inlineStr">
        <is>
          <t>合計在庫(週末時点,kg)</t>
        </is>
      </c>
      <c r="D972">
        <f>'Grid_Stock'!B42</f>
        <v/>
      </c>
      <c r="E972">
        <f>'Grid_Stock'!C42</f>
        <v/>
      </c>
      <c r="F972">
        <f>'Grid_Stock'!D42</f>
        <v/>
      </c>
      <c r="G972">
        <f>'Grid_Stock'!E42</f>
        <v/>
      </c>
      <c r="H972">
        <f>'Grid_Stock'!F42</f>
        <v/>
      </c>
      <c r="I972">
        <f>'Grid_Stock'!G42</f>
        <v/>
      </c>
      <c r="J972">
        <f>'Grid_Stock'!H42</f>
        <v/>
      </c>
      <c r="K972">
        <f>'Grid_Stock'!I42</f>
        <v/>
      </c>
      <c r="L972">
        <f>'Grid_Stock'!J42</f>
        <v/>
      </c>
      <c r="M972">
        <f>'Grid_Stock'!K42</f>
        <v/>
      </c>
      <c r="N972">
        <f>'Grid_Stock'!L42</f>
        <v/>
      </c>
      <c r="O972">
        <f>'Grid_Stock'!M42</f>
        <v/>
      </c>
      <c r="P972">
        <f>'Grid_Stock'!N42</f>
        <v/>
      </c>
      <c r="Q972">
        <f>'Grid_Stock'!O42</f>
        <v/>
      </c>
      <c r="R972">
        <f>'Grid_Stock'!P42</f>
        <v/>
      </c>
      <c r="S972">
        <f>'Grid_Stock'!Q42</f>
        <v/>
      </c>
      <c r="T972">
        <f>'Grid_Stock'!R42</f>
        <v/>
      </c>
      <c r="U972">
        <f>'Grid_Stock'!S42</f>
        <v/>
      </c>
      <c r="V972">
        <f>'Grid_Stock'!T42</f>
        <v/>
      </c>
      <c r="W972">
        <f>'Grid_Stock'!U42</f>
        <v/>
      </c>
      <c r="X972">
        <f>'Grid_Stock'!V42</f>
        <v/>
      </c>
      <c r="Y972">
        <f>'Grid_Stock'!W42</f>
        <v/>
      </c>
      <c r="Z972">
        <f>'Grid_Stock'!X42</f>
        <v/>
      </c>
      <c r="AA972">
        <f>'Grid_Stock'!Y42</f>
        <v/>
      </c>
      <c r="AB972">
        <f>'Grid_Stock'!Z42</f>
        <v/>
      </c>
      <c r="AC972">
        <f>'Grid_Stock'!AA42</f>
        <v/>
      </c>
      <c r="AD972">
        <f>'Grid_Stock'!AB42</f>
        <v/>
      </c>
      <c r="AE972">
        <f>'Grid_Stock'!AC42</f>
        <v/>
      </c>
      <c r="AF972">
        <f>'Grid_Stock'!AD42</f>
        <v/>
      </c>
      <c r="AG972">
        <f>'Grid_Stock'!AE42</f>
        <v/>
      </c>
      <c r="AH972">
        <f>'Grid_Stock'!AF42</f>
        <v/>
      </c>
      <c r="AI972">
        <f>'Grid_Stock'!AG42</f>
        <v/>
      </c>
      <c r="AJ972">
        <f>'Grid_Stock'!AH42</f>
        <v/>
      </c>
      <c r="AK972">
        <f>'Grid_Stock'!AI42</f>
        <v/>
      </c>
      <c r="AL972">
        <f>'Grid_Stock'!AJ42</f>
        <v/>
      </c>
      <c r="AM972">
        <f>'Grid_Stock'!AK42</f>
        <v/>
      </c>
      <c r="AN972">
        <f>'Grid_Stock'!AL42</f>
        <v/>
      </c>
      <c r="AO972">
        <f>'Grid_Stock'!AM42</f>
        <v/>
      </c>
      <c r="AP972">
        <f>'Grid_Stock'!AN42</f>
        <v/>
      </c>
      <c r="AQ972">
        <f>'Grid_Stock'!AO42</f>
        <v/>
      </c>
      <c r="AR972">
        <f>'Grid_Stock'!AP42</f>
        <v/>
      </c>
      <c r="AS972">
        <f>'Grid_Stock'!AQ42</f>
        <v/>
      </c>
      <c r="AT972">
        <f>'Grid_Stock'!AR42</f>
        <v/>
      </c>
      <c r="AU972">
        <f>'Grid_Stock'!AS42</f>
        <v/>
      </c>
      <c r="AV972">
        <f>'Grid_Stock'!AT42</f>
        <v/>
      </c>
      <c r="AW972">
        <f>'Grid_Stock'!AU42</f>
        <v/>
      </c>
      <c r="AX972">
        <f>'Grid_Stock'!AV42</f>
        <v/>
      </c>
      <c r="AY972">
        <f>'Grid_Stock'!AW42</f>
        <v/>
      </c>
      <c r="AZ972">
        <f>'Grid_Stock'!AX42</f>
        <v/>
      </c>
      <c r="BA972">
        <f>'Grid_Stock'!AY42</f>
        <v/>
      </c>
      <c r="BB972">
        <f>'Grid_Stock'!AZ42</f>
        <v/>
      </c>
      <c r="BC972">
        <f>'Grid_Stock'!BA42</f>
        <v/>
      </c>
      <c r="BD972">
        <f>'Grid_Stock'!BB42</f>
        <v/>
      </c>
      <c r="BE972">
        <f>'Grid_Stock'!BC42</f>
        <v/>
      </c>
      <c r="BF972">
        <f>'Grid_Stock'!BD42</f>
        <v/>
      </c>
      <c r="BG972">
        <f>'Grid_Stock'!BE42</f>
        <v/>
      </c>
      <c r="BH972">
        <f>'Grid_Stock'!BF42</f>
        <v/>
      </c>
      <c r="BI972">
        <f>'Grid_Stock'!BG42</f>
        <v/>
      </c>
      <c r="BJ972">
        <f>'Grid_Stock'!BH42</f>
        <v/>
      </c>
      <c r="BK972">
        <f>'Grid_Stock'!BI42</f>
        <v/>
      </c>
      <c r="BL972">
        <f>'Grid_Stock'!BJ42</f>
        <v/>
      </c>
      <c r="BM972">
        <f>'Grid_Stock'!BK42</f>
        <v/>
      </c>
      <c r="BN972">
        <f>'Grid_Stock'!BL42</f>
        <v/>
      </c>
      <c r="BO972">
        <f>'Grid_Stock'!BM42</f>
        <v/>
      </c>
      <c r="BP972">
        <f>'Grid_Stock'!BN42</f>
        <v/>
      </c>
      <c r="BQ972">
        <f>'Grid_Stock'!BO42</f>
        <v/>
      </c>
      <c r="BR972">
        <f>'Grid_Stock'!BP42</f>
        <v/>
      </c>
      <c r="BS972">
        <f>'Grid_Stock'!BQ42</f>
        <v/>
      </c>
      <c r="BT972">
        <f>'Grid_Stock'!BR42</f>
        <v/>
      </c>
      <c r="BU972">
        <f>'Grid_Stock'!BS42</f>
        <v/>
      </c>
      <c r="BV972">
        <f>'Grid_Stock'!BT42</f>
        <v/>
      </c>
      <c r="BW972">
        <f>'Grid_Stock'!BU42</f>
        <v/>
      </c>
      <c r="BX972">
        <f>'Grid_Stock'!BV42</f>
        <v/>
      </c>
      <c r="BY972">
        <f>'Grid_Stock'!BW42</f>
        <v/>
      </c>
      <c r="BZ972">
        <f>'Grid_Stock'!BX42</f>
        <v/>
      </c>
      <c r="CA972">
        <f>'Grid_Stock'!BY42</f>
        <v/>
      </c>
      <c r="CB972">
        <f>'Grid_Stock'!BZ42</f>
        <v/>
      </c>
      <c r="CC972">
        <f>'Grid_Stock'!CA42</f>
        <v/>
      </c>
      <c r="CD972">
        <f>'Grid_Stock'!CB42</f>
        <v/>
      </c>
      <c r="CE972">
        <f>'Grid_Stock'!CC42</f>
        <v/>
      </c>
      <c r="CF972">
        <f>'Grid_Stock'!CD42</f>
        <v/>
      </c>
      <c r="CG972">
        <f>'Grid_Stock'!CE42</f>
        <v/>
      </c>
      <c r="CH972">
        <f>'Grid_Stock'!CF42</f>
        <v/>
      </c>
      <c r="CI972">
        <f>'Grid_Stock'!CG42</f>
        <v/>
      </c>
      <c r="CJ972">
        <f>'Grid_Stock'!CH42</f>
        <v/>
      </c>
      <c r="CK972">
        <f>'Grid_Stock'!CI42</f>
        <v/>
      </c>
      <c r="CL972">
        <f>'Grid_Stock'!CJ42</f>
        <v/>
      </c>
      <c r="CM972">
        <f>'Grid_Stock'!CK42</f>
        <v/>
      </c>
      <c r="CN972">
        <f>'Grid_Stock'!CL42</f>
        <v/>
      </c>
      <c r="CO972">
        <f>'Grid_Stock'!CM42</f>
        <v/>
      </c>
      <c r="CP972">
        <f>'Grid_Stock'!CN42</f>
        <v/>
      </c>
      <c r="CQ972">
        <f>'Grid_Stock'!CO42</f>
        <v/>
      </c>
      <c r="CR972">
        <f>'Grid_Stock'!CP42</f>
        <v/>
      </c>
      <c r="CS972">
        <f>'Grid_Stock'!CQ42</f>
        <v/>
      </c>
      <c r="CT972">
        <f>'Grid_Stock'!CR42</f>
        <v/>
      </c>
      <c r="CU972">
        <f>'Grid_Stock'!CS42</f>
        <v/>
      </c>
      <c r="CV972">
        <f>'Grid_Stock'!CT42</f>
        <v/>
      </c>
      <c r="CW972">
        <f>'Grid_Stock'!CU42</f>
        <v/>
      </c>
      <c r="CX972">
        <f>'Grid_Stock'!CV42</f>
        <v/>
      </c>
      <c r="CY972">
        <f>'Grid_Stock'!CW42</f>
        <v/>
      </c>
      <c r="CZ972">
        <f>'Grid_Stock'!CX42</f>
        <v/>
      </c>
      <c r="DA972">
        <f>'Grid_Stock'!CY42</f>
        <v/>
      </c>
      <c r="DB972">
        <f>'Grid_Stock'!CZ42</f>
        <v/>
      </c>
      <c r="DC972">
        <f>'Grid_Stock'!DA42</f>
        <v/>
      </c>
    </row>
    <row r="973">
      <c r="B973" s="26" t="inlineStr">
        <is>
          <t>（発注の目安はDashboardの基準在庫[下限/上限]と色分けを参照）</t>
        </is>
      </c>
    </row>
    <row r="975">
      <c r="A975" s="21" t="inlineStr">
        <is>
          <t>CHEM-1280</t>
        </is>
      </c>
      <c r="B975" s="21" t="inlineStr">
        <is>
          <t>N-Dodeoyl Trimethyl Ammonium Chloride</t>
        </is>
      </c>
      <c r="C975" s="22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  <c r="AA975" s="21" t="n"/>
      <c r="AB975" s="21" t="n"/>
      <c r="AC975" s="21" t="n"/>
      <c r="AD975" s="21" t="n"/>
      <c r="AE975" s="21" t="n"/>
      <c r="AF975" s="21" t="n"/>
      <c r="AG975" s="21" t="n"/>
      <c r="AH975" s="21" t="n"/>
      <c r="AI975" s="21" t="n"/>
      <c r="AJ975" s="21" t="n"/>
      <c r="AK975" s="21" t="n"/>
      <c r="AL975" s="21" t="n"/>
      <c r="AM975" s="21" t="n"/>
      <c r="AN975" s="21" t="n"/>
      <c r="AO975" s="21" t="n"/>
      <c r="AP975" s="21" t="n"/>
      <c r="AQ975" s="21" t="n"/>
      <c r="AR975" s="21" t="n"/>
      <c r="AS975" s="21" t="n"/>
      <c r="AT975" s="21" t="n"/>
      <c r="AU975" s="21" t="n"/>
      <c r="AV975" s="21" t="n"/>
      <c r="AW975" s="21" t="n"/>
      <c r="AX975" s="21" t="n"/>
      <c r="AY975" s="21" t="n"/>
      <c r="AZ975" s="21" t="n"/>
      <c r="BA975" s="21" t="n"/>
      <c r="BB975" s="21" t="n"/>
      <c r="BC975" s="21" t="n"/>
      <c r="BD975" s="21" t="n"/>
      <c r="BE975" s="21" t="n"/>
      <c r="BF975" s="21" t="n"/>
      <c r="BG975" s="21" t="n"/>
      <c r="BH975" s="21" t="n"/>
      <c r="BI975" s="21" t="n"/>
      <c r="BJ975" s="21" t="n"/>
      <c r="BK975" s="21" t="n"/>
      <c r="BL975" s="21" t="n"/>
      <c r="BM975" s="21" t="n"/>
      <c r="BN975" s="21" t="n"/>
      <c r="BO975" s="21" t="n"/>
      <c r="BP975" s="21" t="n"/>
      <c r="BQ975" s="21" t="n"/>
      <c r="BR975" s="21" t="n"/>
      <c r="BS975" s="21" t="n"/>
      <c r="BT975" s="21" t="n"/>
      <c r="BU975" s="21" t="n"/>
      <c r="BV975" s="21" t="n"/>
      <c r="BW975" s="21" t="n"/>
      <c r="BX975" s="21" t="n"/>
      <c r="BY975" s="21" t="n"/>
      <c r="BZ975" s="21" t="n"/>
      <c r="CA975" s="21" t="n"/>
      <c r="CB975" s="21" t="n"/>
      <c r="CC975" s="21" t="n"/>
      <c r="CD975" s="21" t="n"/>
      <c r="CE975" s="21" t="n"/>
      <c r="CF975" s="21" t="n"/>
      <c r="CG975" s="21" t="n"/>
      <c r="CH975" s="21" t="n"/>
      <c r="CI975" s="21" t="n"/>
      <c r="CJ975" s="21" t="n"/>
      <c r="CK975" s="21" t="n"/>
      <c r="CL975" s="21" t="n"/>
      <c r="CM975" s="21" t="n"/>
      <c r="CN975" s="21" t="n"/>
      <c r="CO975" s="21" t="n"/>
      <c r="CP975" s="21" t="n"/>
      <c r="CQ975" s="21" t="n"/>
      <c r="CR975" s="21" t="n"/>
      <c r="CS975" s="21" t="n"/>
      <c r="CT975" s="21" t="n"/>
      <c r="CU975" s="21" t="n"/>
      <c r="CV975" s="21" t="n"/>
      <c r="CW975" s="21" t="n"/>
      <c r="CX975" s="21" t="n"/>
      <c r="CY975" s="21" t="n"/>
      <c r="CZ975" s="21" t="n"/>
      <c r="DA975" s="21" t="n"/>
      <c r="DB975" s="21" t="n"/>
      <c r="DC975" s="21" t="n"/>
    </row>
    <row r="976">
      <c r="B976" t="inlineStr">
        <is>
          <t>SOL-250D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Name],$A975)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SOL-85D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Name],$A975)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s="5" t="inlineStr">
        <is>
          <t>合計使用量(kg)/週</t>
        </is>
      </c>
      <c r="D980">
        <f>'Grid_Requirement'!B43</f>
        <v/>
      </c>
      <c r="E980">
        <f>'Grid_Requirement'!C43</f>
        <v/>
      </c>
      <c r="F980">
        <f>'Grid_Requirement'!D43</f>
        <v/>
      </c>
      <c r="G980">
        <f>'Grid_Requirement'!E43</f>
        <v/>
      </c>
      <c r="H980">
        <f>'Grid_Requirement'!F43</f>
        <v/>
      </c>
      <c r="I980">
        <f>'Grid_Requirement'!G43</f>
        <v/>
      </c>
      <c r="J980">
        <f>'Grid_Requirement'!H43</f>
        <v/>
      </c>
      <c r="K980">
        <f>'Grid_Requirement'!I43</f>
        <v/>
      </c>
      <c r="L980">
        <f>'Grid_Requirement'!J43</f>
        <v/>
      </c>
      <c r="M980">
        <f>'Grid_Requirement'!K43</f>
        <v/>
      </c>
      <c r="N980">
        <f>'Grid_Requirement'!L43</f>
        <v/>
      </c>
      <c r="O980">
        <f>'Grid_Requirement'!M43</f>
        <v/>
      </c>
      <c r="P980">
        <f>'Grid_Requirement'!N43</f>
        <v/>
      </c>
      <c r="Q980">
        <f>'Grid_Requirement'!O43</f>
        <v/>
      </c>
      <c r="R980">
        <f>'Grid_Requirement'!P43</f>
        <v/>
      </c>
      <c r="S980">
        <f>'Grid_Requirement'!Q43</f>
        <v/>
      </c>
      <c r="T980">
        <f>'Grid_Requirement'!R43</f>
        <v/>
      </c>
      <c r="U980">
        <f>'Grid_Requirement'!S43</f>
        <v/>
      </c>
      <c r="V980">
        <f>'Grid_Requirement'!T43</f>
        <v/>
      </c>
      <c r="W980">
        <f>'Grid_Requirement'!U43</f>
        <v/>
      </c>
      <c r="X980">
        <f>'Grid_Requirement'!V43</f>
        <v/>
      </c>
      <c r="Y980">
        <f>'Grid_Requirement'!W43</f>
        <v/>
      </c>
      <c r="Z980">
        <f>'Grid_Requirement'!X43</f>
        <v/>
      </c>
      <c r="AA980">
        <f>'Grid_Requirement'!Y43</f>
        <v/>
      </c>
      <c r="AB980">
        <f>'Grid_Requirement'!Z43</f>
        <v/>
      </c>
      <c r="AC980">
        <f>'Grid_Requirement'!AA43</f>
        <v/>
      </c>
      <c r="AD980">
        <f>'Grid_Requirement'!AB43</f>
        <v/>
      </c>
      <c r="AE980">
        <f>'Grid_Requirement'!AC43</f>
        <v/>
      </c>
      <c r="AF980">
        <f>'Grid_Requirement'!AD43</f>
        <v/>
      </c>
      <c r="AG980">
        <f>'Grid_Requirement'!AE43</f>
        <v/>
      </c>
      <c r="AH980">
        <f>'Grid_Requirement'!AF43</f>
        <v/>
      </c>
      <c r="AI980">
        <f>'Grid_Requirement'!AG43</f>
        <v/>
      </c>
      <c r="AJ980">
        <f>'Grid_Requirement'!AH43</f>
        <v/>
      </c>
      <c r="AK980">
        <f>'Grid_Requirement'!AI43</f>
        <v/>
      </c>
      <c r="AL980">
        <f>'Grid_Requirement'!AJ43</f>
        <v/>
      </c>
      <c r="AM980">
        <f>'Grid_Requirement'!AK43</f>
        <v/>
      </c>
      <c r="AN980">
        <f>'Grid_Requirement'!AL43</f>
        <v/>
      </c>
      <c r="AO980">
        <f>'Grid_Requirement'!AM43</f>
        <v/>
      </c>
      <c r="AP980">
        <f>'Grid_Requirement'!AN43</f>
        <v/>
      </c>
      <c r="AQ980">
        <f>'Grid_Requirement'!AO43</f>
        <v/>
      </c>
      <c r="AR980">
        <f>'Grid_Requirement'!AP43</f>
        <v/>
      </c>
      <c r="AS980">
        <f>'Grid_Requirement'!AQ43</f>
        <v/>
      </c>
      <c r="AT980">
        <f>'Grid_Requirement'!AR43</f>
        <v/>
      </c>
      <c r="AU980">
        <f>'Grid_Requirement'!AS43</f>
        <v/>
      </c>
      <c r="AV980">
        <f>'Grid_Requirement'!AT43</f>
        <v/>
      </c>
      <c r="AW980">
        <f>'Grid_Requirement'!AU43</f>
        <v/>
      </c>
      <c r="AX980">
        <f>'Grid_Requirement'!AV43</f>
        <v/>
      </c>
      <c r="AY980">
        <f>'Grid_Requirement'!AW43</f>
        <v/>
      </c>
      <c r="AZ980">
        <f>'Grid_Requirement'!AX43</f>
        <v/>
      </c>
      <c r="BA980">
        <f>'Grid_Requirement'!AY43</f>
        <v/>
      </c>
      <c r="BB980">
        <f>'Grid_Requirement'!AZ43</f>
        <v/>
      </c>
      <c r="BC980">
        <f>'Grid_Requirement'!BA43</f>
        <v/>
      </c>
      <c r="BD980">
        <f>'Grid_Requirement'!BB43</f>
        <v/>
      </c>
      <c r="BE980">
        <f>'Grid_Requirement'!BC43</f>
        <v/>
      </c>
      <c r="BF980">
        <f>'Grid_Requirement'!BD43</f>
        <v/>
      </c>
      <c r="BG980">
        <f>'Grid_Requirement'!BE43</f>
        <v/>
      </c>
      <c r="BH980">
        <f>'Grid_Requirement'!BF43</f>
        <v/>
      </c>
      <c r="BI980">
        <f>'Grid_Requirement'!BG43</f>
        <v/>
      </c>
      <c r="BJ980">
        <f>'Grid_Requirement'!BH43</f>
        <v/>
      </c>
      <c r="BK980">
        <f>'Grid_Requirement'!BI43</f>
        <v/>
      </c>
      <c r="BL980">
        <f>'Grid_Requirement'!BJ43</f>
        <v/>
      </c>
      <c r="BM980">
        <f>'Grid_Requirement'!BK43</f>
        <v/>
      </c>
      <c r="BN980">
        <f>'Grid_Requirement'!BL43</f>
        <v/>
      </c>
      <c r="BO980">
        <f>'Grid_Requirement'!BM43</f>
        <v/>
      </c>
      <c r="BP980">
        <f>'Grid_Requirement'!BN43</f>
        <v/>
      </c>
      <c r="BQ980">
        <f>'Grid_Requirement'!BO43</f>
        <v/>
      </c>
      <c r="BR980">
        <f>'Grid_Requirement'!BP43</f>
        <v/>
      </c>
      <c r="BS980">
        <f>'Grid_Requirement'!BQ43</f>
        <v/>
      </c>
      <c r="BT980">
        <f>'Grid_Requirement'!BR43</f>
        <v/>
      </c>
      <c r="BU980">
        <f>'Grid_Requirement'!BS43</f>
        <v/>
      </c>
      <c r="BV980">
        <f>'Grid_Requirement'!BT43</f>
        <v/>
      </c>
      <c r="BW980">
        <f>'Grid_Requirement'!BU43</f>
        <v/>
      </c>
      <c r="BX980">
        <f>'Grid_Requirement'!BV43</f>
        <v/>
      </c>
      <c r="BY980">
        <f>'Grid_Requirement'!BW43</f>
        <v/>
      </c>
      <c r="BZ980">
        <f>'Grid_Requirement'!BX43</f>
        <v/>
      </c>
      <c r="CA980">
        <f>'Grid_Requirement'!BY43</f>
        <v/>
      </c>
      <c r="CB980">
        <f>'Grid_Requirement'!BZ43</f>
        <v/>
      </c>
      <c r="CC980">
        <f>'Grid_Requirement'!CA43</f>
        <v/>
      </c>
      <c r="CD980">
        <f>'Grid_Requirement'!CB43</f>
        <v/>
      </c>
      <c r="CE980">
        <f>'Grid_Requirement'!CC43</f>
        <v/>
      </c>
      <c r="CF980">
        <f>'Grid_Requirement'!CD43</f>
        <v/>
      </c>
      <c r="CG980">
        <f>'Grid_Requirement'!CE43</f>
        <v/>
      </c>
      <c r="CH980">
        <f>'Grid_Requirement'!CF43</f>
        <v/>
      </c>
      <c r="CI980">
        <f>'Grid_Requirement'!CG43</f>
        <v/>
      </c>
      <c r="CJ980">
        <f>'Grid_Requirement'!CH43</f>
        <v/>
      </c>
      <c r="CK980">
        <f>'Grid_Requirement'!CI43</f>
        <v/>
      </c>
      <c r="CL980">
        <f>'Grid_Requirement'!CJ43</f>
        <v/>
      </c>
      <c r="CM980">
        <f>'Grid_Requirement'!CK43</f>
        <v/>
      </c>
      <c r="CN980">
        <f>'Grid_Requirement'!CL43</f>
        <v/>
      </c>
      <c r="CO980">
        <f>'Grid_Requirement'!CM43</f>
        <v/>
      </c>
      <c r="CP980">
        <f>'Grid_Requirement'!CN43</f>
        <v/>
      </c>
      <c r="CQ980">
        <f>'Grid_Requirement'!CO43</f>
        <v/>
      </c>
      <c r="CR980">
        <f>'Grid_Requirement'!CP43</f>
        <v/>
      </c>
      <c r="CS980">
        <f>'Grid_Requirement'!CQ43</f>
        <v/>
      </c>
      <c r="CT980">
        <f>'Grid_Requirement'!CR43</f>
        <v/>
      </c>
      <c r="CU980">
        <f>'Grid_Requirement'!CS43</f>
        <v/>
      </c>
      <c r="CV980">
        <f>'Grid_Requirement'!CT43</f>
        <v/>
      </c>
      <c r="CW980">
        <f>'Grid_Requirement'!CU43</f>
        <v/>
      </c>
      <c r="CX980">
        <f>'Grid_Requirement'!CV43</f>
        <v/>
      </c>
      <c r="CY980">
        <f>'Grid_Requirement'!CW43</f>
        <v/>
      </c>
      <c r="CZ980">
        <f>'Grid_Requirement'!CX43</f>
        <v/>
      </c>
      <c r="DA980">
        <f>'Grid_Requirement'!CY43</f>
        <v/>
      </c>
      <c r="DB980">
        <f>'Grid_Requirement'!CZ43</f>
        <v/>
      </c>
      <c r="DC980">
        <f>'Grid_Requirement'!DA43</f>
        <v/>
      </c>
    </row>
    <row r="981">
      <c r="B981" t="inlineStr">
        <is>
          <t>TTAF在庫(実績,kg)</t>
        </is>
      </c>
      <c r="D981">
        <f>'T_TTAFStock'!B47</f>
        <v/>
      </c>
      <c r="E981">
        <f>'T_TTAFStock'!C47</f>
        <v/>
      </c>
      <c r="F981">
        <f>'T_TTAFStock'!D47</f>
        <v/>
      </c>
      <c r="G981">
        <f>'T_TTAFStock'!E47</f>
        <v/>
      </c>
      <c r="H981">
        <f>'T_TTAFStock'!F47</f>
        <v/>
      </c>
      <c r="I981">
        <f>'T_TTAFStock'!G47</f>
        <v/>
      </c>
      <c r="J981">
        <f>'T_TTAFStock'!H47</f>
        <v/>
      </c>
      <c r="K981">
        <f>'T_TTAFStock'!I47</f>
        <v/>
      </c>
      <c r="L981">
        <f>'T_TTAFStock'!J47</f>
        <v/>
      </c>
      <c r="M981">
        <f>'T_TTAFStock'!K47</f>
        <v/>
      </c>
      <c r="N981">
        <f>'T_TTAFStock'!L47</f>
        <v/>
      </c>
      <c r="O981">
        <f>'T_TTAFStock'!M47</f>
        <v/>
      </c>
      <c r="P981">
        <f>'T_TTAFStock'!N47</f>
        <v/>
      </c>
      <c r="Q981">
        <f>'T_TTAFStock'!O47</f>
        <v/>
      </c>
      <c r="R981">
        <f>'T_TTAFStock'!P47</f>
        <v/>
      </c>
      <c r="S981">
        <f>'T_TTAFStock'!Q47</f>
        <v/>
      </c>
      <c r="T981">
        <f>'T_TTAFStock'!R47</f>
        <v/>
      </c>
      <c r="U981">
        <f>'T_TTAFStock'!S47</f>
        <v/>
      </c>
      <c r="V981">
        <f>'T_TTAFStock'!T47</f>
        <v/>
      </c>
      <c r="W981">
        <f>'T_TTAFStock'!U47</f>
        <v/>
      </c>
      <c r="X981">
        <f>'T_TTAFStock'!V47</f>
        <v/>
      </c>
      <c r="Y981">
        <f>'T_TTAFStock'!W47</f>
        <v/>
      </c>
      <c r="Z981">
        <f>'T_TTAFStock'!X47</f>
        <v/>
      </c>
      <c r="AA981">
        <f>'T_TTAFStock'!Y47</f>
        <v/>
      </c>
      <c r="AB981">
        <f>'T_TTAFStock'!Z47</f>
        <v/>
      </c>
      <c r="AC981">
        <f>'T_TTAFStock'!AA47</f>
        <v/>
      </c>
      <c r="AD981">
        <f>'T_TTAFStock'!AB47</f>
        <v/>
      </c>
      <c r="AE981">
        <f>'T_TTAFStock'!AC47</f>
        <v/>
      </c>
      <c r="AF981">
        <f>'T_TTAFStock'!AD47</f>
        <v/>
      </c>
      <c r="AG981">
        <f>'T_TTAFStock'!AE47</f>
        <v/>
      </c>
      <c r="AH981">
        <f>'T_TTAFStock'!AF47</f>
        <v/>
      </c>
      <c r="AI981">
        <f>'T_TTAFStock'!AG47</f>
        <v/>
      </c>
      <c r="AJ981">
        <f>'T_TTAFStock'!AH47</f>
        <v/>
      </c>
      <c r="AK981">
        <f>'T_TTAFStock'!AI47</f>
        <v/>
      </c>
      <c r="AL981">
        <f>'T_TTAFStock'!AJ47</f>
        <v/>
      </c>
      <c r="AM981">
        <f>'T_TTAFStock'!AK47</f>
        <v/>
      </c>
      <c r="AN981">
        <f>'T_TTAFStock'!AL47</f>
        <v/>
      </c>
      <c r="AO981">
        <f>'T_TTAFStock'!AM47</f>
        <v/>
      </c>
      <c r="AP981">
        <f>'T_TTAFStock'!AN47</f>
        <v/>
      </c>
      <c r="AQ981">
        <f>'T_TTAFStock'!AO47</f>
        <v/>
      </c>
      <c r="AR981">
        <f>'T_TTAFStock'!AP47</f>
        <v/>
      </c>
      <c r="AS981">
        <f>'T_TTAFStock'!AQ47</f>
        <v/>
      </c>
      <c r="AT981">
        <f>'T_TTAFStock'!AR47</f>
        <v/>
      </c>
      <c r="AU981">
        <f>'T_TTAFStock'!AS47</f>
        <v/>
      </c>
      <c r="AV981">
        <f>'T_TTAFStock'!AT47</f>
        <v/>
      </c>
      <c r="AW981">
        <f>'T_TTAFStock'!AU47</f>
        <v/>
      </c>
      <c r="AX981">
        <f>'T_TTAFStock'!AV47</f>
        <v/>
      </c>
      <c r="AY981">
        <f>'T_TTAFStock'!AW47</f>
        <v/>
      </c>
      <c r="AZ981">
        <f>'T_TTAFStock'!AX47</f>
        <v/>
      </c>
      <c r="BA981">
        <f>'T_TTAFStock'!AY47</f>
        <v/>
      </c>
      <c r="BB981">
        <f>'T_TTAFStock'!AZ47</f>
        <v/>
      </c>
      <c r="BC981">
        <f>'T_TTAFStock'!BA47</f>
        <v/>
      </c>
      <c r="BD981">
        <f>'T_TTAFStock'!BB47</f>
        <v/>
      </c>
      <c r="BE981">
        <f>'T_TTAFStock'!BC47</f>
        <v/>
      </c>
      <c r="BF981">
        <f>'T_TTAFStock'!BD47</f>
        <v/>
      </c>
      <c r="BG981">
        <f>'T_TTAFStock'!BE47</f>
        <v/>
      </c>
      <c r="BH981">
        <f>'T_TTAFStock'!BF47</f>
        <v/>
      </c>
      <c r="BI981">
        <f>'T_TTAFStock'!BG47</f>
        <v/>
      </c>
      <c r="BJ981">
        <f>'T_TTAFStock'!BH47</f>
        <v/>
      </c>
      <c r="BK981">
        <f>'T_TTAFStock'!BI47</f>
        <v/>
      </c>
      <c r="BL981">
        <f>'T_TTAFStock'!BJ47</f>
        <v/>
      </c>
      <c r="BM981">
        <f>'T_TTAFStock'!BK47</f>
        <v/>
      </c>
      <c r="BN981">
        <f>'T_TTAFStock'!BL47</f>
        <v/>
      </c>
      <c r="BO981">
        <f>'T_TTAFStock'!BM47</f>
        <v/>
      </c>
      <c r="BP981">
        <f>'T_TTAFStock'!BN47</f>
        <v/>
      </c>
      <c r="BQ981">
        <f>'T_TTAFStock'!BO47</f>
        <v/>
      </c>
      <c r="BR981">
        <f>'T_TTAFStock'!BP47</f>
        <v/>
      </c>
      <c r="BS981">
        <f>'T_TTAFStock'!BQ47</f>
        <v/>
      </c>
      <c r="BT981">
        <f>'T_TTAFStock'!BR47</f>
        <v/>
      </c>
      <c r="BU981">
        <f>'T_TTAFStock'!BS47</f>
        <v/>
      </c>
      <c r="BV981">
        <f>'T_TTAFStock'!BT47</f>
        <v/>
      </c>
      <c r="BW981">
        <f>'T_TTAFStock'!BU47</f>
        <v/>
      </c>
      <c r="BX981">
        <f>'T_TTAFStock'!BV47</f>
        <v/>
      </c>
      <c r="BY981">
        <f>'T_TTAFStock'!BW47</f>
        <v/>
      </c>
      <c r="BZ981">
        <f>'T_TTAFStock'!BX47</f>
        <v/>
      </c>
      <c r="CA981">
        <f>'T_TTAFStock'!BY47</f>
        <v/>
      </c>
      <c r="CB981">
        <f>'T_TTAFStock'!BZ47</f>
        <v/>
      </c>
      <c r="CC981">
        <f>'T_TTAFStock'!CA47</f>
        <v/>
      </c>
      <c r="CD981">
        <f>'T_TTAFStock'!CB47</f>
        <v/>
      </c>
      <c r="CE981">
        <f>'T_TTAFStock'!CC47</f>
        <v/>
      </c>
      <c r="CF981">
        <f>'T_TTAFStock'!CD47</f>
        <v/>
      </c>
      <c r="CG981">
        <f>'T_TTAFStock'!CE47</f>
        <v/>
      </c>
      <c r="CH981">
        <f>'T_TTAFStock'!CF47</f>
        <v/>
      </c>
      <c r="CI981">
        <f>'T_TTAFStock'!CG47</f>
        <v/>
      </c>
      <c r="CJ981">
        <f>'T_TTAFStock'!CH47</f>
        <v/>
      </c>
      <c r="CK981">
        <f>'T_TTAFStock'!CI47</f>
        <v/>
      </c>
      <c r="CL981">
        <f>'T_TTAFStock'!CJ47</f>
        <v/>
      </c>
      <c r="CM981">
        <f>'T_TTAFStock'!CK47</f>
        <v/>
      </c>
      <c r="CN981">
        <f>'T_TTAFStock'!CL47</f>
        <v/>
      </c>
      <c r="CO981">
        <f>'T_TTAFStock'!CM47</f>
        <v/>
      </c>
      <c r="CP981">
        <f>'T_TTAFStock'!CN47</f>
        <v/>
      </c>
      <c r="CQ981">
        <f>'T_TTAFStock'!CO47</f>
        <v/>
      </c>
      <c r="CR981">
        <f>'T_TTAFStock'!CP47</f>
        <v/>
      </c>
      <c r="CS981">
        <f>'T_TTAFStock'!CQ47</f>
        <v/>
      </c>
      <c r="CT981">
        <f>'T_TTAFStock'!CR47</f>
        <v/>
      </c>
      <c r="CU981">
        <f>'T_TTAFStock'!CS47</f>
        <v/>
      </c>
      <c r="CV981">
        <f>'T_TTAFStock'!CT47</f>
        <v/>
      </c>
      <c r="CW981">
        <f>'T_TTAFStock'!CU47</f>
        <v/>
      </c>
      <c r="CX981">
        <f>'T_TTAFStock'!CV47</f>
        <v/>
      </c>
      <c r="CY981">
        <f>'T_TTAFStock'!CW47</f>
        <v/>
      </c>
      <c r="CZ981">
        <f>'T_TTAFStock'!CX47</f>
        <v/>
      </c>
      <c r="DA981">
        <f>'T_TTAFStock'!CY47</f>
        <v/>
      </c>
      <c r="DB981">
        <f>'T_TTAFStock'!CZ47</f>
        <v/>
      </c>
      <c r="DC981">
        <f>'T_TTAFStock'!DA47</f>
        <v/>
      </c>
    </row>
    <row r="982">
      <c r="B982" t="inlineStr">
        <is>
          <t>自社在庫(実績,kg)</t>
        </is>
      </c>
      <c r="D982">
        <f>'T_SelfStock'!B47</f>
        <v/>
      </c>
      <c r="E982">
        <f>'T_SelfStock'!C47</f>
        <v/>
      </c>
      <c r="F982">
        <f>'T_SelfStock'!D47</f>
        <v/>
      </c>
      <c r="G982">
        <f>'T_SelfStock'!E47</f>
        <v/>
      </c>
      <c r="H982">
        <f>'T_SelfStock'!F47</f>
        <v/>
      </c>
      <c r="I982">
        <f>'T_SelfStock'!G47</f>
        <v/>
      </c>
      <c r="J982">
        <f>'T_SelfStock'!H47</f>
        <v/>
      </c>
      <c r="K982">
        <f>'T_SelfStock'!I47</f>
        <v/>
      </c>
      <c r="L982">
        <f>'T_SelfStock'!J47</f>
        <v/>
      </c>
      <c r="M982">
        <f>'T_SelfStock'!K47</f>
        <v/>
      </c>
      <c r="N982">
        <f>'T_SelfStock'!L47</f>
        <v/>
      </c>
      <c r="O982">
        <f>'T_SelfStock'!M47</f>
        <v/>
      </c>
      <c r="P982">
        <f>'T_SelfStock'!N47</f>
        <v/>
      </c>
      <c r="Q982">
        <f>'T_SelfStock'!O47</f>
        <v/>
      </c>
      <c r="R982">
        <f>'T_SelfStock'!P47</f>
        <v/>
      </c>
      <c r="S982">
        <f>'T_SelfStock'!Q47</f>
        <v/>
      </c>
      <c r="T982">
        <f>'T_SelfStock'!R47</f>
        <v/>
      </c>
      <c r="U982">
        <f>'T_SelfStock'!S47</f>
        <v/>
      </c>
      <c r="V982">
        <f>'T_SelfStock'!T47</f>
        <v/>
      </c>
      <c r="W982">
        <f>'T_SelfStock'!U47</f>
        <v/>
      </c>
      <c r="X982">
        <f>'T_SelfStock'!V47</f>
        <v/>
      </c>
      <c r="Y982">
        <f>'T_SelfStock'!W47</f>
        <v/>
      </c>
      <c r="Z982">
        <f>'T_SelfStock'!X47</f>
        <v/>
      </c>
      <c r="AA982">
        <f>'T_SelfStock'!Y47</f>
        <v/>
      </c>
      <c r="AB982">
        <f>'T_SelfStock'!Z47</f>
        <v/>
      </c>
      <c r="AC982">
        <f>'T_SelfStock'!AA47</f>
        <v/>
      </c>
      <c r="AD982">
        <f>'T_SelfStock'!AB47</f>
        <v/>
      </c>
      <c r="AE982">
        <f>'T_SelfStock'!AC47</f>
        <v/>
      </c>
      <c r="AF982">
        <f>'T_SelfStock'!AD47</f>
        <v/>
      </c>
      <c r="AG982">
        <f>'T_SelfStock'!AE47</f>
        <v/>
      </c>
      <c r="AH982">
        <f>'T_SelfStock'!AF47</f>
        <v/>
      </c>
      <c r="AI982">
        <f>'T_SelfStock'!AG47</f>
        <v/>
      </c>
      <c r="AJ982">
        <f>'T_SelfStock'!AH47</f>
        <v/>
      </c>
      <c r="AK982">
        <f>'T_SelfStock'!AI47</f>
        <v/>
      </c>
      <c r="AL982">
        <f>'T_SelfStock'!AJ47</f>
        <v/>
      </c>
      <c r="AM982">
        <f>'T_SelfStock'!AK47</f>
        <v/>
      </c>
      <c r="AN982">
        <f>'T_SelfStock'!AL47</f>
        <v/>
      </c>
      <c r="AO982">
        <f>'T_SelfStock'!AM47</f>
        <v/>
      </c>
      <c r="AP982">
        <f>'T_SelfStock'!AN47</f>
        <v/>
      </c>
      <c r="AQ982">
        <f>'T_SelfStock'!AO47</f>
        <v/>
      </c>
      <c r="AR982">
        <f>'T_SelfStock'!AP47</f>
        <v/>
      </c>
      <c r="AS982">
        <f>'T_SelfStock'!AQ47</f>
        <v/>
      </c>
      <c r="AT982">
        <f>'T_SelfStock'!AR47</f>
        <v/>
      </c>
      <c r="AU982">
        <f>'T_SelfStock'!AS47</f>
        <v/>
      </c>
      <c r="AV982">
        <f>'T_SelfStock'!AT47</f>
        <v/>
      </c>
      <c r="AW982">
        <f>'T_SelfStock'!AU47</f>
        <v/>
      </c>
      <c r="AX982">
        <f>'T_SelfStock'!AV47</f>
        <v/>
      </c>
      <c r="AY982">
        <f>'T_SelfStock'!AW47</f>
        <v/>
      </c>
      <c r="AZ982">
        <f>'T_SelfStock'!AX47</f>
        <v/>
      </c>
      <c r="BA982">
        <f>'T_SelfStock'!AY47</f>
        <v/>
      </c>
      <c r="BB982">
        <f>'T_SelfStock'!AZ47</f>
        <v/>
      </c>
      <c r="BC982">
        <f>'T_SelfStock'!BA47</f>
        <v/>
      </c>
      <c r="BD982">
        <f>'T_SelfStock'!BB47</f>
        <v/>
      </c>
      <c r="BE982">
        <f>'T_SelfStock'!BC47</f>
        <v/>
      </c>
      <c r="BF982">
        <f>'T_SelfStock'!BD47</f>
        <v/>
      </c>
      <c r="BG982">
        <f>'T_SelfStock'!BE47</f>
        <v/>
      </c>
      <c r="BH982">
        <f>'T_SelfStock'!BF47</f>
        <v/>
      </c>
      <c r="BI982">
        <f>'T_SelfStock'!BG47</f>
        <v/>
      </c>
      <c r="BJ982">
        <f>'T_SelfStock'!BH47</f>
        <v/>
      </c>
      <c r="BK982">
        <f>'T_SelfStock'!BI47</f>
        <v/>
      </c>
      <c r="BL982">
        <f>'T_SelfStock'!BJ47</f>
        <v/>
      </c>
      <c r="BM982">
        <f>'T_SelfStock'!BK47</f>
        <v/>
      </c>
      <c r="BN982">
        <f>'T_SelfStock'!BL47</f>
        <v/>
      </c>
      <c r="BO982">
        <f>'T_SelfStock'!BM47</f>
        <v/>
      </c>
      <c r="BP982">
        <f>'T_SelfStock'!BN47</f>
        <v/>
      </c>
      <c r="BQ982">
        <f>'T_SelfStock'!BO47</f>
        <v/>
      </c>
      <c r="BR982">
        <f>'T_SelfStock'!BP47</f>
        <v/>
      </c>
      <c r="BS982">
        <f>'T_SelfStock'!BQ47</f>
        <v/>
      </c>
      <c r="BT982">
        <f>'T_SelfStock'!BR47</f>
        <v/>
      </c>
      <c r="BU982">
        <f>'T_SelfStock'!BS47</f>
        <v/>
      </c>
      <c r="BV982">
        <f>'T_SelfStock'!BT47</f>
        <v/>
      </c>
      <c r="BW982">
        <f>'T_SelfStock'!BU47</f>
        <v/>
      </c>
      <c r="BX982">
        <f>'T_SelfStock'!BV47</f>
        <v/>
      </c>
      <c r="BY982">
        <f>'T_SelfStock'!BW47</f>
        <v/>
      </c>
      <c r="BZ982">
        <f>'T_SelfStock'!BX47</f>
        <v/>
      </c>
      <c r="CA982">
        <f>'T_SelfStock'!BY47</f>
        <v/>
      </c>
      <c r="CB982">
        <f>'T_SelfStock'!BZ47</f>
        <v/>
      </c>
      <c r="CC982">
        <f>'T_SelfStock'!CA47</f>
        <v/>
      </c>
      <c r="CD982">
        <f>'T_SelfStock'!CB47</f>
        <v/>
      </c>
      <c r="CE982">
        <f>'T_SelfStock'!CC47</f>
        <v/>
      </c>
      <c r="CF982">
        <f>'T_SelfStock'!CD47</f>
        <v/>
      </c>
      <c r="CG982">
        <f>'T_SelfStock'!CE47</f>
        <v/>
      </c>
      <c r="CH982">
        <f>'T_SelfStock'!CF47</f>
        <v/>
      </c>
      <c r="CI982">
        <f>'T_SelfStock'!CG47</f>
        <v/>
      </c>
      <c r="CJ982">
        <f>'T_SelfStock'!CH47</f>
        <v/>
      </c>
      <c r="CK982">
        <f>'T_SelfStock'!CI47</f>
        <v/>
      </c>
      <c r="CL982">
        <f>'T_SelfStock'!CJ47</f>
        <v/>
      </c>
      <c r="CM982">
        <f>'T_SelfStock'!CK47</f>
        <v/>
      </c>
      <c r="CN982">
        <f>'T_SelfStock'!CL47</f>
        <v/>
      </c>
      <c r="CO982">
        <f>'T_SelfStock'!CM47</f>
        <v/>
      </c>
      <c r="CP982">
        <f>'T_SelfStock'!CN47</f>
        <v/>
      </c>
      <c r="CQ982">
        <f>'T_SelfStock'!CO47</f>
        <v/>
      </c>
      <c r="CR982">
        <f>'T_SelfStock'!CP47</f>
        <v/>
      </c>
      <c r="CS982">
        <f>'T_SelfStock'!CQ47</f>
        <v/>
      </c>
      <c r="CT982">
        <f>'T_SelfStock'!CR47</f>
        <v/>
      </c>
      <c r="CU982">
        <f>'T_SelfStock'!CS47</f>
        <v/>
      </c>
      <c r="CV982">
        <f>'T_SelfStock'!CT47</f>
        <v/>
      </c>
      <c r="CW982">
        <f>'T_SelfStock'!CU47</f>
        <v/>
      </c>
      <c r="CX982">
        <f>'T_SelfStock'!CV47</f>
        <v/>
      </c>
      <c r="CY982">
        <f>'T_SelfStock'!CW47</f>
        <v/>
      </c>
      <c r="CZ982">
        <f>'T_SelfStock'!CX47</f>
        <v/>
      </c>
      <c r="DA982">
        <f>'T_SelfStock'!CY47</f>
        <v/>
      </c>
      <c r="DB982">
        <f>'T_SelfStock'!CZ47</f>
        <v/>
      </c>
      <c r="DC982">
        <f>'T_SelfStock'!DA47</f>
        <v/>
      </c>
    </row>
    <row r="983">
      <c r="B983" t="inlineStr">
        <is>
          <t>Order(発注予定,kg)</t>
        </is>
      </c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  <c r="AB983" s="23" t="n"/>
      <c r="AC983" s="23" t="n"/>
      <c r="AD983" s="23" t="n"/>
      <c r="AE983" s="23" t="n"/>
      <c r="AF983" s="23" t="n"/>
      <c r="AG983" s="23" t="n"/>
      <c r="AH983" s="23" t="n"/>
      <c r="AI983" s="23" t="n"/>
      <c r="AJ983" s="23" t="n"/>
      <c r="AK983" s="23" t="n"/>
      <c r="AL983" s="23" t="n"/>
      <c r="AM983" s="23" t="n"/>
      <c r="AN983" s="23" t="n"/>
      <c r="AO983" s="23" t="n"/>
      <c r="AP983" s="23" t="n"/>
      <c r="AQ983" s="23" t="n"/>
      <c r="AR983" s="23" t="n"/>
      <c r="AS983" s="23" t="n"/>
      <c r="AT983" s="23" t="n"/>
      <c r="AU983" s="23" t="n"/>
      <c r="AV983" s="23" t="n"/>
      <c r="AW983" s="23" t="n"/>
      <c r="AX983" s="23" t="n"/>
      <c r="AY983" s="23" t="n"/>
      <c r="AZ983" s="23" t="n"/>
      <c r="BA983" s="23" t="n"/>
      <c r="BB983" s="23" t="n"/>
      <c r="BC983" s="23" t="n"/>
      <c r="BD983" s="23" t="n"/>
      <c r="BE983" s="23" t="n"/>
      <c r="BF983" s="23" t="n"/>
      <c r="BG983" s="23" t="n"/>
      <c r="BH983" s="23" t="n"/>
      <c r="BI983" s="23" t="n"/>
      <c r="BJ983" s="23" t="n"/>
      <c r="BK983" s="23" t="n"/>
      <c r="BL983" s="23" t="n"/>
      <c r="BM983" s="23" t="n"/>
      <c r="BN983" s="23" t="n"/>
      <c r="BO983" s="23" t="n"/>
      <c r="BP983" s="23" t="n"/>
      <c r="BQ983" s="23" t="n"/>
      <c r="BR983" s="23" t="n"/>
      <c r="BS983" s="23" t="n"/>
      <c r="BT983" s="23" t="n"/>
      <c r="BU983" s="23" t="n"/>
      <c r="BV983" s="23" t="n"/>
      <c r="BW983" s="23" t="n"/>
      <c r="BX983" s="23" t="n"/>
      <c r="BY983" s="23" t="n"/>
      <c r="BZ983" s="23" t="n"/>
      <c r="CA983" s="23" t="n"/>
      <c r="CB983" s="23" t="n"/>
      <c r="CC983" s="23" t="n"/>
      <c r="CD983" s="23" t="n"/>
      <c r="CE983" s="23" t="n"/>
      <c r="CF983" s="23" t="n"/>
      <c r="CG983" s="23" t="n"/>
      <c r="CH983" s="23" t="n"/>
      <c r="CI983" s="23" t="n"/>
      <c r="CJ983" s="23" t="n"/>
      <c r="CK983" s="23" t="n"/>
      <c r="CL983" s="23" t="n"/>
      <c r="CM983" s="23" t="n"/>
      <c r="CN983" s="23" t="n"/>
      <c r="CO983" s="23" t="n"/>
      <c r="CP983" s="23" t="n"/>
      <c r="CQ983" s="23" t="n"/>
      <c r="CR983" s="23" t="n"/>
      <c r="CS983" s="23" t="n"/>
      <c r="CT983" s="23" t="n"/>
      <c r="CU983" s="23" t="n"/>
      <c r="CV983" s="23" t="n"/>
      <c r="CW983" s="23" t="n"/>
      <c r="CX983" s="23" t="n"/>
      <c r="CY983" s="23" t="n"/>
      <c r="CZ983" s="23" t="n"/>
      <c r="DA983" s="23" t="n"/>
      <c r="DB983" s="23" t="n"/>
      <c r="DC983" s="23" t="n"/>
      <c r="DE983" s="12" t="inlineStr">
        <is>
          <t>CHEM-1280</t>
        </is>
      </c>
    </row>
    <row r="984">
      <c r="B984" s="24" t="inlineStr">
        <is>
          <t>PO_No</t>
        </is>
      </c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  <c r="AD984" s="25" t="n"/>
      <c r="AE984" s="25" t="n"/>
      <c r="AF984" s="25" t="n"/>
      <c r="AG984" s="25" t="n"/>
      <c r="AH984" s="25" t="n"/>
      <c r="AI984" s="25" t="n"/>
      <c r="AJ984" s="25" t="n"/>
      <c r="AK984" s="25" t="n"/>
      <c r="AL984" s="25" t="n"/>
      <c r="AM984" s="25" t="n"/>
      <c r="AN984" s="25" t="n"/>
      <c r="AO984" s="25" t="n"/>
      <c r="AP984" s="25" t="n"/>
      <c r="AQ984" s="25" t="n"/>
      <c r="AR984" s="25" t="n"/>
      <c r="AS984" s="25" t="n"/>
      <c r="AT984" s="25" t="n"/>
      <c r="AU984" s="25" t="n"/>
      <c r="AV984" s="25" t="n"/>
      <c r="AW984" s="25" t="n"/>
      <c r="AX984" s="25" t="n"/>
      <c r="AY984" s="25" t="n"/>
      <c r="AZ984" s="25" t="n"/>
      <c r="BA984" s="25" t="n"/>
      <c r="BB984" s="25" t="n"/>
      <c r="BC984" s="25" t="n"/>
      <c r="BD984" s="25" t="n"/>
      <c r="BE984" s="25" t="n"/>
      <c r="BF984" s="25" t="n"/>
      <c r="BG984" s="25" t="n"/>
      <c r="BH984" s="25" t="n"/>
      <c r="BI984" s="25" t="n"/>
      <c r="BJ984" s="25" t="n"/>
      <c r="BK984" s="25" t="n"/>
      <c r="BL984" s="25" t="n"/>
      <c r="BM984" s="25" t="n"/>
      <c r="BN984" s="25" t="n"/>
      <c r="BO984" s="25" t="n"/>
      <c r="BP984" s="25" t="n"/>
      <c r="BQ984" s="25" t="n"/>
      <c r="BR984" s="25" t="n"/>
      <c r="BS984" s="25" t="n"/>
      <c r="BT984" s="25" t="n"/>
      <c r="BU984" s="25" t="n"/>
      <c r="BV984" s="25" t="n"/>
      <c r="BW984" s="25" t="n"/>
      <c r="BX984" s="25" t="n"/>
      <c r="BY984" s="25" t="n"/>
      <c r="BZ984" s="25" t="n"/>
      <c r="CA984" s="25" t="n"/>
      <c r="CB984" s="25" t="n"/>
      <c r="CC984" s="25" t="n"/>
      <c r="CD984" s="25" t="n"/>
      <c r="CE984" s="25" t="n"/>
      <c r="CF984" s="25" t="n"/>
      <c r="CG984" s="25" t="n"/>
      <c r="CH984" s="25" t="n"/>
      <c r="CI984" s="25" t="n"/>
      <c r="CJ984" s="25" t="n"/>
      <c r="CK984" s="25" t="n"/>
      <c r="CL984" s="25" t="n"/>
      <c r="CM984" s="25" t="n"/>
      <c r="CN984" s="25" t="n"/>
      <c r="CO984" s="25" t="n"/>
      <c r="CP984" s="25" t="n"/>
      <c r="CQ984" s="25" t="n"/>
      <c r="CR984" s="25" t="n"/>
      <c r="CS984" s="25" t="n"/>
      <c r="CT984" s="25" t="n"/>
      <c r="CU984" s="25" t="n"/>
      <c r="CV984" s="25" t="n"/>
      <c r="CW984" s="25" t="n"/>
      <c r="CX984" s="25" t="n"/>
      <c r="CY984" s="25" t="n"/>
      <c r="CZ984" s="25" t="n"/>
      <c r="DA984" s="25" t="n"/>
      <c r="DB984" s="25" t="n"/>
      <c r="DC984" s="25" t="n"/>
    </row>
    <row r="985">
      <c r="B985" s="5" t="inlineStr">
        <is>
          <t>合計在庫(週末時点,kg)</t>
        </is>
      </c>
      <c r="D985">
        <f>'Grid_Stock'!B43</f>
        <v/>
      </c>
      <c r="E985">
        <f>'Grid_Stock'!C43</f>
        <v/>
      </c>
      <c r="F985">
        <f>'Grid_Stock'!D43</f>
        <v/>
      </c>
      <c r="G985">
        <f>'Grid_Stock'!E43</f>
        <v/>
      </c>
      <c r="H985">
        <f>'Grid_Stock'!F43</f>
        <v/>
      </c>
      <c r="I985">
        <f>'Grid_Stock'!G43</f>
        <v/>
      </c>
      <c r="J985">
        <f>'Grid_Stock'!H43</f>
        <v/>
      </c>
      <c r="K985">
        <f>'Grid_Stock'!I43</f>
        <v/>
      </c>
      <c r="L985">
        <f>'Grid_Stock'!J43</f>
        <v/>
      </c>
      <c r="M985">
        <f>'Grid_Stock'!K43</f>
        <v/>
      </c>
      <c r="N985">
        <f>'Grid_Stock'!L43</f>
        <v/>
      </c>
      <c r="O985">
        <f>'Grid_Stock'!M43</f>
        <v/>
      </c>
      <c r="P985">
        <f>'Grid_Stock'!N43</f>
        <v/>
      </c>
      <c r="Q985">
        <f>'Grid_Stock'!O43</f>
        <v/>
      </c>
      <c r="R985">
        <f>'Grid_Stock'!P43</f>
        <v/>
      </c>
      <c r="S985">
        <f>'Grid_Stock'!Q43</f>
        <v/>
      </c>
      <c r="T985">
        <f>'Grid_Stock'!R43</f>
        <v/>
      </c>
      <c r="U985">
        <f>'Grid_Stock'!S43</f>
        <v/>
      </c>
      <c r="V985">
        <f>'Grid_Stock'!T43</f>
        <v/>
      </c>
      <c r="W985">
        <f>'Grid_Stock'!U43</f>
        <v/>
      </c>
      <c r="X985">
        <f>'Grid_Stock'!V43</f>
        <v/>
      </c>
      <c r="Y985">
        <f>'Grid_Stock'!W43</f>
        <v/>
      </c>
      <c r="Z985">
        <f>'Grid_Stock'!X43</f>
        <v/>
      </c>
      <c r="AA985">
        <f>'Grid_Stock'!Y43</f>
        <v/>
      </c>
      <c r="AB985">
        <f>'Grid_Stock'!Z43</f>
        <v/>
      </c>
      <c r="AC985">
        <f>'Grid_Stock'!AA43</f>
        <v/>
      </c>
      <c r="AD985">
        <f>'Grid_Stock'!AB43</f>
        <v/>
      </c>
      <c r="AE985">
        <f>'Grid_Stock'!AC43</f>
        <v/>
      </c>
      <c r="AF985">
        <f>'Grid_Stock'!AD43</f>
        <v/>
      </c>
      <c r="AG985">
        <f>'Grid_Stock'!AE43</f>
        <v/>
      </c>
      <c r="AH985">
        <f>'Grid_Stock'!AF43</f>
        <v/>
      </c>
      <c r="AI985">
        <f>'Grid_Stock'!AG43</f>
        <v/>
      </c>
      <c r="AJ985">
        <f>'Grid_Stock'!AH43</f>
        <v/>
      </c>
      <c r="AK985">
        <f>'Grid_Stock'!AI43</f>
        <v/>
      </c>
      <c r="AL985">
        <f>'Grid_Stock'!AJ43</f>
        <v/>
      </c>
      <c r="AM985">
        <f>'Grid_Stock'!AK43</f>
        <v/>
      </c>
      <c r="AN985">
        <f>'Grid_Stock'!AL43</f>
        <v/>
      </c>
      <c r="AO985">
        <f>'Grid_Stock'!AM43</f>
        <v/>
      </c>
      <c r="AP985">
        <f>'Grid_Stock'!AN43</f>
        <v/>
      </c>
      <c r="AQ985">
        <f>'Grid_Stock'!AO43</f>
        <v/>
      </c>
      <c r="AR985">
        <f>'Grid_Stock'!AP43</f>
        <v/>
      </c>
      <c r="AS985">
        <f>'Grid_Stock'!AQ43</f>
        <v/>
      </c>
      <c r="AT985">
        <f>'Grid_Stock'!AR43</f>
        <v/>
      </c>
      <c r="AU985">
        <f>'Grid_Stock'!AS43</f>
        <v/>
      </c>
      <c r="AV985">
        <f>'Grid_Stock'!AT43</f>
        <v/>
      </c>
      <c r="AW985">
        <f>'Grid_Stock'!AU43</f>
        <v/>
      </c>
      <c r="AX985">
        <f>'Grid_Stock'!AV43</f>
        <v/>
      </c>
      <c r="AY985">
        <f>'Grid_Stock'!AW43</f>
        <v/>
      </c>
      <c r="AZ985">
        <f>'Grid_Stock'!AX43</f>
        <v/>
      </c>
      <c r="BA985">
        <f>'Grid_Stock'!AY43</f>
        <v/>
      </c>
      <c r="BB985">
        <f>'Grid_Stock'!AZ43</f>
        <v/>
      </c>
      <c r="BC985">
        <f>'Grid_Stock'!BA43</f>
        <v/>
      </c>
      <c r="BD985">
        <f>'Grid_Stock'!BB43</f>
        <v/>
      </c>
      <c r="BE985">
        <f>'Grid_Stock'!BC43</f>
        <v/>
      </c>
      <c r="BF985">
        <f>'Grid_Stock'!BD43</f>
        <v/>
      </c>
      <c r="BG985">
        <f>'Grid_Stock'!BE43</f>
        <v/>
      </c>
      <c r="BH985">
        <f>'Grid_Stock'!BF43</f>
        <v/>
      </c>
      <c r="BI985">
        <f>'Grid_Stock'!BG43</f>
        <v/>
      </c>
      <c r="BJ985">
        <f>'Grid_Stock'!BH43</f>
        <v/>
      </c>
      <c r="BK985">
        <f>'Grid_Stock'!BI43</f>
        <v/>
      </c>
      <c r="BL985">
        <f>'Grid_Stock'!BJ43</f>
        <v/>
      </c>
      <c r="BM985">
        <f>'Grid_Stock'!BK43</f>
        <v/>
      </c>
      <c r="BN985">
        <f>'Grid_Stock'!BL43</f>
        <v/>
      </c>
      <c r="BO985">
        <f>'Grid_Stock'!BM43</f>
        <v/>
      </c>
      <c r="BP985">
        <f>'Grid_Stock'!BN43</f>
        <v/>
      </c>
      <c r="BQ985">
        <f>'Grid_Stock'!BO43</f>
        <v/>
      </c>
      <c r="BR985">
        <f>'Grid_Stock'!BP43</f>
        <v/>
      </c>
      <c r="BS985">
        <f>'Grid_Stock'!BQ43</f>
        <v/>
      </c>
      <c r="BT985">
        <f>'Grid_Stock'!BR43</f>
        <v/>
      </c>
      <c r="BU985">
        <f>'Grid_Stock'!BS43</f>
        <v/>
      </c>
      <c r="BV985">
        <f>'Grid_Stock'!BT43</f>
        <v/>
      </c>
      <c r="BW985">
        <f>'Grid_Stock'!BU43</f>
        <v/>
      </c>
      <c r="BX985">
        <f>'Grid_Stock'!BV43</f>
        <v/>
      </c>
      <c r="BY985">
        <f>'Grid_Stock'!BW43</f>
        <v/>
      </c>
      <c r="BZ985">
        <f>'Grid_Stock'!BX43</f>
        <v/>
      </c>
      <c r="CA985">
        <f>'Grid_Stock'!BY43</f>
        <v/>
      </c>
      <c r="CB985">
        <f>'Grid_Stock'!BZ43</f>
        <v/>
      </c>
      <c r="CC985">
        <f>'Grid_Stock'!CA43</f>
        <v/>
      </c>
      <c r="CD985">
        <f>'Grid_Stock'!CB43</f>
        <v/>
      </c>
      <c r="CE985">
        <f>'Grid_Stock'!CC43</f>
        <v/>
      </c>
      <c r="CF985">
        <f>'Grid_Stock'!CD43</f>
        <v/>
      </c>
      <c r="CG985">
        <f>'Grid_Stock'!CE43</f>
        <v/>
      </c>
      <c r="CH985">
        <f>'Grid_Stock'!CF43</f>
        <v/>
      </c>
      <c r="CI985">
        <f>'Grid_Stock'!CG43</f>
        <v/>
      </c>
      <c r="CJ985">
        <f>'Grid_Stock'!CH43</f>
        <v/>
      </c>
      <c r="CK985">
        <f>'Grid_Stock'!CI43</f>
        <v/>
      </c>
      <c r="CL985">
        <f>'Grid_Stock'!CJ43</f>
        <v/>
      </c>
      <c r="CM985">
        <f>'Grid_Stock'!CK43</f>
        <v/>
      </c>
      <c r="CN985">
        <f>'Grid_Stock'!CL43</f>
        <v/>
      </c>
      <c r="CO985">
        <f>'Grid_Stock'!CM43</f>
        <v/>
      </c>
      <c r="CP985">
        <f>'Grid_Stock'!CN43</f>
        <v/>
      </c>
      <c r="CQ985">
        <f>'Grid_Stock'!CO43</f>
        <v/>
      </c>
      <c r="CR985">
        <f>'Grid_Stock'!CP43</f>
        <v/>
      </c>
      <c r="CS985">
        <f>'Grid_Stock'!CQ43</f>
        <v/>
      </c>
      <c r="CT985">
        <f>'Grid_Stock'!CR43</f>
        <v/>
      </c>
      <c r="CU985">
        <f>'Grid_Stock'!CS43</f>
        <v/>
      </c>
      <c r="CV985">
        <f>'Grid_Stock'!CT43</f>
        <v/>
      </c>
      <c r="CW985">
        <f>'Grid_Stock'!CU43</f>
        <v/>
      </c>
      <c r="CX985">
        <f>'Grid_Stock'!CV43</f>
        <v/>
      </c>
      <c r="CY985">
        <f>'Grid_Stock'!CW43</f>
        <v/>
      </c>
      <c r="CZ985">
        <f>'Grid_Stock'!CX43</f>
        <v/>
      </c>
      <c r="DA985">
        <f>'Grid_Stock'!CY43</f>
        <v/>
      </c>
      <c r="DB985">
        <f>'Grid_Stock'!CZ43</f>
        <v/>
      </c>
      <c r="DC985">
        <f>'Grid_Stock'!DA43</f>
        <v/>
      </c>
    </row>
    <row r="986">
      <c r="B986" s="26" t="inlineStr">
        <is>
          <t>（発注の目安はDashboardの基準在庫[下限/上限]と色分けを参照）</t>
        </is>
      </c>
    </row>
    <row r="988">
      <c r="A988" s="21" t="inlineStr">
        <is>
          <t>CHEM-1570</t>
        </is>
      </c>
      <c r="B988" s="21" t="inlineStr">
        <is>
          <t>NOPAGOAL A</t>
        </is>
      </c>
      <c r="C988" s="22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  <c r="AA988" s="21" t="n"/>
      <c r="AB988" s="21" t="n"/>
      <c r="AC988" s="21" t="n"/>
      <c r="AD988" s="21" t="n"/>
      <c r="AE988" s="21" t="n"/>
      <c r="AF988" s="21" t="n"/>
      <c r="AG988" s="21" t="n"/>
      <c r="AH988" s="21" t="n"/>
      <c r="AI988" s="21" t="n"/>
      <c r="AJ988" s="21" t="n"/>
      <c r="AK988" s="21" t="n"/>
      <c r="AL988" s="21" t="n"/>
      <c r="AM988" s="21" t="n"/>
      <c r="AN988" s="21" t="n"/>
      <c r="AO988" s="21" t="n"/>
      <c r="AP988" s="21" t="n"/>
      <c r="AQ988" s="21" t="n"/>
      <c r="AR988" s="21" t="n"/>
      <c r="AS988" s="21" t="n"/>
      <c r="AT988" s="21" t="n"/>
      <c r="AU988" s="21" t="n"/>
      <c r="AV988" s="21" t="n"/>
      <c r="AW988" s="21" t="n"/>
      <c r="AX988" s="21" t="n"/>
      <c r="AY988" s="21" t="n"/>
      <c r="AZ988" s="21" t="n"/>
      <c r="BA988" s="21" t="n"/>
      <c r="BB988" s="21" t="n"/>
      <c r="BC988" s="21" t="n"/>
      <c r="BD988" s="21" t="n"/>
      <c r="BE988" s="21" t="n"/>
      <c r="BF988" s="21" t="n"/>
      <c r="BG988" s="21" t="n"/>
      <c r="BH988" s="21" t="n"/>
      <c r="BI988" s="21" t="n"/>
      <c r="BJ988" s="21" t="n"/>
      <c r="BK988" s="21" t="n"/>
      <c r="BL988" s="21" t="n"/>
      <c r="BM988" s="21" t="n"/>
      <c r="BN988" s="21" t="n"/>
      <c r="BO988" s="21" t="n"/>
      <c r="BP988" s="21" t="n"/>
      <c r="BQ988" s="21" t="n"/>
      <c r="BR988" s="21" t="n"/>
      <c r="BS988" s="21" t="n"/>
      <c r="BT988" s="21" t="n"/>
      <c r="BU988" s="21" t="n"/>
      <c r="BV988" s="21" t="n"/>
      <c r="BW988" s="21" t="n"/>
      <c r="BX988" s="21" t="n"/>
      <c r="BY988" s="21" t="n"/>
      <c r="BZ988" s="21" t="n"/>
      <c r="CA988" s="21" t="n"/>
      <c r="CB988" s="21" t="n"/>
      <c r="CC988" s="21" t="n"/>
      <c r="CD988" s="21" t="n"/>
      <c r="CE988" s="21" t="n"/>
      <c r="CF988" s="21" t="n"/>
      <c r="CG988" s="21" t="n"/>
      <c r="CH988" s="21" t="n"/>
      <c r="CI988" s="21" t="n"/>
      <c r="CJ988" s="21" t="n"/>
      <c r="CK988" s="21" t="n"/>
      <c r="CL988" s="21" t="n"/>
      <c r="CM988" s="21" t="n"/>
      <c r="CN988" s="21" t="n"/>
      <c r="CO988" s="21" t="n"/>
      <c r="CP988" s="21" t="n"/>
      <c r="CQ988" s="21" t="n"/>
      <c r="CR988" s="21" t="n"/>
      <c r="CS988" s="21" t="n"/>
      <c r="CT988" s="21" t="n"/>
      <c r="CU988" s="21" t="n"/>
      <c r="CV988" s="21" t="n"/>
      <c r="CW988" s="21" t="n"/>
      <c r="CX988" s="21" t="n"/>
      <c r="CY988" s="21" t="n"/>
      <c r="CZ988" s="21" t="n"/>
      <c r="DA988" s="21" t="n"/>
      <c r="DB988" s="21" t="n"/>
      <c r="DC988" s="21" t="n"/>
    </row>
    <row r="989">
      <c r="B989" t="inlineStr">
        <is>
          <t>TSP-1388</t>
        </is>
      </c>
      <c r="C989" t="inlineStr">
        <is>
          <t>No. of batches</t>
        </is>
      </c>
      <c r="D989">
        <f>IFERROR(INDEX(PP_Grid[#Data],$DD989,2),0)</f>
        <v/>
      </c>
      <c r="E989">
        <f>IFERROR(INDEX(PP_Grid[#Data],$DD989,3),0)</f>
        <v/>
      </c>
      <c r="F989">
        <f>IFERROR(INDEX(PP_Grid[#Data],$DD989,4),0)</f>
        <v/>
      </c>
      <c r="G989">
        <f>IFERROR(INDEX(PP_Grid[#Data],$DD989,5),0)</f>
        <v/>
      </c>
      <c r="H989">
        <f>IFERROR(INDEX(PP_Grid[#Data],$DD989,6),0)</f>
        <v/>
      </c>
      <c r="I989">
        <f>IFERROR(INDEX(PP_Grid[#Data],$DD989,7),0)</f>
        <v/>
      </c>
      <c r="J989">
        <f>IFERROR(INDEX(PP_Grid[#Data],$DD989,8),0)</f>
        <v/>
      </c>
      <c r="K989">
        <f>IFERROR(INDEX(PP_Grid[#Data],$DD989,9),0)</f>
        <v/>
      </c>
      <c r="L989">
        <f>IFERROR(INDEX(PP_Grid[#Data],$DD989,10),0)</f>
        <v/>
      </c>
      <c r="M989">
        <f>IFERROR(INDEX(PP_Grid[#Data],$DD989,11),0)</f>
        <v/>
      </c>
      <c r="N989">
        <f>IFERROR(INDEX(PP_Grid[#Data],$DD989,12),0)</f>
        <v/>
      </c>
      <c r="O989">
        <f>IFERROR(INDEX(PP_Grid[#Data],$DD989,13),0)</f>
        <v/>
      </c>
      <c r="P989">
        <f>IFERROR(INDEX(PP_Grid[#Data],$DD989,14),0)</f>
        <v/>
      </c>
      <c r="Q989">
        <f>IFERROR(INDEX(PP_Grid[#Data],$DD989,15),0)</f>
        <v/>
      </c>
      <c r="R989">
        <f>IFERROR(INDEX(PP_Grid[#Data],$DD989,16),0)</f>
        <v/>
      </c>
      <c r="S989">
        <f>IFERROR(INDEX(PP_Grid[#Data],$DD989,17),0)</f>
        <v/>
      </c>
      <c r="T989">
        <f>IFERROR(INDEX(PP_Grid[#Data],$DD989,18),0)</f>
        <v/>
      </c>
      <c r="U989">
        <f>IFERROR(INDEX(PP_Grid[#Data],$DD989,19),0)</f>
        <v/>
      </c>
      <c r="V989">
        <f>IFERROR(INDEX(PP_Grid[#Data],$DD989,20),0)</f>
        <v/>
      </c>
      <c r="W989">
        <f>IFERROR(INDEX(PP_Grid[#Data],$DD989,21),0)</f>
        <v/>
      </c>
      <c r="X989">
        <f>IFERROR(INDEX(PP_Grid[#Data],$DD989,22),0)</f>
        <v/>
      </c>
      <c r="Y989">
        <f>IFERROR(INDEX(PP_Grid[#Data],$DD989,23),0)</f>
        <v/>
      </c>
      <c r="Z989">
        <f>IFERROR(INDEX(PP_Grid[#Data],$DD989,24),0)</f>
        <v/>
      </c>
      <c r="AA989">
        <f>IFERROR(INDEX(PP_Grid[#Data],$DD989,25),0)</f>
        <v/>
      </c>
      <c r="AB989">
        <f>IFERROR(INDEX(PP_Grid[#Data],$DD989,26),0)</f>
        <v/>
      </c>
      <c r="AC989">
        <f>IFERROR(INDEX(PP_Grid[#Data],$DD989,27),0)</f>
        <v/>
      </c>
      <c r="AD989">
        <f>IFERROR(INDEX(PP_Grid[#Data],$DD989,28),0)</f>
        <v/>
      </c>
      <c r="AE989">
        <f>IFERROR(INDEX(PP_Grid[#Data],$DD989,29),0)</f>
        <v/>
      </c>
      <c r="AF989">
        <f>IFERROR(INDEX(PP_Grid[#Data],$DD989,30),0)</f>
        <v/>
      </c>
      <c r="AG989">
        <f>IFERROR(INDEX(PP_Grid[#Data],$DD989,31),0)</f>
        <v/>
      </c>
      <c r="AH989">
        <f>IFERROR(INDEX(PP_Grid[#Data],$DD989,32),0)</f>
        <v/>
      </c>
      <c r="AI989">
        <f>IFERROR(INDEX(PP_Grid[#Data],$DD989,33),0)</f>
        <v/>
      </c>
      <c r="AJ989">
        <f>IFERROR(INDEX(PP_Grid[#Data],$DD989,34),0)</f>
        <v/>
      </c>
      <c r="AK989">
        <f>IFERROR(INDEX(PP_Grid[#Data],$DD989,35),0)</f>
        <v/>
      </c>
      <c r="AL989">
        <f>IFERROR(INDEX(PP_Grid[#Data],$DD989,36),0)</f>
        <v/>
      </c>
      <c r="AM989">
        <f>IFERROR(INDEX(PP_Grid[#Data],$DD989,37),0)</f>
        <v/>
      </c>
      <c r="AN989">
        <f>IFERROR(INDEX(PP_Grid[#Data],$DD989,38),0)</f>
        <v/>
      </c>
      <c r="AO989">
        <f>IFERROR(INDEX(PP_Grid[#Data],$DD989,39),0)</f>
        <v/>
      </c>
      <c r="AP989">
        <f>IFERROR(INDEX(PP_Grid[#Data],$DD989,40),0)</f>
        <v/>
      </c>
      <c r="AQ989">
        <f>IFERROR(INDEX(PP_Grid[#Data],$DD989,41),0)</f>
        <v/>
      </c>
      <c r="AR989">
        <f>IFERROR(INDEX(PP_Grid[#Data],$DD989,42),0)</f>
        <v/>
      </c>
      <c r="AS989">
        <f>IFERROR(INDEX(PP_Grid[#Data],$DD989,43),0)</f>
        <v/>
      </c>
      <c r="AT989">
        <f>IFERROR(INDEX(PP_Grid[#Data],$DD989,44),0)</f>
        <v/>
      </c>
      <c r="AU989">
        <f>IFERROR(INDEX(PP_Grid[#Data],$DD989,45),0)</f>
        <v/>
      </c>
      <c r="AV989">
        <f>IFERROR(INDEX(PP_Grid[#Data],$DD989,46),0)</f>
        <v/>
      </c>
      <c r="AW989">
        <f>IFERROR(INDEX(PP_Grid[#Data],$DD989,47),0)</f>
        <v/>
      </c>
      <c r="AX989">
        <f>IFERROR(INDEX(PP_Grid[#Data],$DD989,48),0)</f>
        <v/>
      </c>
      <c r="AY989">
        <f>IFERROR(INDEX(PP_Grid[#Data],$DD989,49),0)</f>
        <v/>
      </c>
      <c r="AZ989">
        <f>IFERROR(INDEX(PP_Grid[#Data],$DD989,50),0)</f>
        <v/>
      </c>
      <c r="BA989">
        <f>IFERROR(INDEX(PP_Grid[#Data],$DD989,51),0)</f>
        <v/>
      </c>
      <c r="BB989">
        <f>IFERROR(INDEX(PP_Grid[#Data],$DD989,52),0)</f>
        <v/>
      </c>
      <c r="BC989">
        <f>IFERROR(INDEX(PP_Grid[#Data],$DD989,53),0)</f>
        <v/>
      </c>
      <c r="BD989">
        <f>IFERROR(INDEX(PP_Grid[#Data],$DD989,54),0)</f>
        <v/>
      </c>
      <c r="BE989">
        <f>IFERROR(INDEX(PP_Grid[#Data],$DD989,55),0)</f>
        <v/>
      </c>
      <c r="BF989">
        <f>IFERROR(INDEX(PP_Grid[#Data],$DD989,56),0)</f>
        <v/>
      </c>
      <c r="BG989">
        <f>IFERROR(INDEX(PP_Grid[#Data],$DD989,57),0)</f>
        <v/>
      </c>
      <c r="BH989">
        <f>IFERROR(INDEX(PP_Grid[#Data],$DD989,58),0)</f>
        <v/>
      </c>
      <c r="BI989">
        <f>IFERROR(INDEX(PP_Grid[#Data],$DD989,59),0)</f>
        <v/>
      </c>
      <c r="BJ989">
        <f>IFERROR(INDEX(PP_Grid[#Data],$DD989,60),0)</f>
        <v/>
      </c>
      <c r="BK989">
        <f>IFERROR(INDEX(PP_Grid[#Data],$DD989,61),0)</f>
        <v/>
      </c>
      <c r="BL989">
        <f>IFERROR(INDEX(PP_Grid[#Data],$DD989,62),0)</f>
        <v/>
      </c>
      <c r="BM989">
        <f>IFERROR(INDEX(PP_Grid[#Data],$DD989,63),0)</f>
        <v/>
      </c>
      <c r="BN989">
        <f>IFERROR(INDEX(PP_Grid[#Data],$DD989,64),0)</f>
        <v/>
      </c>
      <c r="BO989">
        <f>IFERROR(INDEX(PP_Grid[#Data],$DD989,65),0)</f>
        <v/>
      </c>
      <c r="BP989">
        <f>IFERROR(INDEX(PP_Grid[#Data],$DD989,66),0)</f>
        <v/>
      </c>
      <c r="BQ989">
        <f>IFERROR(INDEX(PP_Grid[#Data],$DD989,67),0)</f>
        <v/>
      </c>
      <c r="BR989">
        <f>IFERROR(INDEX(PP_Grid[#Data],$DD989,68),0)</f>
        <v/>
      </c>
      <c r="BS989">
        <f>IFERROR(INDEX(PP_Grid[#Data],$DD989,69),0)</f>
        <v/>
      </c>
      <c r="BT989">
        <f>IFERROR(INDEX(PP_Grid[#Data],$DD989,70),0)</f>
        <v/>
      </c>
      <c r="BU989">
        <f>IFERROR(INDEX(PP_Grid[#Data],$DD989,71),0)</f>
        <v/>
      </c>
      <c r="BV989">
        <f>IFERROR(INDEX(PP_Grid[#Data],$DD989,72),0)</f>
        <v/>
      </c>
      <c r="BW989">
        <f>IFERROR(INDEX(PP_Grid[#Data],$DD989,73),0)</f>
        <v/>
      </c>
      <c r="BX989">
        <f>IFERROR(INDEX(PP_Grid[#Data],$DD989,74),0)</f>
        <v/>
      </c>
      <c r="BY989">
        <f>IFERROR(INDEX(PP_Grid[#Data],$DD989,75),0)</f>
        <v/>
      </c>
      <c r="BZ989">
        <f>IFERROR(INDEX(PP_Grid[#Data],$DD989,76),0)</f>
        <v/>
      </c>
      <c r="CA989">
        <f>IFERROR(INDEX(PP_Grid[#Data],$DD989,77),0)</f>
        <v/>
      </c>
      <c r="CB989">
        <f>IFERROR(INDEX(PP_Grid[#Data],$DD989,78),0)</f>
        <v/>
      </c>
      <c r="CC989">
        <f>IFERROR(INDEX(PP_Grid[#Data],$DD989,79),0)</f>
        <v/>
      </c>
      <c r="CD989">
        <f>IFERROR(INDEX(PP_Grid[#Data],$DD989,80),0)</f>
        <v/>
      </c>
      <c r="CE989">
        <f>IFERROR(INDEX(PP_Grid[#Data],$DD989,81),0)</f>
        <v/>
      </c>
      <c r="CF989">
        <f>IFERROR(INDEX(PP_Grid[#Data],$DD989,82),0)</f>
        <v/>
      </c>
      <c r="CG989">
        <f>IFERROR(INDEX(PP_Grid[#Data],$DD989,83),0)</f>
        <v/>
      </c>
      <c r="CH989">
        <f>IFERROR(INDEX(PP_Grid[#Data],$DD989,84),0)</f>
        <v/>
      </c>
      <c r="CI989">
        <f>IFERROR(INDEX(PP_Grid[#Data],$DD989,85),0)</f>
        <v/>
      </c>
      <c r="CJ989">
        <f>IFERROR(INDEX(PP_Grid[#Data],$DD989,86),0)</f>
        <v/>
      </c>
      <c r="CK989">
        <f>IFERROR(INDEX(PP_Grid[#Data],$DD989,87),0)</f>
        <v/>
      </c>
      <c r="CL989">
        <f>IFERROR(INDEX(PP_Grid[#Data],$DD989,88),0)</f>
        <v/>
      </c>
      <c r="CM989">
        <f>IFERROR(INDEX(PP_Grid[#Data],$DD989,89),0)</f>
        <v/>
      </c>
      <c r="CN989">
        <f>IFERROR(INDEX(PP_Grid[#Data],$DD989,90),0)</f>
        <v/>
      </c>
      <c r="CO989">
        <f>IFERROR(INDEX(PP_Grid[#Data],$DD989,91),0)</f>
        <v/>
      </c>
      <c r="CP989">
        <f>IFERROR(INDEX(PP_Grid[#Data],$DD989,92),0)</f>
        <v/>
      </c>
      <c r="CQ989">
        <f>IFERROR(INDEX(PP_Grid[#Data],$DD989,93),0)</f>
        <v/>
      </c>
      <c r="CR989">
        <f>IFERROR(INDEX(PP_Grid[#Data],$DD989,94),0)</f>
        <v/>
      </c>
      <c r="CS989">
        <f>IFERROR(INDEX(PP_Grid[#Data],$DD989,95),0)</f>
        <v/>
      </c>
      <c r="CT989">
        <f>IFERROR(INDEX(PP_Grid[#Data],$DD989,96),0)</f>
        <v/>
      </c>
      <c r="CU989">
        <f>IFERROR(INDEX(PP_Grid[#Data],$DD989,97),0)</f>
        <v/>
      </c>
      <c r="CV989">
        <f>IFERROR(INDEX(PP_Grid[#Data],$DD989,98),0)</f>
        <v/>
      </c>
      <c r="CW989">
        <f>IFERROR(INDEX(PP_Grid[#Data],$DD989,99),0)</f>
        <v/>
      </c>
      <c r="CX989">
        <f>IFERROR(INDEX(PP_Grid[#Data],$DD989,100),0)</f>
        <v/>
      </c>
      <c r="CY989">
        <f>IFERROR(INDEX(PP_Grid[#Data],$DD989,101),0)</f>
        <v/>
      </c>
      <c r="CZ989">
        <f>IFERROR(INDEX(PP_Grid[#Data],$DD989,102),0)</f>
        <v/>
      </c>
      <c r="DA989">
        <f>IFERROR(INDEX(PP_Grid[#Data],$DD989,103),0)</f>
        <v/>
      </c>
      <c r="DB989">
        <f>IFERROR(INDEX(PP_Grid[#Data],$DD989,104),0)</f>
        <v/>
      </c>
      <c r="DC989">
        <f>IFERROR(INDEX(PP_Grid[#Data],$DD989,105),0)</f>
        <v/>
      </c>
      <c r="DD989" s="12">
        <f>IFERROR(MATCH($B989,PP_Grid[Intermediate],0),99999)</f>
        <v/>
      </c>
    </row>
    <row r="990">
      <c r="B990" t="inlineStr">
        <is>
          <t>使用量(kg)</t>
        </is>
      </c>
      <c r="C990">
        <f>SUMIFS(M_BOM[RM_Qty_Per_Batch],M_BOM[Intermediate],$B989,M_BOM[Part Name],$A988)</f>
        <v/>
      </c>
      <c r="D990">
        <f>$C990*D989</f>
        <v/>
      </c>
      <c r="E990">
        <f>$C990*E989</f>
        <v/>
      </c>
      <c r="F990">
        <f>$C990*F989</f>
        <v/>
      </c>
      <c r="G990">
        <f>$C990*G989</f>
        <v/>
      </c>
      <c r="H990">
        <f>$C990*H989</f>
        <v/>
      </c>
      <c r="I990">
        <f>$C990*I989</f>
        <v/>
      </c>
      <c r="J990">
        <f>$C990*J989</f>
        <v/>
      </c>
      <c r="K990">
        <f>$C990*K989</f>
        <v/>
      </c>
      <c r="L990">
        <f>$C990*L989</f>
        <v/>
      </c>
      <c r="M990">
        <f>$C990*M989</f>
        <v/>
      </c>
      <c r="N990">
        <f>$C990*N989</f>
        <v/>
      </c>
      <c r="O990">
        <f>$C990*O989</f>
        <v/>
      </c>
      <c r="P990">
        <f>$C990*P989</f>
        <v/>
      </c>
      <c r="Q990">
        <f>$C990*Q989</f>
        <v/>
      </c>
      <c r="R990">
        <f>$C990*R989</f>
        <v/>
      </c>
      <c r="S990">
        <f>$C990*S989</f>
        <v/>
      </c>
      <c r="T990">
        <f>$C990*T989</f>
        <v/>
      </c>
      <c r="U990">
        <f>$C990*U989</f>
        <v/>
      </c>
      <c r="V990">
        <f>$C990*V989</f>
        <v/>
      </c>
      <c r="W990">
        <f>$C990*W989</f>
        <v/>
      </c>
      <c r="X990">
        <f>$C990*X989</f>
        <v/>
      </c>
      <c r="Y990">
        <f>$C990*Y989</f>
        <v/>
      </c>
      <c r="Z990">
        <f>$C990*Z989</f>
        <v/>
      </c>
      <c r="AA990">
        <f>$C990*AA989</f>
        <v/>
      </c>
      <c r="AB990">
        <f>$C990*AB989</f>
        <v/>
      </c>
      <c r="AC990">
        <f>$C990*AC989</f>
        <v/>
      </c>
      <c r="AD990">
        <f>$C990*AD989</f>
        <v/>
      </c>
      <c r="AE990">
        <f>$C990*AE989</f>
        <v/>
      </c>
      <c r="AF990">
        <f>$C990*AF989</f>
        <v/>
      </c>
      <c r="AG990">
        <f>$C990*AG989</f>
        <v/>
      </c>
      <c r="AH990">
        <f>$C990*AH989</f>
        <v/>
      </c>
      <c r="AI990">
        <f>$C990*AI989</f>
        <v/>
      </c>
      <c r="AJ990">
        <f>$C990*AJ989</f>
        <v/>
      </c>
      <c r="AK990">
        <f>$C990*AK989</f>
        <v/>
      </c>
      <c r="AL990">
        <f>$C990*AL989</f>
        <v/>
      </c>
      <c r="AM990">
        <f>$C990*AM989</f>
        <v/>
      </c>
      <c r="AN990">
        <f>$C990*AN989</f>
        <v/>
      </c>
      <c r="AO990">
        <f>$C990*AO989</f>
        <v/>
      </c>
      <c r="AP990">
        <f>$C990*AP989</f>
        <v/>
      </c>
      <c r="AQ990">
        <f>$C990*AQ989</f>
        <v/>
      </c>
      <c r="AR990">
        <f>$C990*AR989</f>
        <v/>
      </c>
      <c r="AS990">
        <f>$C990*AS989</f>
        <v/>
      </c>
      <c r="AT990">
        <f>$C990*AT989</f>
        <v/>
      </c>
      <c r="AU990">
        <f>$C990*AU989</f>
        <v/>
      </c>
      <c r="AV990">
        <f>$C990*AV989</f>
        <v/>
      </c>
      <c r="AW990">
        <f>$C990*AW989</f>
        <v/>
      </c>
      <c r="AX990">
        <f>$C990*AX989</f>
        <v/>
      </c>
      <c r="AY990">
        <f>$C990*AY989</f>
        <v/>
      </c>
      <c r="AZ990">
        <f>$C990*AZ989</f>
        <v/>
      </c>
      <c r="BA990">
        <f>$C990*BA989</f>
        <v/>
      </c>
      <c r="BB990">
        <f>$C990*BB989</f>
        <v/>
      </c>
      <c r="BC990">
        <f>$C990*BC989</f>
        <v/>
      </c>
      <c r="BD990">
        <f>$C990*BD989</f>
        <v/>
      </c>
      <c r="BE990">
        <f>$C990*BE989</f>
        <v/>
      </c>
      <c r="BF990">
        <f>$C990*BF989</f>
        <v/>
      </c>
      <c r="BG990">
        <f>$C990*BG989</f>
        <v/>
      </c>
      <c r="BH990">
        <f>$C990*BH989</f>
        <v/>
      </c>
      <c r="BI990">
        <f>$C990*BI989</f>
        <v/>
      </c>
      <c r="BJ990">
        <f>$C990*BJ989</f>
        <v/>
      </c>
      <c r="BK990">
        <f>$C990*BK989</f>
        <v/>
      </c>
      <c r="BL990">
        <f>$C990*BL989</f>
        <v/>
      </c>
      <c r="BM990">
        <f>$C990*BM989</f>
        <v/>
      </c>
      <c r="BN990">
        <f>$C990*BN989</f>
        <v/>
      </c>
      <c r="BO990">
        <f>$C990*BO989</f>
        <v/>
      </c>
      <c r="BP990">
        <f>$C990*BP989</f>
        <v/>
      </c>
      <c r="BQ990">
        <f>$C990*BQ989</f>
        <v/>
      </c>
      <c r="BR990">
        <f>$C990*BR989</f>
        <v/>
      </c>
      <c r="BS990">
        <f>$C990*BS989</f>
        <v/>
      </c>
      <c r="BT990">
        <f>$C990*BT989</f>
        <v/>
      </c>
      <c r="BU990">
        <f>$C990*BU989</f>
        <v/>
      </c>
      <c r="BV990">
        <f>$C990*BV989</f>
        <v/>
      </c>
      <c r="BW990">
        <f>$C990*BW989</f>
        <v/>
      </c>
      <c r="BX990">
        <f>$C990*BX989</f>
        <v/>
      </c>
      <c r="BY990">
        <f>$C990*BY989</f>
        <v/>
      </c>
      <c r="BZ990">
        <f>$C990*BZ989</f>
        <v/>
      </c>
      <c r="CA990">
        <f>$C990*CA989</f>
        <v/>
      </c>
      <c r="CB990">
        <f>$C990*CB989</f>
        <v/>
      </c>
      <c r="CC990">
        <f>$C990*CC989</f>
        <v/>
      </c>
      <c r="CD990">
        <f>$C990*CD989</f>
        <v/>
      </c>
      <c r="CE990">
        <f>$C990*CE989</f>
        <v/>
      </c>
      <c r="CF990">
        <f>$C990*CF989</f>
        <v/>
      </c>
      <c r="CG990">
        <f>$C990*CG989</f>
        <v/>
      </c>
      <c r="CH990">
        <f>$C990*CH989</f>
        <v/>
      </c>
      <c r="CI990">
        <f>$C990*CI989</f>
        <v/>
      </c>
      <c r="CJ990">
        <f>$C990*CJ989</f>
        <v/>
      </c>
      <c r="CK990">
        <f>$C990*CK989</f>
        <v/>
      </c>
      <c r="CL990">
        <f>$C990*CL989</f>
        <v/>
      </c>
      <c r="CM990">
        <f>$C990*CM989</f>
        <v/>
      </c>
      <c r="CN990">
        <f>$C990*CN989</f>
        <v/>
      </c>
      <c r="CO990">
        <f>$C990*CO989</f>
        <v/>
      </c>
      <c r="CP990">
        <f>$C990*CP989</f>
        <v/>
      </c>
      <c r="CQ990">
        <f>$C990*CQ989</f>
        <v/>
      </c>
      <c r="CR990">
        <f>$C990*CR989</f>
        <v/>
      </c>
      <c r="CS990">
        <f>$C990*CS989</f>
        <v/>
      </c>
      <c r="CT990">
        <f>$C990*CT989</f>
        <v/>
      </c>
      <c r="CU990">
        <f>$C990*CU989</f>
        <v/>
      </c>
      <c r="CV990">
        <f>$C990*CV989</f>
        <v/>
      </c>
      <c r="CW990">
        <f>$C990*CW989</f>
        <v/>
      </c>
      <c r="CX990">
        <f>$C990*CX989</f>
        <v/>
      </c>
      <c r="CY990">
        <f>$C990*CY989</f>
        <v/>
      </c>
      <c r="CZ990">
        <f>$C990*CZ989</f>
        <v/>
      </c>
      <c r="DA990">
        <f>$C990*DA989</f>
        <v/>
      </c>
      <c r="DB990">
        <f>$C990*DB989</f>
        <v/>
      </c>
      <c r="DC990">
        <f>$C990*DC989</f>
        <v/>
      </c>
    </row>
    <row r="991">
      <c r="B991" t="inlineStr">
        <is>
          <t>TSP-1448</t>
        </is>
      </c>
      <c r="C991" t="inlineStr">
        <is>
          <t>No. of batches</t>
        </is>
      </c>
      <c r="D991">
        <f>IFERROR(INDEX(PP_Grid[#Data],$DD991,2),0)</f>
        <v/>
      </c>
      <c r="E991">
        <f>IFERROR(INDEX(PP_Grid[#Data],$DD991,3),0)</f>
        <v/>
      </c>
      <c r="F991">
        <f>IFERROR(INDEX(PP_Grid[#Data],$DD991,4),0)</f>
        <v/>
      </c>
      <c r="G991">
        <f>IFERROR(INDEX(PP_Grid[#Data],$DD991,5),0)</f>
        <v/>
      </c>
      <c r="H991">
        <f>IFERROR(INDEX(PP_Grid[#Data],$DD991,6),0)</f>
        <v/>
      </c>
      <c r="I991">
        <f>IFERROR(INDEX(PP_Grid[#Data],$DD991,7),0)</f>
        <v/>
      </c>
      <c r="J991">
        <f>IFERROR(INDEX(PP_Grid[#Data],$DD991,8),0)</f>
        <v/>
      </c>
      <c r="K991">
        <f>IFERROR(INDEX(PP_Grid[#Data],$DD991,9),0)</f>
        <v/>
      </c>
      <c r="L991">
        <f>IFERROR(INDEX(PP_Grid[#Data],$DD991,10),0)</f>
        <v/>
      </c>
      <c r="M991">
        <f>IFERROR(INDEX(PP_Grid[#Data],$DD991,11),0)</f>
        <v/>
      </c>
      <c r="N991">
        <f>IFERROR(INDEX(PP_Grid[#Data],$DD991,12),0)</f>
        <v/>
      </c>
      <c r="O991">
        <f>IFERROR(INDEX(PP_Grid[#Data],$DD991,13),0)</f>
        <v/>
      </c>
      <c r="P991">
        <f>IFERROR(INDEX(PP_Grid[#Data],$DD991,14),0)</f>
        <v/>
      </c>
      <c r="Q991">
        <f>IFERROR(INDEX(PP_Grid[#Data],$DD991,15),0)</f>
        <v/>
      </c>
      <c r="R991">
        <f>IFERROR(INDEX(PP_Grid[#Data],$DD991,16),0)</f>
        <v/>
      </c>
      <c r="S991">
        <f>IFERROR(INDEX(PP_Grid[#Data],$DD991,17),0)</f>
        <v/>
      </c>
      <c r="T991">
        <f>IFERROR(INDEX(PP_Grid[#Data],$DD991,18),0)</f>
        <v/>
      </c>
      <c r="U991">
        <f>IFERROR(INDEX(PP_Grid[#Data],$DD991,19),0)</f>
        <v/>
      </c>
      <c r="V991">
        <f>IFERROR(INDEX(PP_Grid[#Data],$DD991,20),0)</f>
        <v/>
      </c>
      <c r="W991">
        <f>IFERROR(INDEX(PP_Grid[#Data],$DD991,21),0)</f>
        <v/>
      </c>
      <c r="X991">
        <f>IFERROR(INDEX(PP_Grid[#Data],$DD991,22),0)</f>
        <v/>
      </c>
      <c r="Y991">
        <f>IFERROR(INDEX(PP_Grid[#Data],$DD991,23),0)</f>
        <v/>
      </c>
      <c r="Z991">
        <f>IFERROR(INDEX(PP_Grid[#Data],$DD991,24),0)</f>
        <v/>
      </c>
      <c r="AA991">
        <f>IFERROR(INDEX(PP_Grid[#Data],$DD991,25),0)</f>
        <v/>
      </c>
      <c r="AB991">
        <f>IFERROR(INDEX(PP_Grid[#Data],$DD991,26),0)</f>
        <v/>
      </c>
      <c r="AC991">
        <f>IFERROR(INDEX(PP_Grid[#Data],$DD991,27),0)</f>
        <v/>
      </c>
      <c r="AD991">
        <f>IFERROR(INDEX(PP_Grid[#Data],$DD991,28),0)</f>
        <v/>
      </c>
      <c r="AE991">
        <f>IFERROR(INDEX(PP_Grid[#Data],$DD991,29),0)</f>
        <v/>
      </c>
      <c r="AF991">
        <f>IFERROR(INDEX(PP_Grid[#Data],$DD991,30),0)</f>
        <v/>
      </c>
      <c r="AG991">
        <f>IFERROR(INDEX(PP_Grid[#Data],$DD991,31),0)</f>
        <v/>
      </c>
      <c r="AH991">
        <f>IFERROR(INDEX(PP_Grid[#Data],$DD991,32),0)</f>
        <v/>
      </c>
      <c r="AI991">
        <f>IFERROR(INDEX(PP_Grid[#Data],$DD991,33),0)</f>
        <v/>
      </c>
      <c r="AJ991">
        <f>IFERROR(INDEX(PP_Grid[#Data],$DD991,34),0)</f>
        <v/>
      </c>
      <c r="AK991">
        <f>IFERROR(INDEX(PP_Grid[#Data],$DD991,35),0)</f>
        <v/>
      </c>
      <c r="AL991">
        <f>IFERROR(INDEX(PP_Grid[#Data],$DD991,36),0)</f>
        <v/>
      </c>
      <c r="AM991">
        <f>IFERROR(INDEX(PP_Grid[#Data],$DD991,37),0)</f>
        <v/>
      </c>
      <c r="AN991">
        <f>IFERROR(INDEX(PP_Grid[#Data],$DD991,38),0)</f>
        <v/>
      </c>
      <c r="AO991">
        <f>IFERROR(INDEX(PP_Grid[#Data],$DD991,39),0)</f>
        <v/>
      </c>
      <c r="AP991">
        <f>IFERROR(INDEX(PP_Grid[#Data],$DD991,40),0)</f>
        <v/>
      </c>
      <c r="AQ991">
        <f>IFERROR(INDEX(PP_Grid[#Data],$DD991,41),0)</f>
        <v/>
      </c>
      <c r="AR991">
        <f>IFERROR(INDEX(PP_Grid[#Data],$DD991,42),0)</f>
        <v/>
      </c>
      <c r="AS991">
        <f>IFERROR(INDEX(PP_Grid[#Data],$DD991,43),0)</f>
        <v/>
      </c>
      <c r="AT991">
        <f>IFERROR(INDEX(PP_Grid[#Data],$DD991,44),0)</f>
        <v/>
      </c>
      <c r="AU991">
        <f>IFERROR(INDEX(PP_Grid[#Data],$DD991,45),0)</f>
        <v/>
      </c>
      <c r="AV991">
        <f>IFERROR(INDEX(PP_Grid[#Data],$DD991,46),0)</f>
        <v/>
      </c>
      <c r="AW991">
        <f>IFERROR(INDEX(PP_Grid[#Data],$DD991,47),0)</f>
        <v/>
      </c>
      <c r="AX991">
        <f>IFERROR(INDEX(PP_Grid[#Data],$DD991,48),0)</f>
        <v/>
      </c>
      <c r="AY991">
        <f>IFERROR(INDEX(PP_Grid[#Data],$DD991,49),0)</f>
        <v/>
      </c>
      <c r="AZ991">
        <f>IFERROR(INDEX(PP_Grid[#Data],$DD991,50),0)</f>
        <v/>
      </c>
      <c r="BA991">
        <f>IFERROR(INDEX(PP_Grid[#Data],$DD991,51),0)</f>
        <v/>
      </c>
      <c r="BB991">
        <f>IFERROR(INDEX(PP_Grid[#Data],$DD991,52),0)</f>
        <v/>
      </c>
      <c r="BC991">
        <f>IFERROR(INDEX(PP_Grid[#Data],$DD991,53),0)</f>
        <v/>
      </c>
      <c r="BD991">
        <f>IFERROR(INDEX(PP_Grid[#Data],$DD991,54),0)</f>
        <v/>
      </c>
      <c r="BE991">
        <f>IFERROR(INDEX(PP_Grid[#Data],$DD991,55),0)</f>
        <v/>
      </c>
      <c r="BF991">
        <f>IFERROR(INDEX(PP_Grid[#Data],$DD991,56),0)</f>
        <v/>
      </c>
      <c r="BG991">
        <f>IFERROR(INDEX(PP_Grid[#Data],$DD991,57),0)</f>
        <v/>
      </c>
      <c r="BH991">
        <f>IFERROR(INDEX(PP_Grid[#Data],$DD991,58),0)</f>
        <v/>
      </c>
      <c r="BI991">
        <f>IFERROR(INDEX(PP_Grid[#Data],$DD991,59),0)</f>
        <v/>
      </c>
      <c r="BJ991">
        <f>IFERROR(INDEX(PP_Grid[#Data],$DD991,60),0)</f>
        <v/>
      </c>
      <c r="BK991">
        <f>IFERROR(INDEX(PP_Grid[#Data],$DD991,61),0)</f>
        <v/>
      </c>
      <c r="BL991">
        <f>IFERROR(INDEX(PP_Grid[#Data],$DD991,62),0)</f>
        <v/>
      </c>
      <c r="BM991">
        <f>IFERROR(INDEX(PP_Grid[#Data],$DD991,63),0)</f>
        <v/>
      </c>
      <c r="BN991">
        <f>IFERROR(INDEX(PP_Grid[#Data],$DD991,64),0)</f>
        <v/>
      </c>
      <c r="BO991">
        <f>IFERROR(INDEX(PP_Grid[#Data],$DD991,65),0)</f>
        <v/>
      </c>
      <c r="BP991">
        <f>IFERROR(INDEX(PP_Grid[#Data],$DD991,66),0)</f>
        <v/>
      </c>
      <c r="BQ991">
        <f>IFERROR(INDEX(PP_Grid[#Data],$DD991,67),0)</f>
        <v/>
      </c>
      <c r="BR991">
        <f>IFERROR(INDEX(PP_Grid[#Data],$DD991,68),0)</f>
        <v/>
      </c>
      <c r="BS991">
        <f>IFERROR(INDEX(PP_Grid[#Data],$DD991,69),0)</f>
        <v/>
      </c>
      <c r="BT991">
        <f>IFERROR(INDEX(PP_Grid[#Data],$DD991,70),0)</f>
        <v/>
      </c>
      <c r="BU991">
        <f>IFERROR(INDEX(PP_Grid[#Data],$DD991,71),0)</f>
        <v/>
      </c>
      <c r="BV991">
        <f>IFERROR(INDEX(PP_Grid[#Data],$DD991,72),0)</f>
        <v/>
      </c>
      <c r="BW991">
        <f>IFERROR(INDEX(PP_Grid[#Data],$DD991,73),0)</f>
        <v/>
      </c>
      <c r="BX991">
        <f>IFERROR(INDEX(PP_Grid[#Data],$DD991,74),0)</f>
        <v/>
      </c>
      <c r="BY991">
        <f>IFERROR(INDEX(PP_Grid[#Data],$DD991,75),0)</f>
        <v/>
      </c>
      <c r="BZ991">
        <f>IFERROR(INDEX(PP_Grid[#Data],$DD991,76),0)</f>
        <v/>
      </c>
      <c r="CA991">
        <f>IFERROR(INDEX(PP_Grid[#Data],$DD991,77),0)</f>
        <v/>
      </c>
      <c r="CB991">
        <f>IFERROR(INDEX(PP_Grid[#Data],$DD991,78),0)</f>
        <v/>
      </c>
      <c r="CC991">
        <f>IFERROR(INDEX(PP_Grid[#Data],$DD991,79),0)</f>
        <v/>
      </c>
      <c r="CD991">
        <f>IFERROR(INDEX(PP_Grid[#Data],$DD991,80),0)</f>
        <v/>
      </c>
      <c r="CE991">
        <f>IFERROR(INDEX(PP_Grid[#Data],$DD991,81),0)</f>
        <v/>
      </c>
      <c r="CF991">
        <f>IFERROR(INDEX(PP_Grid[#Data],$DD991,82),0)</f>
        <v/>
      </c>
      <c r="CG991">
        <f>IFERROR(INDEX(PP_Grid[#Data],$DD991,83),0)</f>
        <v/>
      </c>
      <c r="CH991">
        <f>IFERROR(INDEX(PP_Grid[#Data],$DD991,84),0)</f>
        <v/>
      </c>
      <c r="CI991">
        <f>IFERROR(INDEX(PP_Grid[#Data],$DD991,85),0)</f>
        <v/>
      </c>
      <c r="CJ991">
        <f>IFERROR(INDEX(PP_Grid[#Data],$DD991,86),0)</f>
        <v/>
      </c>
      <c r="CK991">
        <f>IFERROR(INDEX(PP_Grid[#Data],$DD991,87),0)</f>
        <v/>
      </c>
      <c r="CL991">
        <f>IFERROR(INDEX(PP_Grid[#Data],$DD991,88),0)</f>
        <v/>
      </c>
      <c r="CM991">
        <f>IFERROR(INDEX(PP_Grid[#Data],$DD991,89),0)</f>
        <v/>
      </c>
      <c r="CN991">
        <f>IFERROR(INDEX(PP_Grid[#Data],$DD991,90),0)</f>
        <v/>
      </c>
      <c r="CO991">
        <f>IFERROR(INDEX(PP_Grid[#Data],$DD991,91),0)</f>
        <v/>
      </c>
      <c r="CP991">
        <f>IFERROR(INDEX(PP_Grid[#Data],$DD991,92),0)</f>
        <v/>
      </c>
      <c r="CQ991">
        <f>IFERROR(INDEX(PP_Grid[#Data],$DD991,93),0)</f>
        <v/>
      </c>
      <c r="CR991">
        <f>IFERROR(INDEX(PP_Grid[#Data],$DD991,94),0)</f>
        <v/>
      </c>
      <c r="CS991">
        <f>IFERROR(INDEX(PP_Grid[#Data],$DD991,95),0)</f>
        <v/>
      </c>
      <c r="CT991">
        <f>IFERROR(INDEX(PP_Grid[#Data],$DD991,96),0)</f>
        <v/>
      </c>
      <c r="CU991">
        <f>IFERROR(INDEX(PP_Grid[#Data],$DD991,97),0)</f>
        <v/>
      </c>
      <c r="CV991">
        <f>IFERROR(INDEX(PP_Grid[#Data],$DD991,98),0)</f>
        <v/>
      </c>
      <c r="CW991">
        <f>IFERROR(INDEX(PP_Grid[#Data],$DD991,99),0)</f>
        <v/>
      </c>
      <c r="CX991">
        <f>IFERROR(INDEX(PP_Grid[#Data],$DD991,100),0)</f>
        <v/>
      </c>
      <c r="CY991">
        <f>IFERROR(INDEX(PP_Grid[#Data],$DD991,101),0)</f>
        <v/>
      </c>
      <c r="CZ991">
        <f>IFERROR(INDEX(PP_Grid[#Data],$DD991,102),0)</f>
        <v/>
      </c>
      <c r="DA991">
        <f>IFERROR(INDEX(PP_Grid[#Data],$DD991,103),0)</f>
        <v/>
      </c>
      <c r="DB991">
        <f>IFERROR(INDEX(PP_Grid[#Data],$DD991,104),0)</f>
        <v/>
      </c>
      <c r="DC991">
        <f>IFERROR(INDEX(PP_Grid[#Data],$DD991,105),0)</f>
        <v/>
      </c>
      <c r="DD991" s="12">
        <f>IFERROR(MATCH($B991,PP_Grid[Intermediate],0),99999)</f>
        <v/>
      </c>
    </row>
    <row r="992">
      <c r="B992" t="inlineStr">
        <is>
          <t>使用量(kg)</t>
        </is>
      </c>
      <c r="C992">
        <f>SUMIFS(M_BOM[RM_Qty_Per_Batch],M_BOM[Intermediate],$B991,M_BOM[Part Name],$A988)</f>
        <v/>
      </c>
      <c r="D992">
        <f>$C992*D991</f>
        <v/>
      </c>
      <c r="E992">
        <f>$C992*E991</f>
        <v/>
      </c>
      <c r="F992">
        <f>$C992*F991</f>
        <v/>
      </c>
      <c r="G992">
        <f>$C992*G991</f>
        <v/>
      </c>
      <c r="H992">
        <f>$C992*H991</f>
        <v/>
      </c>
      <c r="I992">
        <f>$C992*I991</f>
        <v/>
      </c>
      <c r="J992">
        <f>$C992*J991</f>
        <v/>
      </c>
      <c r="K992">
        <f>$C992*K991</f>
        <v/>
      </c>
      <c r="L992">
        <f>$C992*L991</f>
        <v/>
      </c>
      <c r="M992">
        <f>$C992*M991</f>
        <v/>
      </c>
      <c r="N992">
        <f>$C992*N991</f>
        <v/>
      </c>
      <c r="O992">
        <f>$C992*O991</f>
        <v/>
      </c>
      <c r="P992">
        <f>$C992*P991</f>
        <v/>
      </c>
      <c r="Q992">
        <f>$C992*Q991</f>
        <v/>
      </c>
      <c r="R992">
        <f>$C992*R991</f>
        <v/>
      </c>
      <c r="S992">
        <f>$C992*S991</f>
        <v/>
      </c>
      <c r="T992">
        <f>$C992*T991</f>
        <v/>
      </c>
      <c r="U992">
        <f>$C992*U991</f>
        <v/>
      </c>
      <c r="V992">
        <f>$C992*V991</f>
        <v/>
      </c>
      <c r="W992">
        <f>$C992*W991</f>
        <v/>
      </c>
      <c r="X992">
        <f>$C992*X991</f>
        <v/>
      </c>
      <c r="Y992">
        <f>$C992*Y991</f>
        <v/>
      </c>
      <c r="Z992">
        <f>$C992*Z991</f>
        <v/>
      </c>
      <c r="AA992">
        <f>$C992*AA991</f>
        <v/>
      </c>
      <c r="AB992">
        <f>$C992*AB991</f>
        <v/>
      </c>
      <c r="AC992">
        <f>$C992*AC991</f>
        <v/>
      </c>
      <c r="AD992">
        <f>$C992*AD991</f>
        <v/>
      </c>
      <c r="AE992">
        <f>$C992*AE991</f>
        <v/>
      </c>
      <c r="AF992">
        <f>$C992*AF991</f>
        <v/>
      </c>
      <c r="AG992">
        <f>$C992*AG991</f>
        <v/>
      </c>
      <c r="AH992">
        <f>$C992*AH991</f>
        <v/>
      </c>
      <c r="AI992">
        <f>$C992*AI991</f>
        <v/>
      </c>
      <c r="AJ992">
        <f>$C992*AJ991</f>
        <v/>
      </c>
      <c r="AK992">
        <f>$C992*AK991</f>
        <v/>
      </c>
      <c r="AL992">
        <f>$C992*AL991</f>
        <v/>
      </c>
      <c r="AM992">
        <f>$C992*AM991</f>
        <v/>
      </c>
      <c r="AN992">
        <f>$C992*AN991</f>
        <v/>
      </c>
      <c r="AO992">
        <f>$C992*AO991</f>
        <v/>
      </c>
      <c r="AP992">
        <f>$C992*AP991</f>
        <v/>
      </c>
      <c r="AQ992">
        <f>$C992*AQ991</f>
        <v/>
      </c>
      <c r="AR992">
        <f>$C992*AR991</f>
        <v/>
      </c>
      <c r="AS992">
        <f>$C992*AS991</f>
        <v/>
      </c>
      <c r="AT992">
        <f>$C992*AT991</f>
        <v/>
      </c>
      <c r="AU992">
        <f>$C992*AU991</f>
        <v/>
      </c>
      <c r="AV992">
        <f>$C992*AV991</f>
        <v/>
      </c>
      <c r="AW992">
        <f>$C992*AW991</f>
        <v/>
      </c>
      <c r="AX992">
        <f>$C992*AX991</f>
        <v/>
      </c>
      <c r="AY992">
        <f>$C992*AY991</f>
        <v/>
      </c>
      <c r="AZ992">
        <f>$C992*AZ991</f>
        <v/>
      </c>
      <c r="BA992">
        <f>$C992*BA991</f>
        <v/>
      </c>
      <c r="BB992">
        <f>$C992*BB991</f>
        <v/>
      </c>
      <c r="BC992">
        <f>$C992*BC991</f>
        <v/>
      </c>
      <c r="BD992">
        <f>$C992*BD991</f>
        <v/>
      </c>
      <c r="BE992">
        <f>$C992*BE991</f>
        <v/>
      </c>
      <c r="BF992">
        <f>$C992*BF991</f>
        <v/>
      </c>
      <c r="BG992">
        <f>$C992*BG991</f>
        <v/>
      </c>
      <c r="BH992">
        <f>$C992*BH991</f>
        <v/>
      </c>
      <c r="BI992">
        <f>$C992*BI991</f>
        <v/>
      </c>
      <c r="BJ992">
        <f>$C992*BJ991</f>
        <v/>
      </c>
      <c r="BK992">
        <f>$C992*BK991</f>
        <v/>
      </c>
      <c r="BL992">
        <f>$C992*BL991</f>
        <v/>
      </c>
      <c r="BM992">
        <f>$C992*BM991</f>
        <v/>
      </c>
      <c r="BN992">
        <f>$C992*BN991</f>
        <v/>
      </c>
      <c r="BO992">
        <f>$C992*BO991</f>
        <v/>
      </c>
      <c r="BP992">
        <f>$C992*BP991</f>
        <v/>
      </c>
      <c r="BQ992">
        <f>$C992*BQ991</f>
        <v/>
      </c>
      <c r="BR992">
        <f>$C992*BR991</f>
        <v/>
      </c>
      <c r="BS992">
        <f>$C992*BS991</f>
        <v/>
      </c>
      <c r="BT992">
        <f>$C992*BT991</f>
        <v/>
      </c>
      <c r="BU992">
        <f>$C992*BU991</f>
        <v/>
      </c>
      <c r="BV992">
        <f>$C992*BV991</f>
        <v/>
      </c>
      <c r="BW992">
        <f>$C992*BW991</f>
        <v/>
      </c>
      <c r="BX992">
        <f>$C992*BX991</f>
        <v/>
      </c>
      <c r="BY992">
        <f>$C992*BY991</f>
        <v/>
      </c>
      <c r="BZ992">
        <f>$C992*BZ991</f>
        <v/>
      </c>
      <c r="CA992">
        <f>$C992*CA991</f>
        <v/>
      </c>
      <c r="CB992">
        <f>$C992*CB991</f>
        <v/>
      </c>
      <c r="CC992">
        <f>$C992*CC991</f>
        <v/>
      </c>
      <c r="CD992">
        <f>$C992*CD991</f>
        <v/>
      </c>
      <c r="CE992">
        <f>$C992*CE991</f>
        <v/>
      </c>
      <c r="CF992">
        <f>$C992*CF991</f>
        <v/>
      </c>
      <c r="CG992">
        <f>$C992*CG991</f>
        <v/>
      </c>
      <c r="CH992">
        <f>$C992*CH991</f>
        <v/>
      </c>
      <c r="CI992">
        <f>$C992*CI991</f>
        <v/>
      </c>
      <c r="CJ992">
        <f>$C992*CJ991</f>
        <v/>
      </c>
      <c r="CK992">
        <f>$C992*CK991</f>
        <v/>
      </c>
      <c r="CL992">
        <f>$C992*CL991</f>
        <v/>
      </c>
      <c r="CM992">
        <f>$C992*CM991</f>
        <v/>
      </c>
      <c r="CN992">
        <f>$C992*CN991</f>
        <v/>
      </c>
      <c r="CO992">
        <f>$C992*CO991</f>
        <v/>
      </c>
      <c r="CP992">
        <f>$C992*CP991</f>
        <v/>
      </c>
      <c r="CQ992">
        <f>$C992*CQ991</f>
        <v/>
      </c>
      <c r="CR992">
        <f>$C992*CR991</f>
        <v/>
      </c>
      <c r="CS992">
        <f>$C992*CS991</f>
        <v/>
      </c>
      <c r="CT992">
        <f>$C992*CT991</f>
        <v/>
      </c>
      <c r="CU992">
        <f>$C992*CU991</f>
        <v/>
      </c>
      <c r="CV992">
        <f>$C992*CV991</f>
        <v/>
      </c>
      <c r="CW992">
        <f>$C992*CW991</f>
        <v/>
      </c>
      <c r="CX992">
        <f>$C992*CX991</f>
        <v/>
      </c>
      <c r="CY992">
        <f>$C992*CY991</f>
        <v/>
      </c>
      <c r="CZ992">
        <f>$C992*CZ991</f>
        <v/>
      </c>
      <c r="DA992">
        <f>$C992*DA991</f>
        <v/>
      </c>
      <c r="DB992">
        <f>$C992*DB991</f>
        <v/>
      </c>
      <c r="DC992">
        <f>$C992*DC991</f>
        <v/>
      </c>
    </row>
    <row r="993">
      <c r="B993" t="inlineStr">
        <is>
          <t>TSP-1448</t>
        </is>
      </c>
      <c r="C993" t="inlineStr">
        <is>
          <t>No. of batches</t>
        </is>
      </c>
      <c r="D993">
        <f>IFERROR(INDEX(PP_Grid[#Data],$DD993,2),0)</f>
        <v/>
      </c>
      <c r="E993">
        <f>IFERROR(INDEX(PP_Grid[#Data],$DD993,3),0)</f>
        <v/>
      </c>
      <c r="F993">
        <f>IFERROR(INDEX(PP_Grid[#Data],$DD993,4),0)</f>
        <v/>
      </c>
      <c r="G993">
        <f>IFERROR(INDEX(PP_Grid[#Data],$DD993,5),0)</f>
        <v/>
      </c>
      <c r="H993">
        <f>IFERROR(INDEX(PP_Grid[#Data],$DD993,6),0)</f>
        <v/>
      </c>
      <c r="I993">
        <f>IFERROR(INDEX(PP_Grid[#Data],$DD993,7),0)</f>
        <v/>
      </c>
      <c r="J993">
        <f>IFERROR(INDEX(PP_Grid[#Data],$DD993,8),0)</f>
        <v/>
      </c>
      <c r="K993">
        <f>IFERROR(INDEX(PP_Grid[#Data],$DD993,9),0)</f>
        <v/>
      </c>
      <c r="L993">
        <f>IFERROR(INDEX(PP_Grid[#Data],$DD993,10),0)</f>
        <v/>
      </c>
      <c r="M993">
        <f>IFERROR(INDEX(PP_Grid[#Data],$DD993,11),0)</f>
        <v/>
      </c>
      <c r="N993">
        <f>IFERROR(INDEX(PP_Grid[#Data],$DD993,12),0)</f>
        <v/>
      </c>
      <c r="O993">
        <f>IFERROR(INDEX(PP_Grid[#Data],$DD993,13),0)</f>
        <v/>
      </c>
      <c r="P993">
        <f>IFERROR(INDEX(PP_Grid[#Data],$DD993,14),0)</f>
        <v/>
      </c>
      <c r="Q993">
        <f>IFERROR(INDEX(PP_Grid[#Data],$DD993,15),0)</f>
        <v/>
      </c>
      <c r="R993">
        <f>IFERROR(INDEX(PP_Grid[#Data],$DD993,16),0)</f>
        <v/>
      </c>
      <c r="S993">
        <f>IFERROR(INDEX(PP_Grid[#Data],$DD993,17),0)</f>
        <v/>
      </c>
      <c r="T993">
        <f>IFERROR(INDEX(PP_Grid[#Data],$DD993,18),0)</f>
        <v/>
      </c>
      <c r="U993">
        <f>IFERROR(INDEX(PP_Grid[#Data],$DD993,19),0)</f>
        <v/>
      </c>
      <c r="V993">
        <f>IFERROR(INDEX(PP_Grid[#Data],$DD993,20),0)</f>
        <v/>
      </c>
      <c r="W993">
        <f>IFERROR(INDEX(PP_Grid[#Data],$DD993,21),0)</f>
        <v/>
      </c>
      <c r="X993">
        <f>IFERROR(INDEX(PP_Grid[#Data],$DD993,22),0)</f>
        <v/>
      </c>
      <c r="Y993">
        <f>IFERROR(INDEX(PP_Grid[#Data],$DD993,23),0)</f>
        <v/>
      </c>
      <c r="Z993">
        <f>IFERROR(INDEX(PP_Grid[#Data],$DD993,24),0)</f>
        <v/>
      </c>
      <c r="AA993">
        <f>IFERROR(INDEX(PP_Grid[#Data],$DD993,25),0)</f>
        <v/>
      </c>
      <c r="AB993">
        <f>IFERROR(INDEX(PP_Grid[#Data],$DD993,26),0)</f>
        <v/>
      </c>
      <c r="AC993">
        <f>IFERROR(INDEX(PP_Grid[#Data],$DD993,27),0)</f>
        <v/>
      </c>
      <c r="AD993">
        <f>IFERROR(INDEX(PP_Grid[#Data],$DD993,28),0)</f>
        <v/>
      </c>
      <c r="AE993">
        <f>IFERROR(INDEX(PP_Grid[#Data],$DD993,29),0)</f>
        <v/>
      </c>
      <c r="AF993">
        <f>IFERROR(INDEX(PP_Grid[#Data],$DD993,30),0)</f>
        <v/>
      </c>
      <c r="AG993">
        <f>IFERROR(INDEX(PP_Grid[#Data],$DD993,31),0)</f>
        <v/>
      </c>
      <c r="AH993">
        <f>IFERROR(INDEX(PP_Grid[#Data],$DD993,32),0)</f>
        <v/>
      </c>
      <c r="AI993">
        <f>IFERROR(INDEX(PP_Grid[#Data],$DD993,33),0)</f>
        <v/>
      </c>
      <c r="AJ993">
        <f>IFERROR(INDEX(PP_Grid[#Data],$DD993,34),0)</f>
        <v/>
      </c>
      <c r="AK993">
        <f>IFERROR(INDEX(PP_Grid[#Data],$DD993,35),0)</f>
        <v/>
      </c>
      <c r="AL993">
        <f>IFERROR(INDEX(PP_Grid[#Data],$DD993,36),0)</f>
        <v/>
      </c>
      <c r="AM993">
        <f>IFERROR(INDEX(PP_Grid[#Data],$DD993,37),0)</f>
        <v/>
      </c>
      <c r="AN993">
        <f>IFERROR(INDEX(PP_Grid[#Data],$DD993,38),0)</f>
        <v/>
      </c>
      <c r="AO993">
        <f>IFERROR(INDEX(PP_Grid[#Data],$DD993,39),0)</f>
        <v/>
      </c>
      <c r="AP993">
        <f>IFERROR(INDEX(PP_Grid[#Data],$DD993,40),0)</f>
        <v/>
      </c>
      <c r="AQ993">
        <f>IFERROR(INDEX(PP_Grid[#Data],$DD993,41),0)</f>
        <v/>
      </c>
      <c r="AR993">
        <f>IFERROR(INDEX(PP_Grid[#Data],$DD993,42),0)</f>
        <v/>
      </c>
      <c r="AS993">
        <f>IFERROR(INDEX(PP_Grid[#Data],$DD993,43),0)</f>
        <v/>
      </c>
      <c r="AT993">
        <f>IFERROR(INDEX(PP_Grid[#Data],$DD993,44),0)</f>
        <v/>
      </c>
      <c r="AU993">
        <f>IFERROR(INDEX(PP_Grid[#Data],$DD993,45),0)</f>
        <v/>
      </c>
      <c r="AV993">
        <f>IFERROR(INDEX(PP_Grid[#Data],$DD993,46),0)</f>
        <v/>
      </c>
      <c r="AW993">
        <f>IFERROR(INDEX(PP_Grid[#Data],$DD993,47),0)</f>
        <v/>
      </c>
      <c r="AX993">
        <f>IFERROR(INDEX(PP_Grid[#Data],$DD993,48),0)</f>
        <v/>
      </c>
      <c r="AY993">
        <f>IFERROR(INDEX(PP_Grid[#Data],$DD993,49),0)</f>
        <v/>
      </c>
      <c r="AZ993">
        <f>IFERROR(INDEX(PP_Grid[#Data],$DD993,50),0)</f>
        <v/>
      </c>
      <c r="BA993">
        <f>IFERROR(INDEX(PP_Grid[#Data],$DD993,51),0)</f>
        <v/>
      </c>
      <c r="BB993">
        <f>IFERROR(INDEX(PP_Grid[#Data],$DD993,52),0)</f>
        <v/>
      </c>
      <c r="BC993">
        <f>IFERROR(INDEX(PP_Grid[#Data],$DD993,53),0)</f>
        <v/>
      </c>
      <c r="BD993">
        <f>IFERROR(INDEX(PP_Grid[#Data],$DD993,54),0)</f>
        <v/>
      </c>
      <c r="BE993">
        <f>IFERROR(INDEX(PP_Grid[#Data],$DD993,55),0)</f>
        <v/>
      </c>
      <c r="BF993">
        <f>IFERROR(INDEX(PP_Grid[#Data],$DD993,56),0)</f>
        <v/>
      </c>
      <c r="BG993">
        <f>IFERROR(INDEX(PP_Grid[#Data],$DD993,57),0)</f>
        <v/>
      </c>
      <c r="BH993">
        <f>IFERROR(INDEX(PP_Grid[#Data],$DD993,58),0)</f>
        <v/>
      </c>
      <c r="BI993">
        <f>IFERROR(INDEX(PP_Grid[#Data],$DD993,59),0)</f>
        <v/>
      </c>
      <c r="BJ993">
        <f>IFERROR(INDEX(PP_Grid[#Data],$DD993,60),0)</f>
        <v/>
      </c>
      <c r="BK993">
        <f>IFERROR(INDEX(PP_Grid[#Data],$DD993,61),0)</f>
        <v/>
      </c>
      <c r="BL993">
        <f>IFERROR(INDEX(PP_Grid[#Data],$DD993,62),0)</f>
        <v/>
      </c>
      <c r="BM993">
        <f>IFERROR(INDEX(PP_Grid[#Data],$DD993,63),0)</f>
        <v/>
      </c>
      <c r="BN993">
        <f>IFERROR(INDEX(PP_Grid[#Data],$DD993,64),0)</f>
        <v/>
      </c>
      <c r="BO993">
        <f>IFERROR(INDEX(PP_Grid[#Data],$DD993,65),0)</f>
        <v/>
      </c>
      <c r="BP993">
        <f>IFERROR(INDEX(PP_Grid[#Data],$DD993,66),0)</f>
        <v/>
      </c>
      <c r="BQ993">
        <f>IFERROR(INDEX(PP_Grid[#Data],$DD993,67),0)</f>
        <v/>
      </c>
      <c r="BR993">
        <f>IFERROR(INDEX(PP_Grid[#Data],$DD993,68),0)</f>
        <v/>
      </c>
      <c r="BS993">
        <f>IFERROR(INDEX(PP_Grid[#Data],$DD993,69),0)</f>
        <v/>
      </c>
      <c r="BT993">
        <f>IFERROR(INDEX(PP_Grid[#Data],$DD993,70),0)</f>
        <v/>
      </c>
      <c r="BU993">
        <f>IFERROR(INDEX(PP_Grid[#Data],$DD993,71),0)</f>
        <v/>
      </c>
      <c r="BV993">
        <f>IFERROR(INDEX(PP_Grid[#Data],$DD993,72),0)</f>
        <v/>
      </c>
      <c r="BW993">
        <f>IFERROR(INDEX(PP_Grid[#Data],$DD993,73),0)</f>
        <v/>
      </c>
      <c r="BX993">
        <f>IFERROR(INDEX(PP_Grid[#Data],$DD993,74),0)</f>
        <v/>
      </c>
      <c r="BY993">
        <f>IFERROR(INDEX(PP_Grid[#Data],$DD993,75),0)</f>
        <v/>
      </c>
      <c r="BZ993">
        <f>IFERROR(INDEX(PP_Grid[#Data],$DD993,76),0)</f>
        <v/>
      </c>
      <c r="CA993">
        <f>IFERROR(INDEX(PP_Grid[#Data],$DD993,77),0)</f>
        <v/>
      </c>
      <c r="CB993">
        <f>IFERROR(INDEX(PP_Grid[#Data],$DD993,78),0)</f>
        <v/>
      </c>
      <c r="CC993">
        <f>IFERROR(INDEX(PP_Grid[#Data],$DD993,79),0)</f>
        <v/>
      </c>
      <c r="CD993">
        <f>IFERROR(INDEX(PP_Grid[#Data],$DD993,80),0)</f>
        <v/>
      </c>
      <c r="CE993">
        <f>IFERROR(INDEX(PP_Grid[#Data],$DD993,81),0)</f>
        <v/>
      </c>
      <c r="CF993">
        <f>IFERROR(INDEX(PP_Grid[#Data],$DD993,82),0)</f>
        <v/>
      </c>
      <c r="CG993">
        <f>IFERROR(INDEX(PP_Grid[#Data],$DD993,83),0)</f>
        <v/>
      </c>
      <c r="CH993">
        <f>IFERROR(INDEX(PP_Grid[#Data],$DD993,84),0)</f>
        <v/>
      </c>
      <c r="CI993">
        <f>IFERROR(INDEX(PP_Grid[#Data],$DD993,85),0)</f>
        <v/>
      </c>
      <c r="CJ993">
        <f>IFERROR(INDEX(PP_Grid[#Data],$DD993,86),0)</f>
        <v/>
      </c>
      <c r="CK993">
        <f>IFERROR(INDEX(PP_Grid[#Data],$DD993,87),0)</f>
        <v/>
      </c>
      <c r="CL993">
        <f>IFERROR(INDEX(PP_Grid[#Data],$DD993,88),0)</f>
        <v/>
      </c>
      <c r="CM993">
        <f>IFERROR(INDEX(PP_Grid[#Data],$DD993,89),0)</f>
        <v/>
      </c>
      <c r="CN993">
        <f>IFERROR(INDEX(PP_Grid[#Data],$DD993,90),0)</f>
        <v/>
      </c>
      <c r="CO993">
        <f>IFERROR(INDEX(PP_Grid[#Data],$DD993,91),0)</f>
        <v/>
      </c>
      <c r="CP993">
        <f>IFERROR(INDEX(PP_Grid[#Data],$DD993,92),0)</f>
        <v/>
      </c>
      <c r="CQ993">
        <f>IFERROR(INDEX(PP_Grid[#Data],$DD993,93),0)</f>
        <v/>
      </c>
      <c r="CR993">
        <f>IFERROR(INDEX(PP_Grid[#Data],$DD993,94),0)</f>
        <v/>
      </c>
      <c r="CS993">
        <f>IFERROR(INDEX(PP_Grid[#Data],$DD993,95),0)</f>
        <v/>
      </c>
      <c r="CT993">
        <f>IFERROR(INDEX(PP_Grid[#Data],$DD993,96),0)</f>
        <v/>
      </c>
      <c r="CU993">
        <f>IFERROR(INDEX(PP_Grid[#Data],$DD993,97),0)</f>
        <v/>
      </c>
      <c r="CV993">
        <f>IFERROR(INDEX(PP_Grid[#Data],$DD993,98),0)</f>
        <v/>
      </c>
      <c r="CW993">
        <f>IFERROR(INDEX(PP_Grid[#Data],$DD993,99),0)</f>
        <v/>
      </c>
      <c r="CX993">
        <f>IFERROR(INDEX(PP_Grid[#Data],$DD993,100),0)</f>
        <v/>
      </c>
      <c r="CY993">
        <f>IFERROR(INDEX(PP_Grid[#Data],$DD993,101),0)</f>
        <v/>
      </c>
      <c r="CZ993">
        <f>IFERROR(INDEX(PP_Grid[#Data],$DD993,102),0)</f>
        <v/>
      </c>
      <c r="DA993">
        <f>IFERROR(INDEX(PP_Grid[#Data],$DD993,103),0)</f>
        <v/>
      </c>
      <c r="DB993">
        <f>IFERROR(INDEX(PP_Grid[#Data],$DD993,104),0)</f>
        <v/>
      </c>
      <c r="DC993">
        <f>IFERROR(INDEX(PP_Grid[#Data],$DD993,105),0)</f>
        <v/>
      </c>
      <c r="DD993" s="12">
        <f>IFERROR(MATCH($B993,PP_Grid[Intermediate],0),99999)</f>
        <v/>
      </c>
    </row>
    <row r="994">
      <c r="B994" t="inlineStr">
        <is>
          <t>使用量(kg)</t>
        </is>
      </c>
      <c r="C994">
        <f>SUMIFS(M_BOM[RM_Qty_Per_Batch],M_BOM[Intermediate],$B993,M_BOM[Part Name],$A988)</f>
        <v/>
      </c>
      <c r="D994">
        <f>$C994*D993</f>
        <v/>
      </c>
      <c r="E994">
        <f>$C994*E993</f>
        <v/>
      </c>
      <c r="F994">
        <f>$C994*F993</f>
        <v/>
      </c>
      <c r="G994">
        <f>$C994*G993</f>
        <v/>
      </c>
      <c r="H994">
        <f>$C994*H993</f>
        <v/>
      </c>
      <c r="I994">
        <f>$C994*I993</f>
        <v/>
      </c>
      <c r="J994">
        <f>$C994*J993</f>
        <v/>
      </c>
      <c r="K994">
        <f>$C994*K993</f>
        <v/>
      </c>
      <c r="L994">
        <f>$C994*L993</f>
        <v/>
      </c>
      <c r="M994">
        <f>$C994*M993</f>
        <v/>
      </c>
      <c r="N994">
        <f>$C994*N993</f>
        <v/>
      </c>
      <c r="O994">
        <f>$C994*O993</f>
        <v/>
      </c>
      <c r="P994">
        <f>$C994*P993</f>
        <v/>
      </c>
      <c r="Q994">
        <f>$C994*Q993</f>
        <v/>
      </c>
      <c r="R994">
        <f>$C994*R993</f>
        <v/>
      </c>
      <c r="S994">
        <f>$C994*S993</f>
        <v/>
      </c>
      <c r="T994">
        <f>$C994*T993</f>
        <v/>
      </c>
      <c r="U994">
        <f>$C994*U993</f>
        <v/>
      </c>
      <c r="V994">
        <f>$C994*V993</f>
        <v/>
      </c>
      <c r="W994">
        <f>$C994*W993</f>
        <v/>
      </c>
      <c r="X994">
        <f>$C994*X993</f>
        <v/>
      </c>
      <c r="Y994">
        <f>$C994*Y993</f>
        <v/>
      </c>
      <c r="Z994">
        <f>$C994*Z993</f>
        <v/>
      </c>
      <c r="AA994">
        <f>$C994*AA993</f>
        <v/>
      </c>
      <c r="AB994">
        <f>$C994*AB993</f>
        <v/>
      </c>
      <c r="AC994">
        <f>$C994*AC993</f>
        <v/>
      </c>
      <c r="AD994">
        <f>$C994*AD993</f>
        <v/>
      </c>
      <c r="AE994">
        <f>$C994*AE993</f>
        <v/>
      </c>
      <c r="AF994">
        <f>$C994*AF993</f>
        <v/>
      </c>
      <c r="AG994">
        <f>$C994*AG993</f>
        <v/>
      </c>
      <c r="AH994">
        <f>$C994*AH993</f>
        <v/>
      </c>
      <c r="AI994">
        <f>$C994*AI993</f>
        <v/>
      </c>
      <c r="AJ994">
        <f>$C994*AJ993</f>
        <v/>
      </c>
      <c r="AK994">
        <f>$C994*AK993</f>
        <v/>
      </c>
      <c r="AL994">
        <f>$C994*AL993</f>
        <v/>
      </c>
      <c r="AM994">
        <f>$C994*AM993</f>
        <v/>
      </c>
      <c r="AN994">
        <f>$C994*AN993</f>
        <v/>
      </c>
      <c r="AO994">
        <f>$C994*AO993</f>
        <v/>
      </c>
      <c r="AP994">
        <f>$C994*AP993</f>
        <v/>
      </c>
      <c r="AQ994">
        <f>$C994*AQ993</f>
        <v/>
      </c>
      <c r="AR994">
        <f>$C994*AR993</f>
        <v/>
      </c>
      <c r="AS994">
        <f>$C994*AS993</f>
        <v/>
      </c>
      <c r="AT994">
        <f>$C994*AT993</f>
        <v/>
      </c>
      <c r="AU994">
        <f>$C994*AU993</f>
        <v/>
      </c>
      <c r="AV994">
        <f>$C994*AV993</f>
        <v/>
      </c>
      <c r="AW994">
        <f>$C994*AW993</f>
        <v/>
      </c>
      <c r="AX994">
        <f>$C994*AX993</f>
        <v/>
      </c>
      <c r="AY994">
        <f>$C994*AY993</f>
        <v/>
      </c>
      <c r="AZ994">
        <f>$C994*AZ993</f>
        <v/>
      </c>
      <c r="BA994">
        <f>$C994*BA993</f>
        <v/>
      </c>
      <c r="BB994">
        <f>$C994*BB993</f>
        <v/>
      </c>
      <c r="BC994">
        <f>$C994*BC993</f>
        <v/>
      </c>
      <c r="BD994">
        <f>$C994*BD993</f>
        <v/>
      </c>
      <c r="BE994">
        <f>$C994*BE993</f>
        <v/>
      </c>
      <c r="BF994">
        <f>$C994*BF993</f>
        <v/>
      </c>
      <c r="BG994">
        <f>$C994*BG993</f>
        <v/>
      </c>
      <c r="BH994">
        <f>$C994*BH993</f>
        <v/>
      </c>
      <c r="BI994">
        <f>$C994*BI993</f>
        <v/>
      </c>
      <c r="BJ994">
        <f>$C994*BJ993</f>
        <v/>
      </c>
      <c r="BK994">
        <f>$C994*BK993</f>
        <v/>
      </c>
      <c r="BL994">
        <f>$C994*BL993</f>
        <v/>
      </c>
      <c r="BM994">
        <f>$C994*BM993</f>
        <v/>
      </c>
      <c r="BN994">
        <f>$C994*BN993</f>
        <v/>
      </c>
      <c r="BO994">
        <f>$C994*BO993</f>
        <v/>
      </c>
      <c r="BP994">
        <f>$C994*BP993</f>
        <v/>
      </c>
      <c r="BQ994">
        <f>$C994*BQ993</f>
        <v/>
      </c>
      <c r="BR994">
        <f>$C994*BR993</f>
        <v/>
      </c>
      <c r="BS994">
        <f>$C994*BS993</f>
        <v/>
      </c>
      <c r="BT994">
        <f>$C994*BT993</f>
        <v/>
      </c>
      <c r="BU994">
        <f>$C994*BU993</f>
        <v/>
      </c>
      <c r="BV994">
        <f>$C994*BV993</f>
        <v/>
      </c>
      <c r="BW994">
        <f>$C994*BW993</f>
        <v/>
      </c>
      <c r="BX994">
        <f>$C994*BX993</f>
        <v/>
      </c>
      <c r="BY994">
        <f>$C994*BY993</f>
        <v/>
      </c>
      <c r="BZ994">
        <f>$C994*BZ993</f>
        <v/>
      </c>
      <c r="CA994">
        <f>$C994*CA993</f>
        <v/>
      </c>
      <c r="CB994">
        <f>$C994*CB993</f>
        <v/>
      </c>
      <c r="CC994">
        <f>$C994*CC993</f>
        <v/>
      </c>
      <c r="CD994">
        <f>$C994*CD993</f>
        <v/>
      </c>
      <c r="CE994">
        <f>$C994*CE993</f>
        <v/>
      </c>
      <c r="CF994">
        <f>$C994*CF993</f>
        <v/>
      </c>
      <c r="CG994">
        <f>$C994*CG993</f>
        <v/>
      </c>
      <c r="CH994">
        <f>$C994*CH993</f>
        <v/>
      </c>
      <c r="CI994">
        <f>$C994*CI993</f>
        <v/>
      </c>
      <c r="CJ994">
        <f>$C994*CJ993</f>
        <v/>
      </c>
      <c r="CK994">
        <f>$C994*CK993</f>
        <v/>
      </c>
      <c r="CL994">
        <f>$C994*CL993</f>
        <v/>
      </c>
      <c r="CM994">
        <f>$C994*CM993</f>
        <v/>
      </c>
      <c r="CN994">
        <f>$C994*CN993</f>
        <v/>
      </c>
      <c r="CO994">
        <f>$C994*CO993</f>
        <v/>
      </c>
      <c r="CP994">
        <f>$C994*CP993</f>
        <v/>
      </c>
      <c r="CQ994">
        <f>$C994*CQ993</f>
        <v/>
      </c>
      <c r="CR994">
        <f>$C994*CR993</f>
        <v/>
      </c>
      <c r="CS994">
        <f>$C994*CS993</f>
        <v/>
      </c>
      <c r="CT994">
        <f>$C994*CT993</f>
        <v/>
      </c>
      <c r="CU994">
        <f>$C994*CU993</f>
        <v/>
      </c>
      <c r="CV994">
        <f>$C994*CV993</f>
        <v/>
      </c>
      <c r="CW994">
        <f>$C994*CW993</f>
        <v/>
      </c>
      <c r="CX994">
        <f>$C994*CX993</f>
        <v/>
      </c>
      <c r="CY994">
        <f>$C994*CY993</f>
        <v/>
      </c>
      <c r="CZ994">
        <f>$C994*CZ993</f>
        <v/>
      </c>
      <c r="DA994">
        <f>$C994*DA993</f>
        <v/>
      </c>
      <c r="DB994">
        <f>$C994*DB993</f>
        <v/>
      </c>
      <c r="DC994">
        <f>$C994*DC993</f>
        <v/>
      </c>
    </row>
    <row r="995">
      <c r="B995" t="inlineStr">
        <is>
          <t>TSP-1449</t>
        </is>
      </c>
      <c r="C995" t="inlineStr">
        <is>
          <t>No. of batches</t>
        </is>
      </c>
      <c r="D995">
        <f>IFERROR(INDEX(PP_Grid[#Data],$DD995,2),0)</f>
        <v/>
      </c>
      <c r="E995">
        <f>IFERROR(INDEX(PP_Grid[#Data],$DD995,3),0)</f>
        <v/>
      </c>
      <c r="F995">
        <f>IFERROR(INDEX(PP_Grid[#Data],$DD995,4),0)</f>
        <v/>
      </c>
      <c r="G995">
        <f>IFERROR(INDEX(PP_Grid[#Data],$DD995,5),0)</f>
        <v/>
      </c>
      <c r="H995">
        <f>IFERROR(INDEX(PP_Grid[#Data],$DD995,6),0)</f>
        <v/>
      </c>
      <c r="I995">
        <f>IFERROR(INDEX(PP_Grid[#Data],$DD995,7),0)</f>
        <v/>
      </c>
      <c r="J995">
        <f>IFERROR(INDEX(PP_Grid[#Data],$DD995,8),0)</f>
        <v/>
      </c>
      <c r="K995">
        <f>IFERROR(INDEX(PP_Grid[#Data],$DD995,9),0)</f>
        <v/>
      </c>
      <c r="L995">
        <f>IFERROR(INDEX(PP_Grid[#Data],$DD995,10),0)</f>
        <v/>
      </c>
      <c r="M995">
        <f>IFERROR(INDEX(PP_Grid[#Data],$DD995,11),0)</f>
        <v/>
      </c>
      <c r="N995">
        <f>IFERROR(INDEX(PP_Grid[#Data],$DD995,12),0)</f>
        <v/>
      </c>
      <c r="O995">
        <f>IFERROR(INDEX(PP_Grid[#Data],$DD995,13),0)</f>
        <v/>
      </c>
      <c r="P995">
        <f>IFERROR(INDEX(PP_Grid[#Data],$DD995,14),0)</f>
        <v/>
      </c>
      <c r="Q995">
        <f>IFERROR(INDEX(PP_Grid[#Data],$DD995,15),0)</f>
        <v/>
      </c>
      <c r="R995">
        <f>IFERROR(INDEX(PP_Grid[#Data],$DD995,16),0)</f>
        <v/>
      </c>
      <c r="S995">
        <f>IFERROR(INDEX(PP_Grid[#Data],$DD995,17),0)</f>
        <v/>
      </c>
      <c r="T995">
        <f>IFERROR(INDEX(PP_Grid[#Data],$DD995,18),0)</f>
        <v/>
      </c>
      <c r="U995">
        <f>IFERROR(INDEX(PP_Grid[#Data],$DD995,19),0)</f>
        <v/>
      </c>
      <c r="V995">
        <f>IFERROR(INDEX(PP_Grid[#Data],$DD995,20),0)</f>
        <v/>
      </c>
      <c r="W995">
        <f>IFERROR(INDEX(PP_Grid[#Data],$DD995,21),0)</f>
        <v/>
      </c>
      <c r="X995">
        <f>IFERROR(INDEX(PP_Grid[#Data],$DD995,22),0)</f>
        <v/>
      </c>
      <c r="Y995">
        <f>IFERROR(INDEX(PP_Grid[#Data],$DD995,23),0)</f>
        <v/>
      </c>
      <c r="Z995">
        <f>IFERROR(INDEX(PP_Grid[#Data],$DD995,24),0)</f>
        <v/>
      </c>
      <c r="AA995">
        <f>IFERROR(INDEX(PP_Grid[#Data],$DD995,25),0)</f>
        <v/>
      </c>
      <c r="AB995">
        <f>IFERROR(INDEX(PP_Grid[#Data],$DD995,26),0)</f>
        <v/>
      </c>
      <c r="AC995">
        <f>IFERROR(INDEX(PP_Grid[#Data],$DD995,27),0)</f>
        <v/>
      </c>
      <c r="AD995">
        <f>IFERROR(INDEX(PP_Grid[#Data],$DD995,28),0)</f>
        <v/>
      </c>
      <c r="AE995">
        <f>IFERROR(INDEX(PP_Grid[#Data],$DD995,29),0)</f>
        <v/>
      </c>
      <c r="AF995">
        <f>IFERROR(INDEX(PP_Grid[#Data],$DD995,30),0)</f>
        <v/>
      </c>
      <c r="AG995">
        <f>IFERROR(INDEX(PP_Grid[#Data],$DD995,31),0)</f>
        <v/>
      </c>
      <c r="AH995">
        <f>IFERROR(INDEX(PP_Grid[#Data],$DD995,32),0)</f>
        <v/>
      </c>
      <c r="AI995">
        <f>IFERROR(INDEX(PP_Grid[#Data],$DD995,33),0)</f>
        <v/>
      </c>
      <c r="AJ995">
        <f>IFERROR(INDEX(PP_Grid[#Data],$DD995,34),0)</f>
        <v/>
      </c>
      <c r="AK995">
        <f>IFERROR(INDEX(PP_Grid[#Data],$DD995,35),0)</f>
        <v/>
      </c>
      <c r="AL995">
        <f>IFERROR(INDEX(PP_Grid[#Data],$DD995,36),0)</f>
        <v/>
      </c>
      <c r="AM995">
        <f>IFERROR(INDEX(PP_Grid[#Data],$DD995,37),0)</f>
        <v/>
      </c>
      <c r="AN995">
        <f>IFERROR(INDEX(PP_Grid[#Data],$DD995,38),0)</f>
        <v/>
      </c>
      <c r="AO995">
        <f>IFERROR(INDEX(PP_Grid[#Data],$DD995,39),0)</f>
        <v/>
      </c>
      <c r="AP995">
        <f>IFERROR(INDEX(PP_Grid[#Data],$DD995,40),0)</f>
        <v/>
      </c>
      <c r="AQ995">
        <f>IFERROR(INDEX(PP_Grid[#Data],$DD995,41),0)</f>
        <v/>
      </c>
      <c r="AR995">
        <f>IFERROR(INDEX(PP_Grid[#Data],$DD995,42),0)</f>
        <v/>
      </c>
      <c r="AS995">
        <f>IFERROR(INDEX(PP_Grid[#Data],$DD995,43),0)</f>
        <v/>
      </c>
      <c r="AT995">
        <f>IFERROR(INDEX(PP_Grid[#Data],$DD995,44),0)</f>
        <v/>
      </c>
      <c r="AU995">
        <f>IFERROR(INDEX(PP_Grid[#Data],$DD995,45),0)</f>
        <v/>
      </c>
      <c r="AV995">
        <f>IFERROR(INDEX(PP_Grid[#Data],$DD995,46),0)</f>
        <v/>
      </c>
      <c r="AW995">
        <f>IFERROR(INDEX(PP_Grid[#Data],$DD995,47),0)</f>
        <v/>
      </c>
      <c r="AX995">
        <f>IFERROR(INDEX(PP_Grid[#Data],$DD995,48),0)</f>
        <v/>
      </c>
      <c r="AY995">
        <f>IFERROR(INDEX(PP_Grid[#Data],$DD995,49),0)</f>
        <v/>
      </c>
      <c r="AZ995">
        <f>IFERROR(INDEX(PP_Grid[#Data],$DD995,50),0)</f>
        <v/>
      </c>
      <c r="BA995">
        <f>IFERROR(INDEX(PP_Grid[#Data],$DD995,51),0)</f>
        <v/>
      </c>
      <c r="BB995">
        <f>IFERROR(INDEX(PP_Grid[#Data],$DD995,52),0)</f>
        <v/>
      </c>
      <c r="BC995">
        <f>IFERROR(INDEX(PP_Grid[#Data],$DD995,53),0)</f>
        <v/>
      </c>
      <c r="BD995">
        <f>IFERROR(INDEX(PP_Grid[#Data],$DD995,54),0)</f>
        <v/>
      </c>
      <c r="BE995">
        <f>IFERROR(INDEX(PP_Grid[#Data],$DD995,55),0)</f>
        <v/>
      </c>
      <c r="BF995">
        <f>IFERROR(INDEX(PP_Grid[#Data],$DD995,56),0)</f>
        <v/>
      </c>
      <c r="BG995">
        <f>IFERROR(INDEX(PP_Grid[#Data],$DD995,57),0)</f>
        <v/>
      </c>
      <c r="BH995">
        <f>IFERROR(INDEX(PP_Grid[#Data],$DD995,58),0)</f>
        <v/>
      </c>
      <c r="BI995">
        <f>IFERROR(INDEX(PP_Grid[#Data],$DD995,59),0)</f>
        <v/>
      </c>
      <c r="BJ995">
        <f>IFERROR(INDEX(PP_Grid[#Data],$DD995,60),0)</f>
        <v/>
      </c>
      <c r="BK995">
        <f>IFERROR(INDEX(PP_Grid[#Data],$DD995,61),0)</f>
        <v/>
      </c>
      <c r="BL995">
        <f>IFERROR(INDEX(PP_Grid[#Data],$DD995,62),0)</f>
        <v/>
      </c>
      <c r="BM995">
        <f>IFERROR(INDEX(PP_Grid[#Data],$DD995,63),0)</f>
        <v/>
      </c>
      <c r="BN995">
        <f>IFERROR(INDEX(PP_Grid[#Data],$DD995,64),0)</f>
        <v/>
      </c>
      <c r="BO995">
        <f>IFERROR(INDEX(PP_Grid[#Data],$DD995,65),0)</f>
        <v/>
      </c>
      <c r="BP995">
        <f>IFERROR(INDEX(PP_Grid[#Data],$DD995,66),0)</f>
        <v/>
      </c>
      <c r="BQ995">
        <f>IFERROR(INDEX(PP_Grid[#Data],$DD995,67),0)</f>
        <v/>
      </c>
      <c r="BR995">
        <f>IFERROR(INDEX(PP_Grid[#Data],$DD995,68),0)</f>
        <v/>
      </c>
      <c r="BS995">
        <f>IFERROR(INDEX(PP_Grid[#Data],$DD995,69),0)</f>
        <v/>
      </c>
      <c r="BT995">
        <f>IFERROR(INDEX(PP_Grid[#Data],$DD995,70),0)</f>
        <v/>
      </c>
      <c r="BU995">
        <f>IFERROR(INDEX(PP_Grid[#Data],$DD995,71),0)</f>
        <v/>
      </c>
      <c r="BV995">
        <f>IFERROR(INDEX(PP_Grid[#Data],$DD995,72),0)</f>
        <v/>
      </c>
      <c r="BW995">
        <f>IFERROR(INDEX(PP_Grid[#Data],$DD995,73),0)</f>
        <v/>
      </c>
      <c r="BX995">
        <f>IFERROR(INDEX(PP_Grid[#Data],$DD995,74),0)</f>
        <v/>
      </c>
      <c r="BY995">
        <f>IFERROR(INDEX(PP_Grid[#Data],$DD995,75),0)</f>
        <v/>
      </c>
      <c r="BZ995">
        <f>IFERROR(INDEX(PP_Grid[#Data],$DD995,76),0)</f>
        <v/>
      </c>
      <c r="CA995">
        <f>IFERROR(INDEX(PP_Grid[#Data],$DD995,77),0)</f>
        <v/>
      </c>
      <c r="CB995">
        <f>IFERROR(INDEX(PP_Grid[#Data],$DD995,78),0)</f>
        <v/>
      </c>
      <c r="CC995">
        <f>IFERROR(INDEX(PP_Grid[#Data],$DD995,79),0)</f>
        <v/>
      </c>
      <c r="CD995">
        <f>IFERROR(INDEX(PP_Grid[#Data],$DD995,80),0)</f>
        <v/>
      </c>
      <c r="CE995">
        <f>IFERROR(INDEX(PP_Grid[#Data],$DD995,81),0)</f>
        <v/>
      </c>
      <c r="CF995">
        <f>IFERROR(INDEX(PP_Grid[#Data],$DD995,82),0)</f>
        <v/>
      </c>
      <c r="CG995">
        <f>IFERROR(INDEX(PP_Grid[#Data],$DD995,83),0)</f>
        <v/>
      </c>
      <c r="CH995">
        <f>IFERROR(INDEX(PP_Grid[#Data],$DD995,84),0)</f>
        <v/>
      </c>
      <c r="CI995">
        <f>IFERROR(INDEX(PP_Grid[#Data],$DD995,85),0)</f>
        <v/>
      </c>
      <c r="CJ995">
        <f>IFERROR(INDEX(PP_Grid[#Data],$DD995,86),0)</f>
        <v/>
      </c>
      <c r="CK995">
        <f>IFERROR(INDEX(PP_Grid[#Data],$DD995,87),0)</f>
        <v/>
      </c>
      <c r="CL995">
        <f>IFERROR(INDEX(PP_Grid[#Data],$DD995,88),0)</f>
        <v/>
      </c>
      <c r="CM995">
        <f>IFERROR(INDEX(PP_Grid[#Data],$DD995,89),0)</f>
        <v/>
      </c>
      <c r="CN995">
        <f>IFERROR(INDEX(PP_Grid[#Data],$DD995,90),0)</f>
        <v/>
      </c>
      <c r="CO995">
        <f>IFERROR(INDEX(PP_Grid[#Data],$DD995,91),0)</f>
        <v/>
      </c>
      <c r="CP995">
        <f>IFERROR(INDEX(PP_Grid[#Data],$DD995,92),0)</f>
        <v/>
      </c>
      <c r="CQ995">
        <f>IFERROR(INDEX(PP_Grid[#Data],$DD995,93),0)</f>
        <v/>
      </c>
      <c r="CR995">
        <f>IFERROR(INDEX(PP_Grid[#Data],$DD995,94),0)</f>
        <v/>
      </c>
      <c r="CS995">
        <f>IFERROR(INDEX(PP_Grid[#Data],$DD995,95),0)</f>
        <v/>
      </c>
      <c r="CT995">
        <f>IFERROR(INDEX(PP_Grid[#Data],$DD995,96),0)</f>
        <v/>
      </c>
      <c r="CU995">
        <f>IFERROR(INDEX(PP_Grid[#Data],$DD995,97),0)</f>
        <v/>
      </c>
      <c r="CV995">
        <f>IFERROR(INDEX(PP_Grid[#Data],$DD995,98),0)</f>
        <v/>
      </c>
      <c r="CW995">
        <f>IFERROR(INDEX(PP_Grid[#Data],$DD995,99),0)</f>
        <v/>
      </c>
      <c r="CX995">
        <f>IFERROR(INDEX(PP_Grid[#Data],$DD995,100),0)</f>
        <v/>
      </c>
      <c r="CY995">
        <f>IFERROR(INDEX(PP_Grid[#Data],$DD995,101),0)</f>
        <v/>
      </c>
      <c r="CZ995">
        <f>IFERROR(INDEX(PP_Grid[#Data],$DD995,102),0)</f>
        <v/>
      </c>
      <c r="DA995">
        <f>IFERROR(INDEX(PP_Grid[#Data],$DD995,103),0)</f>
        <v/>
      </c>
      <c r="DB995">
        <f>IFERROR(INDEX(PP_Grid[#Data],$DD995,104),0)</f>
        <v/>
      </c>
      <c r="DC995">
        <f>IFERROR(INDEX(PP_Grid[#Data],$DD995,105),0)</f>
        <v/>
      </c>
      <c r="DD995" s="12">
        <f>IFERROR(MATCH($B995,PP_Grid[Intermediate],0),99999)</f>
        <v/>
      </c>
    </row>
    <row r="996">
      <c r="B996" t="inlineStr">
        <is>
          <t>使用量(kg)</t>
        </is>
      </c>
      <c r="C996">
        <f>SUMIFS(M_BOM[RM_Qty_Per_Batch],M_BOM[Intermediate],$B995,M_BOM[Part Name],$A988)</f>
        <v/>
      </c>
      <c r="D996">
        <f>$C996*D995</f>
        <v/>
      </c>
      <c r="E996">
        <f>$C996*E995</f>
        <v/>
      </c>
      <c r="F996">
        <f>$C996*F995</f>
        <v/>
      </c>
      <c r="G996">
        <f>$C996*G995</f>
        <v/>
      </c>
      <c r="H996">
        <f>$C996*H995</f>
        <v/>
      </c>
      <c r="I996">
        <f>$C996*I995</f>
        <v/>
      </c>
      <c r="J996">
        <f>$C996*J995</f>
        <v/>
      </c>
      <c r="K996">
        <f>$C996*K995</f>
        <v/>
      </c>
      <c r="L996">
        <f>$C996*L995</f>
        <v/>
      </c>
      <c r="M996">
        <f>$C996*M995</f>
        <v/>
      </c>
      <c r="N996">
        <f>$C996*N995</f>
        <v/>
      </c>
      <c r="O996">
        <f>$C996*O995</f>
        <v/>
      </c>
      <c r="P996">
        <f>$C996*P995</f>
        <v/>
      </c>
      <c r="Q996">
        <f>$C996*Q995</f>
        <v/>
      </c>
      <c r="R996">
        <f>$C996*R995</f>
        <v/>
      </c>
      <c r="S996">
        <f>$C996*S995</f>
        <v/>
      </c>
      <c r="T996">
        <f>$C996*T995</f>
        <v/>
      </c>
      <c r="U996">
        <f>$C996*U995</f>
        <v/>
      </c>
      <c r="V996">
        <f>$C996*V995</f>
        <v/>
      </c>
      <c r="W996">
        <f>$C996*W995</f>
        <v/>
      </c>
      <c r="X996">
        <f>$C996*X995</f>
        <v/>
      </c>
      <c r="Y996">
        <f>$C996*Y995</f>
        <v/>
      </c>
      <c r="Z996">
        <f>$C996*Z995</f>
        <v/>
      </c>
      <c r="AA996">
        <f>$C996*AA995</f>
        <v/>
      </c>
      <c r="AB996">
        <f>$C996*AB995</f>
        <v/>
      </c>
      <c r="AC996">
        <f>$C996*AC995</f>
        <v/>
      </c>
      <c r="AD996">
        <f>$C996*AD995</f>
        <v/>
      </c>
      <c r="AE996">
        <f>$C996*AE995</f>
        <v/>
      </c>
      <c r="AF996">
        <f>$C996*AF995</f>
        <v/>
      </c>
      <c r="AG996">
        <f>$C996*AG995</f>
        <v/>
      </c>
      <c r="AH996">
        <f>$C996*AH995</f>
        <v/>
      </c>
      <c r="AI996">
        <f>$C996*AI995</f>
        <v/>
      </c>
      <c r="AJ996">
        <f>$C996*AJ995</f>
        <v/>
      </c>
      <c r="AK996">
        <f>$C996*AK995</f>
        <v/>
      </c>
      <c r="AL996">
        <f>$C996*AL995</f>
        <v/>
      </c>
      <c r="AM996">
        <f>$C996*AM995</f>
        <v/>
      </c>
      <c r="AN996">
        <f>$C996*AN995</f>
        <v/>
      </c>
      <c r="AO996">
        <f>$C996*AO995</f>
        <v/>
      </c>
      <c r="AP996">
        <f>$C996*AP995</f>
        <v/>
      </c>
      <c r="AQ996">
        <f>$C996*AQ995</f>
        <v/>
      </c>
      <c r="AR996">
        <f>$C996*AR995</f>
        <v/>
      </c>
      <c r="AS996">
        <f>$C996*AS995</f>
        <v/>
      </c>
      <c r="AT996">
        <f>$C996*AT995</f>
        <v/>
      </c>
      <c r="AU996">
        <f>$C996*AU995</f>
        <v/>
      </c>
      <c r="AV996">
        <f>$C996*AV995</f>
        <v/>
      </c>
      <c r="AW996">
        <f>$C996*AW995</f>
        <v/>
      </c>
      <c r="AX996">
        <f>$C996*AX995</f>
        <v/>
      </c>
      <c r="AY996">
        <f>$C996*AY995</f>
        <v/>
      </c>
      <c r="AZ996">
        <f>$C996*AZ995</f>
        <v/>
      </c>
      <c r="BA996">
        <f>$C996*BA995</f>
        <v/>
      </c>
      <c r="BB996">
        <f>$C996*BB995</f>
        <v/>
      </c>
      <c r="BC996">
        <f>$C996*BC995</f>
        <v/>
      </c>
      <c r="BD996">
        <f>$C996*BD995</f>
        <v/>
      </c>
      <c r="BE996">
        <f>$C996*BE995</f>
        <v/>
      </c>
      <c r="BF996">
        <f>$C996*BF995</f>
        <v/>
      </c>
      <c r="BG996">
        <f>$C996*BG995</f>
        <v/>
      </c>
      <c r="BH996">
        <f>$C996*BH995</f>
        <v/>
      </c>
      <c r="BI996">
        <f>$C996*BI995</f>
        <v/>
      </c>
      <c r="BJ996">
        <f>$C996*BJ995</f>
        <v/>
      </c>
      <c r="BK996">
        <f>$C996*BK995</f>
        <v/>
      </c>
      <c r="BL996">
        <f>$C996*BL995</f>
        <v/>
      </c>
      <c r="BM996">
        <f>$C996*BM995</f>
        <v/>
      </c>
      <c r="BN996">
        <f>$C996*BN995</f>
        <v/>
      </c>
      <c r="BO996">
        <f>$C996*BO995</f>
        <v/>
      </c>
      <c r="BP996">
        <f>$C996*BP995</f>
        <v/>
      </c>
      <c r="BQ996">
        <f>$C996*BQ995</f>
        <v/>
      </c>
      <c r="BR996">
        <f>$C996*BR995</f>
        <v/>
      </c>
      <c r="BS996">
        <f>$C996*BS995</f>
        <v/>
      </c>
      <c r="BT996">
        <f>$C996*BT995</f>
        <v/>
      </c>
      <c r="BU996">
        <f>$C996*BU995</f>
        <v/>
      </c>
      <c r="BV996">
        <f>$C996*BV995</f>
        <v/>
      </c>
      <c r="BW996">
        <f>$C996*BW995</f>
        <v/>
      </c>
      <c r="BX996">
        <f>$C996*BX995</f>
        <v/>
      </c>
      <c r="BY996">
        <f>$C996*BY995</f>
        <v/>
      </c>
      <c r="BZ996">
        <f>$C996*BZ995</f>
        <v/>
      </c>
      <c r="CA996">
        <f>$C996*CA995</f>
        <v/>
      </c>
      <c r="CB996">
        <f>$C996*CB995</f>
        <v/>
      </c>
      <c r="CC996">
        <f>$C996*CC995</f>
        <v/>
      </c>
      <c r="CD996">
        <f>$C996*CD995</f>
        <v/>
      </c>
      <c r="CE996">
        <f>$C996*CE995</f>
        <v/>
      </c>
      <c r="CF996">
        <f>$C996*CF995</f>
        <v/>
      </c>
      <c r="CG996">
        <f>$C996*CG995</f>
        <v/>
      </c>
      <c r="CH996">
        <f>$C996*CH995</f>
        <v/>
      </c>
      <c r="CI996">
        <f>$C996*CI995</f>
        <v/>
      </c>
      <c r="CJ996">
        <f>$C996*CJ995</f>
        <v/>
      </c>
      <c r="CK996">
        <f>$C996*CK995</f>
        <v/>
      </c>
      <c r="CL996">
        <f>$C996*CL995</f>
        <v/>
      </c>
      <c r="CM996">
        <f>$C996*CM995</f>
        <v/>
      </c>
      <c r="CN996">
        <f>$C996*CN995</f>
        <v/>
      </c>
      <c r="CO996">
        <f>$C996*CO995</f>
        <v/>
      </c>
      <c r="CP996">
        <f>$C996*CP995</f>
        <v/>
      </c>
      <c r="CQ996">
        <f>$C996*CQ995</f>
        <v/>
      </c>
      <c r="CR996">
        <f>$C996*CR995</f>
        <v/>
      </c>
      <c r="CS996">
        <f>$C996*CS995</f>
        <v/>
      </c>
      <c r="CT996">
        <f>$C996*CT995</f>
        <v/>
      </c>
      <c r="CU996">
        <f>$C996*CU995</f>
        <v/>
      </c>
      <c r="CV996">
        <f>$C996*CV995</f>
        <v/>
      </c>
      <c r="CW996">
        <f>$C996*CW995</f>
        <v/>
      </c>
      <c r="CX996">
        <f>$C996*CX995</f>
        <v/>
      </c>
      <c r="CY996">
        <f>$C996*CY995</f>
        <v/>
      </c>
      <c r="CZ996">
        <f>$C996*CZ995</f>
        <v/>
      </c>
      <c r="DA996">
        <f>$C996*DA995</f>
        <v/>
      </c>
      <c r="DB996">
        <f>$C996*DB995</f>
        <v/>
      </c>
      <c r="DC996">
        <f>$C996*DC995</f>
        <v/>
      </c>
    </row>
    <row r="997">
      <c r="B997" t="inlineStr">
        <is>
          <t>TSP-1449</t>
        </is>
      </c>
      <c r="C997" t="inlineStr">
        <is>
          <t>No. of batches</t>
        </is>
      </c>
      <c r="D997">
        <f>IFERROR(INDEX(PP_Grid[#Data],$DD997,2),0)</f>
        <v/>
      </c>
      <c r="E997">
        <f>IFERROR(INDEX(PP_Grid[#Data],$DD997,3),0)</f>
        <v/>
      </c>
      <c r="F997">
        <f>IFERROR(INDEX(PP_Grid[#Data],$DD997,4),0)</f>
        <v/>
      </c>
      <c r="G997">
        <f>IFERROR(INDEX(PP_Grid[#Data],$DD997,5),0)</f>
        <v/>
      </c>
      <c r="H997">
        <f>IFERROR(INDEX(PP_Grid[#Data],$DD997,6),0)</f>
        <v/>
      </c>
      <c r="I997">
        <f>IFERROR(INDEX(PP_Grid[#Data],$DD997,7),0)</f>
        <v/>
      </c>
      <c r="J997">
        <f>IFERROR(INDEX(PP_Grid[#Data],$DD997,8),0)</f>
        <v/>
      </c>
      <c r="K997">
        <f>IFERROR(INDEX(PP_Grid[#Data],$DD997,9),0)</f>
        <v/>
      </c>
      <c r="L997">
        <f>IFERROR(INDEX(PP_Grid[#Data],$DD997,10),0)</f>
        <v/>
      </c>
      <c r="M997">
        <f>IFERROR(INDEX(PP_Grid[#Data],$DD997,11),0)</f>
        <v/>
      </c>
      <c r="N997">
        <f>IFERROR(INDEX(PP_Grid[#Data],$DD997,12),0)</f>
        <v/>
      </c>
      <c r="O997">
        <f>IFERROR(INDEX(PP_Grid[#Data],$DD997,13),0)</f>
        <v/>
      </c>
      <c r="P997">
        <f>IFERROR(INDEX(PP_Grid[#Data],$DD997,14),0)</f>
        <v/>
      </c>
      <c r="Q997">
        <f>IFERROR(INDEX(PP_Grid[#Data],$DD997,15),0)</f>
        <v/>
      </c>
      <c r="R997">
        <f>IFERROR(INDEX(PP_Grid[#Data],$DD997,16),0)</f>
        <v/>
      </c>
      <c r="S997">
        <f>IFERROR(INDEX(PP_Grid[#Data],$DD997,17),0)</f>
        <v/>
      </c>
      <c r="T997">
        <f>IFERROR(INDEX(PP_Grid[#Data],$DD997,18),0)</f>
        <v/>
      </c>
      <c r="U997">
        <f>IFERROR(INDEX(PP_Grid[#Data],$DD997,19),0)</f>
        <v/>
      </c>
      <c r="V997">
        <f>IFERROR(INDEX(PP_Grid[#Data],$DD997,20),0)</f>
        <v/>
      </c>
      <c r="W997">
        <f>IFERROR(INDEX(PP_Grid[#Data],$DD997,21),0)</f>
        <v/>
      </c>
      <c r="X997">
        <f>IFERROR(INDEX(PP_Grid[#Data],$DD997,22),0)</f>
        <v/>
      </c>
      <c r="Y997">
        <f>IFERROR(INDEX(PP_Grid[#Data],$DD997,23),0)</f>
        <v/>
      </c>
      <c r="Z997">
        <f>IFERROR(INDEX(PP_Grid[#Data],$DD997,24),0)</f>
        <v/>
      </c>
      <c r="AA997">
        <f>IFERROR(INDEX(PP_Grid[#Data],$DD997,25),0)</f>
        <v/>
      </c>
      <c r="AB997">
        <f>IFERROR(INDEX(PP_Grid[#Data],$DD997,26),0)</f>
        <v/>
      </c>
      <c r="AC997">
        <f>IFERROR(INDEX(PP_Grid[#Data],$DD997,27),0)</f>
        <v/>
      </c>
      <c r="AD997">
        <f>IFERROR(INDEX(PP_Grid[#Data],$DD997,28),0)</f>
        <v/>
      </c>
      <c r="AE997">
        <f>IFERROR(INDEX(PP_Grid[#Data],$DD997,29),0)</f>
        <v/>
      </c>
      <c r="AF997">
        <f>IFERROR(INDEX(PP_Grid[#Data],$DD997,30),0)</f>
        <v/>
      </c>
      <c r="AG997">
        <f>IFERROR(INDEX(PP_Grid[#Data],$DD997,31),0)</f>
        <v/>
      </c>
      <c r="AH997">
        <f>IFERROR(INDEX(PP_Grid[#Data],$DD997,32),0)</f>
        <v/>
      </c>
      <c r="AI997">
        <f>IFERROR(INDEX(PP_Grid[#Data],$DD997,33),0)</f>
        <v/>
      </c>
      <c r="AJ997">
        <f>IFERROR(INDEX(PP_Grid[#Data],$DD997,34),0)</f>
        <v/>
      </c>
      <c r="AK997">
        <f>IFERROR(INDEX(PP_Grid[#Data],$DD997,35),0)</f>
        <v/>
      </c>
      <c r="AL997">
        <f>IFERROR(INDEX(PP_Grid[#Data],$DD997,36),0)</f>
        <v/>
      </c>
      <c r="AM997">
        <f>IFERROR(INDEX(PP_Grid[#Data],$DD997,37),0)</f>
        <v/>
      </c>
      <c r="AN997">
        <f>IFERROR(INDEX(PP_Grid[#Data],$DD997,38),0)</f>
        <v/>
      </c>
      <c r="AO997">
        <f>IFERROR(INDEX(PP_Grid[#Data],$DD997,39),0)</f>
        <v/>
      </c>
      <c r="AP997">
        <f>IFERROR(INDEX(PP_Grid[#Data],$DD997,40),0)</f>
        <v/>
      </c>
      <c r="AQ997">
        <f>IFERROR(INDEX(PP_Grid[#Data],$DD997,41),0)</f>
        <v/>
      </c>
      <c r="AR997">
        <f>IFERROR(INDEX(PP_Grid[#Data],$DD997,42),0)</f>
        <v/>
      </c>
      <c r="AS997">
        <f>IFERROR(INDEX(PP_Grid[#Data],$DD997,43),0)</f>
        <v/>
      </c>
      <c r="AT997">
        <f>IFERROR(INDEX(PP_Grid[#Data],$DD997,44),0)</f>
        <v/>
      </c>
      <c r="AU997">
        <f>IFERROR(INDEX(PP_Grid[#Data],$DD997,45),0)</f>
        <v/>
      </c>
      <c r="AV997">
        <f>IFERROR(INDEX(PP_Grid[#Data],$DD997,46),0)</f>
        <v/>
      </c>
      <c r="AW997">
        <f>IFERROR(INDEX(PP_Grid[#Data],$DD997,47),0)</f>
        <v/>
      </c>
      <c r="AX997">
        <f>IFERROR(INDEX(PP_Grid[#Data],$DD997,48),0)</f>
        <v/>
      </c>
      <c r="AY997">
        <f>IFERROR(INDEX(PP_Grid[#Data],$DD997,49),0)</f>
        <v/>
      </c>
      <c r="AZ997">
        <f>IFERROR(INDEX(PP_Grid[#Data],$DD997,50),0)</f>
        <v/>
      </c>
      <c r="BA997">
        <f>IFERROR(INDEX(PP_Grid[#Data],$DD997,51),0)</f>
        <v/>
      </c>
      <c r="BB997">
        <f>IFERROR(INDEX(PP_Grid[#Data],$DD997,52),0)</f>
        <v/>
      </c>
      <c r="BC997">
        <f>IFERROR(INDEX(PP_Grid[#Data],$DD997,53),0)</f>
        <v/>
      </c>
      <c r="BD997">
        <f>IFERROR(INDEX(PP_Grid[#Data],$DD997,54),0)</f>
        <v/>
      </c>
      <c r="BE997">
        <f>IFERROR(INDEX(PP_Grid[#Data],$DD997,55),0)</f>
        <v/>
      </c>
      <c r="BF997">
        <f>IFERROR(INDEX(PP_Grid[#Data],$DD997,56),0)</f>
        <v/>
      </c>
      <c r="BG997">
        <f>IFERROR(INDEX(PP_Grid[#Data],$DD997,57),0)</f>
        <v/>
      </c>
      <c r="BH997">
        <f>IFERROR(INDEX(PP_Grid[#Data],$DD997,58),0)</f>
        <v/>
      </c>
      <c r="BI997">
        <f>IFERROR(INDEX(PP_Grid[#Data],$DD997,59),0)</f>
        <v/>
      </c>
      <c r="BJ997">
        <f>IFERROR(INDEX(PP_Grid[#Data],$DD997,60),0)</f>
        <v/>
      </c>
      <c r="BK997">
        <f>IFERROR(INDEX(PP_Grid[#Data],$DD997,61),0)</f>
        <v/>
      </c>
      <c r="BL997">
        <f>IFERROR(INDEX(PP_Grid[#Data],$DD997,62),0)</f>
        <v/>
      </c>
      <c r="BM997">
        <f>IFERROR(INDEX(PP_Grid[#Data],$DD997,63),0)</f>
        <v/>
      </c>
      <c r="BN997">
        <f>IFERROR(INDEX(PP_Grid[#Data],$DD997,64),0)</f>
        <v/>
      </c>
      <c r="BO997">
        <f>IFERROR(INDEX(PP_Grid[#Data],$DD997,65),0)</f>
        <v/>
      </c>
      <c r="BP997">
        <f>IFERROR(INDEX(PP_Grid[#Data],$DD997,66),0)</f>
        <v/>
      </c>
      <c r="BQ997">
        <f>IFERROR(INDEX(PP_Grid[#Data],$DD997,67),0)</f>
        <v/>
      </c>
      <c r="BR997">
        <f>IFERROR(INDEX(PP_Grid[#Data],$DD997,68),0)</f>
        <v/>
      </c>
      <c r="BS997">
        <f>IFERROR(INDEX(PP_Grid[#Data],$DD997,69),0)</f>
        <v/>
      </c>
      <c r="BT997">
        <f>IFERROR(INDEX(PP_Grid[#Data],$DD997,70),0)</f>
        <v/>
      </c>
      <c r="BU997">
        <f>IFERROR(INDEX(PP_Grid[#Data],$DD997,71),0)</f>
        <v/>
      </c>
      <c r="BV997">
        <f>IFERROR(INDEX(PP_Grid[#Data],$DD997,72),0)</f>
        <v/>
      </c>
      <c r="BW997">
        <f>IFERROR(INDEX(PP_Grid[#Data],$DD997,73),0)</f>
        <v/>
      </c>
      <c r="BX997">
        <f>IFERROR(INDEX(PP_Grid[#Data],$DD997,74),0)</f>
        <v/>
      </c>
      <c r="BY997">
        <f>IFERROR(INDEX(PP_Grid[#Data],$DD997,75),0)</f>
        <v/>
      </c>
      <c r="BZ997">
        <f>IFERROR(INDEX(PP_Grid[#Data],$DD997,76),0)</f>
        <v/>
      </c>
      <c r="CA997">
        <f>IFERROR(INDEX(PP_Grid[#Data],$DD997,77),0)</f>
        <v/>
      </c>
      <c r="CB997">
        <f>IFERROR(INDEX(PP_Grid[#Data],$DD997,78),0)</f>
        <v/>
      </c>
      <c r="CC997">
        <f>IFERROR(INDEX(PP_Grid[#Data],$DD997,79),0)</f>
        <v/>
      </c>
      <c r="CD997">
        <f>IFERROR(INDEX(PP_Grid[#Data],$DD997,80),0)</f>
        <v/>
      </c>
      <c r="CE997">
        <f>IFERROR(INDEX(PP_Grid[#Data],$DD997,81),0)</f>
        <v/>
      </c>
      <c r="CF997">
        <f>IFERROR(INDEX(PP_Grid[#Data],$DD997,82),0)</f>
        <v/>
      </c>
      <c r="CG997">
        <f>IFERROR(INDEX(PP_Grid[#Data],$DD997,83),0)</f>
        <v/>
      </c>
      <c r="CH997">
        <f>IFERROR(INDEX(PP_Grid[#Data],$DD997,84),0)</f>
        <v/>
      </c>
      <c r="CI997">
        <f>IFERROR(INDEX(PP_Grid[#Data],$DD997,85),0)</f>
        <v/>
      </c>
      <c r="CJ997">
        <f>IFERROR(INDEX(PP_Grid[#Data],$DD997,86),0)</f>
        <v/>
      </c>
      <c r="CK997">
        <f>IFERROR(INDEX(PP_Grid[#Data],$DD997,87),0)</f>
        <v/>
      </c>
      <c r="CL997">
        <f>IFERROR(INDEX(PP_Grid[#Data],$DD997,88),0)</f>
        <v/>
      </c>
      <c r="CM997">
        <f>IFERROR(INDEX(PP_Grid[#Data],$DD997,89),0)</f>
        <v/>
      </c>
      <c r="CN997">
        <f>IFERROR(INDEX(PP_Grid[#Data],$DD997,90),0)</f>
        <v/>
      </c>
      <c r="CO997">
        <f>IFERROR(INDEX(PP_Grid[#Data],$DD997,91),0)</f>
        <v/>
      </c>
      <c r="CP997">
        <f>IFERROR(INDEX(PP_Grid[#Data],$DD997,92),0)</f>
        <v/>
      </c>
      <c r="CQ997">
        <f>IFERROR(INDEX(PP_Grid[#Data],$DD997,93),0)</f>
        <v/>
      </c>
      <c r="CR997">
        <f>IFERROR(INDEX(PP_Grid[#Data],$DD997,94),0)</f>
        <v/>
      </c>
      <c r="CS997">
        <f>IFERROR(INDEX(PP_Grid[#Data],$DD997,95),0)</f>
        <v/>
      </c>
      <c r="CT997">
        <f>IFERROR(INDEX(PP_Grid[#Data],$DD997,96),0)</f>
        <v/>
      </c>
      <c r="CU997">
        <f>IFERROR(INDEX(PP_Grid[#Data],$DD997,97),0)</f>
        <v/>
      </c>
      <c r="CV997">
        <f>IFERROR(INDEX(PP_Grid[#Data],$DD997,98),0)</f>
        <v/>
      </c>
      <c r="CW997">
        <f>IFERROR(INDEX(PP_Grid[#Data],$DD997,99),0)</f>
        <v/>
      </c>
      <c r="CX997">
        <f>IFERROR(INDEX(PP_Grid[#Data],$DD997,100),0)</f>
        <v/>
      </c>
      <c r="CY997">
        <f>IFERROR(INDEX(PP_Grid[#Data],$DD997,101),0)</f>
        <v/>
      </c>
      <c r="CZ997">
        <f>IFERROR(INDEX(PP_Grid[#Data],$DD997,102),0)</f>
        <v/>
      </c>
      <c r="DA997">
        <f>IFERROR(INDEX(PP_Grid[#Data],$DD997,103),0)</f>
        <v/>
      </c>
      <c r="DB997">
        <f>IFERROR(INDEX(PP_Grid[#Data],$DD997,104),0)</f>
        <v/>
      </c>
      <c r="DC997">
        <f>IFERROR(INDEX(PP_Grid[#Data],$DD997,105),0)</f>
        <v/>
      </c>
      <c r="DD997" s="12">
        <f>IFERROR(MATCH($B997,PP_Grid[Intermediate],0),99999)</f>
        <v/>
      </c>
    </row>
    <row r="998">
      <c r="B998" t="inlineStr">
        <is>
          <t>使用量(kg)</t>
        </is>
      </c>
      <c r="C998">
        <f>SUMIFS(M_BOM[RM_Qty_Per_Batch],M_BOM[Intermediate],$B997,M_BOM[Part Name],$A988)</f>
        <v/>
      </c>
      <c r="D998">
        <f>$C998*D997</f>
        <v/>
      </c>
      <c r="E998">
        <f>$C998*E997</f>
        <v/>
      </c>
      <c r="F998">
        <f>$C998*F997</f>
        <v/>
      </c>
      <c r="G998">
        <f>$C998*G997</f>
        <v/>
      </c>
      <c r="H998">
        <f>$C998*H997</f>
        <v/>
      </c>
      <c r="I998">
        <f>$C998*I997</f>
        <v/>
      </c>
      <c r="J998">
        <f>$C998*J997</f>
        <v/>
      </c>
      <c r="K998">
        <f>$C998*K997</f>
        <v/>
      </c>
      <c r="L998">
        <f>$C998*L997</f>
        <v/>
      </c>
      <c r="M998">
        <f>$C998*M997</f>
        <v/>
      </c>
      <c r="N998">
        <f>$C998*N997</f>
        <v/>
      </c>
      <c r="O998">
        <f>$C998*O997</f>
        <v/>
      </c>
      <c r="P998">
        <f>$C998*P997</f>
        <v/>
      </c>
      <c r="Q998">
        <f>$C998*Q997</f>
        <v/>
      </c>
      <c r="R998">
        <f>$C998*R997</f>
        <v/>
      </c>
      <c r="S998">
        <f>$C998*S997</f>
        <v/>
      </c>
      <c r="T998">
        <f>$C998*T997</f>
        <v/>
      </c>
      <c r="U998">
        <f>$C998*U997</f>
        <v/>
      </c>
      <c r="V998">
        <f>$C998*V997</f>
        <v/>
      </c>
      <c r="W998">
        <f>$C998*W997</f>
        <v/>
      </c>
      <c r="X998">
        <f>$C998*X997</f>
        <v/>
      </c>
      <c r="Y998">
        <f>$C998*Y997</f>
        <v/>
      </c>
      <c r="Z998">
        <f>$C998*Z997</f>
        <v/>
      </c>
      <c r="AA998">
        <f>$C998*AA997</f>
        <v/>
      </c>
      <c r="AB998">
        <f>$C998*AB997</f>
        <v/>
      </c>
      <c r="AC998">
        <f>$C998*AC997</f>
        <v/>
      </c>
      <c r="AD998">
        <f>$C998*AD997</f>
        <v/>
      </c>
      <c r="AE998">
        <f>$C998*AE997</f>
        <v/>
      </c>
      <c r="AF998">
        <f>$C998*AF997</f>
        <v/>
      </c>
      <c r="AG998">
        <f>$C998*AG997</f>
        <v/>
      </c>
      <c r="AH998">
        <f>$C998*AH997</f>
        <v/>
      </c>
      <c r="AI998">
        <f>$C998*AI997</f>
        <v/>
      </c>
      <c r="AJ998">
        <f>$C998*AJ997</f>
        <v/>
      </c>
      <c r="AK998">
        <f>$C998*AK997</f>
        <v/>
      </c>
      <c r="AL998">
        <f>$C998*AL997</f>
        <v/>
      </c>
      <c r="AM998">
        <f>$C998*AM997</f>
        <v/>
      </c>
      <c r="AN998">
        <f>$C998*AN997</f>
        <v/>
      </c>
      <c r="AO998">
        <f>$C998*AO997</f>
        <v/>
      </c>
      <c r="AP998">
        <f>$C998*AP997</f>
        <v/>
      </c>
      <c r="AQ998">
        <f>$C998*AQ997</f>
        <v/>
      </c>
      <c r="AR998">
        <f>$C998*AR997</f>
        <v/>
      </c>
      <c r="AS998">
        <f>$C998*AS997</f>
        <v/>
      </c>
      <c r="AT998">
        <f>$C998*AT997</f>
        <v/>
      </c>
      <c r="AU998">
        <f>$C998*AU997</f>
        <v/>
      </c>
      <c r="AV998">
        <f>$C998*AV997</f>
        <v/>
      </c>
      <c r="AW998">
        <f>$C998*AW997</f>
        <v/>
      </c>
      <c r="AX998">
        <f>$C998*AX997</f>
        <v/>
      </c>
      <c r="AY998">
        <f>$C998*AY997</f>
        <v/>
      </c>
      <c r="AZ998">
        <f>$C998*AZ997</f>
        <v/>
      </c>
      <c r="BA998">
        <f>$C998*BA997</f>
        <v/>
      </c>
      <c r="BB998">
        <f>$C998*BB997</f>
        <v/>
      </c>
      <c r="BC998">
        <f>$C998*BC997</f>
        <v/>
      </c>
      <c r="BD998">
        <f>$C998*BD997</f>
        <v/>
      </c>
      <c r="BE998">
        <f>$C998*BE997</f>
        <v/>
      </c>
      <c r="BF998">
        <f>$C998*BF997</f>
        <v/>
      </c>
      <c r="BG998">
        <f>$C998*BG997</f>
        <v/>
      </c>
      <c r="BH998">
        <f>$C998*BH997</f>
        <v/>
      </c>
      <c r="BI998">
        <f>$C998*BI997</f>
        <v/>
      </c>
      <c r="BJ998">
        <f>$C998*BJ997</f>
        <v/>
      </c>
      <c r="BK998">
        <f>$C998*BK997</f>
        <v/>
      </c>
      <c r="BL998">
        <f>$C998*BL997</f>
        <v/>
      </c>
      <c r="BM998">
        <f>$C998*BM997</f>
        <v/>
      </c>
      <c r="BN998">
        <f>$C998*BN997</f>
        <v/>
      </c>
      <c r="BO998">
        <f>$C998*BO997</f>
        <v/>
      </c>
      <c r="BP998">
        <f>$C998*BP997</f>
        <v/>
      </c>
      <c r="BQ998">
        <f>$C998*BQ997</f>
        <v/>
      </c>
      <c r="BR998">
        <f>$C998*BR997</f>
        <v/>
      </c>
      <c r="BS998">
        <f>$C998*BS997</f>
        <v/>
      </c>
      <c r="BT998">
        <f>$C998*BT997</f>
        <v/>
      </c>
      <c r="BU998">
        <f>$C998*BU997</f>
        <v/>
      </c>
      <c r="BV998">
        <f>$C998*BV997</f>
        <v/>
      </c>
      <c r="BW998">
        <f>$C998*BW997</f>
        <v/>
      </c>
      <c r="BX998">
        <f>$C998*BX997</f>
        <v/>
      </c>
      <c r="BY998">
        <f>$C998*BY997</f>
        <v/>
      </c>
      <c r="BZ998">
        <f>$C998*BZ997</f>
        <v/>
      </c>
      <c r="CA998">
        <f>$C998*CA997</f>
        <v/>
      </c>
      <c r="CB998">
        <f>$C998*CB997</f>
        <v/>
      </c>
      <c r="CC998">
        <f>$C998*CC997</f>
        <v/>
      </c>
      <c r="CD998">
        <f>$C998*CD997</f>
        <v/>
      </c>
      <c r="CE998">
        <f>$C998*CE997</f>
        <v/>
      </c>
      <c r="CF998">
        <f>$C998*CF997</f>
        <v/>
      </c>
      <c r="CG998">
        <f>$C998*CG997</f>
        <v/>
      </c>
      <c r="CH998">
        <f>$C998*CH997</f>
        <v/>
      </c>
      <c r="CI998">
        <f>$C998*CI997</f>
        <v/>
      </c>
      <c r="CJ998">
        <f>$C998*CJ997</f>
        <v/>
      </c>
      <c r="CK998">
        <f>$C998*CK997</f>
        <v/>
      </c>
      <c r="CL998">
        <f>$C998*CL997</f>
        <v/>
      </c>
      <c r="CM998">
        <f>$C998*CM997</f>
        <v/>
      </c>
      <c r="CN998">
        <f>$C998*CN997</f>
        <v/>
      </c>
      <c r="CO998">
        <f>$C998*CO997</f>
        <v/>
      </c>
      <c r="CP998">
        <f>$C998*CP997</f>
        <v/>
      </c>
      <c r="CQ998">
        <f>$C998*CQ997</f>
        <v/>
      </c>
      <c r="CR998">
        <f>$C998*CR997</f>
        <v/>
      </c>
      <c r="CS998">
        <f>$C998*CS997</f>
        <v/>
      </c>
      <c r="CT998">
        <f>$C998*CT997</f>
        <v/>
      </c>
      <c r="CU998">
        <f>$C998*CU997</f>
        <v/>
      </c>
      <c r="CV998">
        <f>$C998*CV997</f>
        <v/>
      </c>
      <c r="CW998">
        <f>$C998*CW997</f>
        <v/>
      </c>
      <c r="CX998">
        <f>$C998*CX997</f>
        <v/>
      </c>
      <c r="CY998">
        <f>$C998*CY997</f>
        <v/>
      </c>
      <c r="CZ998">
        <f>$C998*CZ997</f>
        <v/>
      </c>
      <c r="DA998">
        <f>$C998*DA997</f>
        <v/>
      </c>
      <c r="DB998">
        <f>$C998*DB997</f>
        <v/>
      </c>
      <c r="DC998">
        <f>$C998*DC997</f>
        <v/>
      </c>
    </row>
    <row r="999">
      <c r="B999" t="inlineStr">
        <is>
          <t>TSP-558</t>
        </is>
      </c>
      <c r="C999" t="inlineStr">
        <is>
          <t>No. of batches</t>
        </is>
      </c>
      <c r="D999">
        <f>IFERROR(INDEX(PP_Grid[#Data],$DD999,2),0)</f>
        <v/>
      </c>
      <c r="E999">
        <f>IFERROR(INDEX(PP_Grid[#Data],$DD999,3),0)</f>
        <v/>
      </c>
      <c r="F999">
        <f>IFERROR(INDEX(PP_Grid[#Data],$DD999,4),0)</f>
        <v/>
      </c>
      <c r="G999">
        <f>IFERROR(INDEX(PP_Grid[#Data],$DD999,5),0)</f>
        <v/>
      </c>
      <c r="H999">
        <f>IFERROR(INDEX(PP_Grid[#Data],$DD999,6),0)</f>
        <v/>
      </c>
      <c r="I999">
        <f>IFERROR(INDEX(PP_Grid[#Data],$DD999,7),0)</f>
        <v/>
      </c>
      <c r="J999">
        <f>IFERROR(INDEX(PP_Grid[#Data],$DD999,8),0)</f>
        <v/>
      </c>
      <c r="K999">
        <f>IFERROR(INDEX(PP_Grid[#Data],$DD999,9),0)</f>
        <v/>
      </c>
      <c r="L999">
        <f>IFERROR(INDEX(PP_Grid[#Data],$DD999,10),0)</f>
        <v/>
      </c>
      <c r="M999">
        <f>IFERROR(INDEX(PP_Grid[#Data],$DD999,11),0)</f>
        <v/>
      </c>
      <c r="N999">
        <f>IFERROR(INDEX(PP_Grid[#Data],$DD999,12),0)</f>
        <v/>
      </c>
      <c r="O999">
        <f>IFERROR(INDEX(PP_Grid[#Data],$DD999,13),0)</f>
        <v/>
      </c>
      <c r="P999">
        <f>IFERROR(INDEX(PP_Grid[#Data],$DD999,14),0)</f>
        <v/>
      </c>
      <c r="Q999">
        <f>IFERROR(INDEX(PP_Grid[#Data],$DD999,15),0)</f>
        <v/>
      </c>
      <c r="R999">
        <f>IFERROR(INDEX(PP_Grid[#Data],$DD999,16),0)</f>
        <v/>
      </c>
      <c r="S999">
        <f>IFERROR(INDEX(PP_Grid[#Data],$DD999,17),0)</f>
        <v/>
      </c>
      <c r="T999">
        <f>IFERROR(INDEX(PP_Grid[#Data],$DD999,18),0)</f>
        <v/>
      </c>
      <c r="U999">
        <f>IFERROR(INDEX(PP_Grid[#Data],$DD999,19),0)</f>
        <v/>
      </c>
      <c r="V999">
        <f>IFERROR(INDEX(PP_Grid[#Data],$DD999,20),0)</f>
        <v/>
      </c>
      <c r="W999">
        <f>IFERROR(INDEX(PP_Grid[#Data],$DD999,21),0)</f>
        <v/>
      </c>
      <c r="X999">
        <f>IFERROR(INDEX(PP_Grid[#Data],$DD999,22),0)</f>
        <v/>
      </c>
      <c r="Y999">
        <f>IFERROR(INDEX(PP_Grid[#Data],$DD999,23),0)</f>
        <v/>
      </c>
      <c r="Z999">
        <f>IFERROR(INDEX(PP_Grid[#Data],$DD999,24),0)</f>
        <v/>
      </c>
      <c r="AA999">
        <f>IFERROR(INDEX(PP_Grid[#Data],$DD999,25),0)</f>
        <v/>
      </c>
      <c r="AB999">
        <f>IFERROR(INDEX(PP_Grid[#Data],$DD999,26),0)</f>
        <v/>
      </c>
      <c r="AC999">
        <f>IFERROR(INDEX(PP_Grid[#Data],$DD999,27),0)</f>
        <v/>
      </c>
      <c r="AD999">
        <f>IFERROR(INDEX(PP_Grid[#Data],$DD999,28),0)</f>
        <v/>
      </c>
      <c r="AE999">
        <f>IFERROR(INDEX(PP_Grid[#Data],$DD999,29),0)</f>
        <v/>
      </c>
      <c r="AF999">
        <f>IFERROR(INDEX(PP_Grid[#Data],$DD999,30),0)</f>
        <v/>
      </c>
      <c r="AG999">
        <f>IFERROR(INDEX(PP_Grid[#Data],$DD999,31),0)</f>
        <v/>
      </c>
      <c r="AH999">
        <f>IFERROR(INDEX(PP_Grid[#Data],$DD999,32),0)</f>
        <v/>
      </c>
      <c r="AI999">
        <f>IFERROR(INDEX(PP_Grid[#Data],$DD999,33),0)</f>
        <v/>
      </c>
      <c r="AJ999">
        <f>IFERROR(INDEX(PP_Grid[#Data],$DD999,34),0)</f>
        <v/>
      </c>
      <c r="AK999">
        <f>IFERROR(INDEX(PP_Grid[#Data],$DD999,35),0)</f>
        <v/>
      </c>
      <c r="AL999">
        <f>IFERROR(INDEX(PP_Grid[#Data],$DD999,36),0)</f>
        <v/>
      </c>
      <c r="AM999">
        <f>IFERROR(INDEX(PP_Grid[#Data],$DD999,37),0)</f>
        <v/>
      </c>
      <c r="AN999">
        <f>IFERROR(INDEX(PP_Grid[#Data],$DD999,38),0)</f>
        <v/>
      </c>
      <c r="AO999">
        <f>IFERROR(INDEX(PP_Grid[#Data],$DD999,39),0)</f>
        <v/>
      </c>
      <c r="AP999">
        <f>IFERROR(INDEX(PP_Grid[#Data],$DD999,40),0)</f>
        <v/>
      </c>
      <c r="AQ999">
        <f>IFERROR(INDEX(PP_Grid[#Data],$DD999,41),0)</f>
        <v/>
      </c>
      <c r="AR999">
        <f>IFERROR(INDEX(PP_Grid[#Data],$DD999,42),0)</f>
        <v/>
      </c>
      <c r="AS999">
        <f>IFERROR(INDEX(PP_Grid[#Data],$DD999,43),0)</f>
        <v/>
      </c>
      <c r="AT999">
        <f>IFERROR(INDEX(PP_Grid[#Data],$DD999,44),0)</f>
        <v/>
      </c>
      <c r="AU999">
        <f>IFERROR(INDEX(PP_Grid[#Data],$DD999,45),0)</f>
        <v/>
      </c>
      <c r="AV999">
        <f>IFERROR(INDEX(PP_Grid[#Data],$DD999,46),0)</f>
        <v/>
      </c>
      <c r="AW999">
        <f>IFERROR(INDEX(PP_Grid[#Data],$DD999,47),0)</f>
        <v/>
      </c>
      <c r="AX999">
        <f>IFERROR(INDEX(PP_Grid[#Data],$DD999,48),0)</f>
        <v/>
      </c>
      <c r="AY999">
        <f>IFERROR(INDEX(PP_Grid[#Data],$DD999,49),0)</f>
        <v/>
      </c>
      <c r="AZ999">
        <f>IFERROR(INDEX(PP_Grid[#Data],$DD999,50),0)</f>
        <v/>
      </c>
      <c r="BA999">
        <f>IFERROR(INDEX(PP_Grid[#Data],$DD999,51),0)</f>
        <v/>
      </c>
      <c r="BB999">
        <f>IFERROR(INDEX(PP_Grid[#Data],$DD999,52),0)</f>
        <v/>
      </c>
      <c r="BC999">
        <f>IFERROR(INDEX(PP_Grid[#Data],$DD999,53),0)</f>
        <v/>
      </c>
      <c r="BD999">
        <f>IFERROR(INDEX(PP_Grid[#Data],$DD999,54),0)</f>
        <v/>
      </c>
      <c r="BE999">
        <f>IFERROR(INDEX(PP_Grid[#Data],$DD999,55),0)</f>
        <v/>
      </c>
      <c r="BF999">
        <f>IFERROR(INDEX(PP_Grid[#Data],$DD999,56),0)</f>
        <v/>
      </c>
      <c r="BG999">
        <f>IFERROR(INDEX(PP_Grid[#Data],$DD999,57),0)</f>
        <v/>
      </c>
      <c r="BH999">
        <f>IFERROR(INDEX(PP_Grid[#Data],$DD999,58),0)</f>
        <v/>
      </c>
      <c r="BI999">
        <f>IFERROR(INDEX(PP_Grid[#Data],$DD999,59),0)</f>
        <v/>
      </c>
      <c r="BJ999">
        <f>IFERROR(INDEX(PP_Grid[#Data],$DD999,60),0)</f>
        <v/>
      </c>
      <c r="BK999">
        <f>IFERROR(INDEX(PP_Grid[#Data],$DD999,61),0)</f>
        <v/>
      </c>
      <c r="BL999">
        <f>IFERROR(INDEX(PP_Grid[#Data],$DD999,62),0)</f>
        <v/>
      </c>
      <c r="BM999">
        <f>IFERROR(INDEX(PP_Grid[#Data],$DD999,63),0)</f>
        <v/>
      </c>
      <c r="BN999">
        <f>IFERROR(INDEX(PP_Grid[#Data],$DD999,64),0)</f>
        <v/>
      </c>
      <c r="BO999">
        <f>IFERROR(INDEX(PP_Grid[#Data],$DD999,65),0)</f>
        <v/>
      </c>
      <c r="BP999">
        <f>IFERROR(INDEX(PP_Grid[#Data],$DD999,66),0)</f>
        <v/>
      </c>
      <c r="BQ999">
        <f>IFERROR(INDEX(PP_Grid[#Data],$DD999,67),0)</f>
        <v/>
      </c>
      <c r="BR999">
        <f>IFERROR(INDEX(PP_Grid[#Data],$DD999,68),0)</f>
        <v/>
      </c>
      <c r="BS999">
        <f>IFERROR(INDEX(PP_Grid[#Data],$DD999,69),0)</f>
        <v/>
      </c>
      <c r="BT999">
        <f>IFERROR(INDEX(PP_Grid[#Data],$DD999,70),0)</f>
        <v/>
      </c>
      <c r="BU999">
        <f>IFERROR(INDEX(PP_Grid[#Data],$DD999,71),0)</f>
        <v/>
      </c>
      <c r="BV999">
        <f>IFERROR(INDEX(PP_Grid[#Data],$DD999,72),0)</f>
        <v/>
      </c>
      <c r="BW999">
        <f>IFERROR(INDEX(PP_Grid[#Data],$DD999,73),0)</f>
        <v/>
      </c>
      <c r="BX999">
        <f>IFERROR(INDEX(PP_Grid[#Data],$DD999,74),0)</f>
        <v/>
      </c>
      <c r="BY999">
        <f>IFERROR(INDEX(PP_Grid[#Data],$DD999,75),0)</f>
        <v/>
      </c>
      <c r="BZ999">
        <f>IFERROR(INDEX(PP_Grid[#Data],$DD999,76),0)</f>
        <v/>
      </c>
      <c r="CA999">
        <f>IFERROR(INDEX(PP_Grid[#Data],$DD999,77),0)</f>
        <v/>
      </c>
      <c r="CB999">
        <f>IFERROR(INDEX(PP_Grid[#Data],$DD999,78),0)</f>
        <v/>
      </c>
      <c r="CC999">
        <f>IFERROR(INDEX(PP_Grid[#Data],$DD999,79),0)</f>
        <v/>
      </c>
      <c r="CD999">
        <f>IFERROR(INDEX(PP_Grid[#Data],$DD999,80),0)</f>
        <v/>
      </c>
      <c r="CE999">
        <f>IFERROR(INDEX(PP_Grid[#Data],$DD999,81),0)</f>
        <v/>
      </c>
      <c r="CF999">
        <f>IFERROR(INDEX(PP_Grid[#Data],$DD999,82),0)</f>
        <v/>
      </c>
      <c r="CG999">
        <f>IFERROR(INDEX(PP_Grid[#Data],$DD999,83),0)</f>
        <v/>
      </c>
      <c r="CH999">
        <f>IFERROR(INDEX(PP_Grid[#Data],$DD999,84),0)</f>
        <v/>
      </c>
      <c r="CI999">
        <f>IFERROR(INDEX(PP_Grid[#Data],$DD999,85),0)</f>
        <v/>
      </c>
      <c r="CJ999">
        <f>IFERROR(INDEX(PP_Grid[#Data],$DD999,86),0)</f>
        <v/>
      </c>
      <c r="CK999">
        <f>IFERROR(INDEX(PP_Grid[#Data],$DD999,87),0)</f>
        <v/>
      </c>
      <c r="CL999">
        <f>IFERROR(INDEX(PP_Grid[#Data],$DD999,88),0)</f>
        <v/>
      </c>
      <c r="CM999">
        <f>IFERROR(INDEX(PP_Grid[#Data],$DD999,89),0)</f>
        <v/>
      </c>
      <c r="CN999">
        <f>IFERROR(INDEX(PP_Grid[#Data],$DD999,90),0)</f>
        <v/>
      </c>
      <c r="CO999">
        <f>IFERROR(INDEX(PP_Grid[#Data],$DD999,91),0)</f>
        <v/>
      </c>
      <c r="CP999">
        <f>IFERROR(INDEX(PP_Grid[#Data],$DD999,92),0)</f>
        <v/>
      </c>
      <c r="CQ999">
        <f>IFERROR(INDEX(PP_Grid[#Data],$DD999,93),0)</f>
        <v/>
      </c>
      <c r="CR999">
        <f>IFERROR(INDEX(PP_Grid[#Data],$DD999,94),0)</f>
        <v/>
      </c>
      <c r="CS999">
        <f>IFERROR(INDEX(PP_Grid[#Data],$DD999,95),0)</f>
        <v/>
      </c>
      <c r="CT999">
        <f>IFERROR(INDEX(PP_Grid[#Data],$DD999,96),0)</f>
        <v/>
      </c>
      <c r="CU999">
        <f>IFERROR(INDEX(PP_Grid[#Data],$DD999,97),0)</f>
        <v/>
      </c>
      <c r="CV999">
        <f>IFERROR(INDEX(PP_Grid[#Data],$DD999,98),0)</f>
        <v/>
      </c>
      <c r="CW999">
        <f>IFERROR(INDEX(PP_Grid[#Data],$DD999,99),0)</f>
        <v/>
      </c>
      <c r="CX999">
        <f>IFERROR(INDEX(PP_Grid[#Data],$DD999,100),0)</f>
        <v/>
      </c>
      <c r="CY999">
        <f>IFERROR(INDEX(PP_Grid[#Data],$DD999,101),0)</f>
        <v/>
      </c>
      <c r="CZ999">
        <f>IFERROR(INDEX(PP_Grid[#Data],$DD999,102),0)</f>
        <v/>
      </c>
      <c r="DA999">
        <f>IFERROR(INDEX(PP_Grid[#Data],$DD999,103),0)</f>
        <v/>
      </c>
      <c r="DB999">
        <f>IFERROR(INDEX(PP_Grid[#Data],$DD999,104),0)</f>
        <v/>
      </c>
      <c r="DC999">
        <f>IFERROR(INDEX(PP_Grid[#Data],$DD999,105),0)</f>
        <v/>
      </c>
      <c r="DD999" s="12">
        <f>IFERROR(MATCH($B999,PP_Grid[Intermediate],0),99999)</f>
        <v/>
      </c>
    </row>
    <row r="1000">
      <c r="B1000" t="inlineStr">
        <is>
          <t>使用量(kg)</t>
        </is>
      </c>
      <c r="C1000">
        <f>SUMIFS(M_BOM[RM_Qty_Per_Batch],M_BOM[Intermediate],$B999,M_BOM[Part Name],$A988)</f>
        <v/>
      </c>
      <c r="D1000">
        <f>$C1000*D999</f>
        <v/>
      </c>
      <c r="E1000">
        <f>$C1000*E999</f>
        <v/>
      </c>
      <c r="F1000">
        <f>$C1000*F999</f>
        <v/>
      </c>
      <c r="G1000">
        <f>$C1000*G999</f>
        <v/>
      </c>
      <c r="H1000">
        <f>$C1000*H999</f>
        <v/>
      </c>
      <c r="I1000">
        <f>$C1000*I999</f>
        <v/>
      </c>
      <c r="J1000">
        <f>$C1000*J999</f>
        <v/>
      </c>
      <c r="K1000">
        <f>$C1000*K999</f>
        <v/>
      </c>
      <c r="L1000">
        <f>$C1000*L999</f>
        <v/>
      </c>
      <c r="M1000">
        <f>$C1000*M999</f>
        <v/>
      </c>
      <c r="N1000">
        <f>$C1000*N999</f>
        <v/>
      </c>
      <c r="O1000">
        <f>$C1000*O999</f>
        <v/>
      </c>
      <c r="P1000">
        <f>$C1000*P999</f>
        <v/>
      </c>
      <c r="Q1000">
        <f>$C1000*Q999</f>
        <v/>
      </c>
      <c r="R1000">
        <f>$C1000*R999</f>
        <v/>
      </c>
      <c r="S1000">
        <f>$C1000*S999</f>
        <v/>
      </c>
      <c r="T1000">
        <f>$C1000*T999</f>
        <v/>
      </c>
      <c r="U1000">
        <f>$C1000*U999</f>
        <v/>
      </c>
      <c r="V1000">
        <f>$C1000*V999</f>
        <v/>
      </c>
      <c r="W1000">
        <f>$C1000*W999</f>
        <v/>
      </c>
      <c r="X1000">
        <f>$C1000*X999</f>
        <v/>
      </c>
      <c r="Y1000">
        <f>$C1000*Y999</f>
        <v/>
      </c>
      <c r="Z1000">
        <f>$C1000*Z999</f>
        <v/>
      </c>
      <c r="AA1000">
        <f>$C1000*AA999</f>
        <v/>
      </c>
      <c r="AB1000">
        <f>$C1000*AB999</f>
        <v/>
      </c>
      <c r="AC1000">
        <f>$C1000*AC999</f>
        <v/>
      </c>
      <c r="AD1000">
        <f>$C1000*AD999</f>
        <v/>
      </c>
      <c r="AE1000">
        <f>$C1000*AE999</f>
        <v/>
      </c>
      <c r="AF1000">
        <f>$C1000*AF999</f>
        <v/>
      </c>
      <c r="AG1000">
        <f>$C1000*AG999</f>
        <v/>
      </c>
      <c r="AH1000">
        <f>$C1000*AH999</f>
        <v/>
      </c>
      <c r="AI1000">
        <f>$C1000*AI999</f>
        <v/>
      </c>
      <c r="AJ1000">
        <f>$C1000*AJ999</f>
        <v/>
      </c>
      <c r="AK1000">
        <f>$C1000*AK999</f>
        <v/>
      </c>
      <c r="AL1000">
        <f>$C1000*AL999</f>
        <v/>
      </c>
      <c r="AM1000">
        <f>$C1000*AM999</f>
        <v/>
      </c>
      <c r="AN1000">
        <f>$C1000*AN999</f>
        <v/>
      </c>
      <c r="AO1000">
        <f>$C1000*AO999</f>
        <v/>
      </c>
      <c r="AP1000">
        <f>$C1000*AP999</f>
        <v/>
      </c>
      <c r="AQ1000">
        <f>$C1000*AQ999</f>
        <v/>
      </c>
      <c r="AR1000">
        <f>$C1000*AR999</f>
        <v/>
      </c>
      <c r="AS1000">
        <f>$C1000*AS999</f>
        <v/>
      </c>
      <c r="AT1000">
        <f>$C1000*AT999</f>
        <v/>
      </c>
      <c r="AU1000">
        <f>$C1000*AU999</f>
        <v/>
      </c>
      <c r="AV1000">
        <f>$C1000*AV999</f>
        <v/>
      </c>
      <c r="AW1000">
        <f>$C1000*AW999</f>
        <v/>
      </c>
      <c r="AX1000">
        <f>$C1000*AX999</f>
        <v/>
      </c>
      <c r="AY1000">
        <f>$C1000*AY999</f>
        <v/>
      </c>
      <c r="AZ1000">
        <f>$C1000*AZ999</f>
        <v/>
      </c>
      <c r="BA1000">
        <f>$C1000*BA999</f>
        <v/>
      </c>
      <c r="BB1000">
        <f>$C1000*BB999</f>
        <v/>
      </c>
      <c r="BC1000">
        <f>$C1000*BC999</f>
        <v/>
      </c>
      <c r="BD1000">
        <f>$C1000*BD999</f>
        <v/>
      </c>
      <c r="BE1000">
        <f>$C1000*BE999</f>
        <v/>
      </c>
      <c r="BF1000">
        <f>$C1000*BF999</f>
        <v/>
      </c>
      <c r="BG1000">
        <f>$C1000*BG999</f>
        <v/>
      </c>
      <c r="BH1000">
        <f>$C1000*BH999</f>
        <v/>
      </c>
      <c r="BI1000">
        <f>$C1000*BI999</f>
        <v/>
      </c>
      <c r="BJ1000">
        <f>$C1000*BJ999</f>
        <v/>
      </c>
      <c r="BK1000">
        <f>$C1000*BK999</f>
        <v/>
      </c>
      <c r="BL1000">
        <f>$C1000*BL999</f>
        <v/>
      </c>
      <c r="BM1000">
        <f>$C1000*BM999</f>
        <v/>
      </c>
      <c r="BN1000">
        <f>$C1000*BN999</f>
        <v/>
      </c>
      <c r="BO1000">
        <f>$C1000*BO999</f>
        <v/>
      </c>
      <c r="BP1000">
        <f>$C1000*BP999</f>
        <v/>
      </c>
      <c r="BQ1000">
        <f>$C1000*BQ999</f>
        <v/>
      </c>
      <c r="BR1000">
        <f>$C1000*BR999</f>
        <v/>
      </c>
      <c r="BS1000">
        <f>$C1000*BS999</f>
        <v/>
      </c>
      <c r="BT1000">
        <f>$C1000*BT999</f>
        <v/>
      </c>
      <c r="BU1000">
        <f>$C1000*BU999</f>
        <v/>
      </c>
      <c r="BV1000">
        <f>$C1000*BV999</f>
        <v/>
      </c>
      <c r="BW1000">
        <f>$C1000*BW999</f>
        <v/>
      </c>
      <c r="BX1000">
        <f>$C1000*BX999</f>
        <v/>
      </c>
      <c r="BY1000">
        <f>$C1000*BY999</f>
        <v/>
      </c>
      <c r="BZ1000">
        <f>$C1000*BZ999</f>
        <v/>
      </c>
      <c r="CA1000">
        <f>$C1000*CA999</f>
        <v/>
      </c>
      <c r="CB1000">
        <f>$C1000*CB999</f>
        <v/>
      </c>
      <c r="CC1000">
        <f>$C1000*CC999</f>
        <v/>
      </c>
      <c r="CD1000">
        <f>$C1000*CD999</f>
        <v/>
      </c>
      <c r="CE1000">
        <f>$C1000*CE999</f>
        <v/>
      </c>
      <c r="CF1000">
        <f>$C1000*CF999</f>
        <v/>
      </c>
      <c r="CG1000">
        <f>$C1000*CG999</f>
        <v/>
      </c>
      <c r="CH1000">
        <f>$C1000*CH999</f>
        <v/>
      </c>
      <c r="CI1000">
        <f>$C1000*CI999</f>
        <v/>
      </c>
      <c r="CJ1000">
        <f>$C1000*CJ999</f>
        <v/>
      </c>
      <c r="CK1000">
        <f>$C1000*CK999</f>
        <v/>
      </c>
      <c r="CL1000">
        <f>$C1000*CL999</f>
        <v/>
      </c>
      <c r="CM1000">
        <f>$C1000*CM999</f>
        <v/>
      </c>
      <c r="CN1000">
        <f>$C1000*CN999</f>
        <v/>
      </c>
      <c r="CO1000">
        <f>$C1000*CO999</f>
        <v/>
      </c>
      <c r="CP1000">
        <f>$C1000*CP999</f>
        <v/>
      </c>
      <c r="CQ1000">
        <f>$C1000*CQ999</f>
        <v/>
      </c>
      <c r="CR1000">
        <f>$C1000*CR999</f>
        <v/>
      </c>
      <c r="CS1000">
        <f>$C1000*CS999</f>
        <v/>
      </c>
      <c r="CT1000">
        <f>$C1000*CT999</f>
        <v/>
      </c>
      <c r="CU1000">
        <f>$C1000*CU999</f>
        <v/>
      </c>
      <c r="CV1000">
        <f>$C1000*CV999</f>
        <v/>
      </c>
      <c r="CW1000">
        <f>$C1000*CW999</f>
        <v/>
      </c>
      <c r="CX1000">
        <f>$C1000*CX999</f>
        <v/>
      </c>
      <c r="CY1000">
        <f>$C1000*CY999</f>
        <v/>
      </c>
      <c r="CZ1000">
        <f>$C1000*CZ999</f>
        <v/>
      </c>
      <c r="DA1000">
        <f>$C1000*DA999</f>
        <v/>
      </c>
      <c r="DB1000">
        <f>$C1000*DB999</f>
        <v/>
      </c>
      <c r="DC1000">
        <f>$C1000*DC999</f>
        <v/>
      </c>
    </row>
    <row r="1001">
      <c r="B1001" t="inlineStr">
        <is>
          <t>TSP-618</t>
        </is>
      </c>
      <c r="C1001" t="inlineStr">
        <is>
          <t>No. of batches</t>
        </is>
      </c>
      <c r="D1001">
        <f>IFERROR(INDEX(PP_Grid[#Data],$DD1001,2),0)</f>
        <v/>
      </c>
      <c r="E1001">
        <f>IFERROR(INDEX(PP_Grid[#Data],$DD1001,3),0)</f>
        <v/>
      </c>
      <c r="F1001">
        <f>IFERROR(INDEX(PP_Grid[#Data],$DD1001,4),0)</f>
        <v/>
      </c>
      <c r="G1001">
        <f>IFERROR(INDEX(PP_Grid[#Data],$DD1001,5),0)</f>
        <v/>
      </c>
      <c r="H1001">
        <f>IFERROR(INDEX(PP_Grid[#Data],$DD1001,6),0)</f>
        <v/>
      </c>
      <c r="I1001">
        <f>IFERROR(INDEX(PP_Grid[#Data],$DD1001,7),0)</f>
        <v/>
      </c>
      <c r="J1001">
        <f>IFERROR(INDEX(PP_Grid[#Data],$DD1001,8),0)</f>
        <v/>
      </c>
      <c r="K1001">
        <f>IFERROR(INDEX(PP_Grid[#Data],$DD1001,9),0)</f>
        <v/>
      </c>
      <c r="L1001">
        <f>IFERROR(INDEX(PP_Grid[#Data],$DD1001,10),0)</f>
        <v/>
      </c>
      <c r="M1001">
        <f>IFERROR(INDEX(PP_Grid[#Data],$DD1001,11),0)</f>
        <v/>
      </c>
      <c r="N1001">
        <f>IFERROR(INDEX(PP_Grid[#Data],$DD1001,12),0)</f>
        <v/>
      </c>
      <c r="O1001">
        <f>IFERROR(INDEX(PP_Grid[#Data],$DD1001,13),0)</f>
        <v/>
      </c>
      <c r="P1001">
        <f>IFERROR(INDEX(PP_Grid[#Data],$DD1001,14),0)</f>
        <v/>
      </c>
      <c r="Q1001">
        <f>IFERROR(INDEX(PP_Grid[#Data],$DD1001,15),0)</f>
        <v/>
      </c>
      <c r="R1001">
        <f>IFERROR(INDEX(PP_Grid[#Data],$DD1001,16),0)</f>
        <v/>
      </c>
      <c r="S1001">
        <f>IFERROR(INDEX(PP_Grid[#Data],$DD1001,17),0)</f>
        <v/>
      </c>
      <c r="T1001">
        <f>IFERROR(INDEX(PP_Grid[#Data],$DD1001,18),0)</f>
        <v/>
      </c>
      <c r="U1001">
        <f>IFERROR(INDEX(PP_Grid[#Data],$DD1001,19),0)</f>
        <v/>
      </c>
      <c r="V1001">
        <f>IFERROR(INDEX(PP_Grid[#Data],$DD1001,20),0)</f>
        <v/>
      </c>
      <c r="W1001">
        <f>IFERROR(INDEX(PP_Grid[#Data],$DD1001,21),0)</f>
        <v/>
      </c>
      <c r="X1001">
        <f>IFERROR(INDEX(PP_Grid[#Data],$DD1001,22),0)</f>
        <v/>
      </c>
      <c r="Y1001">
        <f>IFERROR(INDEX(PP_Grid[#Data],$DD1001,23),0)</f>
        <v/>
      </c>
      <c r="Z1001">
        <f>IFERROR(INDEX(PP_Grid[#Data],$DD1001,24),0)</f>
        <v/>
      </c>
      <c r="AA1001">
        <f>IFERROR(INDEX(PP_Grid[#Data],$DD1001,25),0)</f>
        <v/>
      </c>
      <c r="AB1001">
        <f>IFERROR(INDEX(PP_Grid[#Data],$DD1001,26),0)</f>
        <v/>
      </c>
      <c r="AC1001">
        <f>IFERROR(INDEX(PP_Grid[#Data],$DD1001,27),0)</f>
        <v/>
      </c>
      <c r="AD1001">
        <f>IFERROR(INDEX(PP_Grid[#Data],$DD1001,28),0)</f>
        <v/>
      </c>
      <c r="AE1001">
        <f>IFERROR(INDEX(PP_Grid[#Data],$DD1001,29),0)</f>
        <v/>
      </c>
      <c r="AF1001">
        <f>IFERROR(INDEX(PP_Grid[#Data],$DD1001,30),0)</f>
        <v/>
      </c>
      <c r="AG1001">
        <f>IFERROR(INDEX(PP_Grid[#Data],$DD1001,31),0)</f>
        <v/>
      </c>
      <c r="AH1001">
        <f>IFERROR(INDEX(PP_Grid[#Data],$DD1001,32),0)</f>
        <v/>
      </c>
      <c r="AI1001">
        <f>IFERROR(INDEX(PP_Grid[#Data],$DD1001,33),0)</f>
        <v/>
      </c>
      <c r="AJ1001">
        <f>IFERROR(INDEX(PP_Grid[#Data],$DD1001,34),0)</f>
        <v/>
      </c>
      <c r="AK1001">
        <f>IFERROR(INDEX(PP_Grid[#Data],$DD1001,35),0)</f>
        <v/>
      </c>
      <c r="AL1001">
        <f>IFERROR(INDEX(PP_Grid[#Data],$DD1001,36),0)</f>
        <v/>
      </c>
      <c r="AM1001">
        <f>IFERROR(INDEX(PP_Grid[#Data],$DD1001,37),0)</f>
        <v/>
      </c>
      <c r="AN1001">
        <f>IFERROR(INDEX(PP_Grid[#Data],$DD1001,38),0)</f>
        <v/>
      </c>
      <c r="AO1001">
        <f>IFERROR(INDEX(PP_Grid[#Data],$DD1001,39),0)</f>
        <v/>
      </c>
      <c r="AP1001">
        <f>IFERROR(INDEX(PP_Grid[#Data],$DD1001,40),0)</f>
        <v/>
      </c>
      <c r="AQ1001">
        <f>IFERROR(INDEX(PP_Grid[#Data],$DD1001,41),0)</f>
        <v/>
      </c>
      <c r="AR1001">
        <f>IFERROR(INDEX(PP_Grid[#Data],$DD1001,42),0)</f>
        <v/>
      </c>
      <c r="AS1001">
        <f>IFERROR(INDEX(PP_Grid[#Data],$DD1001,43),0)</f>
        <v/>
      </c>
      <c r="AT1001">
        <f>IFERROR(INDEX(PP_Grid[#Data],$DD1001,44),0)</f>
        <v/>
      </c>
      <c r="AU1001">
        <f>IFERROR(INDEX(PP_Grid[#Data],$DD1001,45),0)</f>
        <v/>
      </c>
      <c r="AV1001">
        <f>IFERROR(INDEX(PP_Grid[#Data],$DD1001,46),0)</f>
        <v/>
      </c>
      <c r="AW1001">
        <f>IFERROR(INDEX(PP_Grid[#Data],$DD1001,47),0)</f>
        <v/>
      </c>
      <c r="AX1001">
        <f>IFERROR(INDEX(PP_Grid[#Data],$DD1001,48),0)</f>
        <v/>
      </c>
      <c r="AY1001">
        <f>IFERROR(INDEX(PP_Grid[#Data],$DD1001,49),0)</f>
        <v/>
      </c>
      <c r="AZ1001">
        <f>IFERROR(INDEX(PP_Grid[#Data],$DD1001,50),0)</f>
        <v/>
      </c>
      <c r="BA1001">
        <f>IFERROR(INDEX(PP_Grid[#Data],$DD1001,51),0)</f>
        <v/>
      </c>
      <c r="BB1001">
        <f>IFERROR(INDEX(PP_Grid[#Data],$DD1001,52),0)</f>
        <v/>
      </c>
      <c r="BC1001">
        <f>IFERROR(INDEX(PP_Grid[#Data],$DD1001,53),0)</f>
        <v/>
      </c>
      <c r="BD1001">
        <f>IFERROR(INDEX(PP_Grid[#Data],$DD1001,54),0)</f>
        <v/>
      </c>
      <c r="BE1001">
        <f>IFERROR(INDEX(PP_Grid[#Data],$DD1001,55),0)</f>
        <v/>
      </c>
      <c r="BF1001">
        <f>IFERROR(INDEX(PP_Grid[#Data],$DD1001,56),0)</f>
        <v/>
      </c>
      <c r="BG1001">
        <f>IFERROR(INDEX(PP_Grid[#Data],$DD1001,57),0)</f>
        <v/>
      </c>
      <c r="BH1001">
        <f>IFERROR(INDEX(PP_Grid[#Data],$DD1001,58),0)</f>
        <v/>
      </c>
      <c r="BI1001">
        <f>IFERROR(INDEX(PP_Grid[#Data],$DD1001,59),0)</f>
        <v/>
      </c>
      <c r="BJ1001">
        <f>IFERROR(INDEX(PP_Grid[#Data],$DD1001,60),0)</f>
        <v/>
      </c>
      <c r="BK1001">
        <f>IFERROR(INDEX(PP_Grid[#Data],$DD1001,61),0)</f>
        <v/>
      </c>
      <c r="BL1001">
        <f>IFERROR(INDEX(PP_Grid[#Data],$DD1001,62),0)</f>
        <v/>
      </c>
      <c r="BM1001">
        <f>IFERROR(INDEX(PP_Grid[#Data],$DD1001,63),0)</f>
        <v/>
      </c>
      <c r="BN1001">
        <f>IFERROR(INDEX(PP_Grid[#Data],$DD1001,64),0)</f>
        <v/>
      </c>
      <c r="BO1001">
        <f>IFERROR(INDEX(PP_Grid[#Data],$DD1001,65),0)</f>
        <v/>
      </c>
      <c r="BP1001">
        <f>IFERROR(INDEX(PP_Grid[#Data],$DD1001,66),0)</f>
        <v/>
      </c>
      <c r="BQ1001">
        <f>IFERROR(INDEX(PP_Grid[#Data],$DD1001,67),0)</f>
        <v/>
      </c>
      <c r="BR1001">
        <f>IFERROR(INDEX(PP_Grid[#Data],$DD1001,68),0)</f>
        <v/>
      </c>
      <c r="BS1001">
        <f>IFERROR(INDEX(PP_Grid[#Data],$DD1001,69),0)</f>
        <v/>
      </c>
      <c r="BT1001">
        <f>IFERROR(INDEX(PP_Grid[#Data],$DD1001,70),0)</f>
        <v/>
      </c>
      <c r="BU1001">
        <f>IFERROR(INDEX(PP_Grid[#Data],$DD1001,71),0)</f>
        <v/>
      </c>
      <c r="BV1001">
        <f>IFERROR(INDEX(PP_Grid[#Data],$DD1001,72),0)</f>
        <v/>
      </c>
      <c r="BW1001">
        <f>IFERROR(INDEX(PP_Grid[#Data],$DD1001,73),0)</f>
        <v/>
      </c>
      <c r="BX1001">
        <f>IFERROR(INDEX(PP_Grid[#Data],$DD1001,74),0)</f>
        <v/>
      </c>
      <c r="BY1001">
        <f>IFERROR(INDEX(PP_Grid[#Data],$DD1001,75),0)</f>
        <v/>
      </c>
      <c r="BZ1001">
        <f>IFERROR(INDEX(PP_Grid[#Data],$DD1001,76),0)</f>
        <v/>
      </c>
      <c r="CA1001">
        <f>IFERROR(INDEX(PP_Grid[#Data],$DD1001,77),0)</f>
        <v/>
      </c>
      <c r="CB1001">
        <f>IFERROR(INDEX(PP_Grid[#Data],$DD1001,78),0)</f>
        <v/>
      </c>
      <c r="CC1001">
        <f>IFERROR(INDEX(PP_Grid[#Data],$DD1001,79),0)</f>
        <v/>
      </c>
      <c r="CD1001">
        <f>IFERROR(INDEX(PP_Grid[#Data],$DD1001,80),0)</f>
        <v/>
      </c>
      <c r="CE1001">
        <f>IFERROR(INDEX(PP_Grid[#Data],$DD1001,81),0)</f>
        <v/>
      </c>
      <c r="CF1001">
        <f>IFERROR(INDEX(PP_Grid[#Data],$DD1001,82),0)</f>
        <v/>
      </c>
      <c r="CG1001">
        <f>IFERROR(INDEX(PP_Grid[#Data],$DD1001,83),0)</f>
        <v/>
      </c>
      <c r="CH1001">
        <f>IFERROR(INDEX(PP_Grid[#Data],$DD1001,84),0)</f>
        <v/>
      </c>
      <c r="CI1001">
        <f>IFERROR(INDEX(PP_Grid[#Data],$DD1001,85),0)</f>
        <v/>
      </c>
      <c r="CJ1001">
        <f>IFERROR(INDEX(PP_Grid[#Data],$DD1001,86),0)</f>
        <v/>
      </c>
      <c r="CK1001">
        <f>IFERROR(INDEX(PP_Grid[#Data],$DD1001,87),0)</f>
        <v/>
      </c>
      <c r="CL1001">
        <f>IFERROR(INDEX(PP_Grid[#Data],$DD1001,88),0)</f>
        <v/>
      </c>
      <c r="CM1001">
        <f>IFERROR(INDEX(PP_Grid[#Data],$DD1001,89),0)</f>
        <v/>
      </c>
      <c r="CN1001">
        <f>IFERROR(INDEX(PP_Grid[#Data],$DD1001,90),0)</f>
        <v/>
      </c>
      <c r="CO1001">
        <f>IFERROR(INDEX(PP_Grid[#Data],$DD1001,91),0)</f>
        <v/>
      </c>
      <c r="CP1001">
        <f>IFERROR(INDEX(PP_Grid[#Data],$DD1001,92),0)</f>
        <v/>
      </c>
      <c r="CQ1001">
        <f>IFERROR(INDEX(PP_Grid[#Data],$DD1001,93),0)</f>
        <v/>
      </c>
      <c r="CR1001">
        <f>IFERROR(INDEX(PP_Grid[#Data],$DD1001,94),0)</f>
        <v/>
      </c>
      <c r="CS1001">
        <f>IFERROR(INDEX(PP_Grid[#Data],$DD1001,95),0)</f>
        <v/>
      </c>
      <c r="CT1001">
        <f>IFERROR(INDEX(PP_Grid[#Data],$DD1001,96),0)</f>
        <v/>
      </c>
      <c r="CU1001">
        <f>IFERROR(INDEX(PP_Grid[#Data],$DD1001,97),0)</f>
        <v/>
      </c>
      <c r="CV1001">
        <f>IFERROR(INDEX(PP_Grid[#Data],$DD1001,98),0)</f>
        <v/>
      </c>
      <c r="CW1001">
        <f>IFERROR(INDEX(PP_Grid[#Data],$DD1001,99),0)</f>
        <v/>
      </c>
      <c r="CX1001">
        <f>IFERROR(INDEX(PP_Grid[#Data],$DD1001,100),0)</f>
        <v/>
      </c>
      <c r="CY1001">
        <f>IFERROR(INDEX(PP_Grid[#Data],$DD1001,101),0)</f>
        <v/>
      </c>
      <c r="CZ1001">
        <f>IFERROR(INDEX(PP_Grid[#Data],$DD1001,102),0)</f>
        <v/>
      </c>
      <c r="DA1001">
        <f>IFERROR(INDEX(PP_Grid[#Data],$DD1001,103),0)</f>
        <v/>
      </c>
      <c r="DB1001">
        <f>IFERROR(INDEX(PP_Grid[#Data],$DD1001,104),0)</f>
        <v/>
      </c>
      <c r="DC1001">
        <f>IFERROR(INDEX(PP_Grid[#Data],$DD1001,105),0)</f>
        <v/>
      </c>
      <c r="DD1001" s="12">
        <f>IFERROR(MATCH($B1001,PP_Grid[Intermediate],0),99999)</f>
        <v/>
      </c>
    </row>
    <row r="1002">
      <c r="B1002" t="inlineStr">
        <is>
          <t>使用量(kg)</t>
        </is>
      </c>
      <c r="C1002">
        <f>SUMIFS(M_BOM[RM_Qty_Per_Batch],M_BOM[Intermediate],$B1001,M_BOM[Part Name],$A988)</f>
        <v/>
      </c>
      <c r="D1002">
        <f>$C1002*D1001</f>
        <v/>
      </c>
      <c r="E1002">
        <f>$C1002*E1001</f>
        <v/>
      </c>
      <c r="F1002">
        <f>$C1002*F1001</f>
        <v/>
      </c>
      <c r="G1002">
        <f>$C1002*G1001</f>
        <v/>
      </c>
      <c r="H1002">
        <f>$C1002*H1001</f>
        <v/>
      </c>
      <c r="I1002">
        <f>$C1002*I1001</f>
        <v/>
      </c>
      <c r="J1002">
        <f>$C1002*J1001</f>
        <v/>
      </c>
      <c r="K1002">
        <f>$C1002*K1001</f>
        <v/>
      </c>
      <c r="L1002">
        <f>$C1002*L1001</f>
        <v/>
      </c>
      <c r="M1002">
        <f>$C1002*M1001</f>
        <v/>
      </c>
      <c r="N1002">
        <f>$C1002*N1001</f>
        <v/>
      </c>
      <c r="O1002">
        <f>$C1002*O1001</f>
        <v/>
      </c>
      <c r="P1002">
        <f>$C1002*P1001</f>
        <v/>
      </c>
      <c r="Q1002">
        <f>$C1002*Q1001</f>
        <v/>
      </c>
      <c r="R1002">
        <f>$C1002*R1001</f>
        <v/>
      </c>
      <c r="S1002">
        <f>$C1002*S1001</f>
        <v/>
      </c>
      <c r="T1002">
        <f>$C1002*T1001</f>
        <v/>
      </c>
      <c r="U1002">
        <f>$C1002*U1001</f>
        <v/>
      </c>
      <c r="V1002">
        <f>$C1002*V1001</f>
        <v/>
      </c>
      <c r="W1002">
        <f>$C1002*W1001</f>
        <v/>
      </c>
      <c r="X1002">
        <f>$C1002*X1001</f>
        <v/>
      </c>
      <c r="Y1002">
        <f>$C1002*Y1001</f>
        <v/>
      </c>
      <c r="Z1002">
        <f>$C1002*Z1001</f>
        <v/>
      </c>
      <c r="AA1002">
        <f>$C1002*AA1001</f>
        <v/>
      </c>
      <c r="AB1002">
        <f>$C1002*AB1001</f>
        <v/>
      </c>
      <c r="AC1002">
        <f>$C1002*AC1001</f>
        <v/>
      </c>
      <c r="AD1002">
        <f>$C1002*AD1001</f>
        <v/>
      </c>
      <c r="AE1002">
        <f>$C1002*AE1001</f>
        <v/>
      </c>
      <c r="AF1002">
        <f>$C1002*AF1001</f>
        <v/>
      </c>
      <c r="AG1002">
        <f>$C1002*AG1001</f>
        <v/>
      </c>
      <c r="AH1002">
        <f>$C1002*AH1001</f>
        <v/>
      </c>
      <c r="AI1002">
        <f>$C1002*AI1001</f>
        <v/>
      </c>
      <c r="AJ1002">
        <f>$C1002*AJ1001</f>
        <v/>
      </c>
      <c r="AK1002">
        <f>$C1002*AK1001</f>
        <v/>
      </c>
      <c r="AL1002">
        <f>$C1002*AL1001</f>
        <v/>
      </c>
      <c r="AM1002">
        <f>$C1002*AM1001</f>
        <v/>
      </c>
      <c r="AN1002">
        <f>$C1002*AN1001</f>
        <v/>
      </c>
      <c r="AO1002">
        <f>$C1002*AO1001</f>
        <v/>
      </c>
      <c r="AP1002">
        <f>$C1002*AP1001</f>
        <v/>
      </c>
      <c r="AQ1002">
        <f>$C1002*AQ1001</f>
        <v/>
      </c>
      <c r="AR1002">
        <f>$C1002*AR1001</f>
        <v/>
      </c>
      <c r="AS1002">
        <f>$C1002*AS1001</f>
        <v/>
      </c>
      <c r="AT1002">
        <f>$C1002*AT1001</f>
        <v/>
      </c>
      <c r="AU1002">
        <f>$C1002*AU1001</f>
        <v/>
      </c>
      <c r="AV1002">
        <f>$C1002*AV1001</f>
        <v/>
      </c>
      <c r="AW1002">
        <f>$C1002*AW1001</f>
        <v/>
      </c>
      <c r="AX1002">
        <f>$C1002*AX1001</f>
        <v/>
      </c>
      <c r="AY1002">
        <f>$C1002*AY1001</f>
        <v/>
      </c>
      <c r="AZ1002">
        <f>$C1002*AZ1001</f>
        <v/>
      </c>
      <c r="BA1002">
        <f>$C1002*BA1001</f>
        <v/>
      </c>
      <c r="BB1002">
        <f>$C1002*BB1001</f>
        <v/>
      </c>
      <c r="BC1002">
        <f>$C1002*BC1001</f>
        <v/>
      </c>
      <c r="BD1002">
        <f>$C1002*BD1001</f>
        <v/>
      </c>
      <c r="BE1002">
        <f>$C1002*BE1001</f>
        <v/>
      </c>
      <c r="BF1002">
        <f>$C1002*BF1001</f>
        <v/>
      </c>
      <c r="BG1002">
        <f>$C1002*BG1001</f>
        <v/>
      </c>
      <c r="BH1002">
        <f>$C1002*BH1001</f>
        <v/>
      </c>
      <c r="BI1002">
        <f>$C1002*BI1001</f>
        <v/>
      </c>
      <c r="BJ1002">
        <f>$C1002*BJ1001</f>
        <v/>
      </c>
      <c r="BK1002">
        <f>$C1002*BK1001</f>
        <v/>
      </c>
      <c r="BL1002">
        <f>$C1002*BL1001</f>
        <v/>
      </c>
      <c r="BM1002">
        <f>$C1002*BM1001</f>
        <v/>
      </c>
      <c r="BN1002">
        <f>$C1002*BN1001</f>
        <v/>
      </c>
      <c r="BO1002">
        <f>$C1002*BO1001</f>
        <v/>
      </c>
      <c r="BP1002">
        <f>$C1002*BP1001</f>
        <v/>
      </c>
      <c r="BQ1002">
        <f>$C1002*BQ1001</f>
        <v/>
      </c>
      <c r="BR1002">
        <f>$C1002*BR1001</f>
        <v/>
      </c>
      <c r="BS1002">
        <f>$C1002*BS1001</f>
        <v/>
      </c>
      <c r="BT1002">
        <f>$C1002*BT1001</f>
        <v/>
      </c>
      <c r="BU1002">
        <f>$C1002*BU1001</f>
        <v/>
      </c>
      <c r="BV1002">
        <f>$C1002*BV1001</f>
        <v/>
      </c>
      <c r="BW1002">
        <f>$C1002*BW1001</f>
        <v/>
      </c>
      <c r="BX1002">
        <f>$C1002*BX1001</f>
        <v/>
      </c>
      <c r="BY1002">
        <f>$C1002*BY1001</f>
        <v/>
      </c>
      <c r="BZ1002">
        <f>$C1002*BZ1001</f>
        <v/>
      </c>
      <c r="CA1002">
        <f>$C1002*CA1001</f>
        <v/>
      </c>
      <c r="CB1002">
        <f>$C1002*CB1001</f>
        <v/>
      </c>
      <c r="CC1002">
        <f>$C1002*CC1001</f>
        <v/>
      </c>
      <c r="CD1002">
        <f>$C1002*CD1001</f>
        <v/>
      </c>
      <c r="CE1002">
        <f>$C1002*CE1001</f>
        <v/>
      </c>
      <c r="CF1002">
        <f>$C1002*CF1001</f>
        <v/>
      </c>
      <c r="CG1002">
        <f>$C1002*CG1001</f>
        <v/>
      </c>
      <c r="CH1002">
        <f>$C1002*CH1001</f>
        <v/>
      </c>
      <c r="CI1002">
        <f>$C1002*CI1001</f>
        <v/>
      </c>
      <c r="CJ1002">
        <f>$C1002*CJ1001</f>
        <v/>
      </c>
      <c r="CK1002">
        <f>$C1002*CK1001</f>
        <v/>
      </c>
      <c r="CL1002">
        <f>$C1002*CL1001</f>
        <v/>
      </c>
      <c r="CM1002">
        <f>$C1002*CM1001</f>
        <v/>
      </c>
      <c r="CN1002">
        <f>$C1002*CN1001</f>
        <v/>
      </c>
      <c r="CO1002">
        <f>$C1002*CO1001</f>
        <v/>
      </c>
      <c r="CP1002">
        <f>$C1002*CP1001</f>
        <v/>
      </c>
      <c r="CQ1002">
        <f>$C1002*CQ1001</f>
        <v/>
      </c>
      <c r="CR1002">
        <f>$C1002*CR1001</f>
        <v/>
      </c>
      <c r="CS1002">
        <f>$C1002*CS1001</f>
        <v/>
      </c>
      <c r="CT1002">
        <f>$C1002*CT1001</f>
        <v/>
      </c>
      <c r="CU1002">
        <f>$C1002*CU1001</f>
        <v/>
      </c>
      <c r="CV1002">
        <f>$C1002*CV1001</f>
        <v/>
      </c>
      <c r="CW1002">
        <f>$C1002*CW1001</f>
        <v/>
      </c>
      <c r="CX1002">
        <f>$C1002*CX1001</f>
        <v/>
      </c>
      <c r="CY1002">
        <f>$C1002*CY1001</f>
        <v/>
      </c>
      <c r="CZ1002">
        <f>$C1002*CZ1001</f>
        <v/>
      </c>
      <c r="DA1002">
        <f>$C1002*DA1001</f>
        <v/>
      </c>
      <c r="DB1002">
        <f>$C1002*DB1001</f>
        <v/>
      </c>
      <c r="DC1002">
        <f>$C1002*DC1001</f>
        <v/>
      </c>
    </row>
    <row r="1003">
      <c r="B1003" t="inlineStr">
        <is>
          <t>TSP-620</t>
        </is>
      </c>
      <c r="C1003" t="inlineStr">
        <is>
          <t>No. of batches</t>
        </is>
      </c>
      <c r="D1003">
        <f>IFERROR(INDEX(PP_Grid[#Data],$DD1003,2),0)</f>
        <v/>
      </c>
      <c r="E1003">
        <f>IFERROR(INDEX(PP_Grid[#Data],$DD1003,3),0)</f>
        <v/>
      </c>
      <c r="F1003">
        <f>IFERROR(INDEX(PP_Grid[#Data],$DD1003,4),0)</f>
        <v/>
      </c>
      <c r="G1003">
        <f>IFERROR(INDEX(PP_Grid[#Data],$DD1003,5),0)</f>
        <v/>
      </c>
      <c r="H1003">
        <f>IFERROR(INDEX(PP_Grid[#Data],$DD1003,6),0)</f>
        <v/>
      </c>
      <c r="I1003">
        <f>IFERROR(INDEX(PP_Grid[#Data],$DD1003,7),0)</f>
        <v/>
      </c>
      <c r="J1003">
        <f>IFERROR(INDEX(PP_Grid[#Data],$DD1003,8),0)</f>
        <v/>
      </c>
      <c r="K1003">
        <f>IFERROR(INDEX(PP_Grid[#Data],$DD1003,9),0)</f>
        <v/>
      </c>
      <c r="L1003">
        <f>IFERROR(INDEX(PP_Grid[#Data],$DD1003,10),0)</f>
        <v/>
      </c>
      <c r="M1003">
        <f>IFERROR(INDEX(PP_Grid[#Data],$DD1003,11),0)</f>
        <v/>
      </c>
      <c r="N1003">
        <f>IFERROR(INDEX(PP_Grid[#Data],$DD1003,12),0)</f>
        <v/>
      </c>
      <c r="O1003">
        <f>IFERROR(INDEX(PP_Grid[#Data],$DD1003,13),0)</f>
        <v/>
      </c>
      <c r="P1003">
        <f>IFERROR(INDEX(PP_Grid[#Data],$DD1003,14),0)</f>
        <v/>
      </c>
      <c r="Q1003">
        <f>IFERROR(INDEX(PP_Grid[#Data],$DD1003,15),0)</f>
        <v/>
      </c>
      <c r="R1003">
        <f>IFERROR(INDEX(PP_Grid[#Data],$DD1003,16),0)</f>
        <v/>
      </c>
      <c r="S1003">
        <f>IFERROR(INDEX(PP_Grid[#Data],$DD1003,17),0)</f>
        <v/>
      </c>
      <c r="T1003">
        <f>IFERROR(INDEX(PP_Grid[#Data],$DD1003,18),0)</f>
        <v/>
      </c>
      <c r="U1003">
        <f>IFERROR(INDEX(PP_Grid[#Data],$DD1003,19),0)</f>
        <v/>
      </c>
      <c r="V1003">
        <f>IFERROR(INDEX(PP_Grid[#Data],$DD1003,20),0)</f>
        <v/>
      </c>
      <c r="W1003">
        <f>IFERROR(INDEX(PP_Grid[#Data],$DD1003,21),0)</f>
        <v/>
      </c>
      <c r="X1003">
        <f>IFERROR(INDEX(PP_Grid[#Data],$DD1003,22),0)</f>
        <v/>
      </c>
      <c r="Y1003">
        <f>IFERROR(INDEX(PP_Grid[#Data],$DD1003,23),0)</f>
        <v/>
      </c>
      <c r="Z1003">
        <f>IFERROR(INDEX(PP_Grid[#Data],$DD1003,24),0)</f>
        <v/>
      </c>
      <c r="AA1003">
        <f>IFERROR(INDEX(PP_Grid[#Data],$DD1003,25),0)</f>
        <v/>
      </c>
      <c r="AB1003">
        <f>IFERROR(INDEX(PP_Grid[#Data],$DD1003,26),0)</f>
        <v/>
      </c>
      <c r="AC1003">
        <f>IFERROR(INDEX(PP_Grid[#Data],$DD1003,27),0)</f>
        <v/>
      </c>
      <c r="AD1003">
        <f>IFERROR(INDEX(PP_Grid[#Data],$DD1003,28),0)</f>
        <v/>
      </c>
      <c r="AE1003">
        <f>IFERROR(INDEX(PP_Grid[#Data],$DD1003,29),0)</f>
        <v/>
      </c>
      <c r="AF1003">
        <f>IFERROR(INDEX(PP_Grid[#Data],$DD1003,30),0)</f>
        <v/>
      </c>
      <c r="AG1003">
        <f>IFERROR(INDEX(PP_Grid[#Data],$DD1003,31),0)</f>
        <v/>
      </c>
      <c r="AH1003">
        <f>IFERROR(INDEX(PP_Grid[#Data],$DD1003,32),0)</f>
        <v/>
      </c>
      <c r="AI1003">
        <f>IFERROR(INDEX(PP_Grid[#Data],$DD1003,33),0)</f>
        <v/>
      </c>
      <c r="AJ1003">
        <f>IFERROR(INDEX(PP_Grid[#Data],$DD1003,34),0)</f>
        <v/>
      </c>
      <c r="AK1003">
        <f>IFERROR(INDEX(PP_Grid[#Data],$DD1003,35),0)</f>
        <v/>
      </c>
      <c r="AL1003">
        <f>IFERROR(INDEX(PP_Grid[#Data],$DD1003,36),0)</f>
        <v/>
      </c>
      <c r="AM1003">
        <f>IFERROR(INDEX(PP_Grid[#Data],$DD1003,37),0)</f>
        <v/>
      </c>
      <c r="AN1003">
        <f>IFERROR(INDEX(PP_Grid[#Data],$DD1003,38),0)</f>
        <v/>
      </c>
      <c r="AO1003">
        <f>IFERROR(INDEX(PP_Grid[#Data],$DD1003,39),0)</f>
        <v/>
      </c>
      <c r="AP1003">
        <f>IFERROR(INDEX(PP_Grid[#Data],$DD1003,40),0)</f>
        <v/>
      </c>
      <c r="AQ1003">
        <f>IFERROR(INDEX(PP_Grid[#Data],$DD1003,41),0)</f>
        <v/>
      </c>
      <c r="AR1003">
        <f>IFERROR(INDEX(PP_Grid[#Data],$DD1003,42),0)</f>
        <v/>
      </c>
      <c r="AS1003">
        <f>IFERROR(INDEX(PP_Grid[#Data],$DD1003,43),0)</f>
        <v/>
      </c>
      <c r="AT1003">
        <f>IFERROR(INDEX(PP_Grid[#Data],$DD1003,44),0)</f>
        <v/>
      </c>
      <c r="AU1003">
        <f>IFERROR(INDEX(PP_Grid[#Data],$DD1003,45),0)</f>
        <v/>
      </c>
      <c r="AV1003">
        <f>IFERROR(INDEX(PP_Grid[#Data],$DD1003,46),0)</f>
        <v/>
      </c>
      <c r="AW1003">
        <f>IFERROR(INDEX(PP_Grid[#Data],$DD1003,47),0)</f>
        <v/>
      </c>
      <c r="AX1003">
        <f>IFERROR(INDEX(PP_Grid[#Data],$DD1003,48),0)</f>
        <v/>
      </c>
      <c r="AY1003">
        <f>IFERROR(INDEX(PP_Grid[#Data],$DD1003,49),0)</f>
        <v/>
      </c>
      <c r="AZ1003">
        <f>IFERROR(INDEX(PP_Grid[#Data],$DD1003,50),0)</f>
        <v/>
      </c>
      <c r="BA1003">
        <f>IFERROR(INDEX(PP_Grid[#Data],$DD1003,51),0)</f>
        <v/>
      </c>
      <c r="BB1003">
        <f>IFERROR(INDEX(PP_Grid[#Data],$DD1003,52),0)</f>
        <v/>
      </c>
      <c r="BC1003">
        <f>IFERROR(INDEX(PP_Grid[#Data],$DD1003,53),0)</f>
        <v/>
      </c>
      <c r="BD1003">
        <f>IFERROR(INDEX(PP_Grid[#Data],$DD1003,54),0)</f>
        <v/>
      </c>
      <c r="BE1003">
        <f>IFERROR(INDEX(PP_Grid[#Data],$DD1003,55),0)</f>
        <v/>
      </c>
      <c r="BF1003">
        <f>IFERROR(INDEX(PP_Grid[#Data],$DD1003,56),0)</f>
        <v/>
      </c>
      <c r="BG1003">
        <f>IFERROR(INDEX(PP_Grid[#Data],$DD1003,57),0)</f>
        <v/>
      </c>
      <c r="BH1003">
        <f>IFERROR(INDEX(PP_Grid[#Data],$DD1003,58),0)</f>
        <v/>
      </c>
      <c r="BI1003">
        <f>IFERROR(INDEX(PP_Grid[#Data],$DD1003,59),0)</f>
        <v/>
      </c>
      <c r="BJ1003">
        <f>IFERROR(INDEX(PP_Grid[#Data],$DD1003,60),0)</f>
        <v/>
      </c>
      <c r="BK1003">
        <f>IFERROR(INDEX(PP_Grid[#Data],$DD1003,61),0)</f>
        <v/>
      </c>
      <c r="BL1003">
        <f>IFERROR(INDEX(PP_Grid[#Data],$DD1003,62),0)</f>
        <v/>
      </c>
      <c r="BM1003">
        <f>IFERROR(INDEX(PP_Grid[#Data],$DD1003,63),0)</f>
        <v/>
      </c>
      <c r="BN1003">
        <f>IFERROR(INDEX(PP_Grid[#Data],$DD1003,64),0)</f>
        <v/>
      </c>
      <c r="BO1003">
        <f>IFERROR(INDEX(PP_Grid[#Data],$DD1003,65),0)</f>
        <v/>
      </c>
      <c r="BP1003">
        <f>IFERROR(INDEX(PP_Grid[#Data],$DD1003,66),0)</f>
        <v/>
      </c>
      <c r="BQ1003">
        <f>IFERROR(INDEX(PP_Grid[#Data],$DD1003,67),0)</f>
        <v/>
      </c>
      <c r="BR1003">
        <f>IFERROR(INDEX(PP_Grid[#Data],$DD1003,68),0)</f>
        <v/>
      </c>
      <c r="BS1003">
        <f>IFERROR(INDEX(PP_Grid[#Data],$DD1003,69),0)</f>
        <v/>
      </c>
      <c r="BT1003">
        <f>IFERROR(INDEX(PP_Grid[#Data],$DD1003,70),0)</f>
        <v/>
      </c>
      <c r="BU1003">
        <f>IFERROR(INDEX(PP_Grid[#Data],$DD1003,71),0)</f>
        <v/>
      </c>
      <c r="BV1003">
        <f>IFERROR(INDEX(PP_Grid[#Data],$DD1003,72),0)</f>
        <v/>
      </c>
      <c r="BW1003">
        <f>IFERROR(INDEX(PP_Grid[#Data],$DD1003,73),0)</f>
        <v/>
      </c>
      <c r="BX1003">
        <f>IFERROR(INDEX(PP_Grid[#Data],$DD1003,74),0)</f>
        <v/>
      </c>
      <c r="BY1003">
        <f>IFERROR(INDEX(PP_Grid[#Data],$DD1003,75),0)</f>
        <v/>
      </c>
      <c r="BZ1003">
        <f>IFERROR(INDEX(PP_Grid[#Data],$DD1003,76),0)</f>
        <v/>
      </c>
      <c r="CA1003">
        <f>IFERROR(INDEX(PP_Grid[#Data],$DD1003,77),0)</f>
        <v/>
      </c>
      <c r="CB1003">
        <f>IFERROR(INDEX(PP_Grid[#Data],$DD1003,78),0)</f>
        <v/>
      </c>
      <c r="CC1003">
        <f>IFERROR(INDEX(PP_Grid[#Data],$DD1003,79),0)</f>
        <v/>
      </c>
      <c r="CD1003">
        <f>IFERROR(INDEX(PP_Grid[#Data],$DD1003,80),0)</f>
        <v/>
      </c>
      <c r="CE1003">
        <f>IFERROR(INDEX(PP_Grid[#Data],$DD1003,81),0)</f>
        <v/>
      </c>
      <c r="CF1003">
        <f>IFERROR(INDEX(PP_Grid[#Data],$DD1003,82),0)</f>
        <v/>
      </c>
      <c r="CG1003">
        <f>IFERROR(INDEX(PP_Grid[#Data],$DD1003,83),0)</f>
        <v/>
      </c>
      <c r="CH1003">
        <f>IFERROR(INDEX(PP_Grid[#Data],$DD1003,84),0)</f>
        <v/>
      </c>
      <c r="CI1003">
        <f>IFERROR(INDEX(PP_Grid[#Data],$DD1003,85),0)</f>
        <v/>
      </c>
      <c r="CJ1003">
        <f>IFERROR(INDEX(PP_Grid[#Data],$DD1003,86),0)</f>
        <v/>
      </c>
      <c r="CK1003">
        <f>IFERROR(INDEX(PP_Grid[#Data],$DD1003,87),0)</f>
        <v/>
      </c>
      <c r="CL1003">
        <f>IFERROR(INDEX(PP_Grid[#Data],$DD1003,88),0)</f>
        <v/>
      </c>
      <c r="CM1003">
        <f>IFERROR(INDEX(PP_Grid[#Data],$DD1003,89),0)</f>
        <v/>
      </c>
      <c r="CN1003">
        <f>IFERROR(INDEX(PP_Grid[#Data],$DD1003,90),0)</f>
        <v/>
      </c>
      <c r="CO1003">
        <f>IFERROR(INDEX(PP_Grid[#Data],$DD1003,91),0)</f>
        <v/>
      </c>
      <c r="CP1003">
        <f>IFERROR(INDEX(PP_Grid[#Data],$DD1003,92),0)</f>
        <v/>
      </c>
      <c r="CQ1003">
        <f>IFERROR(INDEX(PP_Grid[#Data],$DD1003,93),0)</f>
        <v/>
      </c>
      <c r="CR1003">
        <f>IFERROR(INDEX(PP_Grid[#Data],$DD1003,94),0)</f>
        <v/>
      </c>
      <c r="CS1003">
        <f>IFERROR(INDEX(PP_Grid[#Data],$DD1003,95),0)</f>
        <v/>
      </c>
      <c r="CT1003">
        <f>IFERROR(INDEX(PP_Grid[#Data],$DD1003,96),0)</f>
        <v/>
      </c>
      <c r="CU1003">
        <f>IFERROR(INDEX(PP_Grid[#Data],$DD1003,97),0)</f>
        <v/>
      </c>
      <c r="CV1003">
        <f>IFERROR(INDEX(PP_Grid[#Data],$DD1003,98),0)</f>
        <v/>
      </c>
      <c r="CW1003">
        <f>IFERROR(INDEX(PP_Grid[#Data],$DD1003,99),0)</f>
        <v/>
      </c>
      <c r="CX1003">
        <f>IFERROR(INDEX(PP_Grid[#Data],$DD1003,100),0)</f>
        <v/>
      </c>
      <c r="CY1003">
        <f>IFERROR(INDEX(PP_Grid[#Data],$DD1003,101),0)</f>
        <v/>
      </c>
      <c r="CZ1003">
        <f>IFERROR(INDEX(PP_Grid[#Data],$DD1003,102),0)</f>
        <v/>
      </c>
      <c r="DA1003">
        <f>IFERROR(INDEX(PP_Grid[#Data],$DD1003,103),0)</f>
        <v/>
      </c>
      <c r="DB1003">
        <f>IFERROR(INDEX(PP_Grid[#Data],$DD1003,104),0)</f>
        <v/>
      </c>
      <c r="DC1003">
        <f>IFERROR(INDEX(PP_Grid[#Data],$DD1003,105),0)</f>
        <v/>
      </c>
      <c r="DD1003" s="12">
        <f>IFERROR(MATCH($B1003,PP_Grid[Intermediate],0),99999)</f>
        <v/>
      </c>
    </row>
    <row r="1004">
      <c r="B1004" t="inlineStr">
        <is>
          <t>使用量(kg)</t>
        </is>
      </c>
      <c r="C1004">
        <f>SUMIFS(M_BOM[RM_Qty_Per_Batch],M_BOM[Intermediate],$B1003,M_BOM[Part Name],$A988)</f>
        <v/>
      </c>
      <c r="D1004">
        <f>$C1004*D1003</f>
        <v/>
      </c>
      <c r="E1004">
        <f>$C1004*E1003</f>
        <v/>
      </c>
      <c r="F1004">
        <f>$C1004*F1003</f>
        <v/>
      </c>
      <c r="G1004">
        <f>$C1004*G1003</f>
        <v/>
      </c>
      <c r="H1004">
        <f>$C1004*H1003</f>
        <v/>
      </c>
      <c r="I1004">
        <f>$C1004*I1003</f>
        <v/>
      </c>
      <c r="J1004">
        <f>$C1004*J1003</f>
        <v/>
      </c>
      <c r="K1004">
        <f>$C1004*K1003</f>
        <v/>
      </c>
      <c r="L1004">
        <f>$C1004*L1003</f>
        <v/>
      </c>
      <c r="M1004">
        <f>$C1004*M1003</f>
        <v/>
      </c>
      <c r="N1004">
        <f>$C1004*N1003</f>
        <v/>
      </c>
      <c r="O1004">
        <f>$C1004*O1003</f>
        <v/>
      </c>
      <c r="P1004">
        <f>$C1004*P1003</f>
        <v/>
      </c>
      <c r="Q1004">
        <f>$C1004*Q1003</f>
        <v/>
      </c>
      <c r="R1004">
        <f>$C1004*R1003</f>
        <v/>
      </c>
      <c r="S1004">
        <f>$C1004*S1003</f>
        <v/>
      </c>
      <c r="T1004">
        <f>$C1004*T1003</f>
        <v/>
      </c>
      <c r="U1004">
        <f>$C1004*U1003</f>
        <v/>
      </c>
      <c r="V1004">
        <f>$C1004*V1003</f>
        <v/>
      </c>
      <c r="W1004">
        <f>$C1004*W1003</f>
        <v/>
      </c>
      <c r="X1004">
        <f>$C1004*X1003</f>
        <v/>
      </c>
      <c r="Y1004">
        <f>$C1004*Y1003</f>
        <v/>
      </c>
      <c r="Z1004">
        <f>$C1004*Z1003</f>
        <v/>
      </c>
      <c r="AA1004">
        <f>$C1004*AA1003</f>
        <v/>
      </c>
      <c r="AB1004">
        <f>$C1004*AB1003</f>
        <v/>
      </c>
      <c r="AC1004">
        <f>$C1004*AC1003</f>
        <v/>
      </c>
      <c r="AD1004">
        <f>$C1004*AD1003</f>
        <v/>
      </c>
      <c r="AE1004">
        <f>$C1004*AE1003</f>
        <v/>
      </c>
      <c r="AF1004">
        <f>$C1004*AF1003</f>
        <v/>
      </c>
      <c r="AG1004">
        <f>$C1004*AG1003</f>
        <v/>
      </c>
      <c r="AH1004">
        <f>$C1004*AH1003</f>
        <v/>
      </c>
      <c r="AI1004">
        <f>$C1004*AI1003</f>
        <v/>
      </c>
      <c r="AJ1004">
        <f>$C1004*AJ1003</f>
        <v/>
      </c>
      <c r="AK1004">
        <f>$C1004*AK1003</f>
        <v/>
      </c>
      <c r="AL1004">
        <f>$C1004*AL1003</f>
        <v/>
      </c>
      <c r="AM1004">
        <f>$C1004*AM1003</f>
        <v/>
      </c>
      <c r="AN1004">
        <f>$C1004*AN1003</f>
        <v/>
      </c>
      <c r="AO1004">
        <f>$C1004*AO1003</f>
        <v/>
      </c>
      <c r="AP1004">
        <f>$C1004*AP1003</f>
        <v/>
      </c>
      <c r="AQ1004">
        <f>$C1004*AQ1003</f>
        <v/>
      </c>
      <c r="AR1004">
        <f>$C1004*AR1003</f>
        <v/>
      </c>
      <c r="AS1004">
        <f>$C1004*AS1003</f>
        <v/>
      </c>
      <c r="AT1004">
        <f>$C1004*AT1003</f>
        <v/>
      </c>
      <c r="AU1004">
        <f>$C1004*AU1003</f>
        <v/>
      </c>
      <c r="AV1004">
        <f>$C1004*AV1003</f>
        <v/>
      </c>
      <c r="AW1004">
        <f>$C1004*AW1003</f>
        <v/>
      </c>
      <c r="AX1004">
        <f>$C1004*AX1003</f>
        <v/>
      </c>
      <c r="AY1004">
        <f>$C1004*AY1003</f>
        <v/>
      </c>
      <c r="AZ1004">
        <f>$C1004*AZ1003</f>
        <v/>
      </c>
      <c r="BA1004">
        <f>$C1004*BA1003</f>
        <v/>
      </c>
      <c r="BB1004">
        <f>$C1004*BB1003</f>
        <v/>
      </c>
      <c r="BC1004">
        <f>$C1004*BC1003</f>
        <v/>
      </c>
      <c r="BD1004">
        <f>$C1004*BD1003</f>
        <v/>
      </c>
      <c r="BE1004">
        <f>$C1004*BE1003</f>
        <v/>
      </c>
      <c r="BF1004">
        <f>$C1004*BF1003</f>
        <v/>
      </c>
      <c r="BG1004">
        <f>$C1004*BG1003</f>
        <v/>
      </c>
      <c r="BH1004">
        <f>$C1004*BH1003</f>
        <v/>
      </c>
      <c r="BI1004">
        <f>$C1004*BI1003</f>
        <v/>
      </c>
      <c r="BJ1004">
        <f>$C1004*BJ1003</f>
        <v/>
      </c>
      <c r="BK1004">
        <f>$C1004*BK1003</f>
        <v/>
      </c>
      <c r="BL1004">
        <f>$C1004*BL1003</f>
        <v/>
      </c>
      <c r="BM1004">
        <f>$C1004*BM1003</f>
        <v/>
      </c>
      <c r="BN1004">
        <f>$C1004*BN1003</f>
        <v/>
      </c>
      <c r="BO1004">
        <f>$C1004*BO1003</f>
        <v/>
      </c>
      <c r="BP1004">
        <f>$C1004*BP1003</f>
        <v/>
      </c>
      <c r="BQ1004">
        <f>$C1004*BQ1003</f>
        <v/>
      </c>
      <c r="BR1004">
        <f>$C1004*BR1003</f>
        <v/>
      </c>
      <c r="BS1004">
        <f>$C1004*BS1003</f>
        <v/>
      </c>
      <c r="BT1004">
        <f>$C1004*BT1003</f>
        <v/>
      </c>
      <c r="BU1004">
        <f>$C1004*BU1003</f>
        <v/>
      </c>
      <c r="BV1004">
        <f>$C1004*BV1003</f>
        <v/>
      </c>
      <c r="BW1004">
        <f>$C1004*BW1003</f>
        <v/>
      </c>
      <c r="BX1004">
        <f>$C1004*BX1003</f>
        <v/>
      </c>
      <c r="BY1004">
        <f>$C1004*BY1003</f>
        <v/>
      </c>
      <c r="BZ1004">
        <f>$C1004*BZ1003</f>
        <v/>
      </c>
      <c r="CA1004">
        <f>$C1004*CA1003</f>
        <v/>
      </c>
      <c r="CB1004">
        <f>$C1004*CB1003</f>
        <v/>
      </c>
      <c r="CC1004">
        <f>$C1004*CC1003</f>
        <v/>
      </c>
      <c r="CD1004">
        <f>$C1004*CD1003</f>
        <v/>
      </c>
      <c r="CE1004">
        <f>$C1004*CE1003</f>
        <v/>
      </c>
      <c r="CF1004">
        <f>$C1004*CF1003</f>
        <v/>
      </c>
      <c r="CG1004">
        <f>$C1004*CG1003</f>
        <v/>
      </c>
      <c r="CH1004">
        <f>$C1004*CH1003</f>
        <v/>
      </c>
      <c r="CI1004">
        <f>$C1004*CI1003</f>
        <v/>
      </c>
      <c r="CJ1004">
        <f>$C1004*CJ1003</f>
        <v/>
      </c>
      <c r="CK1004">
        <f>$C1004*CK1003</f>
        <v/>
      </c>
      <c r="CL1004">
        <f>$C1004*CL1003</f>
        <v/>
      </c>
      <c r="CM1004">
        <f>$C1004*CM1003</f>
        <v/>
      </c>
      <c r="CN1004">
        <f>$C1004*CN1003</f>
        <v/>
      </c>
      <c r="CO1004">
        <f>$C1004*CO1003</f>
        <v/>
      </c>
      <c r="CP1004">
        <f>$C1004*CP1003</f>
        <v/>
      </c>
      <c r="CQ1004">
        <f>$C1004*CQ1003</f>
        <v/>
      </c>
      <c r="CR1004">
        <f>$C1004*CR1003</f>
        <v/>
      </c>
      <c r="CS1004">
        <f>$C1004*CS1003</f>
        <v/>
      </c>
      <c r="CT1004">
        <f>$C1004*CT1003</f>
        <v/>
      </c>
      <c r="CU1004">
        <f>$C1004*CU1003</f>
        <v/>
      </c>
      <c r="CV1004">
        <f>$C1004*CV1003</f>
        <v/>
      </c>
      <c r="CW1004">
        <f>$C1004*CW1003</f>
        <v/>
      </c>
      <c r="CX1004">
        <f>$C1004*CX1003</f>
        <v/>
      </c>
      <c r="CY1004">
        <f>$C1004*CY1003</f>
        <v/>
      </c>
      <c r="CZ1004">
        <f>$C1004*CZ1003</f>
        <v/>
      </c>
      <c r="DA1004">
        <f>$C1004*DA1003</f>
        <v/>
      </c>
      <c r="DB1004">
        <f>$C1004*DB1003</f>
        <v/>
      </c>
      <c r="DC1004">
        <f>$C1004*DC1003</f>
        <v/>
      </c>
    </row>
    <row r="1005">
      <c r="B1005" t="inlineStr">
        <is>
          <t>TSP-623</t>
        </is>
      </c>
      <c r="C1005" t="inlineStr">
        <is>
          <t>No. of batches</t>
        </is>
      </c>
      <c r="D1005">
        <f>IFERROR(INDEX(PP_Grid[#Data],$DD1005,2),0)</f>
        <v/>
      </c>
      <c r="E1005">
        <f>IFERROR(INDEX(PP_Grid[#Data],$DD1005,3),0)</f>
        <v/>
      </c>
      <c r="F1005">
        <f>IFERROR(INDEX(PP_Grid[#Data],$DD1005,4),0)</f>
        <v/>
      </c>
      <c r="G1005">
        <f>IFERROR(INDEX(PP_Grid[#Data],$DD1005,5),0)</f>
        <v/>
      </c>
      <c r="H1005">
        <f>IFERROR(INDEX(PP_Grid[#Data],$DD1005,6),0)</f>
        <v/>
      </c>
      <c r="I1005">
        <f>IFERROR(INDEX(PP_Grid[#Data],$DD1005,7),0)</f>
        <v/>
      </c>
      <c r="J1005">
        <f>IFERROR(INDEX(PP_Grid[#Data],$DD1005,8),0)</f>
        <v/>
      </c>
      <c r="K1005">
        <f>IFERROR(INDEX(PP_Grid[#Data],$DD1005,9),0)</f>
        <v/>
      </c>
      <c r="L1005">
        <f>IFERROR(INDEX(PP_Grid[#Data],$DD1005,10),0)</f>
        <v/>
      </c>
      <c r="M1005">
        <f>IFERROR(INDEX(PP_Grid[#Data],$DD1005,11),0)</f>
        <v/>
      </c>
      <c r="N1005">
        <f>IFERROR(INDEX(PP_Grid[#Data],$DD1005,12),0)</f>
        <v/>
      </c>
      <c r="O1005">
        <f>IFERROR(INDEX(PP_Grid[#Data],$DD1005,13),0)</f>
        <v/>
      </c>
      <c r="P1005">
        <f>IFERROR(INDEX(PP_Grid[#Data],$DD1005,14),0)</f>
        <v/>
      </c>
      <c r="Q1005">
        <f>IFERROR(INDEX(PP_Grid[#Data],$DD1005,15),0)</f>
        <v/>
      </c>
      <c r="R1005">
        <f>IFERROR(INDEX(PP_Grid[#Data],$DD1005,16),0)</f>
        <v/>
      </c>
      <c r="S1005">
        <f>IFERROR(INDEX(PP_Grid[#Data],$DD1005,17),0)</f>
        <v/>
      </c>
      <c r="T1005">
        <f>IFERROR(INDEX(PP_Grid[#Data],$DD1005,18),0)</f>
        <v/>
      </c>
      <c r="U1005">
        <f>IFERROR(INDEX(PP_Grid[#Data],$DD1005,19),0)</f>
        <v/>
      </c>
      <c r="V1005">
        <f>IFERROR(INDEX(PP_Grid[#Data],$DD1005,20),0)</f>
        <v/>
      </c>
      <c r="W1005">
        <f>IFERROR(INDEX(PP_Grid[#Data],$DD1005,21),0)</f>
        <v/>
      </c>
      <c r="X1005">
        <f>IFERROR(INDEX(PP_Grid[#Data],$DD1005,22),0)</f>
        <v/>
      </c>
      <c r="Y1005">
        <f>IFERROR(INDEX(PP_Grid[#Data],$DD1005,23),0)</f>
        <v/>
      </c>
      <c r="Z1005">
        <f>IFERROR(INDEX(PP_Grid[#Data],$DD1005,24),0)</f>
        <v/>
      </c>
      <c r="AA1005">
        <f>IFERROR(INDEX(PP_Grid[#Data],$DD1005,25),0)</f>
        <v/>
      </c>
      <c r="AB1005">
        <f>IFERROR(INDEX(PP_Grid[#Data],$DD1005,26),0)</f>
        <v/>
      </c>
      <c r="AC1005">
        <f>IFERROR(INDEX(PP_Grid[#Data],$DD1005,27),0)</f>
        <v/>
      </c>
      <c r="AD1005">
        <f>IFERROR(INDEX(PP_Grid[#Data],$DD1005,28),0)</f>
        <v/>
      </c>
      <c r="AE1005">
        <f>IFERROR(INDEX(PP_Grid[#Data],$DD1005,29),0)</f>
        <v/>
      </c>
      <c r="AF1005">
        <f>IFERROR(INDEX(PP_Grid[#Data],$DD1005,30),0)</f>
        <v/>
      </c>
      <c r="AG1005">
        <f>IFERROR(INDEX(PP_Grid[#Data],$DD1005,31),0)</f>
        <v/>
      </c>
      <c r="AH1005">
        <f>IFERROR(INDEX(PP_Grid[#Data],$DD1005,32),0)</f>
        <v/>
      </c>
      <c r="AI1005">
        <f>IFERROR(INDEX(PP_Grid[#Data],$DD1005,33),0)</f>
        <v/>
      </c>
      <c r="AJ1005">
        <f>IFERROR(INDEX(PP_Grid[#Data],$DD1005,34),0)</f>
        <v/>
      </c>
      <c r="AK1005">
        <f>IFERROR(INDEX(PP_Grid[#Data],$DD1005,35),0)</f>
        <v/>
      </c>
      <c r="AL1005">
        <f>IFERROR(INDEX(PP_Grid[#Data],$DD1005,36),0)</f>
        <v/>
      </c>
      <c r="AM1005">
        <f>IFERROR(INDEX(PP_Grid[#Data],$DD1005,37),0)</f>
        <v/>
      </c>
      <c r="AN1005">
        <f>IFERROR(INDEX(PP_Grid[#Data],$DD1005,38),0)</f>
        <v/>
      </c>
      <c r="AO1005">
        <f>IFERROR(INDEX(PP_Grid[#Data],$DD1005,39),0)</f>
        <v/>
      </c>
      <c r="AP1005">
        <f>IFERROR(INDEX(PP_Grid[#Data],$DD1005,40),0)</f>
        <v/>
      </c>
      <c r="AQ1005">
        <f>IFERROR(INDEX(PP_Grid[#Data],$DD1005,41),0)</f>
        <v/>
      </c>
      <c r="AR1005">
        <f>IFERROR(INDEX(PP_Grid[#Data],$DD1005,42),0)</f>
        <v/>
      </c>
      <c r="AS1005">
        <f>IFERROR(INDEX(PP_Grid[#Data],$DD1005,43),0)</f>
        <v/>
      </c>
      <c r="AT1005">
        <f>IFERROR(INDEX(PP_Grid[#Data],$DD1005,44),0)</f>
        <v/>
      </c>
      <c r="AU1005">
        <f>IFERROR(INDEX(PP_Grid[#Data],$DD1005,45),0)</f>
        <v/>
      </c>
      <c r="AV1005">
        <f>IFERROR(INDEX(PP_Grid[#Data],$DD1005,46),0)</f>
        <v/>
      </c>
      <c r="AW1005">
        <f>IFERROR(INDEX(PP_Grid[#Data],$DD1005,47),0)</f>
        <v/>
      </c>
      <c r="AX1005">
        <f>IFERROR(INDEX(PP_Grid[#Data],$DD1005,48),0)</f>
        <v/>
      </c>
      <c r="AY1005">
        <f>IFERROR(INDEX(PP_Grid[#Data],$DD1005,49),0)</f>
        <v/>
      </c>
      <c r="AZ1005">
        <f>IFERROR(INDEX(PP_Grid[#Data],$DD1005,50),0)</f>
        <v/>
      </c>
      <c r="BA1005">
        <f>IFERROR(INDEX(PP_Grid[#Data],$DD1005,51),0)</f>
        <v/>
      </c>
      <c r="BB1005">
        <f>IFERROR(INDEX(PP_Grid[#Data],$DD1005,52),0)</f>
        <v/>
      </c>
      <c r="BC1005">
        <f>IFERROR(INDEX(PP_Grid[#Data],$DD1005,53),0)</f>
        <v/>
      </c>
      <c r="BD1005">
        <f>IFERROR(INDEX(PP_Grid[#Data],$DD1005,54),0)</f>
        <v/>
      </c>
      <c r="BE1005">
        <f>IFERROR(INDEX(PP_Grid[#Data],$DD1005,55),0)</f>
        <v/>
      </c>
      <c r="BF1005">
        <f>IFERROR(INDEX(PP_Grid[#Data],$DD1005,56),0)</f>
        <v/>
      </c>
      <c r="BG1005">
        <f>IFERROR(INDEX(PP_Grid[#Data],$DD1005,57),0)</f>
        <v/>
      </c>
      <c r="BH1005">
        <f>IFERROR(INDEX(PP_Grid[#Data],$DD1005,58),0)</f>
        <v/>
      </c>
      <c r="BI1005">
        <f>IFERROR(INDEX(PP_Grid[#Data],$DD1005,59),0)</f>
        <v/>
      </c>
      <c r="BJ1005">
        <f>IFERROR(INDEX(PP_Grid[#Data],$DD1005,60),0)</f>
        <v/>
      </c>
      <c r="BK1005">
        <f>IFERROR(INDEX(PP_Grid[#Data],$DD1005,61),0)</f>
        <v/>
      </c>
      <c r="BL1005">
        <f>IFERROR(INDEX(PP_Grid[#Data],$DD1005,62),0)</f>
        <v/>
      </c>
      <c r="BM1005">
        <f>IFERROR(INDEX(PP_Grid[#Data],$DD1005,63),0)</f>
        <v/>
      </c>
      <c r="BN1005">
        <f>IFERROR(INDEX(PP_Grid[#Data],$DD1005,64),0)</f>
        <v/>
      </c>
      <c r="BO1005">
        <f>IFERROR(INDEX(PP_Grid[#Data],$DD1005,65),0)</f>
        <v/>
      </c>
      <c r="BP1005">
        <f>IFERROR(INDEX(PP_Grid[#Data],$DD1005,66),0)</f>
        <v/>
      </c>
      <c r="BQ1005">
        <f>IFERROR(INDEX(PP_Grid[#Data],$DD1005,67),0)</f>
        <v/>
      </c>
      <c r="BR1005">
        <f>IFERROR(INDEX(PP_Grid[#Data],$DD1005,68),0)</f>
        <v/>
      </c>
      <c r="BS1005">
        <f>IFERROR(INDEX(PP_Grid[#Data],$DD1005,69),0)</f>
        <v/>
      </c>
      <c r="BT1005">
        <f>IFERROR(INDEX(PP_Grid[#Data],$DD1005,70),0)</f>
        <v/>
      </c>
      <c r="BU1005">
        <f>IFERROR(INDEX(PP_Grid[#Data],$DD1005,71),0)</f>
        <v/>
      </c>
      <c r="BV1005">
        <f>IFERROR(INDEX(PP_Grid[#Data],$DD1005,72),0)</f>
        <v/>
      </c>
      <c r="BW1005">
        <f>IFERROR(INDEX(PP_Grid[#Data],$DD1005,73),0)</f>
        <v/>
      </c>
      <c r="BX1005">
        <f>IFERROR(INDEX(PP_Grid[#Data],$DD1005,74),0)</f>
        <v/>
      </c>
      <c r="BY1005">
        <f>IFERROR(INDEX(PP_Grid[#Data],$DD1005,75),0)</f>
        <v/>
      </c>
      <c r="BZ1005">
        <f>IFERROR(INDEX(PP_Grid[#Data],$DD1005,76),0)</f>
        <v/>
      </c>
      <c r="CA1005">
        <f>IFERROR(INDEX(PP_Grid[#Data],$DD1005,77),0)</f>
        <v/>
      </c>
      <c r="CB1005">
        <f>IFERROR(INDEX(PP_Grid[#Data],$DD1005,78),0)</f>
        <v/>
      </c>
      <c r="CC1005">
        <f>IFERROR(INDEX(PP_Grid[#Data],$DD1005,79),0)</f>
        <v/>
      </c>
      <c r="CD1005">
        <f>IFERROR(INDEX(PP_Grid[#Data],$DD1005,80),0)</f>
        <v/>
      </c>
      <c r="CE1005">
        <f>IFERROR(INDEX(PP_Grid[#Data],$DD1005,81),0)</f>
        <v/>
      </c>
      <c r="CF1005">
        <f>IFERROR(INDEX(PP_Grid[#Data],$DD1005,82),0)</f>
        <v/>
      </c>
      <c r="CG1005">
        <f>IFERROR(INDEX(PP_Grid[#Data],$DD1005,83),0)</f>
        <v/>
      </c>
      <c r="CH1005">
        <f>IFERROR(INDEX(PP_Grid[#Data],$DD1005,84),0)</f>
        <v/>
      </c>
      <c r="CI1005">
        <f>IFERROR(INDEX(PP_Grid[#Data],$DD1005,85),0)</f>
        <v/>
      </c>
      <c r="CJ1005">
        <f>IFERROR(INDEX(PP_Grid[#Data],$DD1005,86),0)</f>
        <v/>
      </c>
      <c r="CK1005">
        <f>IFERROR(INDEX(PP_Grid[#Data],$DD1005,87),0)</f>
        <v/>
      </c>
      <c r="CL1005">
        <f>IFERROR(INDEX(PP_Grid[#Data],$DD1005,88),0)</f>
        <v/>
      </c>
      <c r="CM1005">
        <f>IFERROR(INDEX(PP_Grid[#Data],$DD1005,89),0)</f>
        <v/>
      </c>
      <c r="CN1005">
        <f>IFERROR(INDEX(PP_Grid[#Data],$DD1005,90),0)</f>
        <v/>
      </c>
      <c r="CO1005">
        <f>IFERROR(INDEX(PP_Grid[#Data],$DD1005,91),0)</f>
        <v/>
      </c>
      <c r="CP1005">
        <f>IFERROR(INDEX(PP_Grid[#Data],$DD1005,92),0)</f>
        <v/>
      </c>
      <c r="CQ1005">
        <f>IFERROR(INDEX(PP_Grid[#Data],$DD1005,93),0)</f>
        <v/>
      </c>
      <c r="CR1005">
        <f>IFERROR(INDEX(PP_Grid[#Data],$DD1005,94),0)</f>
        <v/>
      </c>
      <c r="CS1005">
        <f>IFERROR(INDEX(PP_Grid[#Data],$DD1005,95),0)</f>
        <v/>
      </c>
      <c r="CT1005">
        <f>IFERROR(INDEX(PP_Grid[#Data],$DD1005,96),0)</f>
        <v/>
      </c>
      <c r="CU1005">
        <f>IFERROR(INDEX(PP_Grid[#Data],$DD1005,97),0)</f>
        <v/>
      </c>
      <c r="CV1005">
        <f>IFERROR(INDEX(PP_Grid[#Data],$DD1005,98),0)</f>
        <v/>
      </c>
      <c r="CW1005">
        <f>IFERROR(INDEX(PP_Grid[#Data],$DD1005,99),0)</f>
        <v/>
      </c>
      <c r="CX1005">
        <f>IFERROR(INDEX(PP_Grid[#Data],$DD1005,100),0)</f>
        <v/>
      </c>
      <c r="CY1005">
        <f>IFERROR(INDEX(PP_Grid[#Data],$DD1005,101),0)</f>
        <v/>
      </c>
      <c r="CZ1005">
        <f>IFERROR(INDEX(PP_Grid[#Data],$DD1005,102),0)</f>
        <v/>
      </c>
      <c r="DA1005">
        <f>IFERROR(INDEX(PP_Grid[#Data],$DD1005,103),0)</f>
        <v/>
      </c>
      <c r="DB1005">
        <f>IFERROR(INDEX(PP_Grid[#Data],$DD1005,104),0)</f>
        <v/>
      </c>
      <c r="DC1005">
        <f>IFERROR(INDEX(PP_Grid[#Data],$DD1005,105),0)</f>
        <v/>
      </c>
      <c r="DD1005" s="12">
        <f>IFERROR(MATCH($B1005,PP_Grid[Intermediate],0),99999)</f>
        <v/>
      </c>
    </row>
    <row r="1006">
      <c r="B1006" t="inlineStr">
        <is>
          <t>使用量(kg)</t>
        </is>
      </c>
      <c r="C1006">
        <f>SUMIFS(M_BOM[RM_Qty_Per_Batch],M_BOM[Intermediate],$B1005,M_BOM[Part Name],$A988)</f>
        <v/>
      </c>
      <c r="D1006">
        <f>$C1006*D1005</f>
        <v/>
      </c>
      <c r="E1006">
        <f>$C1006*E1005</f>
        <v/>
      </c>
      <c r="F1006">
        <f>$C1006*F1005</f>
        <v/>
      </c>
      <c r="G1006">
        <f>$C1006*G1005</f>
        <v/>
      </c>
      <c r="H1006">
        <f>$C1006*H1005</f>
        <v/>
      </c>
      <c r="I1006">
        <f>$C1006*I1005</f>
        <v/>
      </c>
      <c r="J1006">
        <f>$C1006*J1005</f>
        <v/>
      </c>
      <c r="K1006">
        <f>$C1006*K1005</f>
        <v/>
      </c>
      <c r="L1006">
        <f>$C1006*L1005</f>
        <v/>
      </c>
      <c r="M1006">
        <f>$C1006*M1005</f>
        <v/>
      </c>
      <c r="N1006">
        <f>$C1006*N1005</f>
        <v/>
      </c>
      <c r="O1006">
        <f>$C1006*O1005</f>
        <v/>
      </c>
      <c r="P1006">
        <f>$C1006*P1005</f>
        <v/>
      </c>
      <c r="Q1006">
        <f>$C1006*Q1005</f>
        <v/>
      </c>
      <c r="R1006">
        <f>$C1006*R1005</f>
        <v/>
      </c>
      <c r="S1006">
        <f>$C1006*S1005</f>
        <v/>
      </c>
      <c r="T1006">
        <f>$C1006*T1005</f>
        <v/>
      </c>
      <c r="U1006">
        <f>$C1006*U1005</f>
        <v/>
      </c>
      <c r="V1006">
        <f>$C1006*V1005</f>
        <v/>
      </c>
      <c r="W1006">
        <f>$C1006*W1005</f>
        <v/>
      </c>
      <c r="X1006">
        <f>$C1006*X1005</f>
        <v/>
      </c>
      <c r="Y1006">
        <f>$C1006*Y1005</f>
        <v/>
      </c>
      <c r="Z1006">
        <f>$C1006*Z1005</f>
        <v/>
      </c>
      <c r="AA1006">
        <f>$C1006*AA1005</f>
        <v/>
      </c>
      <c r="AB1006">
        <f>$C1006*AB1005</f>
        <v/>
      </c>
      <c r="AC1006">
        <f>$C1006*AC1005</f>
        <v/>
      </c>
      <c r="AD1006">
        <f>$C1006*AD1005</f>
        <v/>
      </c>
      <c r="AE1006">
        <f>$C1006*AE1005</f>
        <v/>
      </c>
      <c r="AF1006">
        <f>$C1006*AF1005</f>
        <v/>
      </c>
      <c r="AG1006">
        <f>$C1006*AG1005</f>
        <v/>
      </c>
      <c r="AH1006">
        <f>$C1006*AH1005</f>
        <v/>
      </c>
      <c r="AI1006">
        <f>$C1006*AI1005</f>
        <v/>
      </c>
      <c r="AJ1006">
        <f>$C1006*AJ1005</f>
        <v/>
      </c>
      <c r="AK1006">
        <f>$C1006*AK1005</f>
        <v/>
      </c>
      <c r="AL1006">
        <f>$C1006*AL1005</f>
        <v/>
      </c>
      <c r="AM1006">
        <f>$C1006*AM1005</f>
        <v/>
      </c>
      <c r="AN1006">
        <f>$C1006*AN1005</f>
        <v/>
      </c>
      <c r="AO1006">
        <f>$C1006*AO1005</f>
        <v/>
      </c>
      <c r="AP1006">
        <f>$C1006*AP1005</f>
        <v/>
      </c>
      <c r="AQ1006">
        <f>$C1006*AQ1005</f>
        <v/>
      </c>
      <c r="AR1006">
        <f>$C1006*AR1005</f>
        <v/>
      </c>
      <c r="AS1006">
        <f>$C1006*AS1005</f>
        <v/>
      </c>
      <c r="AT1006">
        <f>$C1006*AT1005</f>
        <v/>
      </c>
      <c r="AU1006">
        <f>$C1006*AU1005</f>
        <v/>
      </c>
      <c r="AV1006">
        <f>$C1006*AV1005</f>
        <v/>
      </c>
      <c r="AW1006">
        <f>$C1006*AW1005</f>
        <v/>
      </c>
      <c r="AX1006">
        <f>$C1006*AX1005</f>
        <v/>
      </c>
      <c r="AY1006">
        <f>$C1006*AY1005</f>
        <v/>
      </c>
      <c r="AZ1006">
        <f>$C1006*AZ1005</f>
        <v/>
      </c>
      <c r="BA1006">
        <f>$C1006*BA1005</f>
        <v/>
      </c>
      <c r="BB1006">
        <f>$C1006*BB1005</f>
        <v/>
      </c>
      <c r="BC1006">
        <f>$C1006*BC1005</f>
        <v/>
      </c>
      <c r="BD1006">
        <f>$C1006*BD1005</f>
        <v/>
      </c>
      <c r="BE1006">
        <f>$C1006*BE1005</f>
        <v/>
      </c>
      <c r="BF1006">
        <f>$C1006*BF1005</f>
        <v/>
      </c>
      <c r="BG1006">
        <f>$C1006*BG1005</f>
        <v/>
      </c>
      <c r="BH1006">
        <f>$C1006*BH1005</f>
        <v/>
      </c>
      <c r="BI1006">
        <f>$C1006*BI1005</f>
        <v/>
      </c>
      <c r="BJ1006">
        <f>$C1006*BJ1005</f>
        <v/>
      </c>
      <c r="BK1006">
        <f>$C1006*BK1005</f>
        <v/>
      </c>
      <c r="BL1006">
        <f>$C1006*BL1005</f>
        <v/>
      </c>
      <c r="BM1006">
        <f>$C1006*BM1005</f>
        <v/>
      </c>
      <c r="BN1006">
        <f>$C1006*BN1005</f>
        <v/>
      </c>
      <c r="BO1006">
        <f>$C1006*BO1005</f>
        <v/>
      </c>
      <c r="BP1006">
        <f>$C1006*BP1005</f>
        <v/>
      </c>
      <c r="BQ1006">
        <f>$C1006*BQ1005</f>
        <v/>
      </c>
      <c r="BR1006">
        <f>$C1006*BR1005</f>
        <v/>
      </c>
      <c r="BS1006">
        <f>$C1006*BS1005</f>
        <v/>
      </c>
      <c r="BT1006">
        <f>$C1006*BT1005</f>
        <v/>
      </c>
      <c r="BU1006">
        <f>$C1006*BU1005</f>
        <v/>
      </c>
      <c r="BV1006">
        <f>$C1006*BV1005</f>
        <v/>
      </c>
      <c r="BW1006">
        <f>$C1006*BW1005</f>
        <v/>
      </c>
      <c r="BX1006">
        <f>$C1006*BX1005</f>
        <v/>
      </c>
      <c r="BY1006">
        <f>$C1006*BY1005</f>
        <v/>
      </c>
      <c r="BZ1006">
        <f>$C1006*BZ1005</f>
        <v/>
      </c>
      <c r="CA1006">
        <f>$C1006*CA1005</f>
        <v/>
      </c>
      <c r="CB1006">
        <f>$C1006*CB1005</f>
        <v/>
      </c>
      <c r="CC1006">
        <f>$C1006*CC1005</f>
        <v/>
      </c>
      <c r="CD1006">
        <f>$C1006*CD1005</f>
        <v/>
      </c>
      <c r="CE1006">
        <f>$C1006*CE1005</f>
        <v/>
      </c>
      <c r="CF1006">
        <f>$C1006*CF1005</f>
        <v/>
      </c>
      <c r="CG1006">
        <f>$C1006*CG1005</f>
        <v/>
      </c>
      <c r="CH1006">
        <f>$C1006*CH1005</f>
        <v/>
      </c>
      <c r="CI1006">
        <f>$C1006*CI1005</f>
        <v/>
      </c>
      <c r="CJ1006">
        <f>$C1006*CJ1005</f>
        <v/>
      </c>
      <c r="CK1006">
        <f>$C1006*CK1005</f>
        <v/>
      </c>
      <c r="CL1006">
        <f>$C1006*CL1005</f>
        <v/>
      </c>
      <c r="CM1006">
        <f>$C1006*CM1005</f>
        <v/>
      </c>
      <c r="CN1006">
        <f>$C1006*CN1005</f>
        <v/>
      </c>
      <c r="CO1006">
        <f>$C1006*CO1005</f>
        <v/>
      </c>
      <c r="CP1006">
        <f>$C1006*CP1005</f>
        <v/>
      </c>
      <c r="CQ1006">
        <f>$C1006*CQ1005</f>
        <v/>
      </c>
      <c r="CR1006">
        <f>$C1006*CR1005</f>
        <v/>
      </c>
      <c r="CS1006">
        <f>$C1006*CS1005</f>
        <v/>
      </c>
      <c r="CT1006">
        <f>$C1006*CT1005</f>
        <v/>
      </c>
      <c r="CU1006">
        <f>$C1006*CU1005</f>
        <v/>
      </c>
      <c r="CV1006">
        <f>$C1006*CV1005</f>
        <v/>
      </c>
      <c r="CW1006">
        <f>$C1006*CW1005</f>
        <v/>
      </c>
      <c r="CX1006">
        <f>$C1006*CX1005</f>
        <v/>
      </c>
      <c r="CY1006">
        <f>$C1006*CY1005</f>
        <v/>
      </c>
      <c r="CZ1006">
        <f>$C1006*CZ1005</f>
        <v/>
      </c>
      <c r="DA1006">
        <f>$C1006*DA1005</f>
        <v/>
      </c>
      <c r="DB1006">
        <f>$C1006*DB1005</f>
        <v/>
      </c>
      <c r="DC1006">
        <f>$C1006*DC1005</f>
        <v/>
      </c>
    </row>
    <row r="1007">
      <c r="B1007" t="inlineStr">
        <is>
          <t>TSP-655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12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Name],$A988)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t="inlineStr">
        <is>
          <t>TSP-656</t>
        </is>
      </c>
      <c r="C1009" t="inlineStr">
        <is>
          <t>No. of batches</t>
        </is>
      </c>
      <c r="D1009">
        <f>IFERROR(INDEX(PP_Grid[#Data],$DD1009,2),0)</f>
        <v/>
      </c>
      <c r="E1009">
        <f>IFERROR(INDEX(PP_Grid[#Data],$DD1009,3),0)</f>
        <v/>
      </c>
      <c r="F1009">
        <f>IFERROR(INDEX(PP_Grid[#Data],$DD1009,4),0)</f>
        <v/>
      </c>
      <c r="G1009">
        <f>IFERROR(INDEX(PP_Grid[#Data],$DD1009,5),0)</f>
        <v/>
      </c>
      <c r="H1009">
        <f>IFERROR(INDEX(PP_Grid[#Data],$DD1009,6),0)</f>
        <v/>
      </c>
      <c r="I1009">
        <f>IFERROR(INDEX(PP_Grid[#Data],$DD1009,7),0)</f>
        <v/>
      </c>
      <c r="J1009">
        <f>IFERROR(INDEX(PP_Grid[#Data],$DD1009,8),0)</f>
        <v/>
      </c>
      <c r="K1009">
        <f>IFERROR(INDEX(PP_Grid[#Data],$DD1009,9),0)</f>
        <v/>
      </c>
      <c r="L1009">
        <f>IFERROR(INDEX(PP_Grid[#Data],$DD1009,10),0)</f>
        <v/>
      </c>
      <c r="M1009">
        <f>IFERROR(INDEX(PP_Grid[#Data],$DD1009,11),0)</f>
        <v/>
      </c>
      <c r="N1009">
        <f>IFERROR(INDEX(PP_Grid[#Data],$DD1009,12),0)</f>
        <v/>
      </c>
      <c r="O1009">
        <f>IFERROR(INDEX(PP_Grid[#Data],$DD1009,13),0)</f>
        <v/>
      </c>
      <c r="P1009">
        <f>IFERROR(INDEX(PP_Grid[#Data],$DD1009,14),0)</f>
        <v/>
      </c>
      <c r="Q1009">
        <f>IFERROR(INDEX(PP_Grid[#Data],$DD1009,15),0)</f>
        <v/>
      </c>
      <c r="R1009">
        <f>IFERROR(INDEX(PP_Grid[#Data],$DD1009,16),0)</f>
        <v/>
      </c>
      <c r="S1009">
        <f>IFERROR(INDEX(PP_Grid[#Data],$DD1009,17),0)</f>
        <v/>
      </c>
      <c r="T1009">
        <f>IFERROR(INDEX(PP_Grid[#Data],$DD1009,18),0)</f>
        <v/>
      </c>
      <c r="U1009">
        <f>IFERROR(INDEX(PP_Grid[#Data],$DD1009,19),0)</f>
        <v/>
      </c>
      <c r="V1009">
        <f>IFERROR(INDEX(PP_Grid[#Data],$DD1009,20),0)</f>
        <v/>
      </c>
      <c r="W1009">
        <f>IFERROR(INDEX(PP_Grid[#Data],$DD1009,21),0)</f>
        <v/>
      </c>
      <c r="X1009">
        <f>IFERROR(INDEX(PP_Grid[#Data],$DD1009,22),0)</f>
        <v/>
      </c>
      <c r="Y1009">
        <f>IFERROR(INDEX(PP_Grid[#Data],$DD1009,23),0)</f>
        <v/>
      </c>
      <c r="Z1009">
        <f>IFERROR(INDEX(PP_Grid[#Data],$DD1009,24),0)</f>
        <v/>
      </c>
      <c r="AA1009">
        <f>IFERROR(INDEX(PP_Grid[#Data],$DD1009,25),0)</f>
        <v/>
      </c>
      <c r="AB1009">
        <f>IFERROR(INDEX(PP_Grid[#Data],$DD1009,26),0)</f>
        <v/>
      </c>
      <c r="AC1009">
        <f>IFERROR(INDEX(PP_Grid[#Data],$DD1009,27),0)</f>
        <v/>
      </c>
      <c r="AD1009">
        <f>IFERROR(INDEX(PP_Grid[#Data],$DD1009,28),0)</f>
        <v/>
      </c>
      <c r="AE1009">
        <f>IFERROR(INDEX(PP_Grid[#Data],$DD1009,29),0)</f>
        <v/>
      </c>
      <c r="AF1009">
        <f>IFERROR(INDEX(PP_Grid[#Data],$DD1009,30),0)</f>
        <v/>
      </c>
      <c r="AG1009">
        <f>IFERROR(INDEX(PP_Grid[#Data],$DD1009,31),0)</f>
        <v/>
      </c>
      <c r="AH1009">
        <f>IFERROR(INDEX(PP_Grid[#Data],$DD1009,32),0)</f>
        <v/>
      </c>
      <c r="AI1009">
        <f>IFERROR(INDEX(PP_Grid[#Data],$DD1009,33),0)</f>
        <v/>
      </c>
      <c r="AJ1009">
        <f>IFERROR(INDEX(PP_Grid[#Data],$DD1009,34),0)</f>
        <v/>
      </c>
      <c r="AK1009">
        <f>IFERROR(INDEX(PP_Grid[#Data],$DD1009,35),0)</f>
        <v/>
      </c>
      <c r="AL1009">
        <f>IFERROR(INDEX(PP_Grid[#Data],$DD1009,36),0)</f>
        <v/>
      </c>
      <c r="AM1009">
        <f>IFERROR(INDEX(PP_Grid[#Data],$DD1009,37),0)</f>
        <v/>
      </c>
      <c r="AN1009">
        <f>IFERROR(INDEX(PP_Grid[#Data],$DD1009,38),0)</f>
        <v/>
      </c>
      <c r="AO1009">
        <f>IFERROR(INDEX(PP_Grid[#Data],$DD1009,39),0)</f>
        <v/>
      </c>
      <c r="AP1009">
        <f>IFERROR(INDEX(PP_Grid[#Data],$DD1009,40),0)</f>
        <v/>
      </c>
      <c r="AQ1009">
        <f>IFERROR(INDEX(PP_Grid[#Data],$DD1009,41),0)</f>
        <v/>
      </c>
      <c r="AR1009">
        <f>IFERROR(INDEX(PP_Grid[#Data],$DD1009,42),0)</f>
        <v/>
      </c>
      <c r="AS1009">
        <f>IFERROR(INDEX(PP_Grid[#Data],$DD1009,43),0)</f>
        <v/>
      </c>
      <c r="AT1009">
        <f>IFERROR(INDEX(PP_Grid[#Data],$DD1009,44),0)</f>
        <v/>
      </c>
      <c r="AU1009">
        <f>IFERROR(INDEX(PP_Grid[#Data],$DD1009,45),0)</f>
        <v/>
      </c>
      <c r="AV1009">
        <f>IFERROR(INDEX(PP_Grid[#Data],$DD1009,46),0)</f>
        <v/>
      </c>
      <c r="AW1009">
        <f>IFERROR(INDEX(PP_Grid[#Data],$DD1009,47),0)</f>
        <v/>
      </c>
      <c r="AX1009">
        <f>IFERROR(INDEX(PP_Grid[#Data],$DD1009,48),0)</f>
        <v/>
      </c>
      <c r="AY1009">
        <f>IFERROR(INDEX(PP_Grid[#Data],$DD1009,49),0)</f>
        <v/>
      </c>
      <c r="AZ1009">
        <f>IFERROR(INDEX(PP_Grid[#Data],$DD1009,50),0)</f>
        <v/>
      </c>
      <c r="BA1009">
        <f>IFERROR(INDEX(PP_Grid[#Data],$DD1009,51),0)</f>
        <v/>
      </c>
      <c r="BB1009">
        <f>IFERROR(INDEX(PP_Grid[#Data],$DD1009,52),0)</f>
        <v/>
      </c>
      <c r="BC1009">
        <f>IFERROR(INDEX(PP_Grid[#Data],$DD1009,53),0)</f>
        <v/>
      </c>
      <c r="BD1009">
        <f>IFERROR(INDEX(PP_Grid[#Data],$DD1009,54),0)</f>
        <v/>
      </c>
      <c r="BE1009">
        <f>IFERROR(INDEX(PP_Grid[#Data],$DD1009,55),0)</f>
        <v/>
      </c>
      <c r="BF1009">
        <f>IFERROR(INDEX(PP_Grid[#Data],$DD1009,56),0)</f>
        <v/>
      </c>
      <c r="BG1009">
        <f>IFERROR(INDEX(PP_Grid[#Data],$DD1009,57),0)</f>
        <v/>
      </c>
      <c r="BH1009">
        <f>IFERROR(INDEX(PP_Grid[#Data],$DD1009,58),0)</f>
        <v/>
      </c>
      <c r="BI1009">
        <f>IFERROR(INDEX(PP_Grid[#Data],$DD1009,59),0)</f>
        <v/>
      </c>
      <c r="BJ1009">
        <f>IFERROR(INDEX(PP_Grid[#Data],$DD1009,60),0)</f>
        <v/>
      </c>
      <c r="BK1009">
        <f>IFERROR(INDEX(PP_Grid[#Data],$DD1009,61),0)</f>
        <v/>
      </c>
      <c r="BL1009">
        <f>IFERROR(INDEX(PP_Grid[#Data],$DD1009,62),0)</f>
        <v/>
      </c>
      <c r="BM1009">
        <f>IFERROR(INDEX(PP_Grid[#Data],$DD1009,63),0)</f>
        <v/>
      </c>
      <c r="BN1009">
        <f>IFERROR(INDEX(PP_Grid[#Data],$DD1009,64),0)</f>
        <v/>
      </c>
      <c r="BO1009">
        <f>IFERROR(INDEX(PP_Grid[#Data],$DD1009,65),0)</f>
        <v/>
      </c>
      <c r="BP1009">
        <f>IFERROR(INDEX(PP_Grid[#Data],$DD1009,66),0)</f>
        <v/>
      </c>
      <c r="BQ1009">
        <f>IFERROR(INDEX(PP_Grid[#Data],$DD1009,67),0)</f>
        <v/>
      </c>
      <c r="BR1009">
        <f>IFERROR(INDEX(PP_Grid[#Data],$DD1009,68),0)</f>
        <v/>
      </c>
      <c r="BS1009">
        <f>IFERROR(INDEX(PP_Grid[#Data],$DD1009,69),0)</f>
        <v/>
      </c>
      <c r="BT1009">
        <f>IFERROR(INDEX(PP_Grid[#Data],$DD1009,70),0)</f>
        <v/>
      </c>
      <c r="BU1009">
        <f>IFERROR(INDEX(PP_Grid[#Data],$DD1009,71),0)</f>
        <v/>
      </c>
      <c r="BV1009">
        <f>IFERROR(INDEX(PP_Grid[#Data],$DD1009,72),0)</f>
        <v/>
      </c>
      <c r="BW1009">
        <f>IFERROR(INDEX(PP_Grid[#Data],$DD1009,73),0)</f>
        <v/>
      </c>
      <c r="BX1009">
        <f>IFERROR(INDEX(PP_Grid[#Data],$DD1009,74),0)</f>
        <v/>
      </c>
      <c r="BY1009">
        <f>IFERROR(INDEX(PP_Grid[#Data],$DD1009,75),0)</f>
        <v/>
      </c>
      <c r="BZ1009">
        <f>IFERROR(INDEX(PP_Grid[#Data],$DD1009,76),0)</f>
        <v/>
      </c>
      <c r="CA1009">
        <f>IFERROR(INDEX(PP_Grid[#Data],$DD1009,77),0)</f>
        <v/>
      </c>
      <c r="CB1009">
        <f>IFERROR(INDEX(PP_Grid[#Data],$DD1009,78),0)</f>
        <v/>
      </c>
      <c r="CC1009">
        <f>IFERROR(INDEX(PP_Grid[#Data],$DD1009,79),0)</f>
        <v/>
      </c>
      <c r="CD1009">
        <f>IFERROR(INDEX(PP_Grid[#Data],$DD1009,80),0)</f>
        <v/>
      </c>
      <c r="CE1009">
        <f>IFERROR(INDEX(PP_Grid[#Data],$DD1009,81),0)</f>
        <v/>
      </c>
      <c r="CF1009">
        <f>IFERROR(INDEX(PP_Grid[#Data],$DD1009,82),0)</f>
        <v/>
      </c>
      <c r="CG1009">
        <f>IFERROR(INDEX(PP_Grid[#Data],$DD1009,83),0)</f>
        <v/>
      </c>
      <c r="CH1009">
        <f>IFERROR(INDEX(PP_Grid[#Data],$DD1009,84),0)</f>
        <v/>
      </c>
      <c r="CI1009">
        <f>IFERROR(INDEX(PP_Grid[#Data],$DD1009,85),0)</f>
        <v/>
      </c>
      <c r="CJ1009">
        <f>IFERROR(INDEX(PP_Grid[#Data],$DD1009,86),0)</f>
        <v/>
      </c>
      <c r="CK1009">
        <f>IFERROR(INDEX(PP_Grid[#Data],$DD1009,87),0)</f>
        <v/>
      </c>
      <c r="CL1009">
        <f>IFERROR(INDEX(PP_Grid[#Data],$DD1009,88),0)</f>
        <v/>
      </c>
      <c r="CM1009">
        <f>IFERROR(INDEX(PP_Grid[#Data],$DD1009,89),0)</f>
        <v/>
      </c>
      <c r="CN1009">
        <f>IFERROR(INDEX(PP_Grid[#Data],$DD1009,90),0)</f>
        <v/>
      </c>
      <c r="CO1009">
        <f>IFERROR(INDEX(PP_Grid[#Data],$DD1009,91),0)</f>
        <v/>
      </c>
      <c r="CP1009">
        <f>IFERROR(INDEX(PP_Grid[#Data],$DD1009,92),0)</f>
        <v/>
      </c>
      <c r="CQ1009">
        <f>IFERROR(INDEX(PP_Grid[#Data],$DD1009,93),0)</f>
        <v/>
      </c>
      <c r="CR1009">
        <f>IFERROR(INDEX(PP_Grid[#Data],$DD1009,94),0)</f>
        <v/>
      </c>
      <c r="CS1009">
        <f>IFERROR(INDEX(PP_Grid[#Data],$DD1009,95),0)</f>
        <v/>
      </c>
      <c r="CT1009">
        <f>IFERROR(INDEX(PP_Grid[#Data],$DD1009,96),0)</f>
        <v/>
      </c>
      <c r="CU1009">
        <f>IFERROR(INDEX(PP_Grid[#Data],$DD1009,97),0)</f>
        <v/>
      </c>
      <c r="CV1009">
        <f>IFERROR(INDEX(PP_Grid[#Data],$DD1009,98),0)</f>
        <v/>
      </c>
      <c r="CW1009">
        <f>IFERROR(INDEX(PP_Grid[#Data],$DD1009,99),0)</f>
        <v/>
      </c>
      <c r="CX1009">
        <f>IFERROR(INDEX(PP_Grid[#Data],$DD1009,100),0)</f>
        <v/>
      </c>
      <c r="CY1009">
        <f>IFERROR(INDEX(PP_Grid[#Data],$DD1009,101),0)</f>
        <v/>
      </c>
      <c r="CZ1009">
        <f>IFERROR(INDEX(PP_Grid[#Data],$DD1009,102),0)</f>
        <v/>
      </c>
      <c r="DA1009">
        <f>IFERROR(INDEX(PP_Grid[#Data],$DD1009,103),0)</f>
        <v/>
      </c>
      <c r="DB1009">
        <f>IFERROR(INDEX(PP_Grid[#Data],$DD1009,104),0)</f>
        <v/>
      </c>
      <c r="DC1009">
        <f>IFERROR(INDEX(PP_Grid[#Data],$DD1009,105),0)</f>
        <v/>
      </c>
      <c r="DD1009" s="12">
        <f>IFERROR(MATCH($B1009,PP_Grid[Intermediate],0),99999)</f>
        <v/>
      </c>
    </row>
    <row r="1010">
      <c r="B1010" t="inlineStr">
        <is>
          <t>使用量(kg)</t>
        </is>
      </c>
      <c r="C1010">
        <f>SUMIFS(M_BOM[RM_Qty_Per_Batch],M_BOM[Intermediate],$B1009,M_BOM[Part Name],$A988)</f>
        <v/>
      </c>
      <c r="D1010">
        <f>$C1010*D1009</f>
        <v/>
      </c>
      <c r="E1010">
        <f>$C1010*E1009</f>
        <v/>
      </c>
      <c r="F1010">
        <f>$C1010*F1009</f>
        <v/>
      </c>
      <c r="G1010">
        <f>$C1010*G1009</f>
        <v/>
      </c>
      <c r="H1010">
        <f>$C1010*H1009</f>
        <v/>
      </c>
      <c r="I1010">
        <f>$C1010*I1009</f>
        <v/>
      </c>
      <c r="J1010">
        <f>$C1010*J1009</f>
        <v/>
      </c>
      <c r="K1010">
        <f>$C1010*K1009</f>
        <v/>
      </c>
      <c r="L1010">
        <f>$C1010*L1009</f>
        <v/>
      </c>
      <c r="M1010">
        <f>$C1010*M1009</f>
        <v/>
      </c>
      <c r="N1010">
        <f>$C1010*N1009</f>
        <v/>
      </c>
      <c r="O1010">
        <f>$C1010*O1009</f>
        <v/>
      </c>
      <c r="P1010">
        <f>$C1010*P1009</f>
        <v/>
      </c>
      <c r="Q1010">
        <f>$C1010*Q1009</f>
        <v/>
      </c>
      <c r="R1010">
        <f>$C1010*R1009</f>
        <v/>
      </c>
      <c r="S1010">
        <f>$C1010*S1009</f>
        <v/>
      </c>
      <c r="T1010">
        <f>$C1010*T1009</f>
        <v/>
      </c>
      <c r="U1010">
        <f>$C1010*U1009</f>
        <v/>
      </c>
      <c r="V1010">
        <f>$C1010*V1009</f>
        <v/>
      </c>
      <c r="W1010">
        <f>$C1010*W1009</f>
        <v/>
      </c>
      <c r="X1010">
        <f>$C1010*X1009</f>
        <v/>
      </c>
      <c r="Y1010">
        <f>$C1010*Y1009</f>
        <v/>
      </c>
      <c r="Z1010">
        <f>$C1010*Z1009</f>
        <v/>
      </c>
      <c r="AA1010">
        <f>$C1010*AA1009</f>
        <v/>
      </c>
      <c r="AB1010">
        <f>$C1010*AB1009</f>
        <v/>
      </c>
      <c r="AC1010">
        <f>$C1010*AC1009</f>
        <v/>
      </c>
      <c r="AD1010">
        <f>$C1010*AD1009</f>
        <v/>
      </c>
      <c r="AE1010">
        <f>$C1010*AE1009</f>
        <v/>
      </c>
      <c r="AF1010">
        <f>$C1010*AF1009</f>
        <v/>
      </c>
      <c r="AG1010">
        <f>$C1010*AG1009</f>
        <v/>
      </c>
      <c r="AH1010">
        <f>$C1010*AH1009</f>
        <v/>
      </c>
      <c r="AI1010">
        <f>$C1010*AI1009</f>
        <v/>
      </c>
      <c r="AJ1010">
        <f>$C1010*AJ1009</f>
        <v/>
      </c>
      <c r="AK1010">
        <f>$C1010*AK1009</f>
        <v/>
      </c>
      <c r="AL1010">
        <f>$C1010*AL1009</f>
        <v/>
      </c>
      <c r="AM1010">
        <f>$C1010*AM1009</f>
        <v/>
      </c>
      <c r="AN1010">
        <f>$C1010*AN1009</f>
        <v/>
      </c>
      <c r="AO1010">
        <f>$C1010*AO1009</f>
        <v/>
      </c>
      <c r="AP1010">
        <f>$C1010*AP1009</f>
        <v/>
      </c>
      <c r="AQ1010">
        <f>$C1010*AQ1009</f>
        <v/>
      </c>
      <c r="AR1010">
        <f>$C1010*AR1009</f>
        <v/>
      </c>
      <c r="AS1010">
        <f>$C1010*AS1009</f>
        <v/>
      </c>
      <c r="AT1010">
        <f>$C1010*AT1009</f>
        <v/>
      </c>
      <c r="AU1010">
        <f>$C1010*AU1009</f>
        <v/>
      </c>
      <c r="AV1010">
        <f>$C1010*AV1009</f>
        <v/>
      </c>
      <c r="AW1010">
        <f>$C1010*AW1009</f>
        <v/>
      </c>
      <c r="AX1010">
        <f>$C1010*AX1009</f>
        <v/>
      </c>
      <c r="AY1010">
        <f>$C1010*AY1009</f>
        <v/>
      </c>
      <c r="AZ1010">
        <f>$C1010*AZ1009</f>
        <v/>
      </c>
      <c r="BA1010">
        <f>$C1010*BA1009</f>
        <v/>
      </c>
      <c r="BB1010">
        <f>$C1010*BB1009</f>
        <v/>
      </c>
      <c r="BC1010">
        <f>$C1010*BC1009</f>
        <v/>
      </c>
      <c r="BD1010">
        <f>$C1010*BD1009</f>
        <v/>
      </c>
      <c r="BE1010">
        <f>$C1010*BE1009</f>
        <v/>
      </c>
      <c r="BF1010">
        <f>$C1010*BF1009</f>
        <v/>
      </c>
      <c r="BG1010">
        <f>$C1010*BG1009</f>
        <v/>
      </c>
      <c r="BH1010">
        <f>$C1010*BH1009</f>
        <v/>
      </c>
      <c r="BI1010">
        <f>$C1010*BI1009</f>
        <v/>
      </c>
      <c r="BJ1010">
        <f>$C1010*BJ1009</f>
        <v/>
      </c>
      <c r="BK1010">
        <f>$C1010*BK1009</f>
        <v/>
      </c>
      <c r="BL1010">
        <f>$C1010*BL1009</f>
        <v/>
      </c>
      <c r="BM1010">
        <f>$C1010*BM1009</f>
        <v/>
      </c>
      <c r="BN1010">
        <f>$C1010*BN1009</f>
        <v/>
      </c>
      <c r="BO1010">
        <f>$C1010*BO1009</f>
        <v/>
      </c>
      <c r="BP1010">
        <f>$C1010*BP1009</f>
        <v/>
      </c>
      <c r="BQ1010">
        <f>$C1010*BQ1009</f>
        <v/>
      </c>
      <c r="BR1010">
        <f>$C1010*BR1009</f>
        <v/>
      </c>
      <c r="BS1010">
        <f>$C1010*BS1009</f>
        <v/>
      </c>
      <c r="BT1010">
        <f>$C1010*BT1009</f>
        <v/>
      </c>
      <c r="BU1010">
        <f>$C1010*BU1009</f>
        <v/>
      </c>
      <c r="BV1010">
        <f>$C1010*BV1009</f>
        <v/>
      </c>
      <c r="BW1010">
        <f>$C1010*BW1009</f>
        <v/>
      </c>
      <c r="BX1010">
        <f>$C1010*BX1009</f>
        <v/>
      </c>
      <c r="BY1010">
        <f>$C1010*BY1009</f>
        <v/>
      </c>
      <c r="BZ1010">
        <f>$C1010*BZ1009</f>
        <v/>
      </c>
      <c r="CA1010">
        <f>$C1010*CA1009</f>
        <v/>
      </c>
      <c r="CB1010">
        <f>$C1010*CB1009</f>
        <v/>
      </c>
      <c r="CC1010">
        <f>$C1010*CC1009</f>
        <v/>
      </c>
      <c r="CD1010">
        <f>$C1010*CD1009</f>
        <v/>
      </c>
      <c r="CE1010">
        <f>$C1010*CE1009</f>
        <v/>
      </c>
      <c r="CF1010">
        <f>$C1010*CF1009</f>
        <v/>
      </c>
      <c r="CG1010">
        <f>$C1010*CG1009</f>
        <v/>
      </c>
      <c r="CH1010">
        <f>$C1010*CH1009</f>
        <v/>
      </c>
      <c r="CI1010">
        <f>$C1010*CI1009</f>
        <v/>
      </c>
      <c r="CJ1010">
        <f>$C1010*CJ1009</f>
        <v/>
      </c>
      <c r="CK1010">
        <f>$C1010*CK1009</f>
        <v/>
      </c>
      <c r="CL1010">
        <f>$C1010*CL1009</f>
        <v/>
      </c>
      <c r="CM1010">
        <f>$C1010*CM1009</f>
        <v/>
      </c>
      <c r="CN1010">
        <f>$C1010*CN1009</f>
        <v/>
      </c>
      <c r="CO1010">
        <f>$C1010*CO1009</f>
        <v/>
      </c>
      <c r="CP1010">
        <f>$C1010*CP1009</f>
        <v/>
      </c>
      <c r="CQ1010">
        <f>$C1010*CQ1009</f>
        <v/>
      </c>
      <c r="CR1010">
        <f>$C1010*CR1009</f>
        <v/>
      </c>
      <c r="CS1010">
        <f>$C1010*CS1009</f>
        <v/>
      </c>
      <c r="CT1010">
        <f>$C1010*CT1009</f>
        <v/>
      </c>
      <c r="CU1010">
        <f>$C1010*CU1009</f>
        <v/>
      </c>
      <c r="CV1010">
        <f>$C1010*CV1009</f>
        <v/>
      </c>
      <c r="CW1010">
        <f>$C1010*CW1009</f>
        <v/>
      </c>
      <c r="CX1010">
        <f>$C1010*CX1009</f>
        <v/>
      </c>
      <c r="CY1010">
        <f>$C1010*CY1009</f>
        <v/>
      </c>
      <c r="CZ1010">
        <f>$C1010*CZ1009</f>
        <v/>
      </c>
      <c r="DA1010">
        <f>$C1010*DA1009</f>
        <v/>
      </c>
      <c r="DB1010">
        <f>$C1010*DB1009</f>
        <v/>
      </c>
      <c r="DC1010">
        <f>$C1010*DC1009</f>
        <v/>
      </c>
    </row>
    <row r="1011">
      <c r="B1011" t="inlineStr">
        <is>
          <t>TSP-828</t>
        </is>
      </c>
      <c r="C1011" t="inlineStr">
        <is>
          <t>No. of batches</t>
        </is>
      </c>
      <c r="D1011">
        <f>IFERROR(INDEX(PP_Grid[#Data],$DD1011,2),0)</f>
        <v/>
      </c>
      <c r="E1011">
        <f>IFERROR(INDEX(PP_Grid[#Data],$DD1011,3),0)</f>
        <v/>
      </c>
      <c r="F1011">
        <f>IFERROR(INDEX(PP_Grid[#Data],$DD1011,4),0)</f>
        <v/>
      </c>
      <c r="G1011">
        <f>IFERROR(INDEX(PP_Grid[#Data],$DD1011,5),0)</f>
        <v/>
      </c>
      <c r="H1011">
        <f>IFERROR(INDEX(PP_Grid[#Data],$DD1011,6),0)</f>
        <v/>
      </c>
      <c r="I1011">
        <f>IFERROR(INDEX(PP_Grid[#Data],$DD1011,7),0)</f>
        <v/>
      </c>
      <c r="J1011">
        <f>IFERROR(INDEX(PP_Grid[#Data],$DD1011,8),0)</f>
        <v/>
      </c>
      <c r="K1011">
        <f>IFERROR(INDEX(PP_Grid[#Data],$DD1011,9),0)</f>
        <v/>
      </c>
      <c r="L1011">
        <f>IFERROR(INDEX(PP_Grid[#Data],$DD1011,10),0)</f>
        <v/>
      </c>
      <c r="M1011">
        <f>IFERROR(INDEX(PP_Grid[#Data],$DD1011,11),0)</f>
        <v/>
      </c>
      <c r="N1011">
        <f>IFERROR(INDEX(PP_Grid[#Data],$DD1011,12),0)</f>
        <v/>
      </c>
      <c r="O1011">
        <f>IFERROR(INDEX(PP_Grid[#Data],$DD1011,13),0)</f>
        <v/>
      </c>
      <c r="P1011">
        <f>IFERROR(INDEX(PP_Grid[#Data],$DD1011,14),0)</f>
        <v/>
      </c>
      <c r="Q1011">
        <f>IFERROR(INDEX(PP_Grid[#Data],$DD1011,15),0)</f>
        <v/>
      </c>
      <c r="R1011">
        <f>IFERROR(INDEX(PP_Grid[#Data],$DD1011,16),0)</f>
        <v/>
      </c>
      <c r="S1011">
        <f>IFERROR(INDEX(PP_Grid[#Data],$DD1011,17),0)</f>
        <v/>
      </c>
      <c r="T1011">
        <f>IFERROR(INDEX(PP_Grid[#Data],$DD1011,18),0)</f>
        <v/>
      </c>
      <c r="U1011">
        <f>IFERROR(INDEX(PP_Grid[#Data],$DD1011,19),0)</f>
        <v/>
      </c>
      <c r="V1011">
        <f>IFERROR(INDEX(PP_Grid[#Data],$DD1011,20),0)</f>
        <v/>
      </c>
      <c r="W1011">
        <f>IFERROR(INDEX(PP_Grid[#Data],$DD1011,21),0)</f>
        <v/>
      </c>
      <c r="X1011">
        <f>IFERROR(INDEX(PP_Grid[#Data],$DD1011,22),0)</f>
        <v/>
      </c>
      <c r="Y1011">
        <f>IFERROR(INDEX(PP_Grid[#Data],$DD1011,23),0)</f>
        <v/>
      </c>
      <c r="Z1011">
        <f>IFERROR(INDEX(PP_Grid[#Data],$DD1011,24),0)</f>
        <v/>
      </c>
      <c r="AA1011">
        <f>IFERROR(INDEX(PP_Grid[#Data],$DD1011,25),0)</f>
        <v/>
      </c>
      <c r="AB1011">
        <f>IFERROR(INDEX(PP_Grid[#Data],$DD1011,26),0)</f>
        <v/>
      </c>
      <c r="AC1011">
        <f>IFERROR(INDEX(PP_Grid[#Data],$DD1011,27),0)</f>
        <v/>
      </c>
      <c r="AD1011">
        <f>IFERROR(INDEX(PP_Grid[#Data],$DD1011,28),0)</f>
        <v/>
      </c>
      <c r="AE1011">
        <f>IFERROR(INDEX(PP_Grid[#Data],$DD1011,29),0)</f>
        <v/>
      </c>
      <c r="AF1011">
        <f>IFERROR(INDEX(PP_Grid[#Data],$DD1011,30),0)</f>
        <v/>
      </c>
      <c r="AG1011">
        <f>IFERROR(INDEX(PP_Grid[#Data],$DD1011,31),0)</f>
        <v/>
      </c>
      <c r="AH1011">
        <f>IFERROR(INDEX(PP_Grid[#Data],$DD1011,32),0)</f>
        <v/>
      </c>
      <c r="AI1011">
        <f>IFERROR(INDEX(PP_Grid[#Data],$DD1011,33),0)</f>
        <v/>
      </c>
      <c r="AJ1011">
        <f>IFERROR(INDEX(PP_Grid[#Data],$DD1011,34),0)</f>
        <v/>
      </c>
      <c r="AK1011">
        <f>IFERROR(INDEX(PP_Grid[#Data],$DD1011,35),0)</f>
        <v/>
      </c>
      <c r="AL1011">
        <f>IFERROR(INDEX(PP_Grid[#Data],$DD1011,36),0)</f>
        <v/>
      </c>
      <c r="AM1011">
        <f>IFERROR(INDEX(PP_Grid[#Data],$DD1011,37),0)</f>
        <v/>
      </c>
      <c r="AN1011">
        <f>IFERROR(INDEX(PP_Grid[#Data],$DD1011,38),0)</f>
        <v/>
      </c>
      <c r="AO1011">
        <f>IFERROR(INDEX(PP_Grid[#Data],$DD1011,39),0)</f>
        <v/>
      </c>
      <c r="AP1011">
        <f>IFERROR(INDEX(PP_Grid[#Data],$DD1011,40),0)</f>
        <v/>
      </c>
      <c r="AQ1011">
        <f>IFERROR(INDEX(PP_Grid[#Data],$DD1011,41),0)</f>
        <v/>
      </c>
      <c r="AR1011">
        <f>IFERROR(INDEX(PP_Grid[#Data],$DD1011,42),0)</f>
        <v/>
      </c>
      <c r="AS1011">
        <f>IFERROR(INDEX(PP_Grid[#Data],$DD1011,43),0)</f>
        <v/>
      </c>
      <c r="AT1011">
        <f>IFERROR(INDEX(PP_Grid[#Data],$DD1011,44),0)</f>
        <v/>
      </c>
      <c r="AU1011">
        <f>IFERROR(INDEX(PP_Grid[#Data],$DD1011,45),0)</f>
        <v/>
      </c>
      <c r="AV1011">
        <f>IFERROR(INDEX(PP_Grid[#Data],$DD1011,46),0)</f>
        <v/>
      </c>
      <c r="AW1011">
        <f>IFERROR(INDEX(PP_Grid[#Data],$DD1011,47),0)</f>
        <v/>
      </c>
      <c r="AX1011">
        <f>IFERROR(INDEX(PP_Grid[#Data],$DD1011,48),0)</f>
        <v/>
      </c>
      <c r="AY1011">
        <f>IFERROR(INDEX(PP_Grid[#Data],$DD1011,49),0)</f>
        <v/>
      </c>
      <c r="AZ1011">
        <f>IFERROR(INDEX(PP_Grid[#Data],$DD1011,50),0)</f>
        <v/>
      </c>
      <c r="BA1011">
        <f>IFERROR(INDEX(PP_Grid[#Data],$DD1011,51),0)</f>
        <v/>
      </c>
      <c r="BB1011">
        <f>IFERROR(INDEX(PP_Grid[#Data],$DD1011,52),0)</f>
        <v/>
      </c>
      <c r="BC1011">
        <f>IFERROR(INDEX(PP_Grid[#Data],$DD1011,53),0)</f>
        <v/>
      </c>
      <c r="BD1011">
        <f>IFERROR(INDEX(PP_Grid[#Data],$DD1011,54),0)</f>
        <v/>
      </c>
      <c r="BE1011">
        <f>IFERROR(INDEX(PP_Grid[#Data],$DD1011,55),0)</f>
        <v/>
      </c>
      <c r="BF1011">
        <f>IFERROR(INDEX(PP_Grid[#Data],$DD1011,56),0)</f>
        <v/>
      </c>
      <c r="BG1011">
        <f>IFERROR(INDEX(PP_Grid[#Data],$DD1011,57),0)</f>
        <v/>
      </c>
      <c r="BH1011">
        <f>IFERROR(INDEX(PP_Grid[#Data],$DD1011,58),0)</f>
        <v/>
      </c>
      <c r="BI1011">
        <f>IFERROR(INDEX(PP_Grid[#Data],$DD1011,59),0)</f>
        <v/>
      </c>
      <c r="BJ1011">
        <f>IFERROR(INDEX(PP_Grid[#Data],$DD1011,60),0)</f>
        <v/>
      </c>
      <c r="BK1011">
        <f>IFERROR(INDEX(PP_Grid[#Data],$DD1011,61),0)</f>
        <v/>
      </c>
      <c r="BL1011">
        <f>IFERROR(INDEX(PP_Grid[#Data],$DD1011,62),0)</f>
        <v/>
      </c>
      <c r="BM1011">
        <f>IFERROR(INDEX(PP_Grid[#Data],$DD1011,63),0)</f>
        <v/>
      </c>
      <c r="BN1011">
        <f>IFERROR(INDEX(PP_Grid[#Data],$DD1011,64),0)</f>
        <v/>
      </c>
      <c r="BO1011">
        <f>IFERROR(INDEX(PP_Grid[#Data],$DD1011,65),0)</f>
        <v/>
      </c>
      <c r="BP1011">
        <f>IFERROR(INDEX(PP_Grid[#Data],$DD1011,66),0)</f>
        <v/>
      </c>
      <c r="BQ1011">
        <f>IFERROR(INDEX(PP_Grid[#Data],$DD1011,67),0)</f>
        <v/>
      </c>
      <c r="BR1011">
        <f>IFERROR(INDEX(PP_Grid[#Data],$DD1011,68),0)</f>
        <v/>
      </c>
      <c r="BS1011">
        <f>IFERROR(INDEX(PP_Grid[#Data],$DD1011,69),0)</f>
        <v/>
      </c>
      <c r="BT1011">
        <f>IFERROR(INDEX(PP_Grid[#Data],$DD1011,70),0)</f>
        <v/>
      </c>
      <c r="BU1011">
        <f>IFERROR(INDEX(PP_Grid[#Data],$DD1011,71),0)</f>
        <v/>
      </c>
      <c r="BV1011">
        <f>IFERROR(INDEX(PP_Grid[#Data],$DD1011,72),0)</f>
        <v/>
      </c>
      <c r="BW1011">
        <f>IFERROR(INDEX(PP_Grid[#Data],$DD1011,73),0)</f>
        <v/>
      </c>
      <c r="BX1011">
        <f>IFERROR(INDEX(PP_Grid[#Data],$DD1011,74),0)</f>
        <v/>
      </c>
      <c r="BY1011">
        <f>IFERROR(INDEX(PP_Grid[#Data],$DD1011,75),0)</f>
        <v/>
      </c>
      <c r="BZ1011">
        <f>IFERROR(INDEX(PP_Grid[#Data],$DD1011,76),0)</f>
        <v/>
      </c>
      <c r="CA1011">
        <f>IFERROR(INDEX(PP_Grid[#Data],$DD1011,77),0)</f>
        <v/>
      </c>
      <c r="CB1011">
        <f>IFERROR(INDEX(PP_Grid[#Data],$DD1011,78),0)</f>
        <v/>
      </c>
      <c r="CC1011">
        <f>IFERROR(INDEX(PP_Grid[#Data],$DD1011,79),0)</f>
        <v/>
      </c>
      <c r="CD1011">
        <f>IFERROR(INDEX(PP_Grid[#Data],$DD1011,80),0)</f>
        <v/>
      </c>
      <c r="CE1011">
        <f>IFERROR(INDEX(PP_Grid[#Data],$DD1011,81),0)</f>
        <v/>
      </c>
      <c r="CF1011">
        <f>IFERROR(INDEX(PP_Grid[#Data],$DD1011,82),0)</f>
        <v/>
      </c>
      <c r="CG1011">
        <f>IFERROR(INDEX(PP_Grid[#Data],$DD1011,83),0)</f>
        <v/>
      </c>
      <c r="CH1011">
        <f>IFERROR(INDEX(PP_Grid[#Data],$DD1011,84),0)</f>
        <v/>
      </c>
      <c r="CI1011">
        <f>IFERROR(INDEX(PP_Grid[#Data],$DD1011,85),0)</f>
        <v/>
      </c>
      <c r="CJ1011">
        <f>IFERROR(INDEX(PP_Grid[#Data],$DD1011,86),0)</f>
        <v/>
      </c>
      <c r="CK1011">
        <f>IFERROR(INDEX(PP_Grid[#Data],$DD1011,87),0)</f>
        <v/>
      </c>
      <c r="CL1011">
        <f>IFERROR(INDEX(PP_Grid[#Data],$DD1011,88),0)</f>
        <v/>
      </c>
      <c r="CM1011">
        <f>IFERROR(INDEX(PP_Grid[#Data],$DD1011,89),0)</f>
        <v/>
      </c>
      <c r="CN1011">
        <f>IFERROR(INDEX(PP_Grid[#Data],$DD1011,90),0)</f>
        <v/>
      </c>
      <c r="CO1011">
        <f>IFERROR(INDEX(PP_Grid[#Data],$DD1011,91),0)</f>
        <v/>
      </c>
      <c r="CP1011">
        <f>IFERROR(INDEX(PP_Grid[#Data],$DD1011,92),0)</f>
        <v/>
      </c>
      <c r="CQ1011">
        <f>IFERROR(INDEX(PP_Grid[#Data],$DD1011,93),0)</f>
        <v/>
      </c>
      <c r="CR1011">
        <f>IFERROR(INDEX(PP_Grid[#Data],$DD1011,94),0)</f>
        <v/>
      </c>
      <c r="CS1011">
        <f>IFERROR(INDEX(PP_Grid[#Data],$DD1011,95),0)</f>
        <v/>
      </c>
      <c r="CT1011">
        <f>IFERROR(INDEX(PP_Grid[#Data],$DD1011,96),0)</f>
        <v/>
      </c>
      <c r="CU1011">
        <f>IFERROR(INDEX(PP_Grid[#Data],$DD1011,97),0)</f>
        <v/>
      </c>
      <c r="CV1011">
        <f>IFERROR(INDEX(PP_Grid[#Data],$DD1011,98),0)</f>
        <v/>
      </c>
      <c r="CW1011">
        <f>IFERROR(INDEX(PP_Grid[#Data],$DD1011,99),0)</f>
        <v/>
      </c>
      <c r="CX1011">
        <f>IFERROR(INDEX(PP_Grid[#Data],$DD1011,100),0)</f>
        <v/>
      </c>
      <c r="CY1011">
        <f>IFERROR(INDEX(PP_Grid[#Data],$DD1011,101),0)</f>
        <v/>
      </c>
      <c r="CZ1011">
        <f>IFERROR(INDEX(PP_Grid[#Data],$DD1011,102),0)</f>
        <v/>
      </c>
      <c r="DA1011">
        <f>IFERROR(INDEX(PP_Grid[#Data],$DD1011,103),0)</f>
        <v/>
      </c>
      <c r="DB1011">
        <f>IFERROR(INDEX(PP_Grid[#Data],$DD1011,104),0)</f>
        <v/>
      </c>
      <c r="DC1011">
        <f>IFERROR(INDEX(PP_Grid[#Data],$DD1011,105),0)</f>
        <v/>
      </c>
      <c r="DD1011" s="12">
        <f>IFERROR(MATCH($B1011,PP_Grid[Intermediate],0),99999)</f>
        <v/>
      </c>
    </row>
    <row r="1012">
      <c r="B1012" t="inlineStr">
        <is>
          <t>使用量(kg)</t>
        </is>
      </c>
      <c r="C1012">
        <f>SUMIFS(M_BOM[RM_Qty_Per_Batch],M_BOM[Intermediate],$B1011,M_BOM[Part Name],$A988)</f>
        <v/>
      </c>
      <c r="D1012">
        <f>$C1012*D1011</f>
        <v/>
      </c>
      <c r="E1012">
        <f>$C1012*E1011</f>
        <v/>
      </c>
      <c r="F1012">
        <f>$C1012*F1011</f>
        <v/>
      </c>
      <c r="G1012">
        <f>$C1012*G1011</f>
        <v/>
      </c>
      <c r="H1012">
        <f>$C1012*H1011</f>
        <v/>
      </c>
      <c r="I1012">
        <f>$C1012*I1011</f>
        <v/>
      </c>
      <c r="J1012">
        <f>$C1012*J1011</f>
        <v/>
      </c>
      <c r="K1012">
        <f>$C1012*K1011</f>
        <v/>
      </c>
      <c r="L1012">
        <f>$C1012*L1011</f>
        <v/>
      </c>
      <c r="M1012">
        <f>$C1012*M1011</f>
        <v/>
      </c>
      <c r="N1012">
        <f>$C1012*N1011</f>
        <v/>
      </c>
      <c r="O1012">
        <f>$C1012*O1011</f>
        <v/>
      </c>
      <c r="P1012">
        <f>$C1012*P1011</f>
        <v/>
      </c>
      <c r="Q1012">
        <f>$C1012*Q1011</f>
        <v/>
      </c>
      <c r="R1012">
        <f>$C1012*R1011</f>
        <v/>
      </c>
      <c r="S1012">
        <f>$C1012*S1011</f>
        <v/>
      </c>
      <c r="T1012">
        <f>$C1012*T1011</f>
        <v/>
      </c>
      <c r="U1012">
        <f>$C1012*U1011</f>
        <v/>
      </c>
      <c r="V1012">
        <f>$C1012*V1011</f>
        <v/>
      </c>
      <c r="W1012">
        <f>$C1012*W1011</f>
        <v/>
      </c>
      <c r="X1012">
        <f>$C1012*X1011</f>
        <v/>
      </c>
      <c r="Y1012">
        <f>$C1012*Y1011</f>
        <v/>
      </c>
      <c r="Z1012">
        <f>$C1012*Z1011</f>
        <v/>
      </c>
      <c r="AA1012">
        <f>$C1012*AA1011</f>
        <v/>
      </c>
      <c r="AB1012">
        <f>$C1012*AB1011</f>
        <v/>
      </c>
      <c r="AC1012">
        <f>$C1012*AC1011</f>
        <v/>
      </c>
      <c r="AD1012">
        <f>$C1012*AD1011</f>
        <v/>
      </c>
      <c r="AE1012">
        <f>$C1012*AE1011</f>
        <v/>
      </c>
      <c r="AF1012">
        <f>$C1012*AF1011</f>
        <v/>
      </c>
      <c r="AG1012">
        <f>$C1012*AG1011</f>
        <v/>
      </c>
      <c r="AH1012">
        <f>$C1012*AH1011</f>
        <v/>
      </c>
      <c r="AI1012">
        <f>$C1012*AI1011</f>
        <v/>
      </c>
      <c r="AJ1012">
        <f>$C1012*AJ1011</f>
        <v/>
      </c>
      <c r="AK1012">
        <f>$C1012*AK1011</f>
        <v/>
      </c>
      <c r="AL1012">
        <f>$C1012*AL1011</f>
        <v/>
      </c>
      <c r="AM1012">
        <f>$C1012*AM1011</f>
        <v/>
      </c>
      <c r="AN1012">
        <f>$C1012*AN1011</f>
        <v/>
      </c>
      <c r="AO1012">
        <f>$C1012*AO1011</f>
        <v/>
      </c>
      <c r="AP1012">
        <f>$C1012*AP1011</f>
        <v/>
      </c>
      <c r="AQ1012">
        <f>$C1012*AQ1011</f>
        <v/>
      </c>
      <c r="AR1012">
        <f>$C1012*AR1011</f>
        <v/>
      </c>
      <c r="AS1012">
        <f>$C1012*AS1011</f>
        <v/>
      </c>
      <c r="AT1012">
        <f>$C1012*AT1011</f>
        <v/>
      </c>
      <c r="AU1012">
        <f>$C1012*AU1011</f>
        <v/>
      </c>
      <c r="AV1012">
        <f>$C1012*AV1011</f>
        <v/>
      </c>
      <c r="AW1012">
        <f>$C1012*AW1011</f>
        <v/>
      </c>
      <c r="AX1012">
        <f>$C1012*AX1011</f>
        <v/>
      </c>
      <c r="AY1012">
        <f>$C1012*AY1011</f>
        <v/>
      </c>
      <c r="AZ1012">
        <f>$C1012*AZ1011</f>
        <v/>
      </c>
      <c r="BA1012">
        <f>$C1012*BA1011</f>
        <v/>
      </c>
      <c r="BB1012">
        <f>$C1012*BB1011</f>
        <v/>
      </c>
      <c r="BC1012">
        <f>$C1012*BC1011</f>
        <v/>
      </c>
      <c r="BD1012">
        <f>$C1012*BD1011</f>
        <v/>
      </c>
      <c r="BE1012">
        <f>$C1012*BE1011</f>
        <v/>
      </c>
      <c r="BF1012">
        <f>$C1012*BF1011</f>
        <v/>
      </c>
      <c r="BG1012">
        <f>$C1012*BG1011</f>
        <v/>
      </c>
      <c r="BH1012">
        <f>$C1012*BH1011</f>
        <v/>
      </c>
      <c r="BI1012">
        <f>$C1012*BI1011</f>
        <v/>
      </c>
      <c r="BJ1012">
        <f>$C1012*BJ1011</f>
        <v/>
      </c>
      <c r="BK1012">
        <f>$C1012*BK1011</f>
        <v/>
      </c>
      <c r="BL1012">
        <f>$C1012*BL1011</f>
        <v/>
      </c>
      <c r="BM1012">
        <f>$C1012*BM1011</f>
        <v/>
      </c>
      <c r="BN1012">
        <f>$C1012*BN1011</f>
        <v/>
      </c>
      <c r="BO1012">
        <f>$C1012*BO1011</f>
        <v/>
      </c>
      <c r="BP1012">
        <f>$C1012*BP1011</f>
        <v/>
      </c>
      <c r="BQ1012">
        <f>$C1012*BQ1011</f>
        <v/>
      </c>
      <c r="BR1012">
        <f>$C1012*BR1011</f>
        <v/>
      </c>
      <c r="BS1012">
        <f>$C1012*BS1011</f>
        <v/>
      </c>
      <c r="BT1012">
        <f>$C1012*BT1011</f>
        <v/>
      </c>
      <c r="BU1012">
        <f>$C1012*BU1011</f>
        <v/>
      </c>
      <c r="BV1012">
        <f>$C1012*BV1011</f>
        <v/>
      </c>
      <c r="BW1012">
        <f>$C1012*BW1011</f>
        <v/>
      </c>
      <c r="BX1012">
        <f>$C1012*BX1011</f>
        <v/>
      </c>
      <c r="BY1012">
        <f>$C1012*BY1011</f>
        <v/>
      </c>
      <c r="BZ1012">
        <f>$C1012*BZ1011</f>
        <v/>
      </c>
      <c r="CA1012">
        <f>$C1012*CA1011</f>
        <v/>
      </c>
      <c r="CB1012">
        <f>$C1012*CB1011</f>
        <v/>
      </c>
      <c r="CC1012">
        <f>$C1012*CC1011</f>
        <v/>
      </c>
      <c r="CD1012">
        <f>$C1012*CD1011</f>
        <v/>
      </c>
      <c r="CE1012">
        <f>$C1012*CE1011</f>
        <v/>
      </c>
      <c r="CF1012">
        <f>$C1012*CF1011</f>
        <v/>
      </c>
      <c r="CG1012">
        <f>$C1012*CG1011</f>
        <v/>
      </c>
      <c r="CH1012">
        <f>$C1012*CH1011</f>
        <v/>
      </c>
      <c r="CI1012">
        <f>$C1012*CI1011</f>
        <v/>
      </c>
      <c r="CJ1012">
        <f>$C1012*CJ1011</f>
        <v/>
      </c>
      <c r="CK1012">
        <f>$C1012*CK1011</f>
        <v/>
      </c>
      <c r="CL1012">
        <f>$C1012*CL1011</f>
        <v/>
      </c>
      <c r="CM1012">
        <f>$C1012*CM1011</f>
        <v/>
      </c>
      <c r="CN1012">
        <f>$C1012*CN1011</f>
        <v/>
      </c>
      <c r="CO1012">
        <f>$C1012*CO1011</f>
        <v/>
      </c>
      <c r="CP1012">
        <f>$C1012*CP1011</f>
        <v/>
      </c>
      <c r="CQ1012">
        <f>$C1012*CQ1011</f>
        <v/>
      </c>
      <c r="CR1012">
        <f>$C1012*CR1011</f>
        <v/>
      </c>
      <c r="CS1012">
        <f>$C1012*CS1011</f>
        <v/>
      </c>
      <c r="CT1012">
        <f>$C1012*CT1011</f>
        <v/>
      </c>
      <c r="CU1012">
        <f>$C1012*CU1011</f>
        <v/>
      </c>
      <c r="CV1012">
        <f>$C1012*CV1011</f>
        <v/>
      </c>
      <c r="CW1012">
        <f>$C1012*CW1011</f>
        <v/>
      </c>
      <c r="CX1012">
        <f>$C1012*CX1011</f>
        <v/>
      </c>
      <c r="CY1012">
        <f>$C1012*CY1011</f>
        <v/>
      </c>
      <c r="CZ1012">
        <f>$C1012*CZ1011</f>
        <v/>
      </c>
      <c r="DA1012">
        <f>$C1012*DA1011</f>
        <v/>
      </c>
      <c r="DB1012">
        <f>$C1012*DB1011</f>
        <v/>
      </c>
      <c r="DC1012">
        <f>$C1012*DC1011</f>
        <v/>
      </c>
    </row>
    <row r="1013">
      <c r="B1013" t="inlineStr">
        <is>
          <t>TSP-903</t>
        </is>
      </c>
      <c r="C1013" t="inlineStr">
        <is>
          <t>No. of batches</t>
        </is>
      </c>
      <c r="D1013">
        <f>IFERROR(INDEX(PP_Grid[#Data],$DD1013,2),0)</f>
        <v/>
      </c>
      <c r="E1013">
        <f>IFERROR(INDEX(PP_Grid[#Data],$DD1013,3),0)</f>
        <v/>
      </c>
      <c r="F1013">
        <f>IFERROR(INDEX(PP_Grid[#Data],$DD1013,4),0)</f>
        <v/>
      </c>
      <c r="G1013">
        <f>IFERROR(INDEX(PP_Grid[#Data],$DD1013,5),0)</f>
        <v/>
      </c>
      <c r="H1013">
        <f>IFERROR(INDEX(PP_Grid[#Data],$DD1013,6),0)</f>
        <v/>
      </c>
      <c r="I1013">
        <f>IFERROR(INDEX(PP_Grid[#Data],$DD1013,7),0)</f>
        <v/>
      </c>
      <c r="J1013">
        <f>IFERROR(INDEX(PP_Grid[#Data],$DD1013,8),0)</f>
        <v/>
      </c>
      <c r="K1013">
        <f>IFERROR(INDEX(PP_Grid[#Data],$DD1013,9),0)</f>
        <v/>
      </c>
      <c r="L1013">
        <f>IFERROR(INDEX(PP_Grid[#Data],$DD1013,10),0)</f>
        <v/>
      </c>
      <c r="M1013">
        <f>IFERROR(INDEX(PP_Grid[#Data],$DD1013,11),0)</f>
        <v/>
      </c>
      <c r="N1013">
        <f>IFERROR(INDEX(PP_Grid[#Data],$DD1013,12),0)</f>
        <v/>
      </c>
      <c r="O1013">
        <f>IFERROR(INDEX(PP_Grid[#Data],$DD1013,13),0)</f>
        <v/>
      </c>
      <c r="P1013">
        <f>IFERROR(INDEX(PP_Grid[#Data],$DD1013,14),0)</f>
        <v/>
      </c>
      <c r="Q1013">
        <f>IFERROR(INDEX(PP_Grid[#Data],$DD1013,15),0)</f>
        <v/>
      </c>
      <c r="R1013">
        <f>IFERROR(INDEX(PP_Grid[#Data],$DD1013,16),0)</f>
        <v/>
      </c>
      <c r="S1013">
        <f>IFERROR(INDEX(PP_Grid[#Data],$DD1013,17),0)</f>
        <v/>
      </c>
      <c r="T1013">
        <f>IFERROR(INDEX(PP_Grid[#Data],$DD1013,18),0)</f>
        <v/>
      </c>
      <c r="U1013">
        <f>IFERROR(INDEX(PP_Grid[#Data],$DD1013,19),0)</f>
        <v/>
      </c>
      <c r="V1013">
        <f>IFERROR(INDEX(PP_Grid[#Data],$DD1013,20),0)</f>
        <v/>
      </c>
      <c r="W1013">
        <f>IFERROR(INDEX(PP_Grid[#Data],$DD1013,21),0)</f>
        <v/>
      </c>
      <c r="X1013">
        <f>IFERROR(INDEX(PP_Grid[#Data],$DD1013,22),0)</f>
        <v/>
      </c>
      <c r="Y1013">
        <f>IFERROR(INDEX(PP_Grid[#Data],$DD1013,23),0)</f>
        <v/>
      </c>
      <c r="Z1013">
        <f>IFERROR(INDEX(PP_Grid[#Data],$DD1013,24),0)</f>
        <v/>
      </c>
      <c r="AA1013">
        <f>IFERROR(INDEX(PP_Grid[#Data],$DD1013,25),0)</f>
        <v/>
      </c>
      <c r="AB1013">
        <f>IFERROR(INDEX(PP_Grid[#Data],$DD1013,26),0)</f>
        <v/>
      </c>
      <c r="AC1013">
        <f>IFERROR(INDEX(PP_Grid[#Data],$DD1013,27),0)</f>
        <v/>
      </c>
      <c r="AD1013">
        <f>IFERROR(INDEX(PP_Grid[#Data],$DD1013,28),0)</f>
        <v/>
      </c>
      <c r="AE1013">
        <f>IFERROR(INDEX(PP_Grid[#Data],$DD1013,29),0)</f>
        <v/>
      </c>
      <c r="AF1013">
        <f>IFERROR(INDEX(PP_Grid[#Data],$DD1013,30),0)</f>
        <v/>
      </c>
      <c r="AG1013">
        <f>IFERROR(INDEX(PP_Grid[#Data],$DD1013,31),0)</f>
        <v/>
      </c>
      <c r="AH1013">
        <f>IFERROR(INDEX(PP_Grid[#Data],$DD1013,32),0)</f>
        <v/>
      </c>
      <c r="AI1013">
        <f>IFERROR(INDEX(PP_Grid[#Data],$DD1013,33),0)</f>
        <v/>
      </c>
      <c r="AJ1013">
        <f>IFERROR(INDEX(PP_Grid[#Data],$DD1013,34),0)</f>
        <v/>
      </c>
      <c r="AK1013">
        <f>IFERROR(INDEX(PP_Grid[#Data],$DD1013,35),0)</f>
        <v/>
      </c>
      <c r="AL1013">
        <f>IFERROR(INDEX(PP_Grid[#Data],$DD1013,36),0)</f>
        <v/>
      </c>
      <c r="AM1013">
        <f>IFERROR(INDEX(PP_Grid[#Data],$DD1013,37),0)</f>
        <v/>
      </c>
      <c r="AN1013">
        <f>IFERROR(INDEX(PP_Grid[#Data],$DD1013,38),0)</f>
        <v/>
      </c>
      <c r="AO1013">
        <f>IFERROR(INDEX(PP_Grid[#Data],$DD1013,39),0)</f>
        <v/>
      </c>
      <c r="AP1013">
        <f>IFERROR(INDEX(PP_Grid[#Data],$DD1013,40),0)</f>
        <v/>
      </c>
      <c r="AQ1013">
        <f>IFERROR(INDEX(PP_Grid[#Data],$DD1013,41),0)</f>
        <v/>
      </c>
      <c r="AR1013">
        <f>IFERROR(INDEX(PP_Grid[#Data],$DD1013,42),0)</f>
        <v/>
      </c>
      <c r="AS1013">
        <f>IFERROR(INDEX(PP_Grid[#Data],$DD1013,43),0)</f>
        <v/>
      </c>
      <c r="AT1013">
        <f>IFERROR(INDEX(PP_Grid[#Data],$DD1013,44),0)</f>
        <v/>
      </c>
      <c r="AU1013">
        <f>IFERROR(INDEX(PP_Grid[#Data],$DD1013,45),0)</f>
        <v/>
      </c>
      <c r="AV1013">
        <f>IFERROR(INDEX(PP_Grid[#Data],$DD1013,46),0)</f>
        <v/>
      </c>
      <c r="AW1013">
        <f>IFERROR(INDEX(PP_Grid[#Data],$DD1013,47),0)</f>
        <v/>
      </c>
      <c r="AX1013">
        <f>IFERROR(INDEX(PP_Grid[#Data],$DD1013,48),0)</f>
        <v/>
      </c>
      <c r="AY1013">
        <f>IFERROR(INDEX(PP_Grid[#Data],$DD1013,49),0)</f>
        <v/>
      </c>
      <c r="AZ1013">
        <f>IFERROR(INDEX(PP_Grid[#Data],$DD1013,50),0)</f>
        <v/>
      </c>
      <c r="BA1013">
        <f>IFERROR(INDEX(PP_Grid[#Data],$DD1013,51),0)</f>
        <v/>
      </c>
      <c r="BB1013">
        <f>IFERROR(INDEX(PP_Grid[#Data],$DD1013,52),0)</f>
        <v/>
      </c>
      <c r="BC1013">
        <f>IFERROR(INDEX(PP_Grid[#Data],$DD1013,53),0)</f>
        <v/>
      </c>
      <c r="BD1013">
        <f>IFERROR(INDEX(PP_Grid[#Data],$DD1013,54),0)</f>
        <v/>
      </c>
      <c r="BE1013">
        <f>IFERROR(INDEX(PP_Grid[#Data],$DD1013,55),0)</f>
        <v/>
      </c>
      <c r="BF1013">
        <f>IFERROR(INDEX(PP_Grid[#Data],$DD1013,56),0)</f>
        <v/>
      </c>
      <c r="BG1013">
        <f>IFERROR(INDEX(PP_Grid[#Data],$DD1013,57),0)</f>
        <v/>
      </c>
      <c r="BH1013">
        <f>IFERROR(INDEX(PP_Grid[#Data],$DD1013,58),0)</f>
        <v/>
      </c>
      <c r="BI1013">
        <f>IFERROR(INDEX(PP_Grid[#Data],$DD1013,59),0)</f>
        <v/>
      </c>
      <c r="BJ1013">
        <f>IFERROR(INDEX(PP_Grid[#Data],$DD1013,60),0)</f>
        <v/>
      </c>
      <c r="BK1013">
        <f>IFERROR(INDEX(PP_Grid[#Data],$DD1013,61),0)</f>
        <v/>
      </c>
      <c r="BL1013">
        <f>IFERROR(INDEX(PP_Grid[#Data],$DD1013,62),0)</f>
        <v/>
      </c>
      <c r="BM1013">
        <f>IFERROR(INDEX(PP_Grid[#Data],$DD1013,63),0)</f>
        <v/>
      </c>
      <c r="BN1013">
        <f>IFERROR(INDEX(PP_Grid[#Data],$DD1013,64),0)</f>
        <v/>
      </c>
      <c r="BO1013">
        <f>IFERROR(INDEX(PP_Grid[#Data],$DD1013,65),0)</f>
        <v/>
      </c>
      <c r="BP1013">
        <f>IFERROR(INDEX(PP_Grid[#Data],$DD1013,66),0)</f>
        <v/>
      </c>
      <c r="BQ1013">
        <f>IFERROR(INDEX(PP_Grid[#Data],$DD1013,67),0)</f>
        <v/>
      </c>
      <c r="BR1013">
        <f>IFERROR(INDEX(PP_Grid[#Data],$DD1013,68),0)</f>
        <v/>
      </c>
      <c r="BS1013">
        <f>IFERROR(INDEX(PP_Grid[#Data],$DD1013,69),0)</f>
        <v/>
      </c>
      <c r="BT1013">
        <f>IFERROR(INDEX(PP_Grid[#Data],$DD1013,70),0)</f>
        <v/>
      </c>
      <c r="BU1013">
        <f>IFERROR(INDEX(PP_Grid[#Data],$DD1013,71),0)</f>
        <v/>
      </c>
      <c r="BV1013">
        <f>IFERROR(INDEX(PP_Grid[#Data],$DD1013,72),0)</f>
        <v/>
      </c>
      <c r="BW1013">
        <f>IFERROR(INDEX(PP_Grid[#Data],$DD1013,73),0)</f>
        <v/>
      </c>
      <c r="BX1013">
        <f>IFERROR(INDEX(PP_Grid[#Data],$DD1013,74),0)</f>
        <v/>
      </c>
      <c r="BY1013">
        <f>IFERROR(INDEX(PP_Grid[#Data],$DD1013,75),0)</f>
        <v/>
      </c>
      <c r="BZ1013">
        <f>IFERROR(INDEX(PP_Grid[#Data],$DD1013,76),0)</f>
        <v/>
      </c>
      <c r="CA1013">
        <f>IFERROR(INDEX(PP_Grid[#Data],$DD1013,77),0)</f>
        <v/>
      </c>
      <c r="CB1013">
        <f>IFERROR(INDEX(PP_Grid[#Data],$DD1013,78),0)</f>
        <v/>
      </c>
      <c r="CC1013">
        <f>IFERROR(INDEX(PP_Grid[#Data],$DD1013,79),0)</f>
        <v/>
      </c>
      <c r="CD1013">
        <f>IFERROR(INDEX(PP_Grid[#Data],$DD1013,80),0)</f>
        <v/>
      </c>
      <c r="CE1013">
        <f>IFERROR(INDEX(PP_Grid[#Data],$DD1013,81),0)</f>
        <v/>
      </c>
      <c r="CF1013">
        <f>IFERROR(INDEX(PP_Grid[#Data],$DD1013,82),0)</f>
        <v/>
      </c>
      <c r="CG1013">
        <f>IFERROR(INDEX(PP_Grid[#Data],$DD1013,83),0)</f>
        <v/>
      </c>
      <c r="CH1013">
        <f>IFERROR(INDEX(PP_Grid[#Data],$DD1013,84),0)</f>
        <v/>
      </c>
      <c r="CI1013">
        <f>IFERROR(INDEX(PP_Grid[#Data],$DD1013,85),0)</f>
        <v/>
      </c>
      <c r="CJ1013">
        <f>IFERROR(INDEX(PP_Grid[#Data],$DD1013,86),0)</f>
        <v/>
      </c>
      <c r="CK1013">
        <f>IFERROR(INDEX(PP_Grid[#Data],$DD1013,87),0)</f>
        <v/>
      </c>
      <c r="CL1013">
        <f>IFERROR(INDEX(PP_Grid[#Data],$DD1013,88),0)</f>
        <v/>
      </c>
      <c r="CM1013">
        <f>IFERROR(INDEX(PP_Grid[#Data],$DD1013,89),0)</f>
        <v/>
      </c>
      <c r="CN1013">
        <f>IFERROR(INDEX(PP_Grid[#Data],$DD1013,90),0)</f>
        <v/>
      </c>
      <c r="CO1013">
        <f>IFERROR(INDEX(PP_Grid[#Data],$DD1013,91),0)</f>
        <v/>
      </c>
      <c r="CP1013">
        <f>IFERROR(INDEX(PP_Grid[#Data],$DD1013,92),0)</f>
        <v/>
      </c>
      <c r="CQ1013">
        <f>IFERROR(INDEX(PP_Grid[#Data],$DD1013,93),0)</f>
        <v/>
      </c>
      <c r="CR1013">
        <f>IFERROR(INDEX(PP_Grid[#Data],$DD1013,94),0)</f>
        <v/>
      </c>
      <c r="CS1013">
        <f>IFERROR(INDEX(PP_Grid[#Data],$DD1013,95),0)</f>
        <v/>
      </c>
      <c r="CT1013">
        <f>IFERROR(INDEX(PP_Grid[#Data],$DD1013,96),0)</f>
        <v/>
      </c>
      <c r="CU1013">
        <f>IFERROR(INDEX(PP_Grid[#Data],$DD1013,97),0)</f>
        <v/>
      </c>
      <c r="CV1013">
        <f>IFERROR(INDEX(PP_Grid[#Data],$DD1013,98),0)</f>
        <v/>
      </c>
      <c r="CW1013">
        <f>IFERROR(INDEX(PP_Grid[#Data],$DD1013,99),0)</f>
        <v/>
      </c>
      <c r="CX1013">
        <f>IFERROR(INDEX(PP_Grid[#Data],$DD1013,100),0)</f>
        <v/>
      </c>
      <c r="CY1013">
        <f>IFERROR(INDEX(PP_Grid[#Data],$DD1013,101),0)</f>
        <v/>
      </c>
      <c r="CZ1013">
        <f>IFERROR(INDEX(PP_Grid[#Data],$DD1013,102),0)</f>
        <v/>
      </c>
      <c r="DA1013">
        <f>IFERROR(INDEX(PP_Grid[#Data],$DD1013,103),0)</f>
        <v/>
      </c>
      <c r="DB1013">
        <f>IFERROR(INDEX(PP_Grid[#Data],$DD1013,104),0)</f>
        <v/>
      </c>
      <c r="DC1013">
        <f>IFERROR(INDEX(PP_Grid[#Data],$DD1013,105),0)</f>
        <v/>
      </c>
      <c r="DD1013" s="12">
        <f>IFERROR(MATCH($B1013,PP_Grid[Intermediate],0),99999)</f>
        <v/>
      </c>
    </row>
    <row r="1014">
      <c r="B1014" t="inlineStr">
        <is>
          <t>使用量(kg)</t>
        </is>
      </c>
      <c r="C1014">
        <f>SUMIFS(M_BOM[RM_Qty_Per_Batch],M_BOM[Intermediate],$B1013,M_BOM[Part Name],$A988)</f>
        <v/>
      </c>
      <c r="D1014">
        <f>$C1014*D1013</f>
        <v/>
      </c>
      <c r="E1014">
        <f>$C1014*E1013</f>
        <v/>
      </c>
      <c r="F1014">
        <f>$C1014*F1013</f>
        <v/>
      </c>
      <c r="G1014">
        <f>$C1014*G1013</f>
        <v/>
      </c>
      <c r="H1014">
        <f>$C1014*H1013</f>
        <v/>
      </c>
      <c r="I1014">
        <f>$C1014*I1013</f>
        <v/>
      </c>
      <c r="J1014">
        <f>$C1014*J1013</f>
        <v/>
      </c>
      <c r="K1014">
        <f>$C1014*K1013</f>
        <v/>
      </c>
      <c r="L1014">
        <f>$C1014*L1013</f>
        <v/>
      </c>
      <c r="M1014">
        <f>$C1014*M1013</f>
        <v/>
      </c>
      <c r="N1014">
        <f>$C1014*N1013</f>
        <v/>
      </c>
      <c r="O1014">
        <f>$C1014*O1013</f>
        <v/>
      </c>
      <c r="P1014">
        <f>$C1014*P1013</f>
        <v/>
      </c>
      <c r="Q1014">
        <f>$C1014*Q1013</f>
        <v/>
      </c>
      <c r="R1014">
        <f>$C1014*R1013</f>
        <v/>
      </c>
      <c r="S1014">
        <f>$C1014*S1013</f>
        <v/>
      </c>
      <c r="T1014">
        <f>$C1014*T1013</f>
        <v/>
      </c>
      <c r="U1014">
        <f>$C1014*U1013</f>
        <v/>
      </c>
      <c r="V1014">
        <f>$C1014*V1013</f>
        <v/>
      </c>
      <c r="W1014">
        <f>$C1014*W1013</f>
        <v/>
      </c>
      <c r="X1014">
        <f>$C1014*X1013</f>
        <v/>
      </c>
      <c r="Y1014">
        <f>$C1014*Y1013</f>
        <v/>
      </c>
      <c r="Z1014">
        <f>$C1014*Z1013</f>
        <v/>
      </c>
      <c r="AA1014">
        <f>$C1014*AA1013</f>
        <v/>
      </c>
      <c r="AB1014">
        <f>$C1014*AB1013</f>
        <v/>
      </c>
      <c r="AC1014">
        <f>$C1014*AC1013</f>
        <v/>
      </c>
      <c r="AD1014">
        <f>$C1014*AD1013</f>
        <v/>
      </c>
      <c r="AE1014">
        <f>$C1014*AE1013</f>
        <v/>
      </c>
      <c r="AF1014">
        <f>$C1014*AF1013</f>
        <v/>
      </c>
      <c r="AG1014">
        <f>$C1014*AG1013</f>
        <v/>
      </c>
      <c r="AH1014">
        <f>$C1014*AH1013</f>
        <v/>
      </c>
      <c r="AI1014">
        <f>$C1014*AI1013</f>
        <v/>
      </c>
      <c r="AJ1014">
        <f>$C1014*AJ1013</f>
        <v/>
      </c>
      <c r="AK1014">
        <f>$C1014*AK1013</f>
        <v/>
      </c>
      <c r="AL1014">
        <f>$C1014*AL1013</f>
        <v/>
      </c>
      <c r="AM1014">
        <f>$C1014*AM1013</f>
        <v/>
      </c>
      <c r="AN1014">
        <f>$C1014*AN1013</f>
        <v/>
      </c>
      <c r="AO1014">
        <f>$C1014*AO1013</f>
        <v/>
      </c>
      <c r="AP1014">
        <f>$C1014*AP1013</f>
        <v/>
      </c>
      <c r="AQ1014">
        <f>$C1014*AQ1013</f>
        <v/>
      </c>
      <c r="AR1014">
        <f>$C1014*AR1013</f>
        <v/>
      </c>
      <c r="AS1014">
        <f>$C1014*AS1013</f>
        <v/>
      </c>
      <c r="AT1014">
        <f>$C1014*AT1013</f>
        <v/>
      </c>
      <c r="AU1014">
        <f>$C1014*AU1013</f>
        <v/>
      </c>
      <c r="AV1014">
        <f>$C1014*AV1013</f>
        <v/>
      </c>
      <c r="AW1014">
        <f>$C1014*AW1013</f>
        <v/>
      </c>
      <c r="AX1014">
        <f>$C1014*AX1013</f>
        <v/>
      </c>
      <c r="AY1014">
        <f>$C1014*AY1013</f>
        <v/>
      </c>
      <c r="AZ1014">
        <f>$C1014*AZ1013</f>
        <v/>
      </c>
      <c r="BA1014">
        <f>$C1014*BA1013</f>
        <v/>
      </c>
      <c r="BB1014">
        <f>$C1014*BB1013</f>
        <v/>
      </c>
      <c r="BC1014">
        <f>$C1014*BC1013</f>
        <v/>
      </c>
      <c r="BD1014">
        <f>$C1014*BD1013</f>
        <v/>
      </c>
      <c r="BE1014">
        <f>$C1014*BE1013</f>
        <v/>
      </c>
      <c r="BF1014">
        <f>$C1014*BF1013</f>
        <v/>
      </c>
      <c r="BG1014">
        <f>$C1014*BG1013</f>
        <v/>
      </c>
      <c r="BH1014">
        <f>$C1014*BH1013</f>
        <v/>
      </c>
      <c r="BI1014">
        <f>$C1014*BI1013</f>
        <v/>
      </c>
      <c r="BJ1014">
        <f>$C1014*BJ1013</f>
        <v/>
      </c>
      <c r="BK1014">
        <f>$C1014*BK1013</f>
        <v/>
      </c>
      <c r="BL1014">
        <f>$C1014*BL1013</f>
        <v/>
      </c>
      <c r="BM1014">
        <f>$C1014*BM1013</f>
        <v/>
      </c>
      <c r="BN1014">
        <f>$C1014*BN1013</f>
        <v/>
      </c>
      <c r="BO1014">
        <f>$C1014*BO1013</f>
        <v/>
      </c>
      <c r="BP1014">
        <f>$C1014*BP1013</f>
        <v/>
      </c>
      <c r="BQ1014">
        <f>$C1014*BQ1013</f>
        <v/>
      </c>
      <c r="BR1014">
        <f>$C1014*BR1013</f>
        <v/>
      </c>
      <c r="BS1014">
        <f>$C1014*BS1013</f>
        <v/>
      </c>
      <c r="BT1014">
        <f>$C1014*BT1013</f>
        <v/>
      </c>
      <c r="BU1014">
        <f>$C1014*BU1013</f>
        <v/>
      </c>
      <c r="BV1014">
        <f>$C1014*BV1013</f>
        <v/>
      </c>
      <c r="BW1014">
        <f>$C1014*BW1013</f>
        <v/>
      </c>
      <c r="BX1014">
        <f>$C1014*BX1013</f>
        <v/>
      </c>
      <c r="BY1014">
        <f>$C1014*BY1013</f>
        <v/>
      </c>
      <c r="BZ1014">
        <f>$C1014*BZ1013</f>
        <v/>
      </c>
      <c r="CA1014">
        <f>$C1014*CA1013</f>
        <v/>
      </c>
      <c r="CB1014">
        <f>$C1014*CB1013</f>
        <v/>
      </c>
      <c r="CC1014">
        <f>$C1014*CC1013</f>
        <v/>
      </c>
      <c r="CD1014">
        <f>$C1014*CD1013</f>
        <v/>
      </c>
      <c r="CE1014">
        <f>$C1014*CE1013</f>
        <v/>
      </c>
      <c r="CF1014">
        <f>$C1014*CF1013</f>
        <v/>
      </c>
      <c r="CG1014">
        <f>$C1014*CG1013</f>
        <v/>
      </c>
      <c r="CH1014">
        <f>$C1014*CH1013</f>
        <v/>
      </c>
      <c r="CI1014">
        <f>$C1014*CI1013</f>
        <v/>
      </c>
      <c r="CJ1014">
        <f>$C1014*CJ1013</f>
        <v/>
      </c>
      <c r="CK1014">
        <f>$C1014*CK1013</f>
        <v/>
      </c>
      <c r="CL1014">
        <f>$C1014*CL1013</f>
        <v/>
      </c>
      <c r="CM1014">
        <f>$C1014*CM1013</f>
        <v/>
      </c>
      <c r="CN1014">
        <f>$C1014*CN1013</f>
        <v/>
      </c>
      <c r="CO1014">
        <f>$C1014*CO1013</f>
        <v/>
      </c>
      <c r="CP1014">
        <f>$C1014*CP1013</f>
        <v/>
      </c>
      <c r="CQ1014">
        <f>$C1014*CQ1013</f>
        <v/>
      </c>
      <c r="CR1014">
        <f>$C1014*CR1013</f>
        <v/>
      </c>
      <c r="CS1014">
        <f>$C1014*CS1013</f>
        <v/>
      </c>
      <c r="CT1014">
        <f>$C1014*CT1013</f>
        <v/>
      </c>
      <c r="CU1014">
        <f>$C1014*CU1013</f>
        <v/>
      </c>
      <c r="CV1014">
        <f>$C1014*CV1013</f>
        <v/>
      </c>
      <c r="CW1014">
        <f>$C1014*CW1013</f>
        <v/>
      </c>
      <c r="CX1014">
        <f>$C1014*CX1013</f>
        <v/>
      </c>
      <c r="CY1014">
        <f>$C1014*CY1013</f>
        <v/>
      </c>
      <c r="CZ1014">
        <f>$C1014*CZ1013</f>
        <v/>
      </c>
      <c r="DA1014">
        <f>$C1014*DA1013</f>
        <v/>
      </c>
      <c r="DB1014">
        <f>$C1014*DB1013</f>
        <v/>
      </c>
      <c r="DC1014">
        <f>$C1014*DC1013</f>
        <v/>
      </c>
    </row>
    <row r="1015">
      <c r="B1015" t="inlineStr">
        <is>
          <t>TSP-924</t>
        </is>
      </c>
      <c r="C1015" t="inlineStr">
        <is>
          <t>No. of batches</t>
        </is>
      </c>
      <c r="D1015">
        <f>IFERROR(INDEX(PP_Grid[#Data],$DD1015,2),0)</f>
        <v/>
      </c>
      <c r="E1015">
        <f>IFERROR(INDEX(PP_Grid[#Data],$DD1015,3),0)</f>
        <v/>
      </c>
      <c r="F1015">
        <f>IFERROR(INDEX(PP_Grid[#Data],$DD1015,4),0)</f>
        <v/>
      </c>
      <c r="G1015">
        <f>IFERROR(INDEX(PP_Grid[#Data],$DD1015,5),0)</f>
        <v/>
      </c>
      <c r="H1015">
        <f>IFERROR(INDEX(PP_Grid[#Data],$DD1015,6),0)</f>
        <v/>
      </c>
      <c r="I1015">
        <f>IFERROR(INDEX(PP_Grid[#Data],$DD1015,7),0)</f>
        <v/>
      </c>
      <c r="J1015">
        <f>IFERROR(INDEX(PP_Grid[#Data],$DD1015,8),0)</f>
        <v/>
      </c>
      <c r="K1015">
        <f>IFERROR(INDEX(PP_Grid[#Data],$DD1015,9),0)</f>
        <v/>
      </c>
      <c r="L1015">
        <f>IFERROR(INDEX(PP_Grid[#Data],$DD1015,10),0)</f>
        <v/>
      </c>
      <c r="M1015">
        <f>IFERROR(INDEX(PP_Grid[#Data],$DD1015,11),0)</f>
        <v/>
      </c>
      <c r="N1015">
        <f>IFERROR(INDEX(PP_Grid[#Data],$DD1015,12),0)</f>
        <v/>
      </c>
      <c r="O1015">
        <f>IFERROR(INDEX(PP_Grid[#Data],$DD1015,13),0)</f>
        <v/>
      </c>
      <c r="P1015">
        <f>IFERROR(INDEX(PP_Grid[#Data],$DD1015,14),0)</f>
        <v/>
      </c>
      <c r="Q1015">
        <f>IFERROR(INDEX(PP_Grid[#Data],$DD1015,15),0)</f>
        <v/>
      </c>
      <c r="R1015">
        <f>IFERROR(INDEX(PP_Grid[#Data],$DD1015,16),0)</f>
        <v/>
      </c>
      <c r="S1015">
        <f>IFERROR(INDEX(PP_Grid[#Data],$DD1015,17),0)</f>
        <v/>
      </c>
      <c r="T1015">
        <f>IFERROR(INDEX(PP_Grid[#Data],$DD1015,18),0)</f>
        <v/>
      </c>
      <c r="U1015">
        <f>IFERROR(INDEX(PP_Grid[#Data],$DD1015,19),0)</f>
        <v/>
      </c>
      <c r="V1015">
        <f>IFERROR(INDEX(PP_Grid[#Data],$DD1015,20),0)</f>
        <v/>
      </c>
      <c r="W1015">
        <f>IFERROR(INDEX(PP_Grid[#Data],$DD1015,21),0)</f>
        <v/>
      </c>
      <c r="X1015">
        <f>IFERROR(INDEX(PP_Grid[#Data],$DD1015,22),0)</f>
        <v/>
      </c>
      <c r="Y1015">
        <f>IFERROR(INDEX(PP_Grid[#Data],$DD1015,23),0)</f>
        <v/>
      </c>
      <c r="Z1015">
        <f>IFERROR(INDEX(PP_Grid[#Data],$DD1015,24),0)</f>
        <v/>
      </c>
      <c r="AA1015">
        <f>IFERROR(INDEX(PP_Grid[#Data],$DD1015,25),0)</f>
        <v/>
      </c>
      <c r="AB1015">
        <f>IFERROR(INDEX(PP_Grid[#Data],$DD1015,26),0)</f>
        <v/>
      </c>
      <c r="AC1015">
        <f>IFERROR(INDEX(PP_Grid[#Data],$DD1015,27),0)</f>
        <v/>
      </c>
      <c r="AD1015">
        <f>IFERROR(INDEX(PP_Grid[#Data],$DD1015,28),0)</f>
        <v/>
      </c>
      <c r="AE1015">
        <f>IFERROR(INDEX(PP_Grid[#Data],$DD1015,29),0)</f>
        <v/>
      </c>
      <c r="AF1015">
        <f>IFERROR(INDEX(PP_Grid[#Data],$DD1015,30),0)</f>
        <v/>
      </c>
      <c r="AG1015">
        <f>IFERROR(INDEX(PP_Grid[#Data],$DD1015,31),0)</f>
        <v/>
      </c>
      <c r="AH1015">
        <f>IFERROR(INDEX(PP_Grid[#Data],$DD1015,32),0)</f>
        <v/>
      </c>
      <c r="AI1015">
        <f>IFERROR(INDEX(PP_Grid[#Data],$DD1015,33),0)</f>
        <v/>
      </c>
      <c r="AJ1015">
        <f>IFERROR(INDEX(PP_Grid[#Data],$DD1015,34),0)</f>
        <v/>
      </c>
      <c r="AK1015">
        <f>IFERROR(INDEX(PP_Grid[#Data],$DD1015,35),0)</f>
        <v/>
      </c>
      <c r="AL1015">
        <f>IFERROR(INDEX(PP_Grid[#Data],$DD1015,36),0)</f>
        <v/>
      </c>
      <c r="AM1015">
        <f>IFERROR(INDEX(PP_Grid[#Data],$DD1015,37),0)</f>
        <v/>
      </c>
      <c r="AN1015">
        <f>IFERROR(INDEX(PP_Grid[#Data],$DD1015,38),0)</f>
        <v/>
      </c>
      <c r="AO1015">
        <f>IFERROR(INDEX(PP_Grid[#Data],$DD1015,39),0)</f>
        <v/>
      </c>
      <c r="AP1015">
        <f>IFERROR(INDEX(PP_Grid[#Data],$DD1015,40),0)</f>
        <v/>
      </c>
      <c r="AQ1015">
        <f>IFERROR(INDEX(PP_Grid[#Data],$DD1015,41),0)</f>
        <v/>
      </c>
      <c r="AR1015">
        <f>IFERROR(INDEX(PP_Grid[#Data],$DD1015,42),0)</f>
        <v/>
      </c>
      <c r="AS1015">
        <f>IFERROR(INDEX(PP_Grid[#Data],$DD1015,43),0)</f>
        <v/>
      </c>
      <c r="AT1015">
        <f>IFERROR(INDEX(PP_Grid[#Data],$DD1015,44),0)</f>
        <v/>
      </c>
      <c r="AU1015">
        <f>IFERROR(INDEX(PP_Grid[#Data],$DD1015,45),0)</f>
        <v/>
      </c>
      <c r="AV1015">
        <f>IFERROR(INDEX(PP_Grid[#Data],$DD1015,46),0)</f>
        <v/>
      </c>
      <c r="AW1015">
        <f>IFERROR(INDEX(PP_Grid[#Data],$DD1015,47),0)</f>
        <v/>
      </c>
      <c r="AX1015">
        <f>IFERROR(INDEX(PP_Grid[#Data],$DD1015,48),0)</f>
        <v/>
      </c>
      <c r="AY1015">
        <f>IFERROR(INDEX(PP_Grid[#Data],$DD1015,49),0)</f>
        <v/>
      </c>
      <c r="AZ1015">
        <f>IFERROR(INDEX(PP_Grid[#Data],$DD1015,50),0)</f>
        <v/>
      </c>
      <c r="BA1015">
        <f>IFERROR(INDEX(PP_Grid[#Data],$DD1015,51),0)</f>
        <v/>
      </c>
      <c r="BB1015">
        <f>IFERROR(INDEX(PP_Grid[#Data],$DD1015,52),0)</f>
        <v/>
      </c>
      <c r="BC1015">
        <f>IFERROR(INDEX(PP_Grid[#Data],$DD1015,53),0)</f>
        <v/>
      </c>
      <c r="BD1015">
        <f>IFERROR(INDEX(PP_Grid[#Data],$DD1015,54),0)</f>
        <v/>
      </c>
      <c r="BE1015">
        <f>IFERROR(INDEX(PP_Grid[#Data],$DD1015,55),0)</f>
        <v/>
      </c>
      <c r="BF1015">
        <f>IFERROR(INDEX(PP_Grid[#Data],$DD1015,56),0)</f>
        <v/>
      </c>
      <c r="BG1015">
        <f>IFERROR(INDEX(PP_Grid[#Data],$DD1015,57),0)</f>
        <v/>
      </c>
      <c r="BH1015">
        <f>IFERROR(INDEX(PP_Grid[#Data],$DD1015,58),0)</f>
        <v/>
      </c>
      <c r="BI1015">
        <f>IFERROR(INDEX(PP_Grid[#Data],$DD1015,59),0)</f>
        <v/>
      </c>
      <c r="BJ1015">
        <f>IFERROR(INDEX(PP_Grid[#Data],$DD1015,60),0)</f>
        <v/>
      </c>
      <c r="BK1015">
        <f>IFERROR(INDEX(PP_Grid[#Data],$DD1015,61),0)</f>
        <v/>
      </c>
      <c r="BL1015">
        <f>IFERROR(INDEX(PP_Grid[#Data],$DD1015,62),0)</f>
        <v/>
      </c>
      <c r="BM1015">
        <f>IFERROR(INDEX(PP_Grid[#Data],$DD1015,63),0)</f>
        <v/>
      </c>
      <c r="BN1015">
        <f>IFERROR(INDEX(PP_Grid[#Data],$DD1015,64),0)</f>
        <v/>
      </c>
      <c r="BO1015">
        <f>IFERROR(INDEX(PP_Grid[#Data],$DD1015,65),0)</f>
        <v/>
      </c>
      <c r="BP1015">
        <f>IFERROR(INDEX(PP_Grid[#Data],$DD1015,66),0)</f>
        <v/>
      </c>
      <c r="BQ1015">
        <f>IFERROR(INDEX(PP_Grid[#Data],$DD1015,67),0)</f>
        <v/>
      </c>
      <c r="BR1015">
        <f>IFERROR(INDEX(PP_Grid[#Data],$DD1015,68),0)</f>
        <v/>
      </c>
      <c r="BS1015">
        <f>IFERROR(INDEX(PP_Grid[#Data],$DD1015,69),0)</f>
        <v/>
      </c>
      <c r="BT1015">
        <f>IFERROR(INDEX(PP_Grid[#Data],$DD1015,70),0)</f>
        <v/>
      </c>
      <c r="BU1015">
        <f>IFERROR(INDEX(PP_Grid[#Data],$DD1015,71),0)</f>
        <v/>
      </c>
      <c r="BV1015">
        <f>IFERROR(INDEX(PP_Grid[#Data],$DD1015,72),0)</f>
        <v/>
      </c>
      <c r="BW1015">
        <f>IFERROR(INDEX(PP_Grid[#Data],$DD1015,73),0)</f>
        <v/>
      </c>
      <c r="BX1015">
        <f>IFERROR(INDEX(PP_Grid[#Data],$DD1015,74),0)</f>
        <v/>
      </c>
      <c r="BY1015">
        <f>IFERROR(INDEX(PP_Grid[#Data],$DD1015,75),0)</f>
        <v/>
      </c>
      <c r="BZ1015">
        <f>IFERROR(INDEX(PP_Grid[#Data],$DD1015,76),0)</f>
        <v/>
      </c>
      <c r="CA1015">
        <f>IFERROR(INDEX(PP_Grid[#Data],$DD1015,77),0)</f>
        <v/>
      </c>
      <c r="CB1015">
        <f>IFERROR(INDEX(PP_Grid[#Data],$DD1015,78),0)</f>
        <v/>
      </c>
      <c r="CC1015">
        <f>IFERROR(INDEX(PP_Grid[#Data],$DD1015,79),0)</f>
        <v/>
      </c>
      <c r="CD1015">
        <f>IFERROR(INDEX(PP_Grid[#Data],$DD1015,80),0)</f>
        <v/>
      </c>
      <c r="CE1015">
        <f>IFERROR(INDEX(PP_Grid[#Data],$DD1015,81),0)</f>
        <v/>
      </c>
      <c r="CF1015">
        <f>IFERROR(INDEX(PP_Grid[#Data],$DD1015,82),0)</f>
        <v/>
      </c>
      <c r="CG1015">
        <f>IFERROR(INDEX(PP_Grid[#Data],$DD1015,83),0)</f>
        <v/>
      </c>
      <c r="CH1015">
        <f>IFERROR(INDEX(PP_Grid[#Data],$DD1015,84),0)</f>
        <v/>
      </c>
      <c r="CI1015">
        <f>IFERROR(INDEX(PP_Grid[#Data],$DD1015,85),0)</f>
        <v/>
      </c>
      <c r="CJ1015">
        <f>IFERROR(INDEX(PP_Grid[#Data],$DD1015,86),0)</f>
        <v/>
      </c>
      <c r="CK1015">
        <f>IFERROR(INDEX(PP_Grid[#Data],$DD1015,87),0)</f>
        <v/>
      </c>
      <c r="CL1015">
        <f>IFERROR(INDEX(PP_Grid[#Data],$DD1015,88),0)</f>
        <v/>
      </c>
      <c r="CM1015">
        <f>IFERROR(INDEX(PP_Grid[#Data],$DD1015,89),0)</f>
        <v/>
      </c>
      <c r="CN1015">
        <f>IFERROR(INDEX(PP_Grid[#Data],$DD1015,90),0)</f>
        <v/>
      </c>
      <c r="CO1015">
        <f>IFERROR(INDEX(PP_Grid[#Data],$DD1015,91),0)</f>
        <v/>
      </c>
      <c r="CP1015">
        <f>IFERROR(INDEX(PP_Grid[#Data],$DD1015,92),0)</f>
        <v/>
      </c>
      <c r="CQ1015">
        <f>IFERROR(INDEX(PP_Grid[#Data],$DD1015,93),0)</f>
        <v/>
      </c>
      <c r="CR1015">
        <f>IFERROR(INDEX(PP_Grid[#Data],$DD1015,94),0)</f>
        <v/>
      </c>
      <c r="CS1015">
        <f>IFERROR(INDEX(PP_Grid[#Data],$DD1015,95),0)</f>
        <v/>
      </c>
      <c r="CT1015">
        <f>IFERROR(INDEX(PP_Grid[#Data],$DD1015,96),0)</f>
        <v/>
      </c>
      <c r="CU1015">
        <f>IFERROR(INDEX(PP_Grid[#Data],$DD1015,97),0)</f>
        <v/>
      </c>
      <c r="CV1015">
        <f>IFERROR(INDEX(PP_Grid[#Data],$DD1015,98),0)</f>
        <v/>
      </c>
      <c r="CW1015">
        <f>IFERROR(INDEX(PP_Grid[#Data],$DD1015,99),0)</f>
        <v/>
      </c>
      <c r="CX1015">
        <f>IFERROR(INDEX(PP_Grid[#Data],$DD1015,100),0)</f>
        <v/>
      </c>
      <c r="CY1015">
        <f>IFERROR(INDEX(PP_Grid[#Data],$DD1015,101),0)</f>
        <v/>
      </c>
      <c r="CZ1015">
        <f>IFERROR(INDEX(PP_Grid[#Data],$DD1015,102),0)</f>
        <v/>
      </c>
      <c r="DA1015">
        <f>IFERROR(INDEX(PP_Grid[#Data],$DD1015,103),0)</f>
        <v/>
      </c>
      <c r="DB1015">
        <f>IFERROR(INDEX(PP_Grid[#Data],$DD1015,104),0)</f>
        <v/>
      </c>
      <c r="DC1015">
        <f>IFERROR(INDEX(PP_Grid[#Data],$DD1015,105),0)</f>
        <v/>
      </c>
      <c r="DD1015" s="12">
        <f>IFERROR(MATCH($B1015,PP_Grid[Intermediate],0),99999)</f>
        <v/>
      </c>
    </row>
    <row r="1016">
      <c r="B1016" t="inlineStr">
        <is>
          <t>使用量(kg)</t>
        </is>
      </c>
      <c r="C1016">
        <f>SUMIFS(M_BOM[RM_Qty_Per_Batch],M_BOM[Intermediate],$B1015,M_BOM[Part Name],$A988)</f>
        <v/>
      </c>
      <c r="D1016">
        <f>$C1016*D1015</f>
        <v/>
      </c>
      <c r="E1016">
        <f>$C1016*E1015</f>
        <v/>
      </c>
      <c r="F1016">
        <f>$C1016*F1015</f>
        <v/>
      </c>
      <c r="G1016">
        <f>$C1016*G1015</f>
        <v/>
      </c>
      <c r="H1016">
        <f>$C1016*H1015</f>
        <v/>
      </c>
      <c r="I1016">
        <f>$C1016*I1015</f>
        <v/>
      </c>
      <c r="J1016">
        <f>$C1016*J1015</f>
        <v/>
      </c>
      <c r="K1016">
        <f>$C1016*K1015</f>
        <v/>
      </c>
      <c r="L1016">
        <f>$C1016*L1015</f>
        <v/>
      </c>
      <c r="M1016">
        <f>$C1016*M1015</f>
        <v/>
      </c>
      <c r="N1016">
        <f>$C1016*N1015</f>
        <v/>
      </c>
      <c r="O1016">
        <f>$C1016*O1015</f>
        <v/>
      </c>
      <c r="P1016">
        <f>$C1016*P1015</f>
        <v/>
      </c>
      <c r="Q1016">
        <f>$C1016*Q1015</f>
        <v/>
      </c>
      <c r="R1016">
        <f>$C1016*R1015</f>
        <v/>
      </c>
      <c r="S1016">
        <f>$C1016*S1015</f>
        <v/>
      </c>
      <c r="T1016">
        <f>$C1016*T1015</f>
        <v/>
      </c>
      <c r="U1016">
        <f>$C1016*U1015</f>
        <v/>
      </c>
      <c r="V1016">
        <f>$C1016*V1015</f>
        <v/>
      </c>
      <c r="W1016">
        <f>$C1016*W1015</f>
        <v/>
      </c>
      <c r="X1016">
        <f>$C1016*X1015</f>
        <v/>
      </c>
      <c r="Y1016">
        <f>$C1016*Y1015</f>
        <v/>
      </c>
      <c r="Z1016">
        <f>$C1016*Z1015</f>
        <v/>
      </c>
      <c r="AA1016">
        <f>$C1016*AA1015</f>
        <v/>
      </c>
      <c r="AB1016">
        <f>$C1016*AB1015</f>
        <v/>
      </c>
      <c r="AC1016">
        <f>$C1016*AC1015</f>
        <v/>
      </c>
      <c r="AD1016">
        <f>$C1016*AD1015</f>
        <v/>
      </c>
      <c r="AE1016">
        <f>$C1016*AE1015</f>
        <v/>
      </c>
      <c r="AF1016">
        <f>$C1016*AF1015</f>
        <v/>
      </c>
      <c r="AG1016">
        <f>$C1016*AG1015</f>
        <v/>
      </c>
      <c r="AH1016">
        <f>$C1016*AH1015</f>
        <v/>
      </c>
      <c r="AI1016">
        <f>$C1016*AI1015</f>
        <v/>
      </c>
      <c r="AJ1016">
        <f>$C1016*AJ1015</f>
        <v/>
      </c>
      <c r="AK1016">
        <f>$C1016*AK1015</f>
        <v/>
      </c>
      <c r="AL1016">
        <f>$C1016*AL1015</f>
        <v/>
      </c>
      <c r="AM1016">
        <f>$C1016*AM1015</f>
        <v/>
      </c>
      <c r="AN1016">
        <f>$C1016*AN1015</f>
        <v/>
      </c>
      <c r="AO1016">
        <f>$C1016*AO1015</f>
        <v/>
      </c>
      <c r="AP1016">
        <f>$C1016*AP1015</f>
        <v/>
      </c>
      <c r="AQ1016">
        <f>$C1016*AQ1015</f>
        <v/>
      </c>
      <c r="AR1016">
        <f>$C1016*AR1015</f>
        <v/>
      </c>
      <c r="AS1016">
        <f>$C1016*AS1015</f>
        <v/>
      </c>
      <c r="AT1016">
        <f>$C1016*AT1015</f>
        <v/>
      </c>
      <c r="AU1016">
        <f>$C1016*AU1015</f>
        <v/>
      </c>
      <c r="AV1016">
        <f>$C1016*AV1015</f>
        <v/>
      </c>
      <c r="AW1016">
        <f>$C1016*AW1015</f>
        <v/>
      </c>
      <c r="AX1016">
        <f>$C1016*AX1015</f>
        <v/>
      </c>
      <c r="AY1016">
        <f>$C1016*AY1015</f>
        <v/>
      </c>
      <c r="AZ1016">
        <f>$C1016*AZ1015</f>
        <v/>
      </c>
      <c r="BA1016">
        <f>$C1016*BA1015</f>
        <v/>
      </c>
      <c r="BB1016">
        <f>$C1016*BB1015</f>
        <v/>
      </c>
      <c r="BC1016">
        <f>$C1016*BC1015</f>
        <v/>
      </c>
      <c r="BD1016">
        <f>$C1016*BD1015</f>
        <v/>
      </c>
      <c r="BE1016">
        <f>$C1016*BE1015</f>
        <v/>
      </c>
      <c r="BF1016">
        <f>$C1016*BF1015</f>
        <v/>
      </c>
      <c r="BG1016">
        <f>$C1016*BG1015</f>
        <v/>
      </c>
      <c r="BH1016">
        <f>$C1016*BH1015</f>
        <v/>
      </c>
      <c r="BI1016">
        <f>$C1016*BI1015</f>
        <v/>
      </c>
      <c r="BJ1016">
        <f>$C1016*BJ1015</f>
        <v/>
      </c>
      <c r="BK1016">
        <f>$C1016*BK1015</f>
        <v/>
      </c>
      <c r="BL1016">
        <f>$C1016*BL1015</f>
        <v/>
      </c>
      <c r="BM1016">
        <f>$C1016*BM1015</f>
        <v/>
      </c>
      <c r="BN1016">
        <f>$C1016*BN1015</f>
        <v/>
      </c>
      <c r="BO1016">
        <f>$C1016*BO1015</f>
        <v/>
      </c>
      <c r="BP1016">
        <f>$C1016*BP1015</f>
        <v/>
      </c>
      <c r="BQ1016">
        <f>$C1016*BQ1015</f>
        <v/>
      </c>
      <c r="BR1016">
        <f>$C1016*BR1015</f>
        <v/>
      </c>
      <c r="BS1016">
        <f>$C1016*BS1015</f>
        <v/>
      </c>
      <c r="BT1016">
        <f>$C1016*BT1015</f>
        <v/>
      </c>
      <c r="BU1016">
        <f>$C1016*BU1015</f>
        <v/>
      </c>
      <c r="BV1016">
        <f>$C1016*BV1015</f>
        <v/>
      </c>
      <c r="BW1016">
        <f>$C1016*BW1015</f>
        <v/>
      </c>
      <c r="BX1016">
        <f>$C1016*BX1015</f>
        <v/>
      </c>
      <c r="BY1016">
        <f>$C1016*BY1015</f>
        <v/>
      </c>
      <c r="BZ1016">
        <f>$C1016*BZ1015</f>
        <v/>
      </c>
      <c r="CA1016">
        <f>$C1016*CA1015</f>
        <v/>
      </c>
      <c r="CB1016">
        <f>$C1016*CB1015</f>
        <v/>
      </c>
      <c r="CC1016">
        <f>$C1016*CC1015</f>
        <v/>
      </c>
      <c r="CD1016">
        <f>$C1016*CD1015</f>
        <v/>
      </c>
      <c r="CE1016">
        <f>$C1016*CE1015</f>
        <v/>
      </c>
      <c r="CF1016">
        <f>$C1016*CF1015</f>
        <v/>
      </c>
      <c r="CG1016">
        <f>$C1016*CG1015</f>
        <v/>
      </c>
      <c r="CH1016">
        <f>$C1016*CH1015</f>
        <v/>
      </c>
      <c r="CI1016">
        <f>$C1016*CI1015</f>
        <v/>
      </c>
      <c r="CJ1016">
        <f>$C1016*CJ1015</f>
        <v/>
      </c>
      <c r="CK1016">
        <f>$C1016*CK1015</f>
        <v/>
      </c>
      <c r="CL1016">
        <f>$C1016*CL1015</f>
        <v/>
      </c>
      <c r="CM1016">
        <f>$C1016*CM1015</f>
        <v/>
      </c>
      <c r="CN1016">
        <f>$C1016*CN1015</f>
        <v/>
      </c>
      <c r="CO1016">
        <f>$C1016*CO1015</f>
        <v/>
      </c>
      <c r="CP1016">
        <f>$C1016*CP1015</f>
        <v/>
      </c>
      <c r="CQ1016">
        <f>$C1016*CQ1015</f>
        <v/>
      </c>
      <c r="CR1016">
        <f>$C1016*CR1015</f>
        <v/>
      </c>
      <c r="CS1016">
        <f>$C1016*CS1015</f>
        <v/>
      </c>
      <c r="CT1016">
        <f>$C1016*CT1015</f>
        <v/>
      </c>
      <c r="CU1016">
        <f>$C1016*CU1015</f>
        <v/>
      </c>
      <c r="CV1016">
        <f>$C1016*CV1015</f>
        <v/>
      </c>
      <c r="CW1016">
        <f>$C1016*CW1015</f>
        <v/>
      </c>
      <c r="CX1016">
        <f>$C1016*CX1015</f>
        <v/>
      </c>
      <c r="CY1016">
        <f>$C1016*CY1015</f>
        <v/>
      </c>
      <c r="CZ1016">
        <f>$C1016*CZ1015</f>
        <v/>
      </c>
      <c r="DA1016">
        <f>$C1016*DA1015</f>
        <v/>
      </c>
      <c r="DB1016">
        <f>$C1016*DB1015</f>
        <v/>
      </c>
      <c r="DC1016">
        <f>$C1016*DC1015</f>
        <v/>
      </c>
    </row>
    <row r="1017">
      <c r="B1017" t="inlineStr">
        <is>
          <t>TSP-925</t>
        </is>
      </c>
      <c r="C1017" t="inlineStr">
        <is>
          <t>No. of batches</t>
        </is>
      </c>
      <c r="D1017">
        <f>IFERROR(INDEX(PP_Grid[#Data],$DD1017,2),0)</f>
        <v/>
      </c>
      <c r="E1017">
        <f>IFERROR(INDEX(PP_Grid[#Data],$DD1017,3),0)</f>
        <v/>
      </c>
      <c r="F1017">
        <f>IFERROR(INDEX(PP_Grid[#Data],$DD1017,4),0)</f>
        <v/>
      </c>
      <c r="G1017">
        <f>IFERROR(INDEX(PP_Grid[#Data],$DD1017,5),0)</f>
        <v/>
      </c>
      <c r="H1017">
        <f>IFERROR(INDEX(PP_Grid[#Data],$DD1017,6),0)</f>
        <v/>
      </c>
      <c r="I1017">
        <f>IFERROR(INDEX(PP_Grid[#Data],$DD1017,7),0)</f>
        <v/>
      </c>
      <c r="J1017">
        <f>IFERROR(INDEX(PP_Grid[#Data],$DD1017,8),0)</f>
        <v/>
      </c>
      <c r="K1017">
        <f>IFERROR(INDEX(PP_Grid[#Data],$DD1017,9),0)</f>
        <v/>
      </c>
      <c r="L1017">
        <f>IFERROR(INDEX(PP_Grid[#Data],$DD1017,10),0)</f>
        <v/>
      </c>
      <c r="M1017">
        <f>IFERROR(INDEX(PP_Grid[#Data],$DD1017,11),0)</f>
        <v/>
      </c>
      <c r="N1017">
        <f>IFERROR(INDEX(PP_Grid[#Data],$DD1017,12),0)</f>
        <v/>
      </c>
      <c r="O1017">
        <f>IFERROR(INDEX(PP_Grid[#Data],$DD1017,13),0)</f>
        <v/>
      </c>
      <c r="P1017">
        <f>IFERROR(INDEX(PP_Grid[#Data],$DD1017,14),0)</f>
        <v/>
      </c>
      <c r="Q1017">
        <f>IFERROR(INDEX(PP_Grid[#Data],$DD1017,15),0)</f>
        <v/>
      </c>
      <c r="R1017">
        <f>IFERROR(INDEX(PP_Grid[#Data],$DD1017,16),0)</f>
        <v/>
      </c>
      <c r="S1017">
        <f>IFERROR(INDEX(PP_Grid[#Data],$DD1017,17),0)</f>
        <v/>
      </c>
      <c r="T1017">
        <f>IFERROR(INDEX(PP_Grid[#Data],$DD1017,18),0)</f>
        <v/>
      </c>
      <c r="U1017">
        <f>IFERROR(INDEX(PP_Grid[#Data],$DD1017,19),0)</f>
        <v/>
      </c>
      <c r="V1017">
        <f>IFERROR(INDEX(PP_Grid[#Data],$DD1017,20),0)</f>
        <v/>
      </c>
      <c r="W1017">
        <f>IFERROR(INDEX(PP_Grid[#Data],$DD1017,21),0)</f>
        <v/>
      </c>
      <c r="X1017">
        <f>IFERROR(INDEX(PP_Grid[#Data],$DD1017,22),0)</f>
        <v/>
      </c>
      <c r="Y1017">
        <f>IFERROR(INDEX(PP_Grid[#Data],$DD1017,23),0)</f>
        <v/>
      </c>
      <c r="Z1017">
        <f>IFERROR(INDEX(PP_Grid[#Data],$DD1017,24),0)</f>
        <v/>
      </c>
      <c r="AA1017">
        <f>IFERROR(INDEX(PP_Grid[#Data],$DD1017,25),0)</f>
        <v/>
      </c>
      <c r="AB1017">
        <f>IFERROR(INDEX(PP_Grid[#Data],$DD1017,26),0)</f>
        <v/>
      </c>
      <c r="AC1017">
        <f>IFERROR(INDEX(PP_Grid[#Data],$DD1017,27),0)</f>
        <v/>
      </c>
      <c r="AD1017">
        <f>IFERROR(INDEX(PP_Grid[#Data],$DD1017,28),0)</f>
        <v/>
      </c>
      <c r="AE1017">
        <f>IFERROR(INDEX(PP_Grid[#Data],$DD1017,29),0)</f>
        <v/>
      </c>
      <c r="AF1017">
        <f>IFERROR(INDEX(PP_Grid[#Data],$DD1017,30),0)</f>
        <v/>
      </c>
      <c r="AG1017">
        <f>IFERROR(INDEX(PP_Grid[#Data],$DD1017,31),0)</f>
        <v/>
      </c>
      <c r="AH1017">
        <f>IFERROR(INDEX(PP_Grid[#Data],$DD1017,32),0)</f>
        <v/>
      </c>
      <c r="AI1017">
        <f>IFERROR(INDEX(PP_Grid[#Data],$DD1017,33),0)</f>
        <v/>
      </c>
      <c r="AJ1017">
        <f>IFERROR(INDEX(PP_Grid[#Data],$DD1017,34),0)</f>
        <v/>
      </c>
      <c r="AK1017">
        <f>IFERROR(INDEX(PP_Grid[#Data],$DD1017,35),0)</f>
        <v/>
      </c>
      <c r="AL1017">
        <f>IFERROR(INDEX(PP_Grid[#Data],$DD1017,36),0)</f>
        <v/>
      </c>
      <c r="AM1017">
        <f>IFERROR(INDEX(PP_Grid[#Data],$DD1017,37),0)</f>
        <v/>
      </c>
      <c r="AN1017">
        <f>IFERROR(INDEX(PP_Grid[#Data],$DD1017,38),0)</f>
        <v/>
      </c>
      <c r="AO1017">
        <f>IFERROR(INDEX(PP_Grid[#Data],$DD1017,39),0)</f>
        <v/>
      </c>
      <c r="AP1017">
        <f>IFERROR(INDEX(PP_Grid[#Data],$DD1017,40),0)</f>
        <v/>
      </c>
      <c r="AQ1017">
        <f>IFERROR(INDEX(PP_Grid[#Data],$DD1017,41),0)</f>
        <v/>
      </c>
      <c r="AR1017">
        <f>IFERROR(INDEX(PP_Grid[#Data],$DD1017,42),0)</f>
        <v/>
      </c>
      <c r="AS1017">
        <f>IFERROR(INDEX(PP_Grid[#Data],$DD1017,43),0)</f>
        <v/>
      </c>
      <c r="AT1017">
        <f>IFERROR(INDEX(PP_Grid[#Data],$DD1017,44),0)</f>
        <v/>
      </c>
      <c r="AU1017">
        <f>IFERROR(INDEX(PP_Grid[#Data],$DD1017,45),0)</f>
        <v/>
      </c>
      <c r="AV1017">
        <f>IFERROR(INDEX(PP_Grid[#Data],$DD1017,46),0)</f>
        <v/>
      </c>
      <c r="AW1017">
        <f>IFERROR(INDEX(PP_Grid[#Data],$DD1017,47),0)</f>
        <v/>
      </c>
      <c r="AX1017">
        <f>IFERROR(INDEX(PP_Grid[#Data],$DD1017,48),0)</f>
        <v/>
      </c>
      <c r="AY1017">
        <f>IFERROR(INDEX(PP_Grid[#Data],$DD1017,49),0)</f>
        <v/>
      </c>
      <c r="AZ1017">
        <f>IFERROR(INDEX(PP_Grid[#Data],$DD1017,50),0)</f>
        <v/>
      </c>
      <c r="BA1017">
        <f>IFERROR(INDEX(PP_Grid[#Data],$DD1017,51),0)</f>
        <v/>
      </c>
      <c r="BB1017">
        <f>IFERROR(INDEX(PP_Grid[#Data],$DD1017,52),0)</f>
        <v/>
      </c>
      <c r="BC1017">
        <f>IFERROR(INDEX(PP_Grid[#Data],$DD1017,53),0)</f>
        <v/>
      </c>
      <c r="BD1017">
        <f>IFERROR(INDEX(PP_Grid[#Data],$DD1017,54),0)</f>
        <v/>
      </c>
      <c r="BE1017">
        <f>IFERROR(INDEX(PP_Grid[#Data],$DD1017,55),0)</f>
        <v/>
      </c>
      <c r="BF1017">
        <f>IFERROR(INDEX(PP_Grid[#Data],$DD1017,56),0)</f>
        <v/>
      </c>
      <c r="BG1017">
        <f>IFERROR(INDEX(PP_Grid[#Data],$DD1017,57),0)</f>
        <v/>
      </c>
      <c r="BH1017">
        <f>IFERROR(INDEX(PP_Grid[#Data],$DD1017,58),0)</f>
        <v/>
      </c>
      <c r="BI1017">
        <f>IFERROR(INDEX(PP_Grid[#Data],$DD1017,59),0)</f>
        <v/>
      </c>
      <c r="BJ1017">
        <f>IFERROR(INDEX(PP_Grid[#Data],$DD1017,60),0)</f>
        <v/>
      </c>
      <c r="BK1017">
        <f>IFERROR(INDEX(PP_Grid[#Data],$DD1017,61),0)</f>
        <v/>
      </c>
      <c r="BL1017">
        <f>IFERROR(INDEX(PP_Grid[#Data],$DD1017,62),0)</f>
        <v/>
      </c>
      <c r="BM1017">
        <f>IFERROR(INDEX(PP_Grid[#Data],$DD1017,63),0)</f>
        <v/>
      </c>
      <c r="BN1017">
        <f>IFERROR(INDEX(PP_Grid[#Data],$DD1017,64),0)</f>
        <v/>
      </c>
      <c r="BO1017">
        <f>IFERROR(INDEX(PP_Grid[#Data],$DD1017,65),0)</f>
        <v/>
      </c>
      <c r="BP1017">
        <f>IFERROR(INDEX(PP_Grid[#Data],$DD1017,66),0)</f>
        <v/>
      </c>
      <c r="BQ1017">
        <f>IFERROR(INDEX(PP_Grid[#Data],$DD1017,67),0)</f>
        <v/>
      </c>
      <c r="BR1017">
        <f>IFERROR(INDEX(PP_Grid[#Data],$DD1017,68),0)</f>
        <v/>
      </c>
      <c r="BS1017">
        <f>IFERROR(INDEX(PP_Grid[#Data],$DD1017,69),0)</f>
        <v/>
      </c>
      <c r="BT1017">
        <f>IFERROR(INDEX(PP_Grid[#Data],$DD1017,70),0)</f>
        <v/>
      </c>
      <c r="BU1017">
        <f>IFERROR(INDEX(PP_Grid[#Data],$DD1017,71),0)</f>
        <v/>
      </c>
      <c r="BV1017">
        <f>IFERROR(INDEX(PP_Grid[#Data],$DD1017,72),0)</f>
        <v/>
      </c>
      <c r="BW1017">
        <f>IFERROR(INDEX(PP_Grid[#Data],$DD1017,73),0)</f>
        <v/>
      </c>
      <c r="BX1017">
        <f>IFERROR(INDEX(PP_Grid[#Data],$DD1017,74),0)</f>
        <v/>
      </c>
      <c r="BY1017">
        <f>IFERROR(INDEX(PP_Grid[#Data],$DD1017,75),0)</f>
        <v/>
      </c>
      <c r="BZ1017">
        <f>IFERROR(INDEX(PP_Grid[#Data],$DD1017,76),0)</f>
        <v/>
      </c>
      <c r="CA1017">
        <f>IFERROR(INDEX(PP_Grid[#Data],$DD1017,77),0)</f>
        <v/>
      </c>
      <c r="CB1017">
        <f>IFERROR(INDEX(PP_Grid[#Data],$DD1017,78),0)</f>
        <v/>
      </c>
      <c r="CC1017">
        <f>IFERROR(INDEX(PP_Grid[#Data],$DD1017,79),0)</f>
        <v/>
      </c>
      <c r="CD1017">
        <f>IFERROR(INDEX(PP_Grid[#Data],$DD1017,80),0)</f>
        <v/>
      </c>
      <c r="CE1017">
        <f>IFERROR(INDEX(PP_Grid[#Data],$DD1017,81),0)</f>
        <v/>
      </c>
      <c r="CF1017">
        <f>IFERROR(INDEX(PP_Grid[#Data],$DD1017,82),0)</f>
        <v/>
      </c>
      <c r="CG1017">
        <f>IFERROR(INDEX(PP_Grid[#Data],$DD1017,83),0)</f>
        <v/>
      </c>
      <c r="CH1017">
        <f>IFERROR(INDEX(PP_Grid[#Data],$DD1017,84),0)</f>
        <v/>
      </c>
      <c r="CI1017">
        <f>IFERROR(INDEX(PP_Grid[#Data],$DD1017,85),0)</f>
        <v/>
      </c>
      <c r="CJ1017">
        <f>IFERROR(INDEX(PP_Grid[#Data],$DD1017,86),0)</f>
        <v/>
      </c>
      <c r="CK1017">
        <f>IFERROR(INDEX(PP_Grid[#Data],$DD1017,87),0)</f>
        <v/>
      </c>
      <c r="CL1017">
        <f>IFERROR(INDEX(PP_Grid[#Data],$DD1017,88),0)</f>
        <v/>
      </c>
      <c r="CM1017">
        <f>IFERROR(INDEX(PP_Grid[#Data],$DD1017,89),0)</f>
        <v/>
      </c>
      <c r="CN1017">
        <f>IFERROR(INDEX(PP_Grid[#Data],$DD1017,90),0)</f>
        <v/>
      </c>
      <c r="CO1017">
        <f>IFERROR(INDEX(PP_Grid[#Data],$DD1017,91),0)</f>
        <v/>
      </c>
      <c r="CP1017">
        <f>IFERROR(INDEX(PP_Grid[#Data],$DD1017,92),0)</f>
        <v/>
      </c>
      <c r="CQ1017">
        <f>IFERROR(INDEX(PP_Grid[#Data],$DD1017,93),0)</f>
        <v/>
      </c>
      <c r="CR1017">
        <f>IFERROR(INDEX(PP_Grid[#Data],$DD1017,94),0)</f>
        <v/>
      </c>
      <c r="CS1017">
        <f>IFERROR(INDEX(PP_Grid[#Data],$DD1017,95),0)</f>
        <v/>
      </c>
      <c r="CT1017">
        <f>IFERROR(INDEX(PP_Grid[#Data],$DD1017,96),0)</f>
        <v/>
      </c>
      <c r="CU1017">
        <f>IFERROR(INDEX(PP_Grid[#Data],$DD1017,97),0)</f>
        <v/>
      </c>
      <c r="CV1017">
        <f>IFERROR(INDEX(PP_Grid[#Data],$DD1017,98),0)</f>
        <v/>
      </c>
      <c r="CW1017">
        <f>IFERROR(INDEX(PP_Grid[#Data],$DD1017,99),0)</f>
        <v/>
      </c>
      <c r="CX1017">
        <f>IFERROR(INDEX(PP_Grid[#Data],$DD1017,100),0)</f>
        <v/>
      </c>
      <c r="CY1017">
        <f>IFERROR(INDEX(PP_Grid[#Data],$DD1017,101),0)</f>
        <v/>
      </c>
      <c r="CZ1017">
        <f>IFERROR(INDEX(PP_Grid[#Data],$DD1017,102),0)</f>
        <v/>
      </c>
      <c r="DA1017">
        <f>IFERROR(INDEX(PP_Grid[#Data],$DD1017,103),0)</f>
        <v/>
      </c>
      <c r="DB1017">
        <f>IFERROR(INDEX(PP_Grid[#Data],$DD1017,104),0)</f>
        <v/>
      </c>
      <c r="DC1017">
        <f>IFERROR(INDEX(PP_Grid[#Data],$DD1017,105),0)</f>
        <v/>
      </c>
      <c r="DD1017" s="12">
        <f>IFERROR(MATCH($B1017,PP_Grid[Intermediate],0),99999)</f>
        <v/>
      </c>
    </row>
    <row r="1018">
      <c r="B1018" t="inlineStr">
        <is>
          <t>使用量(kg)</t>
        </is>
      </c>
      <c r="C1018">
        <f>SUMIFS(M_BOM[RM_Qty_Per_Batch],M_BOM[Intermediate],$B1017,M_BOM[Part Name],$A988)</f>
        <v/>
      </c>
      <c r="D1018">
        <f>$C1018*D1017</f>
        <v/>
      </c>
      <c r="E1018">
        <f>$C1018*E1017</f>
        <v/>
      </c>
      <c r="F1018">
        <f>$C1018*F1017</f>
        <v/>
      </c>
      <c r="G1018">
        <f>$C1018*G1017</f>
        <v/>
      </c>
      <c r="H1018">
        <f>$C1018*H1017</f>
        <v/>
      </c>
      <c r="I1018">
        <f>$C1018*I1017</f>
        <v/>
      </c>
      <c r="J1018">
        <f>$C1018*J1017</f>
        <v/>
      </c>
      <c r="K1018">
        <f>$C1018*K1017</f>
        <v/>
      </c>
      <c r="L1018">
        <f>$C1018*L1017</f>
        <v/>
      </c>
      <c r="M1018">
        <f>$C1018*M1017</f>
        <v/>
      </c>
      <c r="N1018">
        <f>$C1018*N1017</f>
        <v/>
      </c>
      <c r="O1018">
        <f>$C1018*O1017</f>
        <v/>
      </c>
      <c r="P1018">
        <f>$C1018*P1017</f>
        <v/>
      </c>
      <c r="Q1018">
        <f>$C1018*Q1017</f>
        <v/>
      </c>
      <c r="R1018">
        <f>$C1018*R1017</f>
        <v/>
      </c>
      <c r="S1018">
        <f>$C1018*S1017</f>
        <v/>
      </c>
      <c r="T1018">
        <f>$C1018*T1017</f>
        <v/>
      </c>
      <c r="U1018">
        <f>$C1018*U1017</f>
        <v/>
      </c>
      <c r="V1018">
        <f>$C1018*V1017</f>
        <v/>
      </c>
      <c r="W1018">
        <f>$C1018*W1017</f>
        <v/>
      </c>
      <c r="X1018">
        <f>$C1018*X1017</f>
        <v/>
      </c>
      <c r="Y1018">
        <f>$C1018*Y1017</f>
        <v/>
      </c>
      <c r="Z1018">
        <f>$C1018*Z1017</f>
        <v/>
      </c>
      <c r="AA1018">
        <f>$C1018*AA1017</f>
        <v/>
      </c>
      <c r="AB1018">
        <f>$C1018*AB1017</f>
        <v/>
      </c>
      <c r="AC1018">
        <f>$C1018*AC1017</f>
        <v/>
      </c>
      <c r="AD1018">
        <f>$C1018*AD1017</f>
        <v/>
      </c>
      <c r="AE1018">
        <f>$C1018*AE1017</f>
        <v/>
      </c>
      <c r="AF1018">
        <f>$C1018*AF1017</f>
        <v/>
      </c>
      <c r="AG1018">
        <f>$C1018*AG1017</f>
        <v/>
      </c>
      <c r="AH1018">
        <f>$C1018*AH1017</f>
        <v/>
      </c>
      <c r="AI1018">
        <f>$C1018*AI1017</f>
        <v/>
      </c>
      <c r="AJ1018">
        <f>$C1018*AJ1017</f>
        <v/>
      </c>
      <c r="AK1018">
        <f>$C1018*AK1017</f>
        <v/>
      </c>
      <c r="AL1018">
        <f>$C1018*AL1017</f>
        <v/>
      </c>
      <c r="AM1018">
        <f>$C1018*AM1017</f>
        <v/>
      </c>
      <c r="AN1018">
        <f>$C1018*AN1017</f>
        <v/>
      </c>
      <c r="AO1018">
        <f>$C1018*AO1017</f>
        <v/>
      </c>
      <c r="AP1018">
        <f>$C1018*AP1017</f>
        <v/>
      </c>
      <c r="AQ1018">
        <f>$C1018*AQ1017</f>
        <v/>
      </c>
      <c r="AR1018">
        <f>$C1018*AR1017</f>
        <v/>
      </c>
      <c r="AS1018">
        <f>$C1018*AS1017</f>
        <v/>
      </c>
      <c r="AT1018">
        <f>$C1018*AT1017</f>
        <v/>
      </c>
      <c r="AU1018">
        <f>$C1018*AU1017</f>
        <v/>
      </c>
      <c r="AV1018">
        <f>$C1018*AV1017</f>
        <v/>
      </c>
      <c r="AW1018">
        <f>$C1018*AW1017</f>
        <v/>
      </c>
      <c r="AX1018">
        <f>$C1018*AX1017</f>
        <v/>
      </c>
      <c r="AY1018">
        <f>$C1018*AY1017</f>
        <v/>
      </c>
      <c r="AZ1018">
        <f>$C1018*AZ1017</f>
        <v/>
      </c>
      <c r="BA1018">
        <f>$C1018*BA1017</f>
        <v/>
      </c>
      <c r="BB1018">
        <f>$C1018*BB1017</f>
        <v/>
      </c>
      <c r="BC1018">
        <f>$C1018*BC1017</f>
        <v/>
      </c>
      <c r="BD1018">
        <f>$C1018*BD1017</f>
        <v/>
      </c>
      <c r="BE1018">
        <f>$C1018*BE1017</f>
        <v/>
      </c>
      <c r="BF1018">
        <f>$C1018*BF1017</f>
        <v/>
      </c>
      <c r="BG1018">
        <f>$C1018*BG1017</f>
        <v/>
      </c>
      <c r="BH1018">
        <f>$C1018*BH1017</f>
        <v/>
      </c>
      <c r="BI1018">
        <f>$C1018*BI1017</f>
        <v/>
      </c>
      <c r="BJ1018">
        <f>$C1018*BJ1017</f>
        <v/>
      </c>
      <c r="BK1018">
        <f>$C1018*BK1017</f>
        <v/>
      </c>
      <c r="BL1018">
        <f>$C1018*BL1017</f>
        <v/>
      </c>
      <c r="BM1018">
        <f>$C1018*BM1017</f>
        <v/>
      </c>
      <c r="BN1018">
        <f>$C1018*BN1017</f>
        <v/>
      </c>
      <c r="BO1018">
        <f>$C1018*BO1017</f>
        <v/>
      </c>
      <c r="BP1018">
        <f>$C1018*BP1017</f>
        <v/>
      </c>
      <c r="BQ1018">
        <f>$C1018*BQ1017</f>
        <v/>
      </c>
      <c r="BR1018">
        <f>$C1018*BR1017</f>
        <v/>
      </c>
      <c r="BS1018">
        <f>$C1018*BS1017</f>
        <v/>
      </c>
      <c r="BT1018">
        <f>$C1018*BT1017</f>
        <v/>
      </c>
      <c r="BU1018">
        <f>$C1018*BU1017</f>
        <v/>
      </c>
      <c r="BV1018">
        <f>$C1018*BV1017</f>
        <v/>
      </c>
      <c r="BW1018">
        <f>$C1018*BW1017</f>
        <v/>
      </c>
      <c r="BX1018">
        <f>$C1018*BX1017</f>
        <v/>
      </c>
      <c r="BY1018">
        <f>$C1018*BY1017</f>
        <v/>
      </c>
      <c r="BZ1018">
        <f>$C1018*BZ1017</f>
        <v/>
      </c>
      <c r="CA1018">
        <f>$C1018*CA1017</f>
        <v/>
      </c>
      <c r="CB1018">
        <f>$C1018*CB1017</f>
        <v/>
      </c>
      <c r="CC1018">
        <f>$C1018*CC1017</f>
        <v/>
      </c>
      <c r="CD1018">
        <f>$C1018*CD1017</f>
        <v/>
      </c>
      <c r="CE1018">
        <f>$C1018*CE1017</f>
        <v/>
      </c>
      <c r="CF1018">
        <f>$C1018*CF1017</f>
        <v/>
      </c>
      <c r="CG1018">
        <f>$C1018*CG1017</f>
        <v/>
      </c>
      <c r="CH1018">
        <f>$C1018*CH1017</f>
        <v/>
      </c>
      <c r="CI1018">
        <f>$C1018*CI1017</f>
        <v/>
      </c>
      <c r="CJ1018">
        <f>$C1018*CJ1017</f>
        <v/>
      </c>
      <c r="CK1018">
        <f>$C1018*CK1017</f>
        <v/>
      </c>
      <c r="CL1018">
        <f>$C1018*CL1017</f>
        <v/>
      </c>
      <c r="CM1018">
        <f>$C1018*CM1017</f>
        <v/>
      </c>
      <c r="CN1018">
        <f>$C1018*CN1017</f>
        <v/>
      </c>
      <c r="CO1018">
        <f>$C1018*CO1017</f>
        <v/>
      </c>
      <c r="CP1018">
        <f>$C1018*CP1017</f>
        <v/>
      </c>
      <c r="CQ1018">
        <f>$C1018*CQ1017</f>
        <v/>
      </c>
      <c r="CR1018">
        <f>$C1018*CR1017</f>
        <v/>
      </c>
      <c r="CS1018">
        <f>$C1018*CS1017</f>
        <v/>
      </c>
      <c r="CT1018">
        <f>$C1018*CT1017</f>
        <v/>
      </c>
      <c r="CU1018">
        <f>$C1018*CU1017</f>
        <v/>
      </c>
      <c r="CV1018">
        <f>$C1018*CV1017</f>
        <v/>
      </c>
      <c r="CW1018">
        <f>$C1018*CW1017</f>
        <v/>
      </c>
      <c r="CX1018">
        <f>$C1018*CX1017</f>
        <v/>
      </c>
      <c r="CY1018">
        <f>$C1018*CY1017</f>
        <v/>
      </c>
      <c r="CZ1018">
        <f>$C1018*CZ1017</f>
        <v/>
      </c>
      <c r="DA1018">
        <f>$C1018*DA1017</f>
        <v/>
      </c>
      <c r="DB1018">
        <f>$C1018*DB1017</f>
        <v/>
      </c>
      <c r="DC1018">
        <f>$C1018*DC1017</f>
        <v/>
      </c>
    </row>
    <row r="1019">
      <c r="B1019" t="inlineStr">
        <is>
          <t>TSP-934</t>
        </is>
      </c>
      <c r="C1019" t="inlineStr">
        <is>
          <t>No. of batches</t>
        </is>
      </c>
      <c r="D1019">
        <f>IFERROR(INDEX(PP_Grid[#Data],$DD1019,2),0)</f>
        <v/>
      </c>
      <c r="E1019">
        <f>IFERROR(INDEX(PP_Grid[#Data],$DD1019,3),0)</f>
        <v/>
      </c>
      <c r="F1019">
        <f>IFERROR(INDEX(PP_Grid[#Data],$DD1019,4),0)</f>
        <v/>
      </c>
      <c r="G1019">
        <f>IFERROR(INDEX(PP_Grid[#Data],$DD1019,5),0)</f>
        <v/>
      </c>
      <c r="H1019">
        <f>IFERROR(INDEX(PP_Grid[#Data],$DD1019,6),0)</f>
        <v/>
      </c>
      <c r="I1019">
        <f>IFERROR(INDEX(PP_Grid[#Data],$DD1019,7),0)</f>
        <v/>
      </c>
      <c r="J1019">
        <f>IFERROR(INDEX(PP_Grid[#Data],$DD1019,8),0)</f>
        <v/>
      </c>
      <c r="K1019">
        <f>IFERROR(INDEX(PP_Grid[#Data],$DD1019,9),0)</f>
        <v/>
      </c>
      <c r="L1019">
        <f>IFERROR(INDEX(PP_Grid[#Data],$DD1019,10),0)</f>
        <v/>
      </c>
      <c r="M1019">
        <f>IFERROR(INDEX(PP_Grid[#Data],$DD1019,11),0)</f>
        <v/>
      </c>
      <c r="N1019">
        <f>IFERROR(INDEX(PP_Grid[#Data],$DD1019,12),0)</f>
        <v/>
      </c>
      <c r="O1019">
        <f>IFERROR(INDEX(PP_Grid[#Data],$DD1019,13),0)</f>
        <v/>
      </c>
      <c r="P1019">
        <f>IFERROR(INDEX(PP_Grid[#Data],$DD1019,14),0)</f>
        <v/>
      </c>
      <c r="Q1019">
        <f>IFERROR(INDEX(PP_Grid[#Data],$DD1019,15),0)</f>
        <v/>
      </c>
      <c r="R1019">
        <f>IFERROR(INDEX(PP_Grid[#Data],$DD1019,16),0)</f>
        <v/>
      </c>
      <c r="S1019">
        <f>IFERROR(INDEX(PP_Grid[#Data],$DD1019,17),0)</f>
        <v/>
      </c>
      <c r="T1019">
        <f>IFERROR(INDEX(PP_Grid[#Data],$DD1019,18),0)</f>
        <v/>
      </c>
      <c r="U1019">
        <f>IFERROR(INDEX(PP_Grid[#Data],$DD1019,19),0)</f>
        <v/>
      </c>
      <c r="V1019">
        <f>IFERROR(INDEX(PP_Grid[#Data],$DD1019,20),0)</f>
        <v/>
      </c>
      <c r="W1019">
        <f>IFERROR(INDEX(PP_Grid[#Data],$DD1019,21),0)</f>
        <v/>
      </c>
      <c r="X1019">
        <f>IFERROR(INDEX(PP_Grid[#Data],$DD1019,22),0)</f>
        <v/>
      </c>
      <c r="Y1019">
        <f>IFERROR(INDEX(PP_Grid[#Data],$DD1019,23),0)</f>
        <v/>
      </c>
      <c r="Z1019">
        <f>IFERROR(INDEX(PP_Grid[#Data],$DD1019,24),0)</f>
        <v/>
      </c>
      <c r="AA1019">
        <f>IFERROR(INDEX(PP_Grid[#Data],$DD1019,25),0)</f>
        <v/>
      </c>
      <c r="AB1019">
        <f>IFERROR(INDEX(PP_Grid[#Data],$DD1019,26),0)</f>
        <v/>
      </c>
      <c r="AC1019">
        <f>IFERROR(INDEX(PP_Grid[#Data],$DD1019,27),0)</f>
        <v/>
      </c>
      <c r="AD1019">
        <f>IFERROR(INDEX(PP_Grid[#Data],$DD1019,28),0)</f>
        <v/>
      </c>
      <c r="AE1019">
        <f>IFERROR(INDEX(PP_Grid[#Data],$DD1019,29),0)</f>
        <v/>
      </c>
      <c r="AF1019">
        <f>IFERROR(INDEX(PP_Grid[#Data],$DD1019,30),0)</f>
        <v/>
      </c>
      <c r="AG1019">
        <f>IFERROR(INDEX(PP_Grid[#Data],$DD1019,31),0)</f>
        <v/>
      </c>
      <c r="AH1019">
        <f>IFERROR(INDEX(PP_Grid[#Data],$DD1019,32),0)</f>
        <v/>
      </c>
      <c r="AI1019">
        <f>IFERROR(INDEX(PP_Grid[#Data],$DD1019,33),0)</f>
        <v/>
      </c>
      <c r="AJ1019">
        <f>IFERROR(INDEX(PP_Grid[#Data],$DD1019,34),0)</f>
        <v/>
      </c>
      <c r="AK1019">
        <f>IFERROR(INDEX(PP_Grid[#Data],$DD1019,35),0)</f>
        <v/>
      </c>
      <c r="AL1019">
        <f>IFERROR(INDEX(PP_Grid[#Data],$DD1019,36),0)</f>
        <v/>
      </c>
      <c r="AM1019">
        <f>IFERROR(INDEX(PP_Grid[#Data],$DD1019,37),0)</f>
        <v/>
      </c>
      <c r="AN1019">
        <f>IFERROR(INDEX(PP_Grid[#Data],$DD1019,38),0)</f>
        <v/>
      </c>
      <c r="AO1019">
        <f>IFERROR(INDEX(PP_Grid[#Data],$DD1019,39),0)</f>
        <v/>
      </c>
      <c r="AP1019">
        <f>IFERROR(INDEX(PP_Grid[#Data],$DD1019,40),0)</f>
        <v/>
      </c>
      <c r="AQ1019">
        <f>IFERROR(INDEX(PP_Grid[#Data],$DD1019,41),0)</f>
        <v/>
      </c>
      <c r="AR1019">
        <f>IFERROR(INDEX(PP_Grid[#Data],$DD1019,42),0)</f>
        <v/>
      </c>
      <c r="AS1019">
        <f>IFERROR(INDEX(PP_Grid[#Data],$DD1019,43),0)</f>
        <v/>
      </c>
      <c r="AT1019">
        <f>IFERROR(INDEX(PP_Grid[#Data],$DD1019,44),0)</f>
        <v/>
      </c>
      <c r="AU1019">
        <f>IFERROR(INDEX(PP_Grid[#Data],$DD1019,45),0)</f>
        <v/>
      </c>
      <c r="AV1019">
        <f>IFERROR(INDEX(PP_Grid[#Data],$DD1019,46),0)</f>
        <v/>
      </c>
      <c r="AW1019">
        <f>IFERROR(INDEX(PP_Grid[#Data],$DD1019,47),0)</f>
        <v/>
      </c>
      <c r="AX1019">
        <f>IFERROR(INDEX(PP_Grid[#Data],$DD1019,48),0)</f>
        <v/>
      </c>
      <c r="AY1019">
        <f>IFERROR(INDEX(PP_Grid[#Data],$DD1019,49),0)</f>
        <v/>
      </c>
      <c r="AZ1019">
        <f>IFERROR(INDEX(PP_Grid[#Data],$DD1019,50),0)</f>
        <v/>
      </c>
      <c r="BA1019">
        <f>IFERROR(INDEX(PP_Grid[#Data],$DD1019,51),0)</f>
        <v/>
      </c>
      <c r="BB1019">
        <f>IFERROR(INDEX(PP_Grid[#Data],$DD1019,52),0)</f>
        <v/>
      </c>
      <c r="BC1019">
        <f>IFERROR(INDEX(PP_Grid[#Data],$DD1019,53),0)</f>
        <v/>
      </c>
      <c r="BD1019">
        <f>IFERROR(INDEX(PP_Grid[#Data],$DD1019,54),0)</f>
        <v/>
      </c>
      <c r="BE1019">
        <f>IFERROR(INDEX(PP_Grid[#Data],$DD1019,55),0)</f>
        <v/>
      </c>
      <c r="BF1019">
        <f>IFERROR(INDEX(PP_Grid[#Data],$DD1019,56),0)</f>
        <v/>
      </c>
      <c r="BG1019">
        <f>IFERROR(INDEX(PP_Grid[#Data],$DD1019,57),0)</f>
        <v/>
      </c>
      <c r="BH1019">
        <f>IFERROR(INDEX(PP_Grid[#Data],$DD1019,58),0)</f>
        <v/>
      </c>
      <c r="BI1019">
        <f>IFERROR(INDEX(PP_Grid[#Data],$DD1019,59),0)</f>
        <v/>
      </c>
      <c r="BJ1019">
        <f>IFERROR(INDEX(PP_Grid[#Data],$DD1019,60),0)</f>
        <v/>
      </c>
      <c r="BK1019">
        <f>IFERROR(INDEX(PP_Grid[#Data],$DD1019,61),0)</f>
        <v/>
      </c>
      <c r="BL1019">
        <f>IFERROR(INDEX(PP_Grid[#Data],$DD1019,62),0)</f>
        <v/>
      </c>
      <c r="BM1019">
        <f>IFERROR(INDEX(PP_Grid[#Data],$DD1019,63),0)</f>
        <v/>
      </c>
      <c r="BN1019">
        <f>IFERROR(INDEX(PP_Grid[#Data],$DD1019,64),0)</f>
        <v/>
      </c>
      <c r="BO1019">
        <f>IFERROR(INDEX(PP_Grid[#Data],$DD1019,65),0)</f>
        <v/>
      </c>
      <c r="BP1019">
        <f>IFERROR(INDEX(PP_Grid[#Data],$DD1019,66),0)</f>
        <v/>
      </c>
      <c r="BQ1019">
        <f>IFERROR(INDEX(PP_Grid[#Data],$DD1019,67),0)</f>
        <v/>
      </c>
      <c r="BR1019">
        <f>IFERROR(INDEX(PP_Grid[#Data],$DD1019,68),0)</f>
        <v/>
      </c>
      <c r="BS1019">
        <f>IFERROR(INDEX(PP_Grid[#Data],$DD1019,69),0)</f>
        <v/>
      </c>
      <c r="BT1019">
        <f>IFERROR(INDEX(PP_Grid[#Data],$DD1019,70),0)</f>
        <v/>
      </c>
      <c r="BU1019">
        <f>IFERROR(INDEX(PP_Grid[#Data],$DD1019,71),0)</f>
        <v/>
      </c>
      <c r="BV1019">
        <f>IFERROR(INDEX(PP_Grid[#Data],$DD1019,72),0)</f>
        <v/>
      </c>
      <c r="BW1019">
        <f>IFERROR(INDEX(PP_Grid[#Data],$DD1019,73),0)</f>
        <v/>
      </c>
      <c r="BX1019">
        <f>IFERROR(INDEX(PP_Grid[#Data],$DD1019,74),0)</f>
        <v/>
      </c>
      <c r="BY1019">
        <f>IFERROR(INDEX(PP_Grid[#Data],$DD1019,75),0)</f>
        <v/>
      </c>
      <c r="BZ1019">
        <f>IFERROR(INDEX(PP_Grid[#Data],$DD1019,76),0)</f>
        <v/>
      </c>
      <c r="CA1019">
        <f>IFERROR(INDEX(PP_Grid[#Data],$DD1019,77),0)</f>
        <v/>
      </c>
      <c r="CB1019">
        <f>IFERROR(INDEX(PP_Grid[#Data],$DD1019,78),0)</f>
        <v/>
      </c>
      <c r="CC1019">
        <f>IFERROR(INDEX(PP_Grid[#Data],$DD1019,79),0)</f>
        <v/>
      </c>
      <c r="CD1019">
        <f>IFERROR(INDEX(PP_Grid[#Data],$DD1019,80),0)</f>
        <v/>
      </c>
      <c r="CE1019">
        <f>IFERROR(INDEX(PP_Grid[#Data],$DD1019,81),0)</f>
        <v/>
      </c>
      <c r="CF1019">
        <f>IFERROR(INDEX(PP_Grid[#Data],$DD1019,82),0)</f>
        <v/>
      </c>
      <c r="CG1019">
        <f>IFERROR(INDEX(PP_Grid[#Data],$DD1019,83),0)</f>
        <v/>
      </c>
      <c r="CH1019">
        <f>IFERROR(INDEX(PP_Grid[#Data],$DD1019,84),0)</f>
        <v/>
      </c>
      <c r="CI1019">
        <f>IFERROR(INDEX(PP_Grid[#Data],$DD1019,85),0)</f>
        <v/>
      </c>
      <c r="CJ1019">
        <f>IFERROR(INDEX(PP_Grid[#Data],$DD1019,86),0)</f>
        <v/>
      </c>
      <c r="CK1019">
        <f>IFERROR(INDEX(PP_Grid[#Data],$DD1019,87),0)</f>
        <v/>
      </c>
      <c r="CL1019">
        <f>IFERROR(INDEX(PP_Grid[#Data],$DD1019,88),0)</f>
        <v/>
      </c>
      <c r="CM1019">
        <f>IFERROR(INDEX(PP_Grid[#Data],$DD1019,89),0)</f>
        <v/>
      </c>
      <c r="CN1019">
        <f>IFERROR(INDEX(PP_Grid[#Data],$DD1019,90),0)</f>
        <v/>
      </c>
      <c r="CO1019">
        <f>IFERROR(INDEX(PP_Grid[#Data],$DD1019,91),0)</f>
        <v/>
      </c>
      <c r="CP1019">
        <f>IFERROR(INDEX(PP_Grid[#Data],$DD1019,92),0)</f>
        <v/>
      </c>
      <c r="CQ1019">
        <f>IFERROR(INDEX(PP_Grid[#Data],$DD1019,93),0)</f>
        <v/>
      </c>
      <c r="CR1019">
        <f>IFERROR(INDEX(PP_Grid[#Data],$DD1019,94),0)</f>
        <v/>
      </c>
      <c r="CS1019">
        <f>IFERROR(INDEX(PP_Grid[#Data],$DD1019,95),0)</f>
        <v/>
      </c>
      <c r="CT1019">
        <f>IFERROR(INDEX(PP_Grid[#Data],$DD1019,96),0)</f>
        <v/>
      </c>
      <c r="CU1019">
        <f>IFERROR(INDEX(PP_Grid[#Data],$DD1019,97),0)</f>
        <v/>
      </c>
      <c r="CV1019">
        <f>IFERROR(INDEX(PP_Grid[#Data],$DD1019,98),0)</f>
        <v/>
      </c>
      <c r="CW1019">
        <f>IFERROR(INDEX(PP_Grid[#Data],$DD1019,99),0)</f>
        <v/>
      </c>
      <c r="CX1019">
        <f>IFERROR(INDEX(PP_Grid[#Data],$DD1019,100),0)</f>
        <v/>
      </c>
      <c r="CY1019">
        <f>IFERROR(INDEX(PP_Grid[#Data],$DD1019,101),0)</f>
        <v/>
      </c>
      <c r="CZ1019">
        <f>IFERROR(INDEX(PP_Grid[#Data],$DD1019,102),0)</f>
        <v/>
      </c>
      <c r="DA1019">
        <f>IFERROR(INDEX(PP_Grid[#Data],$DD1019,103),0)</f>
        <v/>
      </c>
      <c r="DB1019">
        <f>IFERROR(INDEX(PP_Grid[#Data],$DD1019,104),0)</f>
        <v/>
      </c>
      <c r="DC1019">
        <f>IFERROR(INDEX(PP_Grid[#Data],$DD1019,105),0)</f>
        <v/>
      </c>
      <c r="DD1019" s="12">
        <f>IFERROR(MATCH($B1019,PP_Grid[Intermediate],0),99999)</f>
        <v/>
      </c>
    </row>
    <row r="1020">
      <c r="B1020" t="inlineStr">
        <is>
          <t>使用量(kg)</t>
        </is>
      </c>
      <c r="C1020">
        <f>SUMIFS(M_BOM[RM_Qty_Per_Batch],M_BOM[Intermediate],$B1019,M_BOM[Part Name],$A988)</f>
        <v/>
      </c>
      <c r="D1020">
        <f>$C1020*D1019</f>
        <v/>
      </c>
      <c r="E1020">
        <f>$C1020*E1019</f>
        <v/>
      </c>
      <c r="F1020">
        <f>$C1020*F1019</f>
        <v/>
      </c>
      <c r="G1020">
        <f>$C1020*G1019</f>
        <v/>
      </c>
      <c r="H1020">
        <f>$C1020*H1019</f>
        <v/>
      </c>
      <c r="I1020">
        <f>$C1020*I1019</f>
        <v/>
      </c>
      <c r="J1020">
        <f>$C1020*J1019</f>
        <v/>
      </c>
      <c r="K1020">
        <f>$C1020*K1019</f>
        <v/>
      </c>
      <c r="L1020">
        <f>$C1020*L1019</f>
        <v/>
      </c>
      <c r="M1020">
        <f>$C1020*M1019</f>
        <v/>
      </c>
      <c r="N1020">
        <f>$C1020*N1019</f>
        <v/>
      </c>
      <c r="O1020">
        <f>$C1020*O1019</f>
        <v/>
      </c>
      <c r="P1020">
        <f>$C1020*P1019</f>
        <v/>
      </c>
      <c r="Q1020">
        <f>$C1020*Q1019</f>
        <v/>
      </c>
      <c r="R1020">
        <f>$C1020*R1019</f>
        <v/>
      </c>
      <c r="S1020">
        <f>$C1020*S1019</f>
        <v/>
      </c>
      <c r="T1020">
        <f>$C1020*T1019</f>
        <v/>
      </c>
      <c r="U1020">
        <f>$C1020*U1019</f>
        <v/>
      </c>
      <c r="V1020">
        <f>$C1020*V1019</f>
        <v/>
      </c>
      <c r="W1020">
        <f>$C1020*W1019</f>
        <v/>
      </c>
      <c r="X1020">
        <f>$C1020*X1019</f>
        <v/>
      </c>
      <c r="Y1020">
        <f>$C1020*Y1019</f>
        <v/>
      </c>
      <c r="Z1020">
        <f>$C1020*Z1019</f>
        <v/>
      </c>
      <c r="AA1020">
        <f>$C1020*AA1019</f>
        <v/>
      </c>
      <c r="AB1020">
        <f>$C1020*AB1019</f>
        <v/>
      </c>
      <c r="AC1020">
        <f>$C1020*AC1019</f>
        <v/>
      </c>
      <c r="AD1020">
        <f>$C1020*AD1019</f>
        <v/>
      </c>
      <c r="AE1020">
        <f>$C1020*AE1019</f>
        <v/>
      </c>
      <c r="AF1020">
        <f>$C1020*AF1019</f>
        <v/>
      </c>
      <c r="AG1020">
        <f>$C1020*AG1019</f>
        <v/>
      </c>
      <c r="AH1020">
        <f>$C1020*AH1019</f>
        <v/>
      </c>
      <c r="AI1020">
        <f>$C1020*AI1019</f>
        <v/>
      </c>
      <c r="AJ1020">
        <f>$C1020*AJ1019</f>
        <v/>
      </c>
      <c r="AK1020">
        <f>$C1020*AK1019</f>
        <v/>
      </c>
      <c r="AL1020">
        <f>$C1020*AL1019</f>
        <v/>
      </c>
      <c r="AM1020">
        <f>$C1020*AM1019</f>
        <v/>
      </c>
      <c r="AN1020">
        <f>$C1020*AN1019</f>
        <v/>
      </c>
      <c r="AO1020">
        <f>$C1020*AO1019</f>
        <v/>
      </c>
      <c r="AP1020">
        <f>$C1020*AP1019</f>
        <v/>
      </c>
      <c r="AQ1020">
        <f>$C1020*AQ1019</f>
        <v/>
      </c>
      <c r="AR1020">
        <f>$C1020*AR1019</f>
        <v/>
      </c>
      <c r="AS1020">
        <f>$C1020*AS1019</f>
        <v/>
      </c>
      <c r="AT1020">
        <f>$C1020*AT1019</f>
        <v/>
      </c>
      <c r="AU1020">
        <f>$C1020*AU1019</f>
        <v/>
      </c>
      <c r="AV1020">
        <f>$C1020*AV1019</f>
        <v/>
      </c>
      <c r="AW1020">
        <f>$C1020*AW1019</f>
        <v/>
      </c>
      <c r="AX1020">
        <f>$C1020*AX1019</f>
        <v/>
      </c>
      <c r="AY1020">
        <f>$C1020*AY1019</f>
        <v/>
      </c>
      <c r="AZ1020">
        <f>$C1020*AZ1019</f>
        <v/>
      </c>
      <c r="BA1020">
        <f>$C1020*BA1019</f>
        <v/>
      </c>
      <c r="BB1020">
        <f>$C1020*BB1019</f>
        <v/>
      </c>
      <c r="BC1020">
        <f>$C1020*BC1019</f>
        <v/>
      </c>
      <c r="BD1020">
        <f>$C1020*BD1019</f>
        <v/>
      </c>
      <c r="BE1020">
        <f>$C1020*BE1019</f>
        <v/>
      </c>
      <c r="BF1020">
        <f>$C1020*BF1019</f>
        <v/>
      </c>
      <c r="BG1020">
        <f>$C1020*BG1019</f>
        <v/>
      </c>
      <c r="BH1020">
        <f>$C1020*BH1019</f>
        <v/>
      </c>
      <c r="BI1020">
        <f>$C1020*BI1019</f>
        <v/>
      </c>
      <c r="BJ1020">
        <f>$C1020*BJ1019</f>
        <v/>
      </c>
      <c r="BK1020">
        <f>$C1020*BK1019</f>
        <v/>
      </c>
      <c r="BL1020">
        <f>$C1020*BL1019</f>
        <v/>
      </c>
      <c r="BM1020">
        <f>$C1020*BM1019</f>
        <v/>
      </c>
      <c r="BN1020">
        <f>$C1020*BN1019</f>
        <v/>
      </c>
      <c r="BO1020">
        <f>$C1020*BO1019</f>
        <v/>
      </c>
      <c r="BP1020">
        <f>$C1020*BP1019</f>
        <v/>
      </c>
      <c r="BQ1020">
        <f>$C1020*BQ1019</f>
        <v/>
      </c>
      <c r="BR1020">
        <f>$C1020*BR1019</f>
        <v/>
      </c>
      <c r="BS1020">
        <f>$C1020*BS1019</f>
        <v/>
      </c>
      <c r="BT1020">
        <f>$C1020*BT1019</f>
        <v/>
      </c>
      <c r="BU1020">
        <f>$C1020*BU1019</f>
        <v/>
      </c>
      <c r="BV1020">
        <f>$C1020*BV1019</f>
        <v/>
      </c>
      <c r="BW1020">
        <f>$C1020*BW1019</f>
        <v/>
      </c>
      <c r="BX1020">
        <f>$C1020*BX1019</f>
        <v/>
      </c>
      <c r="BY1020">
        <f>$C1020*BY1019</f>
        <v/>
      </c>
      <c r="BZ1020">
        <f>$C1020*BZ1019</f>
        <v/>
      </c>
      <c r="CA1020">
        <f>$C1020*CA1019</f>
        <v/>
      </c>
      <c r="CB1020">
        <f>$C1020*CB1019</f>
        <v/>
      </c>
      <c r="CC1020">
        <f>$C1020*CC1019</f>
        <v/>
      </c>
      <c r="CD1020">
        <f>$C1020*CD1019</f>
        <v/>
      </c>
      <c r="CE1020">
        <f>$C1020*CE1019</f>
        <v/>
      </c>
      <c r="CF1020">
        <f>$C1020*CF1019</f>
        <v/>
      </c>
      <c r="CG1020">
        <f>$C1020*CG1019</f>
        <v/>
      </c>
      <c r="CH1020">
        <f>$C1020*CH1019</f>
        <v/>
      </c>
      <c r="CI1020">
        <f>$C1020*CI1019</f>
        <v/>
      </c>
      <c r="CJ1020">
        <f>$C1020*CJ1019</f>
        <v/>
      </c>
      <c r="CK1020">
        <f>$C1020*CK1019</f>
        <v/>
      </c>
      <c r="CL1020">
        <f>$C1020*CL1019</f>
        <v/>
      </c>
      <c r="CM1020">
        <f>$C1020*CM1019</f>
        <v/>
      </c>
      <c r="CN1020">
        <f>$C1020*CN1019</f>
        <v/>
      </c>
      <c r="CO1020">
        <f>$C1020*CO1019</f>
        <v/>
      </c>
      <c r="CP1020">
        <f>$C1020*CP1019</f>
        <v/>
      </c>
      <c r="CQ1020">
        <f>$C1020*CQ1019</f>
        <v/>
      </c>
      <c r="CR1020">
        <f>$C1020*CR1019</f>
        <v/>
      </c>
      <c r="CS1020">
        <f>$C1020*CS1019</f>
        <v/>
      </c>
      <c r="CT1020">
        <f>$C1020*CT1019</f>
        <v/>
      </c>
      <c r="CU1020">
        <f>$C1020*CU1019</f>
        <v/>
      </c>
      <c r="CV1020">
        <f>$C1020*CV1019</f>
        <v/>
      </c>
      <c r="CW1020">
        <f>$C1020*CW1019</f>
        <v/>
      </c>
      <c r="CX1020">
        <f>$C1020*CX1019</f>
        <v/>
      </c>
      <c r="CY1020">
        <f>$C1020*CY1019</f>
        <v/>
      </c>
      <c r="CZ1020">
        <f>$C1020*CZ1019</f>
        <v/>
      </c>
      <c r="DA1020">
        <f>$C1020*DA1019</f>
        <v/>
      </c>
      <c r="DB1020">
        <f>$C1020*DB1019</f>
        <v/>
      </c>
      <c r="DC1020">
        <f>$C1020*DC1019</f>
        <v/>
      </c>
    </row>
    <row r="1021">
      <c r="B1021" t="inlineStr">
        <is>
          <t>TSP-934</t>
        </is>
      </c>
      <c r="C1021" t="inlineStr">
        <is>
          <t>No. of batches</t>
        </is>
      </c>
      <c r="D1021">
        <f>IFERROR(INDEX(PP_Grid[#Data],$DD1021,2),0)</f>
        <v/>
      </c>
      <c r="E1021">
        <f>IFERROR(INDEX(PP_Grid[#Data],$DD1021,3),0)</f>
        <v/>
      </c>
      <c r="F1021">
        <f>IFERROR(INDEX(PP_Grid[#Data],$DD1021,4),0)</f>
        <v/>
      </c>
      <c r="G1021">
        <f>IFERROR(INDEX(PP_Grid[#Data],$DD1021,5),0)</f>
        <v/>
      </c>
      <c r="H1021">
        <f>IFERROR(INDEX(PP_Grid[#Data],$DD1021,6),0)</f>
        <v/>
      </c>
      <c r="I1021">
        <f>IFERROR(INDEX(PP_Grid[#Data],$DD1021,7),0)</f>
        <v/>
      </c>
      <c r="J1021">
        <f>IFERROR(INDEX(PP_Grid[#Data],$DD1021,8),0)</f>
        <v/>
      </c>
      <c r="K1021">
        <f>IFERROR(INDEX(PP_Grid[#Data],$DD1021,9),0)</f>
        <v/>
      </c>
      <c r="L1021">
        <f>IFERROR(INDEX(PP_Grid[#Data],$DD1021,10),0)</f>
        <v/>
      </c>
      <c r="M1021">
        <f>IFERROR(INDEX(PP_Grid[#Data],$DD1021,11),0)</f>
        <v/>
      </c>
      <c r="N1021">
        <f>IFERROR(INDEX(PP_Grid[#Data],$DD1021,12),0)</f>
        <v/>
      </c>
      <c r="O1021">
        <f>IFERROR(INDEX(PP_Grid[#Data],$DD1021,13),0)</f>
        <v/>
      </c>
      <c r="P1021">
        <f>IFERROR(INDEX(PP_Grid[#Data],$DD1021,14),0)</f>
        <v/>
      </c>
      <c r="Q1021">
        <f>IFERROR(INDEX(PP_Grid[#Data],$DD1021,15),0)</f>
        <v/>
      </c>
      <c r="R1021">
        <f>IFERROR(INDEX(PP_Grid[#Data],$DD1021,16),0)</f>
        <v/>
      </c>
      <c r="S1021">
        <f>IFERROR(INDEX(PP_Grid[#Data],$DD1021,17),0)</f>
        <v/>
      </c>
      <c r="T1021">
        <f>IFERROR(INDEX(PP_Grid[#Data],$DD1021,18),0)</f>
        <v/>
      </c>
      <c r="U1021">
        <f>IFERROR(INDEX(PP_Grid[#Data],$DD1021,19),0)</f>
        <v/>
      </c>
      <c r="V1021">
        <f>IFERROR(INDEX(PP_Grid[#Data],$DD1021,20),0)</f>
        <v/>
      </c>
      <c r="W1021">
        <f>IFERROR(INDEX(PP_Grid[#Data],$DD1021,21),0)</f>
        <v/>
      </c>
      <c r="X1021">
        <f>IFERROR(INDEX(PP_Grid[#Data],$DD1021,22),0)</f>
        <v/>
      </c>
      <c r="Y1021">
        <f>IFERROR(INDEX(PP_Grid[#Data],$DD1021,23),0)</f>
        <v/>
      </c>
      <c r="Z1021">
        <f>IFERROR(INDEX(PP_Grid[#Data],$DD1021,24),0)</f>
        <v/>
      </c>
      <c r="AA1021">
        <f>IFERROR(INDEX(PP_Grid[#Data],$DD1021,25),0)</f>
        <v/>
      </c>
      <c r="AB1021">
        <f>IFERROR(INDEX(PP_Grid[#Data],$DD1021,26),0)</f>
        <v/>
      </c>
      <c r="AC1021">
        <f>IFERROR(INDEX(PP_Grid[#Data],$DD1021,27),0)</f>
        <v/>
      </c>
      <c r="AD1021">
        <f>IFERROR(INDEX(PP_Grid[#Data],$DD1021,28),0)</f>
        <v/>
      </c>
      <c r="AE1021">
        <f>IFERROR(INDEX(PP_Grid[#Data],$DD1021,29),0)</f>
        <v/>
      </c>
      <c r="AF1021">
        <f>IFERROR(INDEX(PP_Grid[#Data],$DD1021,30),0)</f>
        <v/>
      </c>
      <c r="AG1021">
        <f>IFERROR(INDEX(PP_Grid[#Data],$DD1021,31),0)</f>
        <v/>
      </c>
      <c r="AH1021">
        <f>IFERROR(INDEX(PP_Grid[#Data],$DD1021,32),0)</f>
        <v/>
      </c>
      <c r="AI1021">
        <f>IFERROR(INDEX(PP_Grid[#Data],$DD1021,33),0)</f>
        <v/>
      </c>
      <c r="AJ1021">
        <f>IFERROR(INDEX(PP_Grid[#Data],$DD1021,34),0)</f>
        <v/>
      </c>
      <c r="AK1021">
        <f>IFERROR(INDEX(PP_Grid[#Data],$DD1021,35),0)</f>
        <v/>
      </c>
      <c r="AL1021">
        <f>IFERROR(INDEX(PP_Grid[#Data],$DD1021,36),0)</f>
        <v/>
      </c>
      <c r="AM1021">
        <f>IFERROR(INDEX(PP_Grid[#Data],$DD1021,37),0)</f>
        <v/>
      </c>
      <c r="AN1021">
        <f>IFERROR(INDEX(PP_Grid[#Data],$DD1021,38),0)</f>
        <v/>
      </c>
      <c r="AO1021">
        <f>IFERROR(INDEX(PP_Grid[#Data],$DD1021,39),0)</f>
        <v/>
      </c>
      <c r="AP1021">
        <f>IFERROR(INDEX(PP_Grid[#Data],$DD1021,40),0)</f>
        <v/>
      </c>
      <c r="AQ1021">
        <f>IFERROR(INDEX(PP_Grid[#Data],$DD1021,41),0)</f>
        <v/>
      </c>
      <c r="AR1021">
        <f>IFERROR(INDEX(PP_Grid[#Data],$DD1021,42),0)</f>
        <v/>
      </c>
      <c r="AS1021">
        <f>IFERROR(INDEX(PP_Grid[#Data],$DD1021,43),0)</f>
        <v/>
      </c>
      <c r="AT1021">
        <f>IFERROR(INDEX(PP_Grid[#Data],$DD1021,44),0)</f>
        <v/>
      </c>
      <c r="AU1021">
        <f>IFERROR(INDEX(PP_Grid[#Data],$DD1021,45),0)</f>
        <v/>
      </c>
      <c r="AV1021">
        <f>IFERROR(INDEX(PP_Grid[#Data],$DD1021,46),0)</f>
        <v/>
      </c>
      <c r="AW1021">
        <f>IFERROR(INDEX(PP_Grid[#Data],$DD1021,47),0)</f>
        <v/>
      </c>
      <c r="AX1021">
        <f>IFERROR(INDEX(PP_Grid[#Data],$DD1021,48),0)</f>
        <v/>
      </c>
      <c r="AY1021">
        <f>IFERROR(INDEX(PP_Grid[#Data],$DD1021,49),0)</f>
        <v/>
      </c>
      <c r="AZ1021">
        <f>IFERROR(INDEX(PP_Grid[#Data],$DD1021,50),0)</f>
        <v/>
      </c>
      <c r="BA1021">
        <f>IFERROR(INDEX(PP_Grid[#Data],$DD1021,51),0)</f>
        <v/>
      </c>
      <c r="BB1021">
        <f>IFERROR(INDEX(PP_Grid[#Data],$DD1021,52),0)</f>
        <v/>
      </c>
      <c r="BC1021">
        <f>IFERROR(INDEX(PP_Grid[#Data],$DD1021,53),0)</f>
        <v/>
      </c>
      <c r="BD1021">
        <f>IFERROR(INDEX(PP_Grid[#Data],$DD1021,54),0)</f>
        <v/>
      </c>
      <c r="BE1021">
        <f>IFERROR(INDEX(PP_Grid[#Data],$DD1021,55),0)</f>
        <v/>
      </c>
      <c r="BF1021">
        <f>IFERROR(INDEX(PP_Grid[#Data],$DD1021,56),0)</f>
        <v/>
      </c>
      <c r="BG1021">
        <f>IFERROR(INDEX(PP_Grid[#Data],$DD1021,57),0)</f>
        <v/>
      </c>
      <c r="BH1021">
        <f>IFERROR(INDEX(PP_Grid[#Data],$DD1021,58),0)</f>
        <v/>
      </c>
      <c r="BI1021">
        <f>IFERROR(INDEX(PP_Grid[#Data],$DD1021,59),0)</f>
        <v/>
      </c>
      <c r="BJ1021">
        <f>IFERROR(INDEX(PP_Grid[#Data],$DD1021,60),0)</f>
        <v/>
      </c>
      <c r="BK1021">
        <f>IFERROR(INDEX(PP_Grid[#Data],$DD1021,61),0)</f>
        <v/>
      </c>
      <c r="BL1021">
        <f>IFERROR(INDEX(PP_Grid[#Data],$DD1021,62),0)</f>
        <v/>
      </c>
      <c r="BM1021">
        <f>IFERROR(INDEX(PP_Grid[#Data],$DD1021,63),0)</f>
        <v/>
      </c>
      <c r="BN1021">
        <f>IFERROR(INDEX(PP_Grid[#Data],$DD1021,64),0)</f>
        <v/>
      </c>
      <c r="BO1021">
        <f>IFERROR(INDEX(PP_Grid[#Data],$DD1021,65),0)</f>
        <v/>
      </c>
      <c r="BP1021">
        <f>IFERROR(INDEX(PP_Grid[#Data],$DD1021,66),0)</f>
        <v/>
      </c>
      <c r="BQ1021">
        <f>IFERROR(INDEX(PP_Grid[#Data],$DD1021,67),0)</f>
        <v/>
      </c>
      <c r="BR1021">
        <f>IFERROR(INDEX(PP_Grid[#Data],$DD1021,68),0)</f>
        <v/>
      </c>
      <c r="BS1021">
        <f>IFERROR(INDEX(PP_Grid[#Data],$DD1021,69),0)</f>
        <v/>
      </c>
      <c r="BT1021">
        <f>IFERROR(INDEX(PP_Grid[#Data],$DD1021,70),0)</f>
        <v/>
      </c>
      <c r="BU1021">
        <f>IFERROR(INDEX(PP_Grid[#Data],$DD1021,71),0)</f>
        <v/>
      </c>
      <c r="BV1021">
        <f>IFERROR(INDEX(PP_Grid[#Data],$DD1021,72),0)</f>
        <v/>
      </c>
      <c r="BW1021">
        <f>IFERROR(INDEX(PP_Grid[#Data],$DD1021,73),0)</f>
        <v/>
      </c>
      <c r="BX1021">
        <f>IFERROR(INDEX(PP_Grid[#Data],$DD1021,74),0)</f>
        <v/>
      </c>
      <c r="BY1021">
        <f>IFERROR(INDEX(PP_Grid[#Data],$DD1021,75),0)</f>
        <v/>
      </c>
      <c r="BZ1021">
        <f>IFERROR(INDEX(PP_Grid[#Data],$DD1021,76),0)</f>
        <v/>
      </c>
      <c r="CA1021">
        <f>IFERROR(INDEX(PP_Grid[#Data],$DD1021,77),0)</f>
        <v/>
      </c>
      <c r="CB1021">
        <f>IFERROR(INDEX(PP_Grid[#Data],$DD1021,78),0)</f>
        <v/>
      </c>
      <c r="CC1021">
        <f>IFERROR(INDEX(PP_Grid[#Data],$DD1021,79),0)</f>
        <v/>
      </c>
      <c r="CD1021">
        <f>IFERROR(INDEX(PP_Grid[#Data],$DD1021,80),0)</f>
        <v/>
      </c>
      <c r="CE1021">
        <f>IFERROR(INDEX(PP_Grid[#Data],$DD1021,81),0)</f>
        <v/>
      </c>
      <c r="CF1021">
        <f>IFERROR(INDEX(PP_Grid[#Data],$DD1021,82),0)</f>
        <v/>
      </c>
      <c r="CG1021">
        <f>IFERROR(INDEX(PP_Grid[#Data],$DD1021,83),0)</f>
        <v/>
      </c>
      <c r="CH1021">
        <f>IFERROR(INDEX(PP_Grid[#Data],$DD1021,84),0)</f>
        <v/>
      </c>
      <c r="CI1021">
        <f>IFERROR(INDEX(PP_Grid[#Data],$DD1021,85),0)</f>
        <v/>
      </c>
      <c r="CJ1021">
        <f>IFERROR(INDEX(PP_Grid[#Data],$DD1021,86),0)</f>
        <v/>
      </c>
      <c r="CK1021">
        <f>IFERROR(INDEX(PP_Grid[#Data],$DD1021,87),0)</f>
        <v/>
      </c>
      <c r="CL1021">
        <f>IFERROR(INDEX(PP_Grid[#Data],$DD1021,88),0)</f>
        <v/>
      </c>
      <c r="CM1021">
        <f>IFERROR(INDEX(PP_Grid[#Data],$DD1021,89),0)</f>
        <v/>
      </c>
      <c r="CN1021">
        <f>IFERROR(INDEX(PP_Grid[#Data],$DD1021,90),0)</f>
        <v/>
      </c>
      <c r="CO1021">
        <f>IFERROR(INDEX(PP_Grid[#Data],$DD1021,91),0)</f>
        <v/>
      </c>
      <c r="CP1021">
        <f>IFERROR(INDEX(PP_Grid[#Data],$DD1021,92),0)</f>
        <v/>
      </c>
      <c r="CQ1021">
        <f>IFERROR(INDEX(PP_Grid[#Data],$DD1021,93),0)</f>
        <v/>
      </c>
      <c r="CR1021">
        <f>IFERROR(INDEX(PP_Grid[#Data],$DD1021,94),0)</f>
        <v/>
      </c>
      <c r="CS1021">
        <f>IFERROR(INDEX(PP_Grid[#Data],$DD1021,95),0)</f>
        <v/>
      </c>
      <c r="CT1021">
        <f>IFERROR(INDEX(PP_Grid[#Data],$DD1021,96),0)</f>
        <v/>
      </c>
      <c r="CU1021">
        <f>IFERROR(INDEX(PP_Grid[#Data],$DD1021,97),0)</f>
        <v/>
      </c>
      <c r="CV1021">
        <f>IFERROR(INDEX(PP_Grid[#Data],$DD1021,98),0)</f>
        <v/>
      </c>
      <c r="CW1021">
        <f>IFERROR(INDEX(PP_Grid[#Data],$DD1021,99),0)</f>
        <v/>
      </c>
      <c r="CX1021">
        <f>IFERROR(INDEX(PP_Grid[#Data],$DD1021,100),0)</f>
        <v/>
      </c>
      <c r="CY1021">
        <f>IFERROR(INDEX(PP_Grid[#Data],$DD1021,101),0)</f>
        <v/>
      </c>
      <c r="CZ1021">
        <f>IFERROR(INDEX(PP_Grid[#Data],$DD1021,102),0)</f>
        <v/>
      </c>
      <c r="DA1021">
        <f>IFERROR(INDEX(PP_Grid[#Data],$DD1021,103),0)</f>
        <v/>
      </c>
      <c r="DB1021">
        <f>IFERROR(INDEX(PP_Grid[#Data],$DD1021,104),0)</f>
        <v/>
      </c>
      <c r="DC1021">
        <f>IFERROR(INDEX(PP_Grid[#Data],$DD1021,105),0)</f>
        <v/>
      </c>
      <c r="DD1021" s="12">
        <f>IFERROR(MATCH($B1021,PP_Grid[Intermediate],0),99999)</f>
        <v/>
      </c>
    </row>
    <row r="1022">
      <c r="B1022" t="inlineStr">
        <is>
          <t>使用量(kg)</t>
        </is>
      </c>
      <c r="C1022">
        <f>SUMIFS(M_BOM[RM_Qty_Per_Batch],M_BOM[Intermediate],$B1021,M_BOM[Part Name],$A988)</f>
        <v/>
      </c>
      <c r="D1022">
        <f>$C1022*D1021</f>
        <v/>
      </c>
      <c r="E1022">
        <f>$C1022*E1021</f>
        <v/>
      </c>
      <c r="F1022">
        <f>$C1022*F1021</f>
        <v/>
      </c>
      <c r="G1022">
        <f>$C1022*G1021</f>
        <v/>
      </c>
      <c r="H1022">
        <f>$C1022*H1021</f>
        <v/>
      </c>
      <c r="I1022">
        <f>$C1022*I1021</f>
        <v/>
      </c>
      <c r="J1022">
        <f>$C1022*J1021</f>
        <v/>
      </c>
      <c r="K1022">
        <f>$C1022*K1021</f>
        <v/>
      </c>
      <c r="L1022">
        <f>$C1022*L1021</f>
        <v/>
      </c>
      <c r="M1022">
        <f>$C1022*M1021</f>
        <v/>
      </c>
      <c r="N1022">
        <f>$C1022*N1021</f>
        <v/>
      </c>
      <c r="O1022">
        <f>$C1022*O1021</f>
        <v/>
      </c>
      <c r="P1022">
        <f>$C1022*P1021</f>
        <v/>
      </c>
      <c r="Q1022">
        <f>$C1022*Q1021</f>
        <v/>
      </c>
      <c r="R1022">
        <f>$C1022*R1021</f>
        <v/>
      </c>
      <c r="S1022">
        <f>$C1022*S1021</f>
        <v/>
      </c>
      <c r="T1022">
        <f>$C1022*T1021</f>
        <v/>
      </c>
      <c r="U1022">
        <f>$C1022*U1021</f>
        <v/>
      </c>
      <c r="V1022">
        <f>$C1022*V1021</f>
        <v/>
      </c>
      <c r="W1022">
        <f>$C1022*W1021</f>
        <v/>
      </c>
      <c r="X1022">
        <f>$C1022*X1021</f>
        <v/>
      </c>
      <c r="Y1022">
        <f>$C1022*Y1021</f>
        <v/>
      </c>
      <c r="Z1022">
        <f>$C1022*Z1021</f>
        <v/>
      </c>
      <c r="AA1022">
        <f>$C1022*AA1021</f>
        <v/>
      </c>
      <c r="AB1022">
        <f>$C1022*AB1021</f>
        <v/>
      </c>
      <c r="AC1022">
        <f>$C1022*AC1021</f>
        <v/>
      </c>
      <c r="AD1022">
        <f>$C1022*AD1021</f>
        <v/>
      </c>
      <c r="AE1022">
        <f>$C1022*AE1021</f>
        <v/>
      </c>
      <c r="AF1022">
        <f>$C1022*AF1021</f>
        <v/>
      </c>
      <c r="AG1022">
        <f>$C1022*AG1021</f>
        <v/>
      </c>
      <c r="AH1022">
        <f>$C1022*AH1021</f>
        <v/>
      </c>
      <c r="AI1022">
        <f>$C1022*AI1021</f>
        <v/>
      </c>
      <c r="AJ1022">
        <f>$C1022*AJ1021</f>
        <v/>
      </c>
      <c r="AK1022">
        <f>$C1022*AK1021</f>
        <v/>
      </c>
      <c r="AL1022">
        <f>$C1022*AL1021</f>
        <v/>
      </c>
      <c r="AM1022">
        <f>$C1022*AM1021</f>
        <v/>
      </c>
      <c r="AN1022">
        <f>$C1022*AN1021</f>
        <v/>
      </c>
      <c r="AO1022">
        <f>$C1022*AO1021</f>
        <v/>
      </c>
      <c r="AP1022">
        <f>$C1022*AP1021</f>
        <v/>
      </c>
      <c r="AQ1022">
        <f>$C1022*AQ1021</f>
        <v/>
      </c>
      <c r="AR1022">
        <f>$C1022*AR1021</f>
        <v/>
      </c>
      <c r="AS1022">
        <f>$C1022*AS1021</f>
        <v/>
      </c>
      <c r="AT1022">
        <f>$C1022*AT1021</f>
        <v/>
      </c>
      <c r="AU1022">
        <f>$C1022*AU1021</f>
        <v/>
      </c>
      <c r="AV1022">
        <f>$C1022*AV1021</f>
        <v/>
      </c>
      <c r="AW1022">
        <f>$C1022*AW1021</f>
        <v/>
      </c>
      <c r="AX1022">
        <f>$C1022*AX1021</f>
        <v/>
      </c>
      <c r="AY1022">
        <f>$C1022*AY1021</f>
        <v/>
      </c>
      <c r="AZ1022">
        <f>$C1022*AZ1021</f>
        <v/>
      </c>
      <c r="BA1022">
        <f>$C1022*BA1021</f>
        <v/>
      </c>
      <c r="BB1022">
        <f>$C1022*BB1021</f>
        <v/>
      </c>
      <c r="BC1022">
        <f>$C1022*BC1021</f>
        <v/>
      </c>
      <c r="BD1022">
        <f>$C1022*BD1021</f>
        <v/>
      </c>
      <c r="BE1022">
        <f>$C1022*BE1021</f>
        <v/>
      </c>
      <c r="BF1022">
        <f>$C1022*BF1021</f>
        <v/>
      </c>
      <c r="BG1022">
        <f>$C1022*BG1021</f>
        <v/>
      </c>
      <c r="BH1022">
        <f>$C1022*BH1021</f>
        <v/>
      </c>
      <c r="BI1022">
        <f>$C1022*BI1021</f>
        <v/>
      </c>
      <c r="BJ1022">
        <f>$C1022*BJ1021</f>
        <v/>
      </c>
      <c r="BK1022">
        <f>$C1022*BK1021</f>
        <v/>
      </c>
      <c r="BL1022">
        <f>$C1022*BL1021</f>
        <v/>
      </c>
      <c r="BM1022">
        <f>$C1022*BM1021</f>
        <v/>
      </c>
      <c r="BN1022">
        <f>$C1022*BN1021</f>
        <v/>
      </c>
      <c r="BO1022">
        <f>$C1022*BO1021</f>
        <v/>
      </c>
      <c r="BP1022">
        <f>$C1022*BP1021</f>
        <v/>
      </c>
      <c r="BQ1022">
        <f>$C1022*BQ1021</f>
        <v/>
      </c>
      <c r="BR1022">
        <f>$C1022*BR1021</f>
        <v/>
      </c>
      <c r="BS1022">
        <f>$C1022*BS1021</f>
        <v/>
      </c>
      <c r="BT1022">
        <f>$C1022*BT1021</f>
        <v/>
      </c>
      <c r="BU1022">
        <f>$C1022*BU1021</f>
        <v/>
      </c>
      <c r="BV1022">
        <f>$C1022*BV1021</f>
        <v/>
      </c>
      <c r="BW1022">
        <f>$C1022*BW1021</f>
        <v/>
      </c>
      <c r="BX1022">
        <f>$C1022*BX1021</f>
        <v/>
      </c>
      <c r="BY1022">
        <f>$C1022*BY1021</f>
        <v/>
      </c>
      <c r="BZ1022">
        <f>$C1022*BZ1021</f>
        <v/>
      </c>
      <c r="CA1022">
        <f>$C1022*CA1021</f>
        <v/>
      </c>
      <c r="CB1022">
        <f>$C1022*CB1021</f>
        <v/>
      </c>
      <c r="CC1022">
        <f>$C1022*CC1021</f>
        <v/>
      </c>
      <c r="CD1022">
        <f>$C1022*CD1021</f>
        <v/>
      </c>
      <c r="CE1022">
        <f>$C1022*CE1021</f>
        <v/>
      </c>
      <c r="CF1022">
        <f>$C1022*CF1021</f>
        <v/>
      </c>
      <c r="CG1022">
        <f>$C1022*CG1021</f>
        <v/>
      </c>
      <c r="CH1022">
        <f>$C1022*CH1021</f>
        <v/>
      </c>
      <c r="CI1022">
        <f>$C1022*CI1021</f>
        <v/>
      </c>
      <c r="CJ1022">
        <f>$C1022*CJ1021</f>
        <v/>
      </c>
      <c r="CK1022">
        <f>$C1022*CK1021</f>
        <v/>
      </c>
      <c r="CL1022">
        <f>$C1022*CL1021</f>
        <v/>
      </c>
      <c r="CM1022">
        <f>$C1022*CM1021</f>
        <v/>
      </c>
      <c r="CN1022">
        <f>$C1022*CN1021</f>
        <v/>
      </c>
      <c r="CO1022">
        <f>$C1022*CO1021</f>
        <v/>
      </c>
      <c r="CP1022">
        <f>$C1022*CP1021</f>
        <v/>
      </c>
      <c r="CQ1022">
        <f>$C1022*CQ1021</f>
        <v/>
      </c>
      <c r="CR1022">
        <f>$C1022*CR1021</f>
        <v/>
      </c>
      <c r="CS1022">
        <f>$C1022*CS1021</f>
        <v/>
      </c>
      <c r="CT1022">
        <f>$C1022*CT1021</f>
        <v/>
      </c>
      <c r="CU1022">
        <f>$C1022*CU1021</f>
        <v/>
      </c>
      <c r="CV1022">
        <f>$C1022*CV1021</f>
        <v/>
      </c>
      <c r="CW1022">
        <f>$C1022*CW1021</f>
        <v/>
      </c>
      <c r="CX1022">
        <f>$C1022*CX1021</f>
        <v/>
      </c>
      <c r="CY1022">
        <f>$C1022*CY1021</f>
        <v/>
      </c>
      <c r="CZ1022">
        <f>$C1022*CZ1021</f>
        <v/>
      </c>
      <c r="DA1022">
        <f>$C1022*DA1021</f>
        <v/>
      </c>
      <c r="DB1022">
        <f>$C1022*DB1021</f>
        <v/>
      </c>
      <c r="DC1022">
        <f>$C1022*DC1021</f>
        <v/>
      </c>
    </row>
    <row r="1023">
      <c r="B1023" t="inlineStr">
        <is>
          <t>TSP-935</t>
        </is>
      </c>
      <c r="C1023" t="inlineStr">
        <is>
          <t>No. of batches</t>
        </is>
      </c>
      <c r="D1023">
        <f>IFERROR(INDEX(PP_Grid[#Data],$DD1023,2),0)</f>
        <v/>
      </c>
      <c r="E1023">
        <f>IFERROR(INDEX(PP_Grid[#Data],$DD1023,3),0)</f>
        <v/>
      </c>
      <c r="F1023">
        <f>IFERROR(INDEX(PP_Grid[#Data],$DD1023,4),0)</f>
        <v/>
      </c>
      <c r="G1023">
        <f>IFERROR(INDEX(PP_Grid[#Data],$DD1023,5),0)</f>
        <v/>
      </c>
      <c r="H1023">
        <f>IFERROR(INDEX(PP_Grid[#Data],$DD1023,6),0)</f>
        <v/>
      </c>
      <c r="I1023">
        <f>IFERROR(INDEX(PP_Grid[#Data],$DD1023,7),0)</f>
        <v/>
      </c>
      <c r="J1023">
        <f>IFERROR(INDEX(PP_Grid[#Data],$DD1023,8),0)</f>
        <v/>
      </c>
      <c r="K1023">
        <f>IFERROR(INDEX(PP_Grid[#Data],$DD1023,9),0)</f>
        <v/>
      </c>
      <c r="L1023">
        <f>IFERROR(INDEX(PP_Grid[#Data],$DD1023,10),0)</f>
        <v/>
      </c>
      <c r="M1023">
        <f>IFERROR(INDEX(PP_Grid[#Data],$DD1023,11),0)</f>
        <v/>
      </c>
      <c r="N1023">
        <f>IFERROR(INDEX(PP_Grid[#Data],$DD1023,12),0)</f>
        <v/>
      </c>
      <c r="O1023">
        <f>IFERROR(INDEX(PP_Grid[#Data],$DD1023,13),0)</f>
        <v/>
      </c>
      <c r="P1023">
        <f>IFERROR(INDEX(PP_Grid[#Data],$DD1023,14),0)</f>
        <v/>
      </c>
      <c r="Q1023">
        <f>IFERROR(INDEX(PP_Grid[#Data],$DD1023,15),0)</f>
        <v/>
      </c>
      <c r="R1023">
        <f>IFERROR(INDEX(PP_Grid[#Data],$DD1023,16),0)</f>
        <v/>
      </c>
      <c r="S1023">
        <f>IFERROR(INDEX(PP_Grid[#Data],$DD1023,17),0)</f>
        <v/>
      </c>
      <c r="T1023">
        <f>IFERROR(INDEX(PP_Grid[#Data],$DD1023,18),0)</f>
        <v/>
      </c>
      <c r="U1023">
        <f>IFERROR(INDEX(PP_Grid[#Data],$DD1023,19),0)</f>
        <v/>
      </c>
      <c r="V1023">
        <f>IFERROR(INDEX(PP_Grid[#Data],$DD1023,20),0)</f>
        <v/>
      </c>
      <c r="W1023">
        <f>IFERROR(INDEX(PP_Grid[#Data],$DD1023,21),0)</f>
        <v/>
      </c>
      <c r="X1023">
        <f>IFERROR(INDEX(PP_Grid[#Data],$DD1023,22),0)</f>
        <v/>
      </c>
      <c r="Y1023">
        <f>IFERROR(INDEX(PP_Grid[#Data],$DD1023,23),0)</f>
        <v/>
      </c>
      <c r="Z1023">
        <f>IFERROR(INDEX(PP_Grid[#Data],$DD1023,24),0)</f>
        <v/>
      </c>
      <c r="AA1023">
        <f>IFERROR(INDEX(PP_Grid[#Data],$DD1023,25),0)</f>
        <v/>
      </c>
      <c r="AB1023">
        <f>IFERROR(INDEX(PP_Grid[#Data],$DD1023,26),0)</f>
        <v/>
      </c>
      <c r="AC1023">
        <f>IFERROR(INDEX(PP_Grid[#Data],$DD1023,27),0)</f>
        <v/>
      </c>
      <c r="AD1023">
        <f>IFERROR(INDEX(PP_Grid[#Data],$DD1023,28),0)</f>
        <v/>
      </c>
      <c r="AE1023">
        <f>IFERROR(INDEX(PP_Grid[#Data],$DD1023,29),0)</f>
        <v/>
      </c>
      <c r="AF1023">
        <f>IFERROR(INDEX(PP_Grid[#Data],$DD1023,30),0)</f>
        <v/>
      </c>
      <c r="AG1023">
        <f>IFERROR(INDEX(PP_Grid[#Data],$DD1023,31),0)</f>
        <v/>
      </c>
      <c r="AH1023">
        <f>IFERROR(INDEX(PP_Grid[#Data],$DD1023,32),0)</f>
        <v/>
      </c>
      <c r="AI1023">
        <f>IFERROR(INDEX(PP_Grid[#Data],$DD1023,33),0)</f>
        <v/>
      </c>
      <c r="AJ1023">
        <f>IFERROR(INDEX(PP_Grid[#Data],$DD1023,34),0)</f>
        <v/>
      </c>
      <c r="AK1023">
        <f>IFERROR(INDEX(PP_Grid[#Data],$DD1023,35),0)</f>
        <v/>
      </c>
      <c r="AL1023">
        <f>IFERROR(INDEX(PP_Grid[#Data],$DD1023,36),0)</f>
        <v/>
      </c>
      <c r="AM1023">
        <f>IFERROR(INDEX(PP_Grid[#Data],$DD1023,37),0)</f>
        <v/>
      </c>
      <c r="AN1023">
        <f>IFERROR(INDEX(PP_Grid[#Data],$DD1023,38),0)</f>
        <v/>
      </c>
      <c r="AO1023">
        <f>IFERROR(INDEX(PP_Grid[#Data],$DD1023,39),0)</f>
        <v/>
      </c>
      <c r="AP1023">
        <f>IFERROR(INDEX(PP_Grid[#Data],$DD1023,40),0)</f>
        <v/>
      </c>
      <c r="AQ1023">
        <f>IFERROR(INDEX(PP_Grid[#Data],$DD1023,41),0)</f>
        <v/>
      </c>
      <c r="AR1023">
        <f>IFERROR(INDEX(PP_Grid[#Data],$DD1023,42),0)</f>
        <v/>
      </c>
      <c r="AS1023">
        <f>IFERROR(INDEX(PP_Grid[#Data],$DD1023,43),0)</f>
        <v/>
      </c>
      <c r="AT1023">
        <f>IFERROR(INDEX(PP_Grid[#Data],$DD1023,44),0)</f>
        <v/>
      </c>
      <c r="AU1023">
        <f>IFERROR(INDEX(PP_Grid[#Data],$DD1023,45),0)</f>
        <v/>
      </c>
      <c r="AV1023">
        <f>IFERROR(INDEX(PP_Grid[#Data],$DD1023,46),0)</f>
        <v/>
      </c>
      <c r="AW1023">
        <f>IFERROR(INDEX(PP_Grid[#Data],$DD1023,47),0)</f>
        <v/>
      </c>
      <c r="AX1023">
        <f>IFERROR(INDEX(PP_Grid[#Data],$DD1023,48),0)</f>
        <v/>
      </c>
      <c r="AY1023">
        <f>IFERROR(INDEX(PP_Grid[#Data],$DD1023,49),0)</f>
        <v/>
      </c>
      <c r="AZ1023">
        <f>IFERROR(INDEX(PP_Grid[#Data],$DD1023,50),0)</f>
        <v/>
      </c>
      <c r="BA1023">
        <f>IFERROR(INDEX(PP_Grid[#Data],$DD1023,51),0)</f>
        <v/>
      </c>
      <c r="BB1023">
        <f>IFERROR(INDEX(PP_Grid[#Data],$DD1023,52),0)</f>
        <v/>
      </c>
      <c r="BC1023">
        <f>IFERROR(INDEX(PP_Grid[#Data],$DD1023,53),0)</f>
        <v/>
      </c>
      <c r="BD1023">
        <f>IFERROR(INDEX(PP_Grid[#Data],$DD1023,54),0)</f>
        <v/>
      </c>
      <c r="BE1023">
        <f>IFERROR(INDEX(PP_Grid[#Data],$DD1023,55),0)</f>
        <v/>
      </c>
      <c r="BF1023">
        <f>IFERROR(INDEX(PP_Grid[#Data],$DD1023,56),0)</f>
        <v/>
      </c>
      <c r="BG1023">
        <f>IFERROR(INDEX(PP_Grid[#Data],$DD1023,57),0)</f>
        <v/>
      </c>
      <c r="BH1023">
        <f>IFERROR(INDEX(PP_Grid[#Data],$DD1023,58),0)</f>
        <v/>
      </c>
      <c r="BI1023">
        <f>IFERROR(INDEX(PP_Grid[#Data],$DD1023,59),0)</f>
        <v/>
      </c>
      <c r="BJ1023">
        <f>IFERROR(INDEX(PP_Grid[#Data],$DD1023,60),0)</f>
        <v/>
      </c>
      <c r="BK1023">
        <f>IFERROR(INDEX(PP_Grid[#Data],$DD1023,61),0)</f>
        <v/>
      </c>
      <c r="BL1023">
        <f>IFERROR(INDEX(PP_Grid[#Data],$DD1023,62),0)</f>
        <v/>
      </c>
      <c r="BM1023">
        <f>IFERROR(INDEX(PP_Grid[#Data],$DD1023,63),0)</f>
        <v/>
      </c>
      <c r="BN1023">
        <f>IFERROR(INDEX(PP_Grid[#Data],$DD1023,64),0)</f>
        <v/>
      </c>
      <c r="BO1023">
        <f>IFERROR(INDEX(PP_Grid[#Data],$DD1023,65),0)</f>
        <v/>
      </c>
      <c r="BP1023">
        <f>IFERROR(INDEX(PP_Grid[#Data],$DD1023,66),0)</f>
        <v/>
      </c>
      <c r="BQ1023">
        <f>IFERROR(INDEX(PP_Grid[#Data],$DD1023,67),0)</f>
        <v/>
      </c>
      <c r="BR1023">
        <f>IFERROR(INDEX(PP_Grid[#Data],$DD1023,68),0)</f>
        <v/>
      </c>
      <c r="BS1023">
        <f>IFERROR(INDEX(PP_Grid[#Data],$DD1023,69),0)</f>
        <v/>
      </c>
      <c r="BT1023">
        <f>IFERROR(INDEX(PP_Grid[#Data],$DD1023,70),0)</f>
        <v/>
      </c>
      <c r="BU1023">
        <f>IFERROR(INDEX(PP_Grid[#Data],$DD1023,71),0)</f>
        <v/>
      </c>
      <c r="BV1023">
        <f>IFERROR(INDEX(PP_Grid[#Data],$DD1023,72),0)</f>
        <v/>
      </c>
      <c r="BW1023">
        <f>IFERROR(INDEX(PP_Grid[#Data],$DD1023,73),0)</f>
        <v/>
      </c>
      <c r="BX1023">
        <f>IFERROR(INDEX(PP_Grid[#Data],$DD1023,74),0)</f>
        <v/>
      </c>
      <c r="BY1023">
        <f>IFERROR(INDEX(PP_Grid[#Data],$DD1023,75),0)</f>
        <v/>
      </c>
      <c r="BZ1023">
        <f>IFERROR(INDEX(PP_Grid[#Data],$DD1023,76),0)</f>
        <v/>
      </c>
      <c r="CA1023">
        <f>IFERROR(INDEX(PP_Grid[#Data],$DD1023,77),0)</f>
        <v/>
      </c>
      <c r="CB1023">
        <f>IFERROR(INDEX(PP_Grid[#Data],$DD1023,78),0)</f>
        <v/>
      </c>
      <c r="CC1023">
        <f>IFERROR(INDEX(PP_Grid[#Data],$DD1023,79),0)</f>
        <v/>
      </c>
      <c r="CD1023">
        <f>IFERROR(INDEX(PP_Grid[#Data],$DD1023,80),0)</f>
        <v/>
      </c>
      <c r="CE1023">
        <f>IFERROR(INDEX(PP_Grid[#Data],$DD1023,81),0)</f>
        <v/>
      </c>
      <c r="CF1023">
        <f>IFERROR(INDEX(PP_Grid[#Data],$DD1023,82),0)</f>
        <v/>
      </c>
      <c r="CG1023">
        <f>IFERROR(INDEX(PP_Grid[#Data],$DD1023,83),0)</f>
        <v/>
      </c>
      <c r="CH1023">
        <f>IFERROR(INDEX(PP_Grid[#Data],$DD1023,84),0)</f>
        <v/>
      </c>
      <c r="CI1023">
        <f>IFERROR(INDEX(PP_Grid[#Data],$DD1023,85),0)</f>
        <v/>
      </c>
      <c r="CJ1023">
        <f>IFERROR(INDEX(PP_Grid[#Data],$DD1023,86),0)</f>
        <v/>
      </c>
      <c r="CK1023">
        <f>IFERROR(INDEX(PP_Grid[#Data],$DD1023,87),0)</f>
        <v/>
      </c>
      <c r="CL1023">
        <f>IFERROR(INDEX(PP_Grid[#Data],$DD1023,88),0)</f>
        <v/>
      </c>
      <c r="CM1023">
        <f>IFERROR(INDEX(PP_Grid[#Data],$DD1023,89),0)</f>
        <v/>
      </c>
      <c r="CN1023">
        <f>IFERROR(INDEX(PP_Grid[#Data],$DD1023,90),0)</f>
        <v/>
      </c>
      <c r="CO1023">
        <f>IFERROR(INDEX(PP_Grid[#Data],$DD1023,91),0)</f>
        <v/>
      </c>
      <c r="CP1023">
        <f>IFERROR(INDEX(PP_Grid[#Data],$DD1023,92),0)</f>
        <v/>
      </c>
      <c r="CQ1023">
        <f>IFERROR(INDEX(PP_Grid[#Data],$DD1023,93),0)</f>
        <v/>
      </c>
      <c r="CR1023">
        <f>IFERROR(INDEX(PP_Grid[#Data],$DD1023,94),0)</f>
        <v/>
      </c>
      <c r="CS1023">
        <f>IFERROR(INDEX(PP_Grid[#Data],$DD1023,95),0)</f>
        <v/>
      </c>
      <c r="CT1023">
        <f>IFERROR(INDEX(PP_Grid[#Data],$DD1023,96),0)</f>
        <v/>
      </c>
      <c r="CU1023">
        <f>IFERROR(INDEX(PP_Grid[#Data],$DD1023,97),0)</f>
        <v/>
      </c>
      <c r="CV1023">
        <f>IFERROR(INDEX(PP_Grid[#Data],$DD1023,98),0)</f>
        <v/>
      </c>
      <c r="CW1023">
        <f>IFERROR(INDEX(PP_Grid[#Data],$DD1023,99),0)</f>
        <v/>
      </c>
      <c r="CX1023">
        <f>IFERROR(INDEX(PP_Grid[#Data],$DD1023,100),0)</f>
        <v/>
      </c>
      <c r="CY1023">
        <f>IFERROR(INDEX(PP_Grid[#Data],$DD1023,101),0)</f>
        <v/>
      </c>
      <c r="CZ1023">
        <f>IFERROR(INDEX(PP_Grid[#Data],$DD1023,102),0)</f>
        <v/>
      </c>
      <c r="DA1023">
        <f>IFERROR(INDEX(PP_Grid[#Data],$DD1023,103),0)</f>
        <v/>
      </c>
      <c r="DB1023">
        <f>IFERROR(INDEX(PP_Grid[#Data],$DD1023,104),0)</f>
        <v/>
      </c>
      <c r="DC1023">
        <f>IFERROR(INDEX(PP_Grid[#Data],$DD1023,105),0)</f>
        <v/>
      </c>
      <c r="DD1023" s="12">
        <f>IFERROR(MATCH($B1023,PP_Grid[Intermediate],0),99999)</f>
        <v/>
      </c>
    </row>
    <row r="1024">
      <c r="B1024" t="inlineStr">
        <is>
          <t>使用量(kg)</t>
        </is>
      </c>
      <c r="C1024">
        <f>SUMIFS(M_BOM[RM_Qty_Per_Batch],M_BOM[Intermediate],$B1023,M_BOM[Part Name],$A988)</f>
        <v/>
      </c>
      <c r="D1024">
        <f>$C1024*D1023</f>
        <v/>
      </c>
      <c r="E1024">
        <f>$C1024*E1023</f>
        <v/>
      </c>
      <c r="F1024">
        <f>$C1024*F1023</f>
        <v/>
      </c>
      <c r="G1024">
        <f>$C1024*G1023</f>
        <v/>
      </c>
      <c r="H1024">
        <f>$C1024*H1023</f>
        <v/>
      </c>
      <c r="I1024">
        <f>$C1024*I1023</f>
        <v/>
      </c>
      <c r="J1024">
        <f>$C1024*J1023</f>
        <v/>
      </c>
      <c r="K1024">
        <f>$C1024*K1023</f>
        <v/>
      </c>
      <c r="L1024">
        <f>$C1024*L1023</f>
        <v/>
      </c>
      <c r="M1024">
        <f>$C1024*M1023</f>
        <v/>
      </c>
      <c r="N1024">
        <f>$C1024*N1023</f>
        <v/>
      </c>
      <c r="O1024">
        <f>$C1024*O1023</f>
        <v/>
      </c>
      <c r="P1024">
        <f>$C1024*P1023</f>
        <v/>
      </c>
      <c r="Q1024">
        <f>$C1024*Q1023</f>
        <v/>
      </c>
      <c r="R1024">
        <f>$C1024*R1023</f>
        <v/>
      </c>
      <c r="S1024">
        <f>$C1024*S1023</f>
        <v/>
      </c>
      <c r="T1024">
        <f>$C1024*T1023</f>
        <v/>
      </c>
      <c r="U1024">
        <f>$C1024*U1023</f>
        <v/>
      </c>
      <c r="V1024">
        <f>$C1024*V1023</f>
        <v/>
      </c>
      <c r="W1024">
        <f>$C1024*W1023</f>
        <v/>
      </c>
      <c r="X1024">
        <f>$C1024*X1023</f>
        <v/>
      </c>
      <c r="Y1024">
        <f>$C1024*Y1023</f>
        <v/>
      </c>
      <c r="Z1024">
        <f>$C1024*Z1023</f>
        <v/>
      </c>
      <c r="AA1024">
        <f>$C1024*AA1023</f>
        <v/>
      </c>
      <c r="AB1024">
        <f>$C1024*AB1023</f>
        <v/>
      </c>
      <c r="AC1024">
        <f>$C1024*AC1023</f>
        <v/>
      </c>
      <c r="AD1024">
        <f>$C1024*AD1023</f>
        <v/>
      </c>
      <c r="AE1024">
        <f>$C1024*AE1023</f>
        <v/>
      </c>
      <c r="AF1024">
        <f>$C1024*AF1023</f>
        <v/>
      </c>
      <c r="AG1024">
        <f>$C1024*AG1023</f>
        <v/>
      </c>
      <c r="AH1024">
        <f>$C1024*AH1023</f>
        <v/>
      </c>
      <c r="AI1024">
        <f>$C1024*AI1023</f>
        <v/>
      </c>
      <c r="AJ1024">
        <f>$C1024*AJ1023</f>
        <v/>
      </c>
      <c r="AK1024">
        <f>$C1024*AK1023</f>
        <v/>
      </c>
      <c r="AL1024">
        <f>$C1024*AL1023</f>
        <v/>
      </c>
      <c r="AM1024">
        <f>$C1024*AM1023</f>
        <v/>
      </c>
      <c r="AN1024">
        <f>$C1024*AN1023</f>
        <v/>
      </c>
      <c r="AO1024">
        <f>$C1024*AO1023</f>
        <v/>
      </c>
      <c r="AP1024">
        <f>$C1024*AP1023</f>
        <v/>
      </c>
      <c r="AQ1024">
        <f>$C1024*AQ1023</f>
        <v/>
      </c>
      <c r="AR1024">
        <f>$C1024*AR1023</f>
        <v/>
      </c>
      <c r="AS1024">
        <f>$C1024*AS1023</f>
        <v/>
      </c>
      <c r="AT1024">
        <f>$C1024*AT1023</f>
        <v/>
      </c>
      <c r="AU1024">
        <f>$C1024*AU1023</f>
        <v/>
      </c>
      <c r="AV1024">
        <f>$C1024*AV1023</f>
        <v/>
      </c>
      <c r="AW1024">
        <f>$C1024*AW1023</f>
        <v/>
      </c>
      <c r="AX1024">
        <f>$C1024*AX1023</f>
        <v/>
      </c>
      <c r="AY1024">
        <f>$C1024*AY1023</f>
        <v/>
      </c>
      <c r="AZ1024">
        <f>$C1024*AZ1023</f>
        <v/>
      </c>
      <c r="BA1024">
        <f>$C1024*BA1023</f>
        <v/>
      </c>
      <c r="BB1024">
        <f>$C1024*BB1023</f>
        <v/>
      </c>
      <c r="BC1024">
        <f>$C1024*BC1023</f>
        <v/>
      </c>
      <c r="BD1024">
        <f>$C1024*BD1023</f>
        <v/>
      </c>
      <c r="BE1024">
        <f>$C1024*BE1023</f>
        <v/>
      </c>
      <c r="BF1024">
        <f>$C1024*BF1023</f>
        <v/>
      </c>
      <c r="BG1024">
        <f>$C1024*BG1023</f>
        <v/>
      </c>
      <c r="BH1024">
        <f>$C1024*BH1023</f>
        <v/>
      </c>
      <c r="BI1024">
        <f>$C1024*BI1023</f>
        <v/>
      </c>
      <c r="BJ1024">
        <f>$C1024*BJ1023</f>
        <v/>
      </c>
      <c r="BK1024">
        <f>$C1024*BK1023</f>
        <v/>
      </c>
      <c r="BL1024">
        <f>$C1024*BL1023</f>
        <v/>
      </c>
      <c r="BM1024">
        <f>$C1024*BM1023</f>
        <v/>
      </c>
      <c r="BN1024">
        <f>$C1024*BN1023</f>
        <v/>
      </c>
      <c r="BO1024">
        <f>$C1024*BO1023</f>
        <v/>
      </c>
      <c r="BP1024">
        <f>$C1024*BP1023</f>
        <v/>
      </c>
      <c r="BQ1024">
        <f>$C1024*BQ1023</f>
        <v/>
      </c>
      <c r="BR1024">
        <f>$C1024*BR1023</f>
        <v/>
      </c>
      <c r="BS1024">
        <f>$C1024*BS1023</f>
        <v/>
      </c>
      <c r="BT1024">
        <f>$C1024*BT1023</f>
        <v/>
      </c>
      <c r="BU1024">
        <f>$C1024*BU1023</f>
        <v/>
      </c>
      <c r="BV1024">
        <f>$C1024*BV1023</f>
        <v/>
      </c>
      <c r="BW1024">
        <f>$C1024*BW1023</f>
        <v/>
      </c>
      <c r="BX1024">
        <f>$C1024*BX1023</f>
        <v/>
      </c>
      <c r="BY1024">
        <f>$C1024*BY1023</f>
        <v/>
      </c>
      <c r="BZ1024">
        <f>$C1024*BZ1023</f>
        <v/>
      </c>
      <c r="CA1024">
        <f>$C1024*CA1023</f>
        <v/>
      </c>
      <c r="CB1024">
        <f>$C1024*CB1023</f>
        <v/>
      </c>
      <c r="CC1024">
        <f>$C1024*CC1023</f>
        <v/>
      </c>
      <c r="CD1024">
        <f>$C1024*CD1023</f>
        <v/>
      </c>
      <c r="CE1024">
        <f>$C1024*CE1023</f>
        <v/>
      </c>
      <c r="CF1024">
        <f>$C1024*CF1023</f>
        <v/>
      </c>
      <c r="CG1024">
        <f>$C1024*CG1023</f>
        <v/>
      </c>
      <c r="CH1024">
        <f>$C1024*CH1023</f>
        <v/>
      </c>
      <c r="CI1024">
        <f>$C1024*CI1023</f>
        <v/>
      </c>
      <c r="CJ1024">
        <f>$C1024*CJ1023</f>
        <v/>
      </c>
      <c r="CK1024">
        <f>$C1024*CK1023</f>
        <v/>
      </c>
      <c r="CL1024">
        <f>$C1024*CL1023</f>
        <v/>
      </c>
      <c r="CM1024">
        <f>$C1024*CM1023</f>
        <v/>
      </c>
      <c r="CN1024">
        <f>$C1024*CN1023</f>
        <v/>
      </c>
      <c r="CO1024">
        <f>$C1024*CO1023</f>
        <v/>
      </c>
      <c r="CP1024">
        <f>$C1024*CP1023</f>
        <v/>
      </c>
      <c r="CQ1024">
        <f>$C1024*CQ1023</f>
        <v/>
      </c>
      <c r="CR1024">
        <f>$C1024*CR1023</f>
        <v/>
      </c>
      <c r="CS1024">
        <f>$C1024*CS1023</f>
        <v/>
      </c>
      <c r="CT1024">
        <f>$C1024*CT1023</f>
        <v/>
      </c>
      <c r="CU1024">
        <f>$C1024*CU1023</f>
        <v/>
      </c>
      <c r="CV1024">
        <f>$C1024*CV1023</f>
        <v/>
      </c>
      <c r="CW1024">
        <f>$C1024*CW1023</f>
        <v/>
      </c>
      <c r="CX1024">
        <f>$C1024*CX1023</f>
        <v/>
      </c>
      <c r="CY1024">
        <f>$C1024*CY1023</f>
        <v/>
      </c>
      <c r="CZ1024">
        <f>$C1024*CZ1023</f>
        <v/>
      </c>
      <c r="DA1024">
        <f>$C1024*DA1023</f>
        <v/>
      </c>
      <c r="DB1024">
        <f>$C1024*DB1023</f>
        <v/>
      </c>
      <c r="DC1024">
        <f>$C1024*DC1023</f>
        <v/>
      </c>
    </row>
    <row r="1025">
      <c r="B1025" t="inlineStr">
        <is>
          <t>TSP-935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12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Name],$A988)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t="inlineStr">
        <is>
          <t>TSP-936</t>
        </is>
      </c>
      <c r="C1027" t="inlineStr">
        <is>
          <t>No. of batches</t>
        </is>
      </c>
      <c r="D1027">
        <f>IFERROR(INDEX(PP_Grid[#Data],$DD1027,2),0)</f>
        <v/>
      </c>
      <c r="E1027">
        <f>IFERROR(INDEX(PP_Grid[#Data],$DD1027,3),0)</f>
        <v/>
      </c>
      <c r="F1027">
        <f>IFERROR(INDEX(PP_Grid[#Data],$DD1027,4),0)</f>
        <v/>
      </c>
      <c r="G1027">
        <f>IFERROR(INDEX(PP_Grid[#Data],$DD1027,5),0)</f>
        <v/>
      </c>
      <c r="H1027">
        <f>IFERROR(INDEX(PP_Grid[#Data],$DD1027,6),0)</f>
        <v/>
      </c>
      <c r="I1027">
        <f>IFERROR(INDEX(PP_Grid[#Data],$DD1027,7),0)</f>
        <v/>
      </c>
      <c r="J1027">
        <f>IFERROR(INDEX(PP_Grid[#Data],$DD1027,8),0)</f>
        <v/>
      </c>
      <c r="K1027">
        <f>IFERROR(INDEX(PP_Grid[#Data],$DD1027,9),0)</f>
        <v/>
      </c>
      <c r="L1027">
        <f>IFERROR(INDEX(PP_Grid[#Data],$DD1027,10),0)</f>
        <v/>
      </c>
      <c r="M1027">
        <f>IFERROR(INDEX(PP_Grid[#Data],$DD1027,11),0)</f>
        <v/>
      </c>
      <c r="N1027">
        <f>IFERROR(INDEX(PP_Grid[#Data],$DD1027,12),0)</f>
        <v/>
      </c>
      <c r="O1027">
        <f>IFERROR(INDEX(PP_Grid[#Data],$DD1027,13),0)</f>
        <v/>
      </c>
      <c r="P1027">
        <f>IFERROR(INDEX(PP_Grid[#Data],$DD1027,14),0)</f>
        <v/>
      </c>
      <c r="Q1027">
        <f>IFERROR(INDEX(PP_Grid[#Data],$DD1027,15),0)</f>
        <v/>
      </c>
      <c r="R1027">
        <f>IFERROR(INDEX(PP_Grid[#Data],$DD1027,16),0)</f>
        <v/>
      </c>
      <c r="S1027">
        <f>IFERROR(INDEX(PP_Grid[#Data],$DD1027,17),0)</f>
        <v/>
      </c>
      <c r="T1027">
        <f>IFERROR(INDEX(PP_Grid[#Data],$DD1027,18),0)</f>
        <v/>
      </c>
      <c r="U1027">
        <f>IFERROR(INDEX(PP_Grid[#Data],$DD1027,19),0)</f>
        <v/>
      </c>
      <c r="V1027">
        <f>IFERROR(INDEX(PP_Grid[#Data],$DD1027,20),0)</f>
        <v/>
      </c>
      <c r="W1027">
        <f>IFERROR(INDEX(PP_Grid[#Data],$DD1027,21),0)</f>
        <v/>
      </c>
      <c r="X1027">
        <f>IFERROR(INDEX(PP_Grid[#Data],$DD1027,22),0)</f>
        <v/>
      </c>
      <c r="Y1027">
        <f>IFERROR(INDEX(PP_Grid[#Data],$DD1027,23),0)</f>
        <v/>
      </c>
      <c r="Z1027">
        <f>IFERROR(INDEX(PP_Grid[#Data],$DD1027,24),0)</f>
        <v/>
      </c>
      <c r="AA1027">
        <f>IFERROR(INDEX(PP_Grid[#Data],$DD1027,25),0)</f>
        <v/>
      </c>
      <c r="AB1027">
        <f>IFERROR(INDEX(PP_Grid[#Data],$DD1027,26),0)</f>
        <v/>
      </c>
      <c r="AC1027">
        <f>IFERROR(INDEX(PP_Grid[#Data],$DD1027,27),0)</f>
        <v/>
      </c>
      <c r="AD1027">
        <f>IFERROR(INDEX(PP_Grid[#Data],$DD1027,28),0)</f>
        <v/>
      </c>
      <c r="AE1027">
        <f>IFERROR(INDEX(PP_Grid[#Data],$DD1027,29),0)</f>
        <v/>
      </c>
      <c r="AF1027">
        <f>IFERROR(INDEX(PP_Grid[#Data],$DD1027,30),0)</f>
        <v/>
      </c>
      <c r="AG1027">
        <f>IFERROR(INDEX(PP_Grid[#Data],$DD1027,31),0)</f>
        <v/>
      </c>
      <c r="AH1027">
        <f>IFERROR(INDEX(PP_Grid[#Data],$DD1027,32),0)</f>
        <v/>
      </c>
      <c r="AI1027">
        <f>IFERROR(INDEX(PP_Grid[#Data],$DD1027,33),0)</f>
        <v/>
      </c>
      <c r="AJ1027">
        <f>IFERROR(INDEX(PP_Grid[#Data],$DD1027,34),0)</f>
        <v/>
      </c>
      <c r="AK1027">
        <f>IFERROR(INDEX(PP_Grid[#Data],$DD1027,35),0)</f>
        <v/>
      </c>
      <c r="AL1027">
        <f>IFERROR(INDEX(PP_Grid[#Data],$DD1027,36),0)</f>
        <v/>
      </c>
      <c r="AM1027">
        <f>IFERROR(INDEX(PP_Grid[#Data],$DD1027,37),0)</f>
        <v/>
      </c>
      <c r="AN1027">
        <f>IFERROR(INDEX(PP_Grid[#Data],$DD1027,38),0)</f>
        <v/>
      </c>
      <c r="AO1027">
        <f>IFERROR(INDEX(PP_Grid[#Data],$DD1027,39),0)</f>
        <v/>
      </c>
      <c r="AP1027">
        <f>IFERROR(INDEX(PP_Grid[#Data],$DD1027,40),0)</f>
        <v/>
      </c>
      <c r="AQ1027">
        <f>IFERROR(INDEX(PP_Grid[#Data],$DD1027,41),0)</f>
        <v/>
      </c>
      <c r="AR1027">
        <f>IFERROR(INDEX(PP_Grid[#Data],$DD1027,42),0)</f>
        <v/>
      </c>
      <c r="AS1027">
        <f>IFERROR(INDEX(PP_Grid[#Data],$DD1027,43),0)</f>
        <v/>
      </c>
      <c r="AT1027">
        <f>IFERROR(INDEX(PP_Grid[#Data],$DD1027,44),0)</f>
        <v/>
      </c>
      <c r="AU1027">
        <f>IFERROR(INDEX(PP_Grid[#Data],$DD1027,45),0)</f>
        <v/>
      </c>
      <c r="AV1027">
        <f>IFERROR(INDEX(PP_Grid[#Data],$DD1027,46),0)</f>
        <v/>
      </c>
      <c r="AW1027">
        <f>IFERROR(INDEX(PP_Grid[#Data],$DD1027,47),0)</f>
        <v/>
      </c>
      <c r="AX1027">
        <f>IFERROR(INDEX(PP_Grid[#Data],$DD1027,48),0)</f>
        <v/>
      </c>
      <c r="AY1027">
        <f>IFERROR(INDEX(PP_Grid[#Data],$DD1027,49),0)</f>
        <v/>
      </c>
      <c r="AZ1027">
        <f>IFERROR(INDEX(PP_Grid[#Data],$DD1027,50),0)</f>
        <v/>
      </c>
      <c r="BA1027">
        <f>IFERROR(INDEX(PP_Grid[#Data],$DD1027,51),0)</f>
        <v/>
      </c>
      <c r="BB1027">
        <f>IFERROR(INDEX(PP_Grid[#Data],$DD1027,52),0)</f>
        <v/>
      </c>
      <c r="BC1027">
        <f>IFERROR(INDEX(PP_Grid[#Data],$DD1027,53),0)</f>
        <v/>
      </c>
      <c r="BD1027">
        <f>IFERROR(INDEX(PP_Grid[#Data],$DD1027,54),0)</f>
        <v/>
      </c>
      <c r="BE1027">
        <f>IFERROR(INDEX(PP_Grid[#Data],$DD1027,55),0)</f>
        <v/>
      </c>
      <c r="BF1027">
        <f>IFERROR(INDEX(PP_Grid[#Data],$DD1027,56),0)</f>
        <v/>
      </c>
      <c r="BG1027">
        <f>IFERROR(INDEX(PP_Grid[#Data],$DD1027,57),0)</f>
        <v/>
      </c>
      <c r="BH1027">
        <f>IFERROR(INDEX(PP_Grid[#Data],$DD1027,58),0)</f>
        <v/>
      </c>
      <c r="BI1027">
        <f>IFERROR(INDEX(PP_Grid[#Data],$DD1027,59),0)</f>
        <v/>
      </c>
      <c r="BJ1027">
        <f>IFERROR(INDEX(PP_Grid[#Data],$DD1027,60),0)</f>
        <v/>
      </c>
      <c r="BK1027">
        <f>IFERROR(INDEX(PP_Grid[#Data],$DD1027,61),0)</f>
        <v/>
      </c>
      <c r="BL1027">
        <f>IFERROR(INDEX(PP_Grid[#Data],$DD1027,62),0)</f>
        <v/>
      </c>
      <c r="BM1027">
        <f>IFERROR(INDEX(PP_Grid[#Data],$DD1027,63),0)</f>
        <v/>
      </c>
      <c r="BN1027">
        <f>IFERROR(INDEX(PP_Grid[#Data],$DD1027,64),0)</f>
        <v/>
      </c>
      <c r="BO1027">
        <f>IFERROR(INDEX(PP_Grid[#Data],$DD1027,65),0)</f>
        <v/>
      </c>
      <c r="BP1027">
        <f>IFERROR(INDEX(PP_Grid[#Data],$DD1027,66),0)</f>
        <v/>
      </c>
      <c r="BQ1027">
        <f>IFERROR(INDEX(PP_Grid[#Data],$DD1027,67),0)</f>
        <v/>
      </c>
      <c r="BR1027">
        <f>IFERROR(INDEX(PP_Grid[#Data],$DD1027,68),0)</f>
        <v/>
      </c>
      <c r="BS1027">
        <f>IFERROR(INDEX(PP_Grid[#Data],$DD1027,69),0)</f>
        <v/>
      </c>
      <c r="BT1027">
        <f>IFERROR(INDEX(PP_Grid[#Data],$DD1027,70),0)</f>
        <v/>
      </c>
      <c r="BU1027">
        <f>IFERROR(INDEX(PP_Grid[#Data],$DD1027,71),0)</f>
        <v/>
      </c>
      <c r="BV1027">
        <f>IFERROR(INDEX(PP_Grid[#Data],$DD1027,72),0)</f>
        <v/>
      </c>
      <c r="BW1027">
        <f>IFERROR(INDEX(PP_Grid[#Data],$DD1027,73),0)</f>
        <v/>
      </c>
      <c r="BX1027">
        <f>IFERROR(INDEX(PP_Grid[#Data],$DD1027,74),0)</f>
        <v/>
      </c>
      <c r="BY1027">
        <f>IFERROR(INDEX(PP_Grid[#Data],$DD1027,75),0)</f>
        <v/>
      </c>
      <c r="BZ1027">
        <f>IFERROR(INDEX(PP_Grid[#Data],$DD1027,76),0)</f>
        <v/>
      </c>
      <c r="CA1027">
        <f>IFERROR(INDEX(PP_Grid[#Data],$DD1027,77),0)</f>
        <v/>
      </c>
      <c r="CB1027">
        <f>IFERROR(INDEX(PP_Grid[#Data],$DD1027,78),0)</f>
        <v/>
      </c>
      <c r="CC1027">
        <f>IFERROR(INDEX(PP_Grid[#Data],$DD1027,79),0)</f>
        <v/>
      </c>
      <c r="CD1027">
        <f>IFERROR(INDEX(PP_Grid[#Data],$DD1027,80),0)</f>
        <v/>
      </c>
      <c r="CE1027">
        <f>IFERROR(INDEX(PP_Grid[#Data],$DD1027,81),0)</f>
        <v/>
      </c>
      <c r="CF1027">
        <f>IFERROR(INDEX(PP_Grid[#Data],$DD1027,82),0)</f>
        <v/>
      </c>
      <c r="CG1027">
        <f>IFERROR(INDEX(PP_Grid[#Data],$DD1027,83),0)</f>
        <v/>
      </c>
      <c r="CH1027">
        <f>IFERROR(INDEX(PP_Grid[#Data],$DD1027,84),0)</f>
        <v/>
      </c>
      <c r="CI1027">
        <f>IFERROR(INDEX(PP_Grid[#Data],$DD1027,85),0)</f>
        <v/>
      </c>
      <c r="CJ1027">
        <f>IFERROR(INDEX(PP_Grid[#Data],$DD1027,86),0)</f>
        <v/>
      </c>
      <c r="CK1027">
        <f>IFERROR(INDEX(PP_Grid[#Data],$DD1027,87),0)</f>
        <v/>
      </c>
      <c r="CL1027">
        <f>IFERROR(INDEX(PP_Grid[#Data],$DD1027,88),0)</f>
        <v/>
      </c>
      <c r="CM1027">
        <f>IFERROR(INDEX(PP_Grid[#Data],$DD1027,89),0)</f>
        <v/>
      </c>
      <c r="CN1027">
        <f>IFERROR(INDEX(PP_Grid[#Data],$DD1027,90),0)</f>
        <v/>
      </c>
      <c r="CO1027">
        <f>IFERROR(INDEX(PP_Grid[#Data],$DD1027,91),0)</f>
        <v/>
      </c>
      <c r="CP1027">
        <f>IFERROR(INDEX(PP_Grid[#Data],$DD1027,92),0)</f>
        <v/>
      </c>
      <c r="CQ1027">
        <f>IFERROR(INDEX(PP_Grid[#Data],$DD1027,93),0)</f>
        <v/>
      </c>
      <c r="CR1027">
        <f>IFERROR(INDEX(PP_Grid[#Data],$DD1027,94),0)</f>
        <v/>
      </c>
      <c r="CS1027">
        <f>IFERROR(INDEX(PP_Grid[#Data],$DD1027,95),0)</f>
        <v/>
      </c>
      <c r="CT1027">
        <f>IFERROR(INDEX(PP_Grid[#Data],$DD1027,96),0)</f>
        <v/>
      </c>
      <c r="CU1027">
        <f>IFERROR(INDEX(PP_Grid[#Data],$DD1027,97),0)</f>
        <v/>
      </c>
      <c r="CV1027">
        <f>IFERROR(INDEX(PP_Grid[#Data],$DD1027,98),0)</f>
        <v/>
      </c>
      <c r="CW1027">
        <f>IFERROR(INDEX(PP_Grid[#Data],$DD1027,99),0)</f>
        <v/>
      </c>
      <c r="CX1027">
        <f>IFERROR(INDEX(PP_Grid[#Data],$DD1027,100),0)</f>
        <v/>
      </c>
      <c r="CY1027">
        <f>IFERROR(INDEX(PP_Grid[#Data],$DD1027,101),0)</f>
        <v/>
      </c>
      <c r="CZ1027">
        <f>IFERROR(INDEX(PP_Grid[#Data],$DD1027,102),0)</f>
        <v/>
      </c>
      <c r="DA1027">
        <f>IFERROR(INDEX(PP_Grid[#Data],$DD1027,103),0)</f>
        <v/>
      </c>
      <c r="DB1027">
        <f>IFERROR(INDEX(PP_Grid[#Data],$DD1027,104),0)</f>
        <v/>
      </c>
      <c r="DC1027">
        <f>IFERROR(INDEX(PP_Grid[#Data],$DD1027,105),0)</f>
        <v/>
      </c>
      <c r="DD1027" s="12">
        <f>IFERROR(MATCH($B1027,PP_Grid[Intermediate],0),99999)</f>
        <v/>
      </c>
    </row>
    <row r="1028">
      <c r="B1028" t="inlineStr">
        <is>
          <t>使用量(kg)</t>
        </is>
      </c>
      <c r="C1028">
        <f>SUMIFS(M_BOM[RM_Qty_Per_Batch],M_BOM[Intermediate],$B1027,M_BOM[Part Name],$A988)</f>
        <v/>
      </c>
      <c r="D1028">
        <f>$C1028*D1027</f>
        <v/>
      </c>
      <c r="E1028">
        <f>$C1028*E1027</f>
        <v/>
      </c>
      <c r="F1028">
        <f>$C1028*F1027</f>
        <v/>
      </c>
      <c r="G1028">
        <f>$C1028*G1027</f>
        <v/>
      </c>
      <c r="H1028">
        <f>$C1028*H1027</f>
        <v/>
      </c>
      <c r="I1028">
        <f>$C1028*I1027</f>
        <v/>
      </c>
      <c r="J1028">
        <f>$C1028*J1027</f>
        <v/>
      </c>
      <c r="K1028">
        <f>$C1028*K1027</f>
        <v/>
      </c>
      <c r="L1028">
        <f>$C1028*L1027</f>
        <v/>
      </c>
      <c r="M1028">
        <f>$C1028*M1027</f>
        <v/>
      </c>
      <c r="N1028">
        <f>$C1028*N1027</f>
        <v/>
      </c>
      <c r="O1028">
        <f>$C1028*O1027</f>
        <v/>
      </c>
      <c r="P1028">
        <f>$C1028*P1027</f>
        <v/>
      </c>
      <c r="Q1028">
        <f>$C1028*Q1027</f>
        <v/>
      </c>
      <c r="R1028">
        <f>$C1028*R1027</f>
        <v/>
      </c>
      <c r="S1028">
        <f>$C1028*S1027</f>
        <v/>
      </c>
      <c r="T1028">
        <f>$C1028*T1027</f>
        <v/>
      </c>
      <c r="U1028">
        <f>$C1028*U1027</f>
        <v/>
      </c>
      <c r="V1028">
        <f>$C1028*V1027</f>
        <v/>
      </c>
      <c r="W1028">
        <f>$C1028*W1027</f>
        <v/>
      </c>
      <c r="X1028">
        <f>$C1028*X1027</f>
        <v/>
      </c>
      <c r="Y1028">
        <f>$C1028*Y1027</f>
        <v/>
      </c>
      <c r="Z1028">
        <f>$C1028*Z1027</f>
        <v/>
      </c>
      <c r="AA1028">
        <f>$C1028*AA1027</f>
        <v/>
      </c>
      <c r="AB1028">
        <f>$C1028*AB1027</f>
        <v/>
      </c>
      <c r="AC1028">
        <f>$C1028*AC1027</f>
        <v/>
      </c>
      <c r="AD1028">
        <f>$C1028*AD1027</f>
        <v/>
      </c>
      <c r="AE1028">
        <f>$C1028*AE1027</f>
        <v/>
      </c>
      <c r="AF1028">
        <f>$C1028*AF1027</f>
        <v/>
      </c>
      <c r="AG1028">
        <f>$C1028*AG1027</f>
        <v/>
      </c>
      <c r="AH1028">
        <f>$C1028*AH1027</f>
        <v/>
      </c>
      <c r="AI1028">
        <f>$C1028*AI1027</f>
        <v/>
      </c>
      <c r="AJ1028">
        <f>$C1028*AJ1027</f>
        <v/>
      </c>
      <c r="AK1028">
        <f>$C1028*AK1027</f>
        <v/>
      </c>
      <c r="AL1028">
        <f>$C1028*AL1027</f>
        <v/>
      </c>
      <c r="AM1028">
        <f>$C1028*AM1027</f>
        <v/>
      </c>
      <c r="AN1028">
        <f>$C1028*AN1027</f>
        <v/>
      </c>
      <c r="AO1028">
        <f>$C1028*AO1027</f>
        <v/>
      </c>
      <c r="AP1028">
        <f>$C1028*AP1027</f>
        <v/>
      </c>
      <c r="AQ1028">
        <f>$C1028*AQ1027</f>
        <v/>
      </c>
      <c r="AR1028">
        <f>$C1028*AR1027</f>
        <v/>
      </c>
      <c r="AS1028">
        <f>$C1028*AS1027</f>
        <v/>
      </c>
      <c r="AT1028">
        <f>$C1028*AT1027</f>
        <v/>
      </c>
      <c r="AU1028">
        <f>$C1028*AU1027</f>
        <v/>
      </c>
      <c r="AV1028">
        <f>$C1028*AV1027</f>
        <v/>
      </c>
      <c r="AW1028">
        <f>$C1028*AW1027</f>
        <v/>
      </c>
      <c r="AX1028">
        <f>$C1028*AX1027</f>
        <v/>
      </c>
      <c r="AY1028">
        <f>$C1028*AY1027</f>
        <v/>
      </c>
      <c r="AZ1028">
        <f>$C1028*AZ1027</f>
        <v/>
      </c>
      <c r="BA1028">
        <f>$C1028*BA1027</f>
        <v/>
      </c>
      <c r="BB1028">
        <f>$C1028*BB1027</f>
        <v/>
      </c>
      <c r="BC1028">
        <f>$C1028*BC1027</f>
        <v/>
      </c>
      <c r="BD1028">
        <f>$C1028*BD1027</f>
        <v/>
      </c>
      <c r="BE1028">
        <f>$C1028*BE1027</f>
        <v/>
      </c>
      <c r="BF1028">
        <f>$C1028*BF1027</f>
        <v/>
      </c>
      <c r="BG1028">
        <f>$C1028*BG1027</f>
        <v/>
      </c>
      <c r="BH1028">
        <f>$C1028*BH1027</f>
        <v/>
      </c>
      <c r="BI1028">
        <f>$C1028*BI1027</f>
        <v/>
      </c>
      <c r="BJ1028">
        <f>$C1028*BJ1027</f>
        <v/>
      </c>
      <c r="BK1028">
        <f>$C1028*BK1027</f>
        <v/>
      </c>
      <c r="BL1028">
        <f>$C1028*BL1027</f>
        <v/>
      </c>
      <c r="BM1028">
        <f>$C1028*BM1027</f>
        <v/>
      </c>
      <c r="BN1028">
        <f>$C1028*BN1027</f>
        <v/>
      </c>
      <c r="BO1028">
        <f>$C1028*BO1027</f>
        <v/>
      </c>
      <c r="BP1028">
        <f>$C1028*BP1027</f>
        <v/>
      </c>
      <c r="BQ1028">
        <f>$C1028*BQ1027</f>
        <v/>
      </c>
      <c r="BR1028">
        <f>$C1028*BR1027</f>
        <v/>
      </c>
      <c r="BS1028">
        <f>$C1028*BS1027</f>
        <v/>
      </c>
      <c r="BT1028">
        <f>$C1028*BT1027</f>
        <v/>
      </c>
      <c r="BU1028">
        <f>$C1028*BU1027</f>
        <v/>
      </c>
      <c r="BV1028">
        <f>$C1028*BV1027</f>
        <v/>
      </c>
      <c r="BW1028">
        <f>$C1028*BW1027</f>
        <v/>
      </c>
      <c r="BX1028">
        <f>$C1028*BX1027</f>
        <v/>
      </c>
      <c r="BY1028">
        <f>$C1028*BY1027</f>
        <v/>
      </c>
      <c r="BZ1028">
        <f>$C1028*BZ1027</f>
        <v/>
      </c>
      <c r="CA1028">
        <f>$C1028*CA1027</f>
        <v/>
      </c>
      <c r="CB1028">
        <f>$C1028*CB1027</f>
        <v/>
      </c>
      <c r="CC1028">
        <f>$C1028*CC1027</f>
        <v/>
      </c>
      <c r="CD1028">
        <f>$C1028*CD1027</f>
        <v/>
      </c>
      <c r="CE1028">
        <f>$C1028*CE1027</f>
        <v/>
      </c>
      <c r="CF1028">
        <f>$C1028*CF1027</f>
        <v/>
      </c>
      <c r="CG1028">
        <f>$C1028*CG1027</f>
        <v/>
      </c>
      <c r="CH1028">
        <f>$C1028*CH1027</f>
        <v/>
      </c>
      <c r="CI1028">
        <f>$C1028*CI1027</f>
        <v/>
      </c>
      <c r="CJ1028">
        <f>$C1028*CJ1027</f>
        <v/>
      </c>
      <c r="CK1028">
        <f>$C1028*CK1027</f>
        <v/>
      </c>
      <c r="CL1028">
        <f>$C1028*CL1027</f>
        <v/>
      </c>
      <c r="CM1028">
        <f>$C1028*CM1027</f>
        <v/>
      </c>
      <c r="CN1028">
        <f>$C1028*CN1027</f>
        <v/>
      </c>
      <c r="CO1028">
        <f>$C1028*CO1027</f>
        <v/>
      </c>
      <c r="CP1028">
        <f>$C1028*CP1027</f>
        <v/>
      </c>
      <c r="CQ1028">
        <f>$C1028*CQ1027</f>
        <v/>
      </c>
      <c r="CR1028">
        <f>$C1028*CR1027</f>
        <v/>
      </c>
      <c r="CS1028">
        <f>$C1028*CS1027</f>
        <v/>
      </c>
      <c r="CT1028">
        <f>$C1028*CT1027</f>
        <v/>
      </c>
      <c r="CU1028">
        <f>$C1028*CU1027</f>
        <v/>
      </c>
      <c r="CV1028">
        <f>$C1028*CV1027</f>
        <v/>
      </c>
      <c r="CW1028">
        <f>$C1028*CW1027</f>
        <v/>
      </c>
      <c r="CX1028">
        <f>$C1028*CX1027</f>
        <v/>
      </c>
      <c r="CY1028">
        <f>$C1028*CY1027</f>
        <v/>
      </c>
      <c r="CZ1028">
        <f>$C1028*CZ1027</f>
        <v/>
      </c>
      <c r="DA1028">
        <f>$C1028*DA1027</f>
        <v/>
      </c>
      <c r="DB1028">
        <f>$C1028*DB1027</f>
        <v/>
      </c>
      <c r="DC1028">
        <f>$C1028*DC1027</f>
        <v/>
      </c>
    </row>
    <row r="1029">
      <c r="B1029" t="inlineStr">
        <is>
          <t>TSP-936</t>
        </is>
      </c>
      <c r="C1029" t="inlineStr">
        <is>
          <t>No. of batches</t>
        </is>
      </c>
      <c r="D1029">
        <f>IFERROR(INDEX(PP_Grid[#Data],$DD1029,2),0)</f>
        <v/>
      </c>
      <c r="E1029">
        <f>IFERROR(INDEX(PP_Grid[#Data],$DD1029,3),0)</f>
        <v/>
      </c>
      <c r="F1029">
        <f>IFERROR(INDEX(PP_Grid[#Data],$DD1029,4),0)</f>
        <v/>
      </c>
      <c r="G1029">
        <f>IFERROR(INDEX(PP_Grid[#Data],$DD1029,5),0)</f>
        <v/>
      </c>
      <c r="H1029">
        <f>IFERROR(INDEX(PP_Grid[#Data],$DD1029,6),0)</f>
        <v/>
      </c>
      <c r="I1029">
        <f>IFERROR(INDEX(PP_Grid[#Data],$DD1029,7),0)</f>
        <v/>
      </c>
      <c r="J1029">
        <f>IFERROR(INDEX(PP_Grid[#Data],$DD1029,8),0)</f>
        <v/>
      </c>
      <c r="K1029">
        <f>IFERROR(INDEX(PP_Grid[#Data],$DD1029,9),0)</f>
        <v/>
      </c>
      <c r="L1029">
        <f>IFERROR(INDEX(PP_Grid[#Data],$DD1029,10),0)</f>
        <v/>
      </c>
      <c r="M1029">
        <f>IFERROR(INDEX(PP_Grid[#Data],$DD1029,11),0)</f>
        <v/>
      </c>
      <c r="N1029">
        <f>IFERROR(INDEX(PP_Grid[#Data],$DD1029,12),0)</f>
        <v/>
      </c>
      <c r="O1029">
        <f>IFERROR(INDEX(PP_Grid[#Data],$DD1029,13),0)</f>
        <v/>
      </c>
      <c r="P1029">
        <f>IFERROR(INDEX(PP_Grid[#Data],$DD1029,14),0)</f>
        <v/>
      </c>
      <c r="Q1029">
        <f>IFERROR(INDEX(PP_Grid[#Data],$DD1029,15),0)</f>
        <v/>
      </c>
      <c r="R1029">
        <f>IFERROR(INDEX(PP_Grid[#Data],$DD1029,16),0)</f>
        <v/>
      </c>
      <c r="S1029">
        <f>IFERROR(INDEX(PP_Grid[#Data],$DD1029,17),0)</f>
        <v/>
      </c>
      <c r="T1029">
        <f>IFERROR(INDEX(PP_Grid[#Data],$DD1029,18),0)</f>
        <v/>
      </c>
      <c r="U1029">
        <f>IFERROR(INDEX(PP_Grid[#Data],$DD1029,19),0)</f>
        <v/>
      </c>
      <c r="V1029">
        <f>IFERROR(INDEX(PP_Grid[#Data],$DD1029,20),0)</f>
        <v/>
      </c>
      <c r="W1029">
        <f>IFERROR(INDEX(PP_Grid[#Data],$DD1029,21),0)</f>
        <v/>
      </c>
      <c r="X1029">
        <f>IFERROR(INDEX(PP_Grid[#Data],$DD1029,22),0)</f>
        <v/>
      </c>
      <c r="Y1029">
        <f>IFERROR(INDEX(PP_Grid[#Data],$DD1029,23),0)</f>
        <v/>
      </c>
      <c r="Z1029">
        <f>IFERROR(INDEX(PP_Grid[#Data],$DD1029,24),0)</f>
        <v/>
      </c>
      <c r="AA1029">
        <f>IFERROR(INDEX(PP_Grid[#Data],$DD1029,25),0)</f>
        <v/>
      </c>
      <c r="AB1029">
        <f>IFERROR(INDEX(PP_Grid[#Data],$DD1029,26),0)</f>
        <v/>
      </c>
      <c r="AC1029">
        <f>IFERROR(INDEX(PP_Grid[#Data],$DD1029,27),0)</f>
        <v/>
      </c>
      <c r="AD1029">
        <f>IFERROR(INDEX(PP_Grid[#Data],$DD1029,28),0)</f>
        <v/>
      </c>
      <c r="AE1029">
        <f>IFERROR(INDEX(PP_Grid[#Data],$DD1029,29),0)</f>
        <v/>
      </c>
      <c r="AF1029">
        <f>IFERROR(INDEX(PP_Grid[#Data],$DD1029,30),0)</f>
        <v/>
      </c>
      <c r="AG1029">
        <f>IFERROR(INDEX(PP_Grid[#Data],$DD1029,31),0)</f>
        <v/>
      </c>
      <c r="AH1029">
        <f>IFERROR(INDEX(PP_Grid[#Data],$DD1029,32),0)</f>
        <v/>
      </c>
      <c r="AI1029">
        <f>IFERROR(INDEX(PP_Grid[#Data],$DD1029,33),0)</f>
        <v/>
      </c>
      <c r="AJ1029">
        <f>IFERROR(INDEX(PP_Grid[#Data],$DD1029,34),0)</f>
        <v/>
      </c>
      <c r="AK1029">
        <f>IFERROR(INDEX(PP_Grid[#Data],$DD1029,35),0)</f>
        <v/>
      </c>
      <c r="AL1029">
        <f>IFERROR(INDEX(PP_Grid[#Data],$DD1029,36),0)</f>
        <v/>
      </c>
      <c r="AM1029">
        <f>IFERROR(INDEX(PP_Grid[#Data],$DD1029,37),0)</f>
        <v/>
      </c>
      <c r="AN1029">
        <f>IFERROR(INDEX(PP_Grid[#Data],$DD1029,38),0)</f>
        <v/>
      </c>
      <c r="AO1029">
        <f>IFERROR(INDEX(PP_Grid[#Data],$DD1029,39),0)</f>
        <v/>
      </c>
      <c r="AP1029">
        <f>IFERROR(INDEX(PP_Grid[#Data],$DD1029,40),0)</f>
        <v/>
      </c>
      <c r="AQ1029">
        <f>IFERROR(INDEX(PP_Grid[#Data],$DD1029,41),0)</f>
        <v/>
      </c>
      <c r="AR1029">
        <f>IFERROR(INDEX(PP_Grid[#Data],$DD1029,42),0)</f>
        <v/>
      </c>
      <c r="AS1029">
        <f>IFERROR(INDEX(PP_Grid[#Data],$DD1029,43),0)</f>
        <v/>
      </c>
      <c r="AT1029">
        <f>IFERROR(INDEX(PP_Grid[#Data],$DD1029,44),0)</f>
        <v/>
      </c>
      <c r="AU1029">
        <f>IFERROR(INDEX(PP_Grid[#Data],$DD1029,45),0)</f>
        <v/>
      </c>
      <c r="AV1029">
        <f>IFERROR(INDEX(PP_Grid[#Data],$DD1029,46),0)</f>
        <v/>
      </c>
      <c r="AW1029">
        <f>IFERROR(INDEX(PP_Grid[#Data],$DD1029,47),0)</f>
        <v/>
      </c>
      <c r="AX1029">
        <f>IFERROR(INDEX(PP_Grid[#Data],$DD1029,48),0)</f>
        <v/>
      </c>
      <c r="AY1029">
        <f>IFERROR(INDEX(PP_Grid[#Data],$DD1029,49),0)</f>
        <v/>
      </c>
      <c r="AZ1029">
        <f>IFERROR(INDEX(PP_Grid[#Data],$DD1029,50),0)</f>
        <v/>
      </c>
      <c r="BA1029">
        <f>IFERROR(INDEX(PP_Grid[#Data],$DD1029,51),0)</f>
        <v/>
      </c>
      <c r="BB1029">
        <f>IFERROR(INDEX(PP_Grid[#Data],$DD1029,52),0)</f>
        <v/>
      </c>
      <c r="BC1029">
        <f>IFERROR(INDEX(PP_Grid[#Data],$DD1029,53),0)</f>
        <v/>
      </c>
      <c r="BD1029">
        <f>IFERROR(INDEX(PP_Grid[#Data],$DD1029,54),0)</f>
        <v/>
      </c>
      <c r="BE1029">
        <f>IFERROR(INDEX(PP_Grid[#Data],$DD1029,55),0)</f>
        <v/>
      </c>
      <c r="BF1029">
        <f>IFERROR(INDEX(PP_Grid[#Data],$DD1029,56),0)</f>
        <v/>
      </c>
      <c r="BG1029">
        <f>IFERROR(INDEX(PP_Grid[#Data],$DD1029,57),0)</f>
        <v/>
      </c>
      <c r="BH1029">
        <f>IFERROR(INDEX(PP_Grid[#Data],$DD1029,58),0)</f>
        <v/>
      </c>
      <c r="BI1029">
        <f>IFERROR(INDEX(PP_Grid[#Data],$DD1029,59),0)</f>
        <v/>
      </c>
      <c r="BJ1029">
        <f>IFERROR(INDEX(PP_Grid[#Data],$DD1029,60),0)</f>
        <v/>
      </c>
      <c r="BK1029">
        <f>IFERROR(INDEX(PP_Grid[#Data],$DD1029,61),0)</f>
        <v/>
      </c>
      <c r="BL1029">
        <f>IFERROR(INDEX(PP_Grid[#Data],$DD1029,62),0)</f>
        <v/>
      </c>
      <c r="BM1029">
        <f>IFERROR(INDEX(PP_Grid[#Data],$DD1029,63),0)</f>
        <v/>
      </c>
      <c r="BN1029">
        <f>IFERROR(INDEX(PP_Grid[#Data],$DD1029,64),0)</f>
        <v/>
      </c>
      <c r="BO1029">
        <f>IFERROR(INDEX(PP_Grid[#Data],$DD1029,65),0)</f>
        <v/>
      </c>
      <c r="BP1029">
        <f>IFERROR(INDEX(PP_Grid[#Data],$DD1029,66),0)</f>
        <v/>
      </c>
      <c r="BQ1029">
        <f>IFERROR(INDEX(PP_Grid[#Data],$DD1029,67),0)</f>
        <v/>
      </c>
      <c r="BR1029">
        <f>IFERROR(INDEX(PP_Grid[#Data],$DD1029,68),0)</f>
        <v/>
      </c>
      <c r="BS1029">
        <f>IFERROR(INDEX(PP_Grid[#Data],$DD1029,69),0)</f>
        <v/>
      </c>
      <c r="BT1029">
        <f>IFERROR(INDEX(PP_Grid[#Data],$DD1029,70),0)</f>
        <v/>
      </c>
      <c r="BU1029">
        <f>IFERROR(INDEX(PP_Grid[#Data],$DD1029,71),0)</f>
        <v/>
      </c>
      <c r="BV1029">
        <f>IFERROR(INDEX(PP_Grid[#Data],$DD1029,72),0)</f>
        <v/>
      </c>
      <c r="BW1029">
        <f>IFERROR(INDEX(PP_Grid[#Data],$DD1029,73),0)</f>
        <v/>
      </c>
      <c r="BX1029">
        <f>IFERROR(INDEX(PP_Grid[#Data],$DD1029,74),0)</f>
        <v/>
      </c>
      <c r="BY1029">
        <f>IFERROR(INDEX(PP_Grid[#Data],$DD1029,75),0)</f>
        <v/>
      </c>
      <c r="BZ1029">
        <f>IFERROR(INDEX(PP_Grid[#Data],$DD1029,76),0)</f>
        <v/>
      </c>
      <c r="CA1029">
        <f>IFERROR(INDEX(PP_Grid[#Data],$DD1029,77),0)</f>
        <v/>
      </c>
      <c r="CB1029">
        <f>IFERROR(INDEX(PP_Grid[#Data],$DD1029,78),0)</f>
        <v/>
      </c>
      <c r="CC1029">
        <f>IFERROR(INDEX(PP_Grid[#Data],$DD1029,79),0)</f>
        <v/>
      </c>
      <c r="CD1029">
        <f>IFERROR(INDEX(PP_Grid[#Data],$DD1029,80),0)</f>
        <v/>
      </c>
      <c r="CE1029">
        <f>IFERROR(INDEX(PP_Grid[#Data],$DD1029,81),0)</f>
        <v/>
      </c>
      <c r="CF1029">
        <f>IFERROR(INDEX(PP_Grid[#Data],$DD1029,82),0)</f>
        <v/>
      </c>
      <c r="CG1029">
        <f>IFERROR(INDEX(PP_Grid[#Data],$DD1029,83),0)</f>
        <v/>
      </c>
      <c r="CH1029">
        <f>IFERROR(INDEX(PP_Grid[#Data],$DD1029,84),0)</f>
        <v/>
      </c>
      <c r="CI1029">
        <f>IFERROR(INDEX(PP_Grid[#Data],$DD1029,85),0)</f>
        <v/>
      </c>
      <c r="CJ1029">
        <f>IFERROR(INDEX(PP_Grid[#Data],$DD1029,86),0)</f>
        <v/>
      </c>
      <c r="CK1029">
        <f>IFERROR(INDEX(PP_Grid[#Data],$DD1029,87),0)</f>
        <v/>
      </c>
      <c r="CL1029">
        <f>IFERROR(INDEX(PP_Grid[#Data],$DD1029,88),0)</f>
        <v/>
      </c>
      <c r="CM1029">
        <f>IFERROR(INDEX(PP_Grid[#Data],$DD1029,89),0)</f>
        <v/>
      </c>
      <c r="CN1029">
        <f>IFERROR(INDEX(PP_Grid[#Data],$DD1029,90),0)</f>
        <v/>
      </c>
      <c r="CO1029">
        <f>IFERROR(INDEX(PP_Grid[#Data],$DD1029,91),0)</f>
        <v/>
      </c>
      <c r="CP1029">
        <f>IFERROR(INDEX(PP_Grid[#Data],$DD1029,92),0)</f>
        <v/>
      </c>
      <c r="CQ1029">
        <f>IFERROR(INDEX(PP_Grid[#Data],$DD1029,93),0)</f>
        <v/>
      </c>
      <c r="CR1029">
        <f>IFERROR(INDEX(PP_Grid[#Data],$DD1029,94),0)</f>
        <v/>
      </c>
      <c r="CS1029">
        <f>IFERROR(INDEX(PP_Grid[#Data],$DD1029,95),0)</f>
        <v/>
      </c>
      <c r="CT1029">
        <f>IFERROR(INDEX(PP_Grid[#Data],$DD1029,96),0)</f>
        <v/>
      </c>
      <c r="CU1029">
        <f>IFERROR(INDEX(PP_Grid[#Data],$DD1029,97),0)</f>
        <v/>
      </c>
      <c r="CV1029">
        <f>IFERROR(INDEX(PP_Grid[#Data],$DD1029,98),0)</f>
        <v/>
      </c>
      <c r="CW1029">
        <f>IFERROR(INDEX(PP_Grid[#Data],$DD1029,99),0)</f>
        <v/>
      </c>
      <c r="CX1029">
        <f>IFERROR(INDEX(PP_Grid[#Data],$DD1029,100),0)</f>
        <v/>
      </c>
      <c r="CY1029">
        <f>IFERROR(INDEX(PP_Grid[#Data],$DD1029,101),0)</f>
        <v/>
      </c>
      <c r="CZ1029">
        <f>IFERROR(INDEX(PP_Grid[#Data],$DD1029,102),0)</f>
        <v/>
      </c>
      <c r="DA1029">
        <f>IFERROR(INDEX(PP_Grid[#Data],$DD1029,103),0)</f>
        <v/>
      </c>
      <c r="DB1029">
        <f>IFERROR(INDEX(PP_Grid[#Data],$DD1029,104),0)</f>
        <v/>
      </c>
      <c r="DC1029">
        <f>IFERROR(INDEX(PP_Grid[#Data],$DD1029,105),0)</f>
        <v/>
      </c>
      <c r="DD1029" s="12">
        <f>IFERROR(MATCH($B1029,PP_Grid[Intermediate],0),99999)</f>
        <v/>
      </c>
    </row>
    <row r="1030">
      <c r="B1030" t="inlineStr">
        <is>
          <t>使用量(kg)</t>
        </is>
      </c>
      <c r="C1030">
        <f>SUMIFS(M_BOM[RM_Qty_Per_Batch],M_BOM[Intermediate],$B1029,M_BOM[Part Name],$A988)</f>
        <v/>
      </c>
      <c r="D1030">
        <f>$C1030*D1029</f>
        <v/>
      </c>
      <c r="E1030">
        <f>$C1030*E1029</f>
        <v/>
      </c>
      <c r="F1030">
        <f>$C1030*F1029</f>
        <v/>
      </c>
      <c r="G1030">
        <f>$C1030*G1029</f>
        <v/>
      </c>
      <c r="H1030">
        <f>$C1030*H1029</f>
        <v/>
      </c>
      <c r="I1030">
        <f>$C1030*I1029</f>
        <v/>
      </c>
      <c r="J1030">
        <f>$C1030*J1029</f>
        <v/>
      </c>
      <c r="K1030">
        <f>$C1030*K1029</f>
        <v/>
      </c>
      <c r="L1030">
        <f>$C1030*L1029</f>
        <v/>
      </c>
      <c r="M1030">
        <f>$C1030*M1029</f>
        <v/>
      </c>
      <c r="N1030">
        <f>$C1030*N1029</f>
        <v/>
      </c>
      <c r="O1030">
        <f>$C1030*O1029</f>
        <v/>
      </c>
      <c r="P1030">
        <f>$C1030*P1029</f>
        <v/>
      </c>
      <c r="Q1030">
        <f>$C1030*Q1029</f>
        <v/>
      </c>
      <c r="R1030">
        <f>$C1030*R1029</f>
        <v/>
      </c>
      <c r="S1030">
        <f>$C1030*S1029</f>
        <v/>
      </c>
      <c r="T1030">
        <f>$C1030*T1029</f>
        <v/>
      </c>
      <c r="U1030">
        <f>$C1030*U1029</f>
        <v/>
      </c>
      <c r="V1030">
        <f>$C1030*V1029</f>
        <v/>
      </c>
      <c r="W1030">
        <f>$C1030*W1029</f>
        <v/>
      </c>
      <c r="X1030">
        <f>$C1030*X1029</f>
        <v/>
      </c>
      <c r="Y1030">
        <f>$C1030*Y1029</f>
        <v/>
      </c>
      <c r="Z1030">
        <f>$C1030*Z1029</f>
        <v/>
      </c>
      <c r="AA1030">
        <f>$C1030*AA1029</f>
        <v/>
      </c>
      <c r="AB1030">
        <f>$C1030*AB1029</f>
        <v/>
      </c>
      <c r="AC1030">
        <f>$C1030*AC1029</f>
        <v/>
      </c>
      <c r="AD1030">
        <f>$C1030*AD1029</f>
        <v/>
      </c>
      <c r="AE1030">
        <f>$C1030*AE1029</f>
        <v/>
      </c>
      <c r="AF1030">
        <f>$C1030*AF1029</f>
        <v/>
      </c>
      <c r="AG1030">
        <f>$C1030*AG1029</f>
        <v/>
      </c>
      <c r="AH1030">
        <f>$C1030*AH1029</f>
        <v/>
      </c>
      <c r="AI1030">
        <f>$C1030*AI1029</f>
        <v/>
      </c>
      <c r="AJ1030">
        <f>$C1030*AJ1029</f>
        <v/>
      </c>
      <c r="AK1030">
        <f>$C1030*AK1029</f>
        <v/>
      </c>
      <c r="AL1030">
        <f>$C1030*AL1029</f>
        <v/>
      </c>
      <c r="AM1030">
        <f>$C1030*AM1029</f>
        <v/>
      </c>
      <c r="AN1030">
        <f>$C1030*AN1029</f>
        <v/>
      </c>
      <c r="AO1030">
        <f>$C1030*AO1029</f>
        <v/>
      </c>
      <c r="AP1030">
        <f>$C1030*AP1029</f>
        <v/>
      </c>
      <c r="AQ1030">
        <f>$C1030*AQ1029</f>
        <v/>
      </c>
      <c r="AR1030">
        <f>$C1030*AR1029</f>
        <v/>
      </c>
      <c r="AS1030">
        <f>$C1030*AS1029</f>
        <v/>
      </c>
      <c r="AT1030">
        <f>$C1030*AT1029</f>
        <v/>
      </c>
      <c r="AU1030">
        <f>$C1030*AU1029</f>
        <v/>
      </c>
      <c r="AV1030">
        <f>$C1030*AV1029</f>
        <v/>
      </c>
      <c r="AW1030">
        <f>$C1030*AW1029</f>
        <v/>
      </c>
      <c r="AX1030">
        <f>$C1030*AX1029</f>
        <v/>
      </c>
      <c r="AY1030">
        <f>$C1030*AY1029</f>
        <v/>
      </c>
      <c r="AZ1030">
        <f>$C1030*AZ1029</f>
        <v/>
      </c>
      <c r="BA1030">
        <f>$C1030*BA1029</f>
        <v/>
      </c>
      <c r="BB1030">
        <f>$C1030*BB1029</f>
        <v/>
      </c>
      <c r="BC1030">
        <f>$C1030*BC1029</f>
        <v/>
      </c>
      <c r="BD1030">
        <f>$C1030*BD1029</f>
        <v/>
      </c>
      <c r="BE1030">
        <f>$C1030*BE1029</f>
        <v/>
      </c>
      <c r="BF1030">
        <f>$C1030*BF1029</f>
        <v/>
      </c>
      <c r="BG1030">
        <f>$C1030*BG1029</f>
        <v/>
      </c>
      <c r="BH1030">
        <f>$C1030*BH1029</f>
        <v/>
      </c>
      <c r="BI1030">
        <f>$C1030*BI1029</f>
        <v/>
      </c>
      <c r="BJ1030">
        <f>$C1030*BJ1029</f>
        <v/>
      </c>
      <c r="BK1030">
        <f>$C1030*BK1029</f>
        <v/>
      </c>
      <c r="BL1030">
        <f>$C1030*BL1029</f>
        <v/>
      </c>
      <c r="BM1030">
        <f>$C1030*BM1029</f>
        <v/>
      </c>
      <c r="BN1030">
        <f>$C1030*BN1029</f>
        <v/>
      </c>
      <c r="BO1030">
        <f>$C1030*BO1029</f>
        <v/>
      </c>
      <c r="BP1030">
        <f>$C1030*BP1029</f>
        <v/>
      </c>
      <c r="BQ1030">
        <f>$C1030*BQ1029</f>
        <v/>
      </c>
      <c r="BR1030">
        <f>$C1030*BR1029</f>
        <v/>
      </c>
      <c r="BS1030">
        <f>$C1030*BS1029</f>
        <v/>
      </c>
      <c r="BT1030">
        <f>$C1030*BT1029</f>
        <v/>
      </c>
      <c r="BU1030">
        <f>$C1030*BU1029</f>
        <v/>
      </c>
      <c r="BV1030">
        <f>$C1030*BV1029</f>
        <v/>
      </c>
      <c r="BW1030">
        <f>$C1030*BW1029</f>
        <v/>
      </c>
      <c r="BX1030">
        <f>$C1030*BX1029</f>
        <v/>
      </c>
      <c r="BY1030">
        <f>$C1030*BY1029</f>
        <v/>
      </c>
      <c r="BZ1030">
        <f>$C1030*BZ1029</f>
        <v/>
      </c>
      <c r="CA1030">
        <f>$C1030*CA1029</f>
        <v/>
      </c>
      <c r="CB1030">
        <f>$C1030*CB1029</f>
        <v/>
      </c>
      <c r="CC1030">
        <f>$C1030*CC1029</f>
        <v/>
      </c>
      <c r="CD1030">
        <f>$C1030*CD1029</f>
        <v/>
      </c>
      <c r="CE1030">
        <f>$C1030*CE1029</f>
        <v/>
      </c>
      <c r="CF1030">
        <f>$C1030*CF1029</f>
        <v/>
      </c>
      <c r="CG1030">
        <f>$C1030*CG1029</f>
        <v/>
      </c>
      <c r="CH1030">
        <f>$C1030*CH1029</f>
        <v/>
      </c>
      <c r="CI1030">
        <f>$C1030*CI1029</f>
        <v/>
      </c>
      <c r="CJ1030">
        <f>$C1030*CJ1029</f>
        <v/>
      </c>
      <c r="CK1030">
        <f>$C1030*CK1029</f>
        <v/>
      </c>
      <c r="CL1030">
        <f>$C1030*CL1029</f>
        <v/>
      </c>
      <c r="CM1030">
        <f>$C1030*CM1029</f>
        <v/>
      </c>
      <c r="CN1030">
        <f>$C1030*CN1029</f>
        <v/>
      </c>
      <c r="CO1030">
        <f>$C1030*CO1029</f>
        <v/>
      </c>
      <c r="CP1030">
        <f>$C1030*CP1029</f>
        <v/>
      </c>
      <c r="CQ1030">
        <f>$C1030*CQ1029</f>
        <v/>
      </c>
      <c r="CR1030">
        <f>$C1030*CR1029</f>
        <v/>
      </c>
      <c r="CS1030">
        <f>$C1030*CS1029</f>
        <v/>
      </c>
      <c r="CT1030">
        <f>$C1030*CT1029</f>
        <v/>
      </c>
      <c r="CU1030">
        <f>$C1030*CU1029</f>
        <v/>
      </c>
      <c r="CV1030">
        <f>$C1030*CV1029</f>
        <v/>
      </c>
      <c r="CW1030">
        <f>$C1030*CW1029</f>
        <v/>
      </c>
      <c r="CX1030">
        <f>$C1030*CX1029</f>
        <v/>
      </c>
      <c r="CY1030">
        <f>$C1030*CY1029</f>
        <v/>
      </c>
      <c r="CZ1030">
        <f>$C1030*CZ1029</f>
        <v/>
      </c>
      <c r="DA1030">
        <f>$C1030*DA1029</f>
        <v/>
      </c>
      <c r="DB1030">
        <f>$C1030*DB1029</f>
        <v/>
      </c>
      <c r="DC1030">
        <f>$C1030*DC1029</f>
        <v/>
      </c>
    </row>
    <row r="1031">
      <c r="B1031" t="inlineStr">
        <is>
          <t>TSP-937</t>
        </is>
      </c>
      <c r="C1031" t="inlineStr">
        <is>
          <t>No. of batches</t>
        </is>
      </c>
      <c r="D1031">
        <f>IFERROR(INDEX(PP_Grid[#Data],$DD1031,2),0)</f>
        <v/>
      </c>
      <c r="E1031">
        <f>IFERROR(INDEX(PP_Grid[#Data],$DD1031,3),0)</f>
        <v/>
      </c>
      <c r="F1031">
        <f>IFERROR(INDEX(PP_Grid[#Data],$DD1031,4),0)</f>
        <v/>
      </c>
      <c r="G1031">
        <f>IFERROR(INDEX(PP_Grid[#Data],$DD1031,5),0)</f>
        <v/>
      </c>
      <c r="H1031">
        <f>IFERROR(INDEX(PP_Grid[#Data],$DD1031,6),0)</f>
        <v/>
      </c>
      <c r="I1031">
        <f>IFERROR(INDEX(PP_Grid[#Data],$DD1031,7),0)</f>
        <v/>
      </c>
      <c r="J1031">
        <f>IFERROR(INDEX(PP_Grid[#Data],$DD1031,8),0)</f>
        <v/>
      </c>
      <c r="K1031">
        <f>IFERROR(INDEX(PP_Grid[#Data],$DD1031,9),0)</f>
        <v/>
      </c>
      <c r="L1031">
        <f>IFERROR(INDEX(PP_Grid[#Data],$DD1031,10),0)</f>
        <v/>
      </c>
      <c r="M1031">
        <f>IFERROR(INDEX(PP_Grid[#Data],$DD1031,11),0)</f>
        <v/>
      </c>
      <c r="N1031">
        <f>IFERROR(INDEX(PP_Grid[#Data],$DD1031,12),0)</f>
        <v/>
      </c>
      <c r="O1031">
        <f>IFERROR(INDEX(PP_Grid[#Data],$DD1031,13),0)</f>
        <v/>
      </c>
      <c r="P1031">
        <f>IFERROR(INDEX(PP_Grid[#Data],$DD1031,14),0)</f>
        <v/>
      </c>
      <c r="Q1031">
        <f>IFERROR(INDEX(PP_Grid[#Data],$DD1031,15),0)</f>
        <v/>
      </c>
      <c r="R1031">
        <f>IFERROR(INDEX(PP_Grid[#Data],$DD1031,16),0)</f>
        <v/>
      </c>
      <c r="S1031">
        <f>IFERROR(INDEX(PP_Grid[#Data],$DD1031,17),0)</f>
        <v/>
      </c>
      <c r="T1031">
        <f>IFERROR(INDEX(PP_Grid[#Data],$DD1031,18),0)</f>
        <v/>
      </c>
      <c r="U1031">
        <f>IFERROR(INDEX(PP_Grid[#Data],$DD1031,19),0)</f>
        <v/>
      </c>
      <c r="V1031">
        <f>IFERROR(INDEX(PP_Grid[#Data],$DD1031,20),0)</f>
        <v/>
      </c>
      <c r="W1031">
        <f>IFERROR(INDEX(PP_Grid[#Data],$DD1031,21),0)</f>
        <v/>
      </c>
      <c r="X1031">
        <f>IFERROR(INDEX(PP_Grid[#Data],$DD1031,22),0)</f>
        <v/>
      </c>
      <c r="Y1031">
        <f>IFERROR(INDEX(PP_Grid[#Data],$DD1031,23),0)</f>
        <v/>
      </c>
      <c r="Z1031">
        <f>IFERROR(INDEX(PP_Grid[#Data],$DD1031,24),0)</f>
        <v/>
      </c>
      <c r="AA1031">
        <f>IFERROR(INDEX(PP_Grid[#Data],$DD1031,25),0)</f>
        <v/>
      </c>
      <c r="AB1031">
        <f>IFERROR(INDEX(PP_Grid[#Data],$DD1031,26),0)</f>
        <v/>
      </c>
      <c r="AC1031">
        <f>IFERROR(INDEX(PP_Grid[#Data],$DD1031,27),0)</f>
        <v/>
      </c>
      <c r="AD1031">
        <f>IFERROR(INDEX(PP_Grid[#Data],$DD1031,28),0)</f>
        <v/>
      </c>
      <c r="AE1031">
        <f>IFERROR(INDEX(PP_Grid[#Data],$DD1031,29),0)</f>
        <v/>
      </c>
      <c r="AF1031">
        <f>IFERROR(INDEX(PP_Grid[#Data],$DD1031,30),0)</f>
        <v/>
      </c>
      <c r="AG1031">
        <f>IFERROR(INDEX(PP_Grid[#Data],$DD1031,31),0)</f>
        <v/>
      </c>
      <c r="AH1031">
        <f>IFERROR(INDEX(PP_Grid[#Data],$DD1031,32),0)</f>
        <v/>
      </c>
      <c r="AI1031">
        <f>IFERROR(INDEX(PP_Grid[#Data],$DD1031,33),0)</f>
        <v/>
      </c>
      <c r="AJ1031">
        <f>IFERROR(INDEX(PP_Grid[#Data],$DD1031,34),0)</f>
        <v/>
      </c>
      <c r="AK1031">
        <f>IFERROR(INDEX(PP_Grid[#Data],$DD1031,35),0)</f>
        <v/>
      </c>
      <c r="AL1031">
        <f>IFERROR(INDEX(PP_Grid[#Data],$DD1031,36),0)</f>
        <v/>
      </c>
      <c r="AM1031">
        <f>IFERROR(INDEX(PP_Grid[#Data],$DD1031,37),0)</f>
        <v/>
      </c>
      <c r="AN1031">
        <f>IFERROR(INDEX(PP_Grid[#Data],$DD1031,38),0)</f>
        <v/>
      </c>
      <c r="AO1031">
        <f>IFERROR(INDEX(PP_Grid[#Data],$DD1031,39),0)</f>
        <v/>
      </c>
      <c r="AP1031">
        <f>IFERROR(INDEX(PP_Grid[#Data],$DD1031,40),0)</f>
        <v/>
      </c>
      <c r="AQ1031">
        <f>IFERROR(INDEX(PP_Grid[#Data],$DD1031,41),0)</f>
        <v/>
      </c>
      <c r="AR1031">
        <f>IFERROR(INDEX(PP_Grid[#Data],$DD1031,42),0)</f>
        <v/>
      </c>
      <c r="AS1031">
        <f>IFERROR(INDEX(PP_Grid[#Data],$DD1031,43),0)</f>
        <v/>
      </c>
      <c r="AT1031">
        <f>IFERROR(INDEX(PP_Grid[#Data],$DD1031,44),0)</f>
        <v/>
      </c>
      <c r="AU1031">
        <f>IFERROR(INDEX(PP_Grid[#Data],$DD1031,45),0)</f>
        <v/>
      </c>
      <c r="AV1031">
        <f>IFERROR(INDEX(PP_Grid[#Data],$DD1031,46),0)</f>
        <v/>
      </c>
      <c r="AW1031">
        <f>IFERROR(INDEX(PP_Grid[#Data],$DD1031,47),0)</f>
        <v/>
      </c>
      <c r="AX1031">
        <f>IFERROR(INDEX(PP_Grid[#Data],$DD1031,48),0)</f>
        <v/>
      </c>
      <c r="AY1031">
        <f>IFERROR(INDEX(PP_Grid[#Data],$DD1031,49),0)</f>
        <v/>
      </c>
      <c r="AZ1031">
        <f>IFERROR(INDEX(PP_Grid[#Data],$DD1031,50),0)</f>
        <v/>
      </c>
      <c r="BA1031">
        <f>IFERROR(INDEX(PP_Grid[#Data],$DD1031,51),0)</f>
        <v/>
      </c>
      <c r="BB1031">
        <f>IFERROR(INDEX(PP_Grid[#Data],$DD1031,52),0)</f>
        <v/>
      </c>
      <c r="BC1031">
        <f>IFERROR(INDEX(PP_Grid[#Data],$DD1031,53),0)</f>
        <v/>
      </c>
      <c r="BD1031">
        <f>IFERROR(INDEX(PP_Grid[#Data],$DD1031,54),0)</f>
        <v/>
      </c>
      <c r="BE1031">
        <f>IFERROR(INDEX(PP_Grid[#Data],$DD1031,55),0)</f>
        <v/>
      </c>
      <c r="BF1031">
        <f>IFERROR(INDEX(PP_Grid[#Data],$DD1031,56),0)</f>
        <v/>
      </c>
      <c r="BG1031">
        <f>IFERROR(INDEX(PP_Grid[#Data],$DD1031,57),0)</f>
        <v/>
      </c>
      <c r="BH1031">
        <f>IFERROR(INDEX(PP_Grid[#Data],$DD1031,58),0)</f>
        <v/>
      </c>
      <c r="BI1031">
        <f>IFERROR(INDEX(PP_Grid[#Data],$DD1031,59),0)</f>
        <v/>
      </c>
      <c r="BJ1031">
        <f>IFERROR(INDEX(PP_Grid[#Data],$DD1031,60),0)</f>
        <v/>
      </c>
      <c r="BK1031">
        <f>IFERROR(INDEX(PP_Grid[#Data],$DD1031,61),0)</f>
        <v/>
      </c>
      <c r="BL1031">
        <f>IFERROR(INDEX(PP_Grid[#Data],$DD1031,62),0)</f>
        <v/>
      </c>
      <c r="BM1031">
        <f>IFERROR(INDEX(PP_Grid[#Data],$DD1031,63),0)</f>
        <v/>
      </c>
      <c r="BN1031">
        <f>IFERROR(INDEX(PP_Grid[#Data],$DD1031,64),0)</f>
        <v/>
      </c>
      <c r="BO1031">
        <f>IFERROR(INDEX(PP_Grid[#Data],$DD1031,65),0)</f>
        <v/>
      </c>
      <c r="BP1031">
        <f>IFERROR(INDEX(PP_Grid[#Data],$DD1031,66),0)</f>
        <v/>
      </c>
      <c r="BQ1031">
        <f>IFERROR(INDEX(PP_Grid[#Data],$DD1031,67),0)</f>
        <v/>
      </c>
      <c r="BR1031">
        <f>IFERROR(INDEX(PP_Grid[#Data],$DD1031,68),0)</f>
        <v/>
      </c>
      <c r="BS1031">
        <f>IFERROR(INDEX(PP_Grid[#Data],$DD1031,69),0)</f>
        <v/>
      </c>
      <c r="BT1031">
        <f>IFERROR(INDEX(PP_Grid[#Data],$DD1031,70),0)</f>
        <v/>
      </c>
      <c r="BU1031">
        <f>IFERROR(INDEX(PP_Grid[#Data],$DD1031,71),0)</f>
        <v/>
      </c>
      <c r="BV1031">
        <f>IFERROR(INDEX(PP_Grid[#Data],$DD1031,72),0)</f>
        <v/>
      </c>
      <c r="BW1031">
        <f>IFERROR(INDEX(PP_Grid[#Data],$DD1031,73),0)</f>
        <v/>
      </c>
      <c r="BX1031">
        <f>IFERROR(INDEX(PP_Grid[#Data],$DD1031,74),0)</f>
        <v/>
      </c>
      <c r="BY1031">
        <f>IFERROR(INDEX(PP_Grid[#Data],$DD1031,75),0)</f>
        <v/>
      </c>
      <c r="BZ1031">
        <f>IFERROR(INDEX(PP_Grid[#Data],$DD1031,76),0)</f>
        <v/>
      </c>
      <c r="CA1031">
        <f>IFERROR(INDEX(PP_Grid[#Data],$DD1031,77),0)</f>
        <v/>
      </c>
      <c r="CB1031">
        <f>IFERROR(INDEX(PP_Grid[#Data],$DD1031,78),0)</f>
        <v/>
      </c>
      <c r="CC1031">
        <f>IFERROR(INDEX(PP_Grid[#Data],$DD1031,79),0)</f>
        <v/>
      </c>
      <c r="CD1031">
        <f>IFERROR(INDEX(PP_Grid[#Data],$DD1031,80),0)</f>
        <v/>
      </c>
      <c r="CE1031">
        <f>IFERROR(INDEX(PP_Grid[#Data],$DD1031,81),0)</f>
        <v/>
      </c>
      <c r="CF1031">
        <f>IFERROR(INDEX(PP_Grid[#Data],$DD1031,82),0)</f>
        <v/>
      </c>
      <c r="CG1031">
        <f>IFERROR(INDEX(PP_Grid[#Data],$DD1031,83),0)</f>
        <v/>
      </c>
      <c r="CH1031">
        <f>IFERROR(INDEX(PP_Grid[#Data],$DD1031,84),0)</f>
        <v/>
      </c>
      <c r="CI1031">
        <f>IFERROR(INDEX(PP_Grid[#Data],$DD1031,85),0)</f>
        <v/>
      </c>
      <c r="CJ1031">
        <f>IFERROR(INDEX(PP_Grid[#Data],$DD1031,86),0)</f>
        <v/>
      </c>
      <c r="CK1031">
        <f>IFERROR(INDEX(PP_Grid[#Data],$DD1031,87),0)</f>
        <v/>
      </c>
      <c r="CL1031">
        <f>IFERROR(INDEX(PP_Grid[#Data],$DD1031,88),0)</f>
        <v/>
      </c>
      <c r="CM1031">
        <f>IFERROR(INDEX(PP_Grid[#Data],$DD1031,89),0)</f>
        <v/>
      </c>
      <c r="CN1031">
        <f>IFERROR(INDEX(PP_Grid[#Data],$DD1031,90),0)</f>
        <v/>
      </c>
      <c r="CO1031">
        <f>IFERROR(INDEX(PP_Grid[#Data],$DD1031,91),0)</f>
        <v/>
      </c>
      <c r="CP1031">
        <f>IFERROR(INDEX(PP_Grid[#Data],$DD1031,92),0)</f>
        <v/>
      </c>
      <c r="CQ1031">
        <f>IFERROR(INDEX(PP_Grid[#Data],$DD1031,93),0)</f>
        <v/>
      </c>
      <c r="CR1031">
        <f>IFERROR(INDEX(PP_Grid[#Data],$DD1031,94),0)</f>
        <v/>
      </c>
      <c r="CS1031">
        <f>IFERROR(INDEX(PP_Grid[#Data],$DD1031,95),0)</f>
        <v/>
      </c>
      <c r="CT1031">
        <f>IFERROR(INDEX(PP_Grid[#Data],$DD1031,96),0)</f>
        <v/>
      </c>
      <c r="CU1031">
        <f>IFERROR(INDEX(PP_Grid[#Data],$DD1031,97),0)</f>
        <v/>
      </c>
      <c r="CV1031">
        <f>IFERROR(INDEX(PP_Grid[#Data],$DD1031,98),0)</f>
        <v/>
      </c>
      <c r="CW1031">
        <f>IFERROR(INDEX(PP_Grid[#Data],$DD1031,99),0)</f>
        <v/>
      </c>
      <c r="CX1031">
        <f>IFERROR(INDEX(PP_Grid[#Data],$DD1031,100),0)</f>
        <v/>
      </c>
      <c r="CY1031">
        <f>IFERROR(INDEX(PP_Grid[#Data],$DD1031,101),0)</f>
        <v/>
      </c>
      <c r="CZ1031">
        <f>IFERROR(INDEX(PP_Grid[#Data],$DD1031,102),0)</f>
        <v/>
      </c>
      <c r="DA1031">
        <f>IFERROR(INDEX(PP_Grid[#Data],$DD1031,103),0)</f>
        <v/>
      </c>
      <c r="DB1031">
        <f>IFERROR(INDEX(PP_Grid[#Data],$DD1031,104),0)</f>
        <v/>
      </c>
      <c r="DC1031">
        <f>IFERROR(INDEX(PP_Grid[#Data],$DD1031,105),0)</f>
        <v/>
      </c>
      <c r="DD1031" s="12">
        <f>IFERROR(MATCH($B1031,PP_Grid[Intermediate],0),99999)</f>
        <v/>
      </c>
    </row>
    <row r="1032">
      <c r="B1032" t="inlineStr">
        <is>
          <t>使用量(kg)</t>
        </is>
      </c>
      <c r="C1032">
        <f>SUMIFS(M_BOM[RM_Qty_Per_Batch],M_BOM[Intermediate],$B1031,M_BOM[Part Name],$A988)</f>
        <v/>
      </c>
      <c r="D1032">
        <f>$C1032*D1031</f>
        <v/>
      </c>
      <c r="E1032">
        <f>$C1032*E1031</f>
        <v/>
      </c>
      <c r="F1032">
        <f>$C1032*F1031</f>
        <v/>
      </c>
      <c r="G1032">
        <f>$C1032*G1031</f>
        <v/>
      </c>
      <c r="H1032">
        <f>$C1032*H1031</f>
        <v/>
      </c>
      <c r="I1032">
        <f>$C1032*I1031</f>
        <v/>
      </c>
      <c r="J1032">
        <f>$C1032*J1031</f>
        <v/>
      </c>
      <c r="K1032">
        <f>$C1032*K1031</f>
        <v/>
      </c>
      <c r="L1032">
        <f>$C1032*L1031</f>
        <v/>
      </c>
      <c r="M1032">
        <f>$C1032*M1031</f>
        <v/>
      </c>
      <c r="N1032">
        <f>$C1032*N1031</f>
        <v/>
      </c>
      <c r="O1032">
        <f>$C1032*O1031</f>
        <v/>
      </c>
      <c r="P1032">
        <f>$C1032*P1031</f>
        <v/>
      </c>
      <c r="Q1032">
        <f>$C1032*Q1031</f>
        <v/>
      </c>
      <c r="R1032">
        <f>$C1032*R1031</f>
        <v/>
      </c>
      <c r="S1032">
        <f>$C1032*S1031</f>
        <v/>
      </c>
      <c r="T1032">
        <f>$C1032*T1031</f>
        <v/>
      </c>
      <c r="U1032">
        <f>$C1032*U1031</f>
        <v/>
      </c>
      <c r="V1032">
        <f>$C1032*V1031</f>
        <v/>
      </c>
      <c r="W1032">
        <f>$C1032*W1031</f>
        <v/>
      </c>
      <c r="X1032">
        <f>$C1032*X1031</f>
        <v/>
      </c>
      <c r="Y1032">
        <f>$C1032*Y1031</f>
        <v/>
      </c>
      <c r="Z1032">
        <f>$C1032*Z1031</f>
        <v/>
      </c>
      <c r="AA1032">
        <f>$C1032*AA1031</f>
        <v/>
      </c>
      <c r="AB1032">
        <f>$C1032*AB1031</f>
        <v/>
      </c>
      <c r="AC1032">
        <f>$C1032*AC1031</f>
        <v/>
      </c>
      <c r="AD1032">
        <f>$C1032*AD1031</f>
        <v/>
      </c>
      <c r="AE1032">
        <f>$C1032*AE1031</f>
        <v/>
      </c>
      <c r="AF1032">
        <f>$C1032*AF1031</f>
        <v/>
      </c>
      <c r="AG1032">
        <f>$C1032*AG1031</f>
        <v/>
      </c>
      <c r="AH1032">
        <f>$C1032*AH1031</f>
        <v/>
      </c>
      <c r="AI1032">
        <f>$C1032*AI1031</f>
        <v/>
      </c>
      <c r="AJ1032">
        <f>$C1032*AJ1031</f>
        <v/>
      </c>
      <c r="AK1032">
        <f>$C1032*AK1031</f>
        <v/>
      </c>
      <c r="AL1032">
        <f>$C1032*AL1031</f>
        <v/>
      </c>
      <c r="AM1032">
        <f>$C1032*AM1031</f>
        <v/>
      </c>
      <c r="AN1032">
        <f>$C1032*AN1031</f>
        <v/>
      </c>
      <c r="AO1032">
        <f>$C1032*AO1031</f>
        <v/>
      </c>
      <c r="AP1032">
        <f>$C1032*AP1031</f>
        <v/>
      </c>
      <c r="AQ1032">
        <f>$C1032*AQ1031</f>
        <v/>
      </c>
      <c r="AR1032">
        <f>$C1032*AR1031</f>
        <v/>
      </c>
      <c r="AS1032">
        <f>$C1032*AS1031</f>
        <v/>
      </c>
      <c r="AT1032">
        <f>$C1032*AT1031</f>
        <v/>
      </c>
      <c r="AU1032">
        <f>$C1032*AU1031</f>
        <v/>
      </c>
      <c r="AV1032">
        <f>$C1032*AV1031</f>
        <v/>
      </c>
      <c r="AW1032">
        <f>$C1032*AW1031</f>
        <v/>
      </c>
      <c r="AX1032">
        <f>$C1032*AX1031</f>
        <v/>
      </c>
      <c r="AY1032">
        <f>$C1032*AY1031</f>
        <v/>
      </c>
      <c r="AZ1032">
        <f>$C1032*AZ1031</f>
        <v/>
      </c>
      <c r="BA1032">
        <f>$C1032*BA1031</f>
        <v/>
      </c>
      <c r="BB1032">
        <f>$C1032*BB1031</f>
        <v/>
      </c>
      <c r="BC1032">
        <f>$C1032*BC1031</f>
        <v/>
      </c>
      <c r="BD1032">
        <f>$C1032*BD1031</f>
        <v/>
      </c>
      <c r="BE1032">
        <f>$C1032*BE1031</f>
        <v/>
      </c>
      <c r="BF1032">
        <f>$C1032*BF1031</f>
        <v/>
      </c>
      <c r="BG1032">
        <f>$C1032*BG1031</f>
        <v/>
      </c>
      <c r="BH1032">
        <f>$C1032*BH1031</f>
        <v/>
      </c>
      <c r="BI1032">
        <f>$C1032*BI1031</f>
        <v/>
      </c>
      <c r="BJ1032">
        <f>$C1032*BJ1031</f>
        <v/>
      </c>
      <c r="BK1032">
        <f>$C1032*BK1031</f>
        <v/>
      </c>
      <c r="BL1032">
        <f>$C1032*BL1031</f>
        <v/>
      </c>
      <c r="BM1032">
        <f>$C1032*BM1031</f>
        <v/>
      </c>
      <c r="BN1032">
        <f>$C1032*BN1031</f>
        <v/>
      </c>
      <c r="BO1032">
        <f>$C1032*BO1031</f>
        <v/>
      </c>
      <c r="BP1032">
        <f>$C1032*BP1031</f>
        <v/>
      </c>
      <c r="BQ1032">
        <f>$C1032*BQ1031</f>
        <v/>
      </c>
      <c r="BR1032">
        <f>$C1032*BR1031</f>
        <v/>
      </c>
      <c r="BS1032">
        <f>$C1032*BS1031</f>
        <v/>
      </c>
      <c r="BT1032">
        <f>$C1032*BT1031</f>
        <v/>
      </c>
      <c r="BU1032">
        <f>$C1032*BU1031</f>
        <v/>
      </c>
      <c r="BV1032">
        <f>$C1032*BV1031</f>
        <v/>
      </c>
      <c r="BW1032">
        <f>$C1032*BW1031</f>
        <v/>
      </c>
      <c r="BX1032">
        <f>$C1032*BX1031</f>
        <v/>
      </c>
      <c r="BY1032">
        <f>$C1032*BY1031</f>
        <v/>
      </c>
      <c r="BZ1032">
        <f>$C1032*BZ1031</f>
        <v/>
      </c>
      <c r="CA1032">
        <f>$C1032*CA1031</f>
        <v/>
      </c>
      <c r="CB1032">
        <f>$C1032*CB1031</f>
        <v/>
      </c>
      <c r="CC1032">
        <f>$C1032*CC1031</f>
        <v/>
      </c>
      <c r="CD1032">
        <f>$C1032*CD1031</f>
        <v/>
      </c>
      <c r="CE1032">
        <f>$C1032*CE1031</f>
        <v/>
      </c>
      <c r="CF1032">
        <f>$C1032*CF1031</f>
        <v/>
      </c>
      <c r="CG1032">
        <f>$C1032*CG1031</f>
        <v/>
      </c>
      <c r="CH1032">
        <f>$C1032*CH1031</f>
        <v/>
      </c>
      <c r="CI1032">
        <f>$C1032*CI1031</f>
        <v/>
      </c>
      <c r="CJ1032">
        <f>$C1032*CJ1031</f>
        <v/>
      </c>
      <c r="CK1032">
        <f>$C1032*CK1031</f>
        <v/>
      </c>
      <c r="CL1032">
        <f>$C1032*CL1031</f>
        <v/>
      </c>
      <c r="CM1032">
        <f>$C1032*CM1031</f>
        <v/>
      </c>
      <c r="CN1032">
        <f>$C1032*CN1031</f>
        <v/>
      </c>
      <c r="CO1032">
        <f>$C1032*CO1031</f>
        <v/>
      </c>
      <c r="CP1032">
        <f>$C1032*CP1031</f>
        <v/>
      </c>
      <c r="CQ1032">
        <f>$C1032*CQ1031</f>
        <v/>
      </c>
      <c r="CR1032">
        <f>$C1032*CR1031</f>
        <v/>
      </c>
      <c r="CS1032">
        <f>$C1032*CS1031</f>
        <v/>
      </c>
      <c r="CT1032">
        <f>$C1032*CT1031</f>
        <v/>
      </c>
      <c r="CU1032">
        <f>$C1032*CU1031</f>
        <v/>
      </c>
      <c r="CV1032">
        <f>$C1032*CV1031</f>
        <v/>
      </c>
      <c r="CW1032">
        <f>$C1032*CW1031</f>
        <v/>
      </c>
      <c r="CX1032">
        <f>$C1032*CX1031</f>
        <v/>
      </c>
      <c r="CY1032">
        <f>$C1032*CY1031</f>
        <v/>
      </c>
      <c r="CZ1032">
        <f>$C1032*CZ1031</f>
        <v/>
      </c>
      <c r="DA1032">
        <f>$C1032*DA1031</f>
        <v/>
      </c>
      <c r="DB1032">
        <f>$C1032*DB1031</f>
        <v/>
      </c>
      <c r="DC1032">
        <f>$C1032*DC1031</f>
        <v/>
      </c>
    </row>
    <row r="1033">
      <c r="B1033" t="inlineStr">
        <is>
          <t>TSP-937</t>
        </is>
      </c>
      <c r="C1033" t="inlineStr">
        <is>
          <t>No. of batches</t>
        </is>
      </c>
      <c r="D1033">
        <f>IFERROR(INDEX(PP_Grid[#Data],$DD1033,2),0)</f>
        <v/>
      </c>
      <c r="E1033">
        <f>IFERROR(INDEX(PP_Grid[#Data],$DD1033,3),0)</f>
        <v/>
      </c>
      <c r="F1033">
        <f>IFERROR(INDEX(PP_Grid[#Data],$DD1033,4),0)</f>
        <v/>
      </c>
      <c r="G1033">
        <f>IFERROR(INDEX(PP_Grid[#Data],$DD1033,5),0)</f>
        <v/>
      </c>
      <c r="H1033">
        <f>IFERROR(INDEX(PP_Grid[#Data],$DD1033,6),0)</f>
        <v/>
      </c>
      <c r="I1033">
        <f>IFERROR(INDEX(PP_Grid[#Data],$DD1033,7),0)</f>
        <v/>
      </c>
      <c r="J1033">
        <f>IFERROR(INDEX(PP_Grid[#Data],$DD1033,8),0)</f>
        <v/>
      </c>
      <c r="K1033">
        <f>IFERROR(INDEX(PP_Grid[#Data],$DD1033,9),0)</f>
        <v/>
      </c>
      <c r="L1033">
        <f>IFERROR(INDEX(PP_Grid[#Data],$DD1033,10),0)</f>
        <v/>
      </c>
      <c r="M1033">
        <f>IFERROR(INDEX(PP_Grid[#Data],$DD1033,11),0)</f>
        <v/>
      </c>
      <c r="N1033">
        <f>IFERROR(INDEX(PP_Grid[#Data],$DD1033,12),0)</f>
        <v/>
      </c>
      <c r="O1033">
        <f>IFERROR(INDEX(PP_Grid[#Data],$DD1033,13),0)</f>
        <v/>
      </c>
      <c r="P1033">
        <f>IFERROR(INDEX(PP_Grid[#Data],$DD1033,14),0)</f>
        <v/>
      </c>
      <c r="Q1033">
        <f>IFERROR(INDEX(PP_Grid[#Data],$DD1033,15),0)</f>
        <v/>
      </c>
      <c r="R1033">
        <f>IFERROR(INDEX(PP_Grid[#Data],$DD1033,16),0)</f>
        <v/>
      </c>
      <c r="S1033">
        <f>IFERROR(INDEX(PP_Grid[#Data],$DD1033,17),0)</f>
        <v/>
      </c>
      <c r="T1033">
        <f>IFERROR(INDEX(PP_Grid[#Data],$DD1033,18),0)</f>
        <v/>
      </c>
      <c r="U1033">
        <f>IFERROR(INDEX(PP_Grid[#Data],$DD1033,19),0)</f>
        <v/>
      </c>
      <c r="V1033">
        <f>IFERROR(INDEX(PP_Grid[#Data],$DD1033,20),0)</f>
        <v/>
      </c>
      <c r="W1033">
        <f>IFERROR(INDEX(PP_Grid[#Data],$DD1033,21),0)</f>
        <v/>
      </c>
      <c r="X1033">
        <f>IFERROR(INDEX(PP_Grid[#Data],$DD1033,22),0)</f>
        <v/>
      </c>
      <c r="Y1033">
        <f>IFERROR(INDEX(PP_Grid[#Data],$DD1033,23),0)</f>
        <v/>
      </c>
      <c r="Z1033">
        <f>IFERROR(INDEX(PP_Grid[#Data],$DD1033,24),0)</f>
        <v/>
      </c>
      <c r="AA1033">
        <f>IFERROR(INDEX(PP_Grid[#Data],$DD1033,25),0)</f>
        <v/>
      </c>
      <c r="AB1033">
        <f>IFERROR(INDEX(PP_Grid[#Data],$DD1033,26),0)</f>
        <v/>
      </c>
      <c r="AC1033">
        <f>IFERROR(INDEX(PP_Grid[#Data],$DD1033,27),0)</f>
        <v/>
      </c>
      <c r="AD1033">
        <f>IFERROR(INDEX(PP_Grid[#Data],$DD1033,28),0)</f>
        <v/>
      </c>
      <c r="AE1033">
        <f>IFERROR(INDEX(PP_Grid[#Data],$DD1033,29),0)</f>
        <v/>
      </c>
      <c r="AF1033">
        <f>IFERROR(INDEX(PP_Grid[#Data],$DD1033,30),0)</f>
        <v/>
      </c>
      <c r="AG1033">
        <f>IFERROR(INDEX(PP_Grid[#Data],$DD1033,31),0)</f>
        <v/>
      </c>
      <c r="AH1033">
        <f>IFERROR(INDEX(PP_Grid[#Data],$DD1033,32),0)</f>
        <v/>
      </c>
      <c r="AI1033">
        <f>IFERROR(INDEX(PP_Grid[#Data],$DD1033,33),0)</f>
        <v/>
      </c>
      <c r="AJ1033">
        <f>IFERROR(INDEX(PP_Grid[#Data],$DD1033,34),0)</f>
        <v/>
      </c>
      <c r="AK1033">
        <f>IFERROR(INDEX(PP_Grid[#Data],$DD1033,35),0)</f>
        <v/>
      </c>
      <c r="AL1033">
        <f>IFERROR(INDEX(PP_Grid[#Data],$DD1033,36),0)</f>
        <v/>
      </c>
      <c r="AM1033">
        <f>IFERROR(INDEX(PP_Grid[#Data],$DD1033,37),0)</f>
        <v/>
      </c>
      <c r="AN1033">
        <f>IFERROR(INDEX(PP_Grid[#Data],$DD1033,38),0)</f>
        <v/>
      </c>
      <c r="AO1033">
        <f>IFERROR(INDEX(PP_Grid[#Data],$DD1033,39),0)</f>
        <v/>
      </c>
      <c r="AP1033">
        <f>IFERROR(INDEX(PP_Grid[#Data],$DD1033,40),0)</f>
        <v/>
      </c>
      <c r="AQ1033">
        <f>IFERROR(INDEX(PP_Grid[#Data],$DD1033,41),0)</f>
        <v/>
      </c>
      <c r="AR1033">
        <f>IFERROR(INDEX(PP_Grid[#Data],$DD1033,42),0)</f>
        <v/>
      </c>
      <c r="AS1033">
        <f>IFERROR(INDEX(PP_Grid[#Data],$DD1033,43),0)</f>
        <v/>
      </c>
      <c r="AT1033">
        <f>IFERROR(INDEX(PP_Grid[#Data],$DD1033,44),0)</f>
        <v/>
      </c>
      <c r="AU1033">
        <f>IFERROR(INDEX(PP_Grid[#Data],$DD1033,45),0)</f>
        <v/>
      </c>
      <c r="AV1033">
        <f>IFERROR(INDEX(PP_Grid[#Data],$DD1033,46),0)</f>
        <v/>
      </c>
      <c r="AW1033">
        <f>IFERROR(INDEX(PP_Grid[#Data],$DD1033,47),0)</f>
        <v/>
      </c>
      <c r="AX1033">
        <f>IFERROR(INDEX(PP_Grid[#Data],$DD1033,48),0)</f>
        <v/>
      </c>
      <c r="AY1033">
        <f>IFERROR(INDEX(PP_Grid[#Data],$DD1033,49),0)</f>
        <v/>
      </c>
      <c r="AZ1033">
        <f>IFERROR(INDEX(PP_Grid[#Data],$DD1033,50),0)</f>
        <v/>
      </c>
      <c r="BA1033">
        <f>IFERROR(INDEX(PP_Grid[#Data],$DD1033,51),0)</f>
        <v/>
      </c>
      <c r="BB1033">
        <f>IFERROR(INDEX(PP_Grid[#Data],$DD1033,52),0)</f>
        <v/>
      </c>
      <c r="BC1033">
        <f>IFERROR(INDEX(PP_Grid[#Data],$DD1033,53),0)</f>
        <v/>
      </c>
      <c r="BD1033">
        <f>IFERROR(INDEX(PP_Grid[#Data],$DD1033,54),0)</f>
        <v/>
      </c>
      <c r="BE1033">
        <f>IFERROR(INDEX(PP_Grid[#Data],$DD1033,55),0)</f>
        <v/>
      </c>
      <c r="BF1033">
        <f>IFERROR(INDEX(PP_Grid[#Data],$DD1033,56),0)</f>
        <v/>
      </c>
      <c r="BG1033">
        <f>IFERROR(INDEX(PP_Grid[#Data],$DD1033,57),0)</f>
        <v/>
      </c>
      <c r="BH1033">
        <f>IFERROR(INDEX(PP_Grid[#Data],$DD1033,58),0)</f>
        <v/>
      </c>
      <c r="BI1033">
        <f>IFERROR(INDEX(PP_Grid[#Data],$DD1033,59),0)</f>
        <v/>
      </c>
      <c r="BJ1033">
        <f>IFERROR(INDEX(PP_Grid[#Data],$DD1033,60),0)</f>
        <v/>
      </c>
      <c r="BK1033">
        <f>IFERROR(INDEX(PP_Grid[#Data],$DD1033,61),0)</f>
        <v/>
      </c>
      <c r="BL1033">
        <f>IFERROR(INDEX(PP_Grid[#Data],$DD1033,62),0)</f>
        <v/>
      </c>
      <c r="BM1033">
        <f>IFERROR(INDEX(PP_Grid[#Data],$DD1033,63),0)</f>
        <v/>
      </c>
      <c r="BN1033">
        <f>IFERROR(INDEX(PP_Grid[#Data],$DD1033,64),0)</f>
        <v/>
      </c>
      <c r="BO1033">
        <f>IFERROR(INDEX(PP_Grid[#Data],$DD1033,65),0)</f>
        <v/>
      </c>
      <c r="BP1033">
        <f>IFERROR(INDEX(PP_Grid[#Data],$DD1033,66),0)</f>
        <v/>
      </c>
      <c r="BQ1033">
        <f>IFERROR(INDEX(PP_Grid[#Data],$DD1033,67),0)</f>
        <v/>
      </c>
      <c r="BR1033">
        <f>IFERROR(INDEX(PP_Grid[#Data],$DD1033,68),0)</f>
        <v/>
      </c>
      <c r="BS1033">
        <f>IFERROR(INDEX(PP_Grid[#Data],$DD1033,69),0)</f>
        <v/>
      </c>
      <c r="BT1033">
        <f>IFERROR(INDEX(PP_Grid[#Data],$DD1033,70),0)</f>
        <v/>
      </c>
      <c r="BU1033">
        <f>IFERROR(INDEX(PP_Grid[#Data],$DD1033,71),0)</f>
        <v/>
      </c>
      <c r="BV1033">
        <f>IFERROR(INDEX(PP_Grid[#Data],$DD1033,72),0)</f>
        <v/>
      </c>
      <c r="BW1033">
        <f>IFERROR(INDEX(PP_Grid[#Data],$DD1033,73),0)</f>
        <v/>
      </c>
      <c r="BX1033">
        <f>IFERROR(INDEX(PP_Grid[#Data],$DD1033,74),0)</f>
        <v/>
      </c>
      <c r="BY1033">
        <f>IFERROR(INDEX(PP_Grid[#Data],$DD1033,75),0)</f>
        <v/>
      </c>
      <c r="BZ1033">
        <f>IFERROR(INDEX(PP_Grid[#Data],$DD1033,76),0)</f>
        <v/>
      </c>
      <c r="CA1033">
        <f>IFERROR(INDEX(PP_Grid[#Data],$DD1033,77),0)</f>
        <v/>
      </c>
      <c r="CB1033">
        <f>IFERROR(INDEX(PP_Grid[#Data],$DD1033,78),0)</f>
        <v/>
      </c>
      <c r="CC1033">
        <f>IFERROR(INDEX(PP_Grid[#Data],$DD1033,79),0)</f>
        <v/>
      </c>
      <c r="CD1033">
        <f>IFERROR(INDEX(PP_Grid[#Data],$DD1033,80),0)</f>
        <v/>
      </c>
      <c r="CE1033">
        <f>IFERROR(INDEX(PP_Grid[#Data],$DD1033,81),0)</f>
        <v/>
      </c>
      <c r="CF1033">
        <f>IFERROR(INDEX(PP_Grid[#Data],$DD1033,82),0)</f>
        <v/>
      </c>
      <c r="CG1033">
        <f>IFERROR(INDEX(PP_Grid[#Data],$DD1033,83),0)</f>
        <v/>
      </c>
      <c r="CH1033">
        <f>IFERROR(INDEX(PP_Grid[#Data],$DD1033,84),0)</f>
        <v/>
      </c>
      <c r="CI1033">
        <f>IFERROR(INDEX(PP_Grid[#Data],$DD1033,85),0)</f>
        <v/>
      </c>
      <c r="CJ1033">
        <f>IFERROR(INDEX(PP_Grid[#Data],$DD1033,86),0)</f>
        <v/>
      </c>
      <c r="CK1033">
        <f>IFERROR(INDEX(PP_Grid[#Data],$DD1033,87),0)</f>
        <v/>
      </c>
      <c r="CL1033">
        <f>IFERROR(INDEX(PP_Grid[#Data],$DD1033,88),0)</f>
        <v/>
      </c>
      <c r="CM1033">
        <f>IFERROR(INDEX(PP_Grid[#Data],$DD1033,89),0)</f>
        <v/>
      </c>
      <c r="CN1033">
        <f>IFERROR(INDEX(PP_Grid[#Data],$DD1033,90),0)</f>
        <v/>
      </c>
      <c r="CO1033">
        <f>IFERROR(INDEX(PP_Grid[#Data],$DD1033,91),0)</f>
        <v/>
      </c>
      <c r="CP1033">
        <f>IFERROR(INDEX(PP_Grid[#Data],$DD1033,92),0)</f>
        <v/>
      </c>
      <c r="CQ1033">
        <f>IFERROR(INDEX(PP_Grid[#Data],$DD1033,93),0)</f>
        <v/>
      </c>
      <c r="CR1033">
        <f>IFERROR(INDEX(PP_Grid[#Data],$DD1033,94),0)</f>
        <v/>
      </c>
      <c r="CS1033">
        <f>IFERROR(INDEX(PP_Grid[#Data],$DD1033,95),0)</f>
        <v/>
      </c>
      <c r="CT1033">
        <f>IFERROR(INDEX(PP_Grid[#Data],$DD1033,96),0)</f>
        <v/>
      </c>
      <c r="CU1033">
        <f>IFERROR(INDEX(PP_Grid[#Data],$DD1033,97),0)</f>
        <v/>
      </c>
      <c r="CV1033">
        <f>IFERROR(INDEX(PP_Grid[#Data],$DD1033,98),0)</f>
        <v/>
      </c>
      <c r="CW1033">
        <f>IFERROR(INDEX(PP_Grid[#Data],$DD1033,99),0)</f>
        <v/>
      </c>
      <c r="CX1033">
        <f>IFERROR(INDEX(PP_Grid[#Data],$DD1033,100),0)</f>
        <v/>
      </c>
      <c r="CY1033">
        <f>IFERROR(INDEX(PP_Grid[#Data],$DD1033,101),0)</f>
        <v/>
      </c>
      <c r="CZ1033">
        <f>IFERROR(INDEX(PP_Grid[#Data],$DD1033,102),0)</f>
        <v/>
      </c>
      <c r="DA1033">
        <f>IFERROR(INDEX(PP_Grid[#Data],$DD1033,103),0)</f>
        <v/>
      </c>
      <c r="DB1033">
        <f>IFERROR(INDEX(PP_Grid[#Data],$DD1033,104),0)</f>
        <v/>
      </c>
      <c r="DC1033">
        <f>IFERROR(INDEX(PP_Grid[#Data],$DD1033,105),0)</f>
        <v/>
      </c>
      <c r="DD1033" s="12">
        <f>IFERROR(MATCH($B1033,PP_Grid[Intermediate],0),99999)</f>
        <v/>
      </c>
    </row>
    <row r="1034">
      <c r="B1034" t="inlineStr">
        <is>
          <t>使用量(kg)</t>
        </is>
      </c>
      <c r="C1034">
        <f>SUMIFS(M_BOM[RM_Qty_Per_Batch],M_BOM[Intermediate],$B1033,M_BOM[Part Name],$A988)</f>
        <v/>
      </c>
      <c r="D1034">
        <f>$C1034*D1033</f>
        <v/>
      </c>
      <c r="E1034">
        <f>$C1034*E1033</f>
        <v/>
      </c>
      <c r="F1034">
        <f>$C1034*F1033</f>
        <v/>
      </c>
      <c r="G1034">
        <f>$C1034*G1033</f>
        <v/>
      </c>
      <c r="H1034">
        <f>$C1034*H1033</f>
        <v/>
      </c>
      <c r="I1034">
        <f>$C1034*I1033</f>
        <v/>
      </c>
      <c r="J1034">
        <f>$C1034*J1033</f>
        <v/>
      </c>
      <c r="K1034">
        <f>$C1034*K1033</f>
        <v/>
      </c>
      <c r="L1034">
        <f>$C1034*L1033</f>
        <v/>
      </c>
      <c r="M1034">
        <f>$C1034*M1033</f>
        <v/>
      </c>
      <c r="N1034">
        <f>$C1034*N1033</f>
        <v/>
      </c>
      <c r="O1034">
        <f>$C1034*O1033</f>
        <v/>
      </c>
      <c r="P1034">
        <f>$C1034*P1033</f>
        <v/>
      </c>
      <c r="Q1034">
        <f>$C1034*Q1033</f>
        <v/>
      </c>
      <c r="R1034">
        <f>$C1034*R1033</f>
        <v/>
      </c>
      <c r="S1034">
        <f>$C1034*S1033</f>
        <v/>
      </c>
      <c r="T1034">
        <f>$C1034*T1033</f>
        <v/>
      </c>
      <c r="U1034">
        <f>$C1034*U1033</f>
        <v/>
      </c>
      <c r="V1034">
        <f>$C1034*V1033</f>
        <v/>
      </c>
      <c r="W1034">
        <f>$C1034*W1033</f>
        <v/>
      </c>
      <c r="X1034">
        <f>$C1034*X1033</f>
        <v/>
      </c>
      <c r="Y1034">
        <f>$C1034*Y1033</f>
        <v/>
      </c>
      <c r="Z1034">
        <f>$C1034*Z1033</f>
        <v/>
      </c>
      <c r="AA1034">
        <f>$C1034*AA1033</f>
        <v/>
      </c>
      <c r="AB1034">
        <f>$C1034*AB1033</f>
        <v/>
      </c>
      <c r="AC1034">
        <f>$C1034*AC1033</f>
        <v/>
      </c>
      <c r="AD1034">
        <f>$C1034*AD1033</f>
        <v/>
      </c>
      <c r="AE1034">
        <f>$C1034*AE1033</f>
        <v/>
      </c>
      <c r="AF1034">
        <f>$C1034*AF1033</f>
        <v/>
      </c>
      <c r="AG1034">
        <f>$C1034*AG1033</f>
        <v/>
      </c>
      <c r="AH1034">
        <f>$C1034*AH1033</f>
        <v/>
      </c>
      <c r="AI1034">
        <f>$C1034*AI1033</f>
        <v/>
      </c>
      <c r="AJ1034">
        <f>$C1034*AJ1033</f>
        <v/>
      </c>
      <c r="AK1034">
        <f>$C1034*AK1033</f>
        <v/>
      </c>
      <c r="AL1034">
        <f>$C1034*AL1033</f>
        <v/>
      </c>
      <c r="AM1034">
        <f>$C1034*AM1033</f>
        <v/>
      </c>
      <c r="AN1034">
        <f>$C1034*AN1033</f>
        <v/>
      </c>
      <c r="AO1034">
        <f>$C1034*AO1033</f>
        <v/>
      </c>
      <c r="AP1034">
        <f>$C1034*AP1033</f>
        <v/>
      </c>
      <c r="AQ1034">
        <f>$C1034*AQ1033</f>
        <v/>
      </c>
      <c r="AR1034">
        <f>$C1034*AR1033</f>
        <v/>
      </c>
      <c r="AS1034">
        <f>$C1034*AS1033</f>
        <v/>
      </c>
      <c r="AT1034">
        <f>$C1034*AT1033</f>
        <v/>
      </c>
      <c r="AU1034">
        <f>$C1034*AU1033</f>
        <v/>
      </c>
      <c r="AV1034">
        <f>$C1034*AV1033</f>
        <v/>
      </c>
      <c r="AW1034">
        <f>$C1034*AW1033</f>
        <v/>
      </c>
      <c r="AX1034">
        <f>$C1034*AX1033</f>
        <v/>
      </c>
      <c r="AY1034">
        <f>$C1034*AY1033</f>
        <v/>
      </c>
      <c r="AZ1034">
        <f>$C1034*AZ1033</f>
        <v/>
      </c>
      <c r="BA1034">
        <f>$C1034*BA1033</f>
        <v/>
      </c>
      <c r="BB1034">
        <f>$C1034*BB1033</f>
        <v/>
      </c>
      <c r="BC1034">
        <f>$C1034*BC1033</f>
        <v/>
      </c>
      <c r="BD1034">
        <f>$C1034*BD1033</f>
        <v/>
      </c>
      <c r="BE1034">
        <f>$C1034*BE1033</f>
        <v/>
      </c>
      <c r="BF1034">
        <f>$C1034*BF1033</f>
        <v/>
      </c>
      <c r="BG1034">
        <f>$C1034*BG1033</f>
        <v/>
      </c>
      <c r="BH1034">
        <f>$C1034*BH1033</f>
        <v/>
      </c>
      <c r="BI1034">
        <f>$C1034*BI1033</f>
        <v/>
      </c>
      <c r="BJ1034">
        <f>$C1034*BJ1033</f>
        <v/>
      </c>
      <c r="BK1034">
        <f>$C1034*BK1033</f>
        <v/>
      </c>
      <c r="BL1034">
        <f>$C1034*BL1033</f>
        <v/>
      </c>
      <c r="BM1034">
        <f>$C1034*BM1033</f>
        <v/>
      </c>
      <c r="BN1034">
        <f>$C1034*BN1033</f>
        <v/>
      </c>
      <c r="BO1034">
        <f>$C1034*BO1033</f>
        <v/>
      </c>
      <c r="BP1034">
        <f>$C1034*BP1033</f>
        <v/>
      </c>
      <c r="BQ1034">
        <f>$C1034*BQ1033</f>
        <v/>
      </c>
      <c r="BR1034">
        <f>$C1034*BR1033</f>
        <v/>
      </c>
      <c r="BS1034">
        <f>$C1034*BS1033</f>
        <v/>
      </c>
      <c r="BT1034">
        <f>$C1034*BT1033</f>
        <v/>
      </c>
      <c r="BU1034">
        <f>$C1034*BU1033</f>
        <v/>
      </c>
      <c r="BV1034">
        <f>$C1034*BV1033</f>
        <v/>
      </c>
      <c r="BW1034">
        <f>$C1034*BW1033</f>
        <v/>
      </c>
      <c r="BX1034">
        <f>$C1034*BX1033</f>
        <v/>
      </c>
      <c r="BY1034">
        <f>$C1034*BY1033</f>
        <v/>
      </c>
      <c r="BZ1034">
        <f>$C1034*BZ1033</f>
        <v/>
      </c>
      <c r="CA1034">
        <f>$C1034*CA1033</f>
        <v/>
      </c>
      <c r="CB1034">
        <f>$C1034*CB1033</f>
        <v/>
      </c>
      <c r="CC1034">
        <f>$C1034*CC1033</f>
        <v/>
      </c>
      <c r="CD1034">
        <f>$C1034*CD1033</f>
        <v/>
      </c>
      <c r="CE1034">
        <f>$C1034*CE1033</f>
        <v/>
      </c>
      <c r="CF1034">
        <f>$C1034*CF1033</f>
        <v/>
      </c>
      <c r="CG1034">
        <f>$C1034*CG1033</f>
        <v/>
      </c>
      <c r="CH1034">
        <f>$C1034*CH1033</f>
        <v/>
      </c>
      <c r="CI1034">
        <f>$C1034*CI1033</f>
        <v/>
      </c>
      <c r="CJ1034">
        <f>$C1034*CJ1033</f>
        <v/>
      </c>
      <c r="CK1034">
        <f>$C1034*CK1033</f>
        <v/>
      </c>
      <c r="CL1034">
        <f>$C1034*CL1033</f>
        <v/>
      </c>
      <c r="CM1034">
        <f>$C1034*CM1033</f>
        <v/>
      </c>
      <c r="CN1034">
        <f>$C1034*CN1033</f>
        <v/>
      </c>
      <c r="CO1034">
        <f>$C1034*CO1033</f>
        <v/>
      </c>
      <c r="CP1034">
        <f>$C1034*CP1033</f>
        <v/>
      </c>
      <c r="CQ1034">
        <f>$C1034*CQ1033</f>
        <v/>
      </c>
      <c r="CR1034">
        <f>$C1034*CR1033</f>
        <v/>
      </c>
      <c r="CS1034">
        <f>$C1034*CS1033</f>
        <v/>
      </c>
      <c r="CT1034">
        <f>$C1034*CT1033</f>
        <v/>
      </c>
      <c r="CU1034">
        <f>$C1034*CU1033</f>
        <v/>
      </c>
      <c r="CV1034">
        <f>$C1034*CV1033</f>
        <v/>
      </c>
      <c r="CW1034">
        <f>$C1034*CW1033</f>
        <v/>
      </c>
      <c r="CX1034">
        <f>$C1034*CX1033</f>
        <v/>
      </c>
      <c r="CY1034">
        <f>$C1034*CY1033</f>
        <v/>
      </c>
      <c r="CZ1034">
        <f>$C1034*CZ1033</f>
        <v/>
      </c>
      <c r="DA1034">
        <f>$C1034*DA1033</f>
        <v/>
      </c>
      <c r="DB1034">
        <f>$C1034*DB1033</f>
        <v/>
      </c>
      <c r="DC1034">
        <f>$C1034*DC1033</f>
        <v/>
      </c>
    </row>
    <row r="1035">
      <c r="B1035" t="inlineStr">
        <is>
          <t>TSP-959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12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SUMIFS(M_BOM[RM_Qty_Per_Batch],M_BOM[Intermediate],$B1035,M_BOM[Part Name],$A988)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TSP-966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12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SUMIFS(M_BOM[RM_Qty_Per_Batch],M_BOM[Intermediate],$B1037,M_BOM[Part Name],$A988)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TSZ-616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12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SUMIFS(M_BOM[RM_Qty_Per_Batch],M_BOM[Intermediate],$B1039,M_BOM[Part Name],$A988)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TSZ-938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12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SUMIFS(M_BOM[RM_Qty_Per_Batch],M_BOM[Intermediate],$B1041,M_BOM[Part Name],$A988)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TVS-267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12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Name],$A988)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TVS-500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12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SUMIFS(M_BOM[RM_Qty_Per_Batch],M_BOM[Intermediate],$B1045,M_BOM[Part Name],$A988)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TVS-664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12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SUMIFS(M_BOM[RM_Qty_Per_Batch],M_BOM[Intermediate],$B1047,M_BOM[Part Name],$A988)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TVS-833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12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SUMIFS(M_BOM[RM_Qty_Per_Batch],M_BOM[Intermediate],$B1049,M_BOM[Part Name],$A988)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VSP-820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12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SUMIFS(M_BOM[RM_Qty_Per_Batch],M_BOM[Intermediate],$B1051,M_BOM[Part Name],$A988)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VSP-822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12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SUMIFS(M_BOM[RM_Qty_Per_Batch],M_BOM[Intermediate],$B1053,M_BOM[Part Name],$A988)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t="inlineStr">
        <is>
          <t>VSP-910</t>
        </is>
      </c>
      <c r="C1055" t="inlineStr">
        <is>
          <t>No. of batches</t>
        </is>
      </c>
      <c r="D1055">
        <f>IFERROR(INDEX(PP_Grid[#Data],$DD1055,2),0)</f>
        <v/>
      </c>
      <c r="E1055">
        <f>IFERROR(INDEX(PP_Grid[#Data],$DD1055,3),0)</f>
        <v/>
      </c>
      <c r="F1055">
        <f>IFERROR(INDEX(PP_Grid[#Data],$DD1055,4),0)</f>
        <v/>
      </c>
      <c r="G1055">
        <f>IFERROR(INDEX(PP_Grid[#Data],$DD1055,5),0)</f>
        <v/>
      </c>
      <c r="H1055">
        <f>IFERROR(INDEX(PP_Grid[#Data],$DD1055,6),0)</f>
        <v/>
      </c>
      <c r="I1055">
        <f>IFERROR(INDEX(PP_Grid[#Data],$DD1055,7),0)</f>
        <v/>
      </c>
      <c r="J1055">
        <f>IFERROR(INDEX(PP_Grid[#Data],$DD1055,8),0)</f>
        <v/>
      </c>
      <c r="K1055">
        <f>IFERROR(INDEX(PP_Grid[#Data],$DD1055,9),0)</f>
        <v/>
      </c>
      <c r="L1055">
        <f>IFERROR(INDEX(PP_Grid[#Data],$DD1055,10),0)</f>
        <v/>
      </c>
      <c r="M1055">
        <f>IFERROR(INDEX(PP_Grid[#Data],$DD1055,11),0)</f>
        <v/>
      </c>
      <c r="N1055">
        <f>IFERROR(INDEX(PP_Grid[#Data],$DD1055,12),0)</f>
        <v/>
      </c>
      <c r="O1055">
        <f>IFERROR(INDEX(PP_Grid[#Data],$DD1055,13),0)</f>
        <v/>
      </c>
      <c r="P1055">
        <f>IFERROR(INDEX(PP_Grid[#Data],$DD1055,14),0)</f>
        <v/>
      </c>
      <c r="Q1055">
        <f>IFERROR(INDEX(PP_Grid[#Data],$DD1055,15),0)</f>
        <v/>
      </c>
      <c r="R1055">
        <f>IFERROR(INDEX(PP_Grid[#Data],$DD1055,16),0)</f>
        <v/>
      </c>
      <c r="S1055">
        <f>IFERROR(INDEX(PP_Grid[#Data],$DD1055,17),0)</f>
        <v/>
      </c>
      <c r="T1055">
        <f>IFERROR(INDEX(PP_Grid[#Data],$DD1055,18),0)</f>
        <v/>
      </c>
      <c r="U1055">
        <f>IFERROR(INDEX(PP_Grid[#Data],$DD1055,19),0)</f>
        <v/>
      </c>
      <c r="V1055">
        <f>IFERROR(INDEX(PP_Grid[#Data],$DD1055,20),0)</f>
        <v/>
      </c>
      <c r="W1055">
        <f>IFERROR(INDEX(PP_Grid[#Data],$DD1055,21),0)</f>
        <v/>
      </c>
      <c r="X1055">
        <f>IFERROR(INDEX(PP_Grid[#Data],$DD1055,22),0)</f>
        <v/>
      </c>
      <c r="Y1055">
        <f>IFERROR(INDEX(PP_Grid[#Data],$DD1055,23),0)</f>
        <v/>
      </c>
      <c r="Z1055">
        <f>IFERROR(INDEX(PP_Grid[#Data],$DD1055,24),0)</f>
        <v/>
      </c>
      <c r="AA1055">
        <f>IFERROR(INDEX(PP_Grid[#Data],$DD1055,25),0)</f>
        <v/>
      </c>
      <c r="AB1055">
        <f>IFERROR(INDEX(PP_Grid[#Data],$DD1055,26),0)</f>
        <v/>
      </c>
      <c r="AC1055">
        <f>IFERROR(INDEX(PP_Grid[#Data],$DD1055,27),0)</f>
        <v/>
      </c>
      <c r="AD1055">
        <f>IFERROR(INDEX(PP_Grid[#Data],$DD1055,28),0)</f>
        <v/>
      </c>
      <c r="AE1055">
        <f>IFERROR(INDEX(PP_Grid[#Data],$DD1055,29),0)</f>
        <v/>
      </c>
      <c r="AF1055">
        <f>IFERROR(INDEX(PP_Grid[#Data],$DD1055,30),0)</f>
        <v/>
      </c>
      <c r="AG1055">
        <f>IFERROR(INDEX(PP_Grid[#Data],$DD1055,31),0)</f>
        <v/>
      </c>
      <c r="AH1055">
        <f>IFERROR(INDEX(PP_Grid[#Data],$DD1055,32),0)</f>
        <v/>
      </c>
      <c r="AI1055">
        <f>IFERROR(INDEX(PP_Grid[#Data],$DD1055,33),0)</f>
        <v/>
      </c>
      <c r="AJ1055">
        <f>IFERROR(INDEX(PP_Grid[#Data],$DD1055,34),0)</f>
        <v/>
      </c>
      <c r="AK1055">
        <f>IFERROR(INDEX(PP_Grid[#Data],$DD1055,35),0)</f>
        <v/>
      </c>
      <c r="AL1055">
        <f>IFERROR(INDEX(PP_Grid[#Data],$DD1055,36),0)</f>
        <v/>
      </c>
      <c r="AM1055">
        <f>IFERROR(INDEX(PP_Grid[#Data],$DD1055,37),0)</f>
        <v/>
      </c>
      <c r="AN1055">
        <f>IFERROR(INDEX(PP_Grid[#Data],$DD1055,38),0)</f>
        <v/>
      </c>
      <c r="AO1055">
        <f>IFERROR(INDEX(PP_Grid[#Data],$DD1055,39),0)</f>
        <v/>
      </c>
      <c r="AP1055">
        <f>IFERROR(INDEX(PP_Grid[#Data],$DD1055,40),0)</f>
        <v/>
      </c>
      <c r="AQ1055">
        <f>IFERROR(INDEX(PP_Grid[#Data],$DD1055,41),0)</f>
        <v/>
      </c>
      <c r="AR1055">
        <f>IFERROR(INDEX(PP_Grid[#Data],$DD1055,42),0)</f>
        <v/>
      </c>
      <c r="AS1055">
        <f>IFERROR(INDEX(PP_Grid[#Data],$DD1055,43),0)</f>
        <v/>
      </c>
      <c r="AT1055">
        <f>IFERROR(INDEX(PP_Grid[#Data],$DD1055,44),0)</f>
        <v/>
      </c>
      <c r="AU1055">
        <f>IFERROR(INDEX(PP_Grid[#Data],$DD1055,45),0)</f>
        <v/>
      </c>
      <c r="AV1055">
        <f>IFERROR(INDEX(PP_Grid[#Data],$DD1055,46),0)</f>
        <v/>
      </c>
      <c r="AW1055">
        <f>IFERROR(INDEX(PP_Grid[#Data],$DD1055,47),0)</f>
        <v/>
      </c>
      <c r="AX1055">
        <f>IFERROR(INDEX(PP_Grid[#Data],$DD1055,48),0)</f>
        <v/>
      </c>
      <c r="AY1055">
        <f>IFERROR(INDEX(PP_Grid[#Data],$DD1055,49),0)</f>
        <v/>
      </c>
      <c r="AZ1055">
        <f>IFERROR(INDEX(PP_Grid[#Data],$DD1055,50),0)</f>
        <v/>
      </c>
      <c r="BA1055">
        <f>IFERROR(INDEX(PP_Grid[#Data],$DD1055,51),0)</f>
        <v/>
      </c>
      <c r="BB1055">
        <f>IFERROR(INDEX(PP_Grid[#Data],$DD1055,52),0)</f>
        <v/>
      </c>
      <c r="BC1055">
        <f>IFERROR(INDEX(PP_Grid[#Data],$DD1055,53),0)</f>
        <v/>
      </c>
      <c r="BD1055">
        <f>IFERROR(INDEX(PP_Grid[#Data],$DD1055,54),0)</f>
        <v/>
      </c>
      <c r="BE1055">
        <f>IFERROR(INDEX(PP_Grid[#Data],$DD1055,55),0)</f>
        <v/>
      </c>
      <c r="BF1055">
        <f>IFERROR(INDEX(PP_Grid[#Data],$DD1055,56),0)</f>
        <v/>
      </c>
      <c r="BG1055">
        <f>IFERROR(INDEX(PP_Grid[#Data],$DD1055,57),0)</f>
        <v/>
      </c>
      <c r="BH1055">
        <f>IFERROR(INDEX(PP_Grid[#Data],$DD1055,58),0)</f>
        <v/>
      </c>
      <c r="BI1055">
        <f>IFERROR(INDEX(PP_Grid[#Data],$DD1055,59),0)</f>
        <v/>
      </c>
      <c r="BJ1055">
        <f>IFERROR(INDEX(PP_Grid[#Data],$DD1055,60),0)</f>
        <v/>
      </c>
      <c r="BK1055">
        <f>IFERROR(INDEX(PP_Grid[#Data],$DD1055,61),0)</f>
        <v/>
      </c>
      <c r="BL1055">
        <f>IFERROR(INDEX(PP_Grid[#Data],$DD1055,62),0)</f>
        <v/>
      </c>
      <c r="BM1055">
        <f>IFERROR(INDEX(PP_Grid[#Data],$DD1055,63),0)</f>
        <v/>
      </c>
      <c r="BN1055">
        <f>IFERROR(INDEX(PP_Grid[#Data],$DD1055,64),0)</f>
        <v/>
      </c>
      <c r="BO1055">
        <f>IFERROR(INDEX(PP_Grid[#Data],$DD1055,65),0)</f>
        <v/>
      </c>
      <c r="BP1055">
        <f>IFERROR(INDEX(PP_Grid[#Data],$DD1055,66),0)</f>
        <v/>
      </c>
      <c r="BQ1055">
        <f>IFERROR(INDEX(PP_Grid[#Data],$DD1055,67),0)</f>
        <v/>
      </c>
      <c r="BR1055">
        <f>IFERROR(INDEX(PP_Grid[#Data],$DD1055,68),0)</f>
        <v/>
      </c>
      <c r="BS1055">
        <f>IFERROR(INDEX(PP_Grid[#Data],$DD1055,69),0)</f>
        <v/>
      </c>
      <c r="BT1055">
        <f>IFERROR(INDEX(PP_Grid[#Data],$DD1055,70),0)</f>
        <v/>
      </c>
      <c r="BU1055">
        <f>IFERROR(INDEX(PP_Grid[#Data],$DD1055,71),0)</f>
        <v/>
      </c>
      <c r="BV1055">
        <f>IFERROR(INDEX(PP_Grid[#Data],$DD1055,72),0)</f>
        <v/>
      </c>
      <c r="BW1055">
        <f>IFERROR(INDEX(PP_Grid[#Data],$DD1055,73),0)</f>
        <v/>
      </c>
      <c r="BX1055">
        <f>IFERROR(INDEX(PP_Grid[#Data],$DD1055,74),0)</f>
        <v/>
      </c>
      <c r="BY1055">
        <f>IFERROR(INDEX(PP_Grid[#Data],$DD1055,75),0)</f>
        <v/>
      </c>
      <c r="BZ1055">
        <f>IFERROR(INDEX(PP_Grid[#Data],$DD1055,76),0)</f>
        <v/>
      </c>
      <c r="CA1055">
        <f>IFERROR(INDEX(PP_Grid[#Data],$DD1055,77),0)</f>
        <v/>
      </c>
      <c r="CB1055">
        <f>IFERROR(INDEX(PP_Grid[#Data],$DD1055,78),0)</f>
        <v/>
      </c>
      <c r="CC1055">
        <f>IFERROR(INDEX(PP_Grid[#Data],$DD1055,79),0)</f>
        <v/>
      </c>
      <c r="CD1055">
        <f>IFERROR(INDEX(PP_Grid[#Data],$DD1055,80),0)</f>
        <v/>
      </c>
      <c r="CE1055">
        <f>IFERROR(INDEX(PP_Grid[#Data],$DD1055,81),0)</f>
        <v/>
      </c>
      <c r="CF1055">
        <f>IFERROR(INDEX(PP_Grid[#Data],$DD1055,82),0)</f>
        <v/>
      </c>
      <c r="CG1055">
        <f>IFERROR(INDEX(PP_Grid[#Data],$DD1055,83),0)</f>
        <v/>
      </c>
      <c r="CH1055">
        <f>IFERROR(INDEX(PP_Grid[#Data],$DD1055,84),0)</f>
        <v/>
      </c>
      <c r="CI1055">
        <f>IFERROR(INDEX(PP_Grid[#Data],$DD1055,85),0)</f>
        <v/>
      </c>
      <c r="CJ1055">
        <f>IFERROR(INDEX(PP_Grid[#Data],$DD1055,86),0)</f>
        <v/>
      </c>
      <c r="CK1055">
        <f>IFERROR(INDEX(PP_Grid[#Data],$DD1055,87),0)</f>
        <v/>
      </c>
      <c r="CL1055">
        <f>IFERROR(INDEX(PP_Grid[#Data],$DD1055,88),0)</f>
        <v/>
      </c>
      <c r="CM1055">
        <f>IFERROR(INDEX(PP_Grid[#Data],$DD1055,89),0)</f>
        <v/>
      </c>
      <c r="CN1055">
        <f>IFERROR(INDEX(PP_Grid[#Data],$DD1055,90),0)</f>
        <v/>
      </c>
      <c r="CO1055">
        <f>IFERROR(INDEX(PP_Grid[#Data],$DD1055,91),0)</f>
        <v/>
      </c>
      <c r="CP1055">
        <f>IFERROR(INDEX(PP_Grid[#Data],$DD1055,92),0)</f>
        <v/>
      </c>
      <c r="CQ1055">
        <f>IFERROR(INDEX(PP_Grid[#Data],$DD1055,93),0)</f>
        <v/>
      </c>
      <c r="CR1055">
        <f>IFERROR(INDEX(PP_Grid[#Data],$DD1055,94),0)</f>
        <v/>
      </c>
      <c r="CS1055">
        <f>IFERROR(INDEX(PP_Grid[#Data],$DD1055,95),0)</f>
        <v/>
      </c>
      <c r="CT1055">
        <f>IFERROR(INDEX(PP_Grid[#Data],$DD1055,96),0)</f>
        <v/>
      </c>
      <c r="CU1055">
        <f>IFERROR(INDEX(PP_Grid[#Data],$DD1055,97),0)</f>
        <v/>
      </c>
      <c r="CV1055">
        <f>IFERROR(INDEX(PP_Grid[#Data],$DD1055,98),0)</f>
        <v/>
      </c>
      <c r="CW1055">
        <f>IFERROR(INDEX(PP_Grid[#Data],$DD1055,99),0)</f>
        <v/>
      </c>
      <c r="CX1055">
        <f>IFERROR(INDEX(PP_Grid[#Data],$DD1055,100),0)</f>
        <v/>
      </c>
      <c r="CY1055">
        <f>IFERROR(INDEX(PP_Grid[#Data],$DD1055,101),0)</f>
        <v/>
      </c>
      <c r="CZ1055">
        <f>IFERROR(INDEX(PP_Grid[#Data],$DD1055,102),0)</f>
        <v/>
      </c>
      <c r="DA1055">
        <f>IFERROR(INDEX(PP_Grid[#Data],$DD1055,103),0)</f>
        <v/>
      </c>
      <c r="DB1055">
        <f>IFERROR(INDEX(PP_Grid[#Data],$DD1055,104),0)</f>
        <v/>
      </c>
      <c r="DC1055">
        <f>IFERROR(INDEX(PP_Grid[#Data],$DD1055,105),0)</f>
        <v/>
      </c>
      <c r="DD1055" s="12">
        <f>IFERROR(MATCH($B1055,PP_Grid[Intermediate],0),99999)</f>
        <v/>
      </c>
    </row>
    <row r="1056">
      <c r="B1056" t="inlineStr">
        <is>
          <t>使用量(kg)</t>
        </is>
      </c>
      <c r="C1056">
        <f>SUMIFS(M_BOM[RM_Qty_Per_Batch],M_BOM[Intermediate],$B1055,M_BOM[Part Name],$A988)</f>
        <v/>
      </c>
      <c r="D1056">
        <f>$C1056*D1055</f>
        <v/>
      </c>
      <c r="E1056">
        <f>$C1056*E1055</f>
        <v/>
      </c>
      <c r="F1056">
        <f>$C1056*F1055</f>
        <v/>
      </c>
      <c r="G1056">
        <f>$C1056*G1055</f>
        <v/>
      </c>
      <c r="H1056">
        <f>$C1056*H1055</f>
        <v/>
      </c>
      <c r="I1056">
        <f>$C1056*I1055</f>
        <v/>
      </c>
      <c r="J1056">
        <f>$C1056*J1055</f>
        <v/>
      </c>
      <c r="K1056">
        <f>$C1056*K1055</f>
        <v/>
      </c>
      <c r="L1056">
        <f>$C1056*L1055</f>
        <v/>
      </c>
      <c r="M1056">
        <f>$C1056*M1055</f>
        <v/>
      </c>
      <c r="N1056">
        <f>$C1056*N1055</f>
        <v/>
      </c>
      <c r="O1056">
        <f>$C1056*O1055</f>
        <v/>
      </c>
      <c r="P1056">
        <f>$C1056*P1055</f>
        <v/>
      </c>
      <c r="Q1056">
        <f>$C1056*Q1055</f>
        <v/>
      </c>
      <c r="R1056">
        <f>$C1056*R1055</f>
        <v/>
      </c>
      <c r="S1056">
        <f>$C1056*S1055</f>
        <v/>
      </c>
      <c r="T1056">
        <f>$C1056*T1055</f>
        <v/>
      </c>
      <c r="U1056">
        <f>$C1056*U1055</f>
        <v/>
      </c>
      <c r="V1056">
        <f>$C1056*V1055</f>
        <v/>
      </c>
      <c r="W1056">
        <f>$C1056*W1055</f>
        <v/>
      </c>
      <c r="X1056">
        <f>$C1056*X1055</f>
        <v/>
      </c>
      <c r="Y1056">
        <f>$C1056*Y1055</f>
        <v/>
      </c>
      <c r="Z1056">
        <f>$C1056*Z1055</f>
        <v/>
      </c>
      <c r="AA1056">
        <f>$C1056*AA1055</f>
        <v/>
      </c>
      <c r="AB1056">
        <f>$C1056*AB1055</f>
        <v/>
      </c>
      <c r="AC1056">
        <f>$C1056*AC1055</f>
        <v/>
      </c>
      <c r="AD1056">
        <f>$C1056*AD1055</f>
        <v/>
      </c>
      <c r="AE1056">
        <f>$C1056*AE1055</f>
        <v/>
      </c>
      <c r="AF1056">
        <f>$C1056*AF1055</f>
        <v/>
      </c>
      <c r="AG1056">
        <f>$C1056*AG1055</f>
        <v/>
      </c>
      <c r="AH1056">
        <f>$C1056*AH1055</f>
        <v/>
      </c>
      <c r="AI1056">
        <f>$C1056*AI1055</f>
        <v/>
      </c>
      <c r="AJ1056">
        <f>$C1056*AJ1055</f>
        <v/>
      </c>
      <c r="AK1056">
        <f>$C1056*AK1055</f>
        <v/>
      </c>
      <c r="AL1056">
        <f>$C1056*AL1055</f>
        <v/>
      </c>
      <c r="AM1056">
        <f>$C1056*AM1055</f>
        <v/>
      </c>
      <c r="AN1056">
        <f>$C1056*AN1055</f>
        <v/>
      </c>
      <c r="AO1056">
        <f>$C1056*AO1055</f>
        <v/>
      </c>
      <c r="AP1056">
        <f>$C1056*AP1055</f>
        <v/>
      </c>
      <c r="AQ1056">
        <f>$C1056*AQ1055</f>
        <v/>
      </c>
      <c r="AR1056">
        <f>$C1056*AR1055</f>
        <v/>
      </c>
      <c r="AS1056">
        <f>$C1056*AS1055</f>
        <v/>
      </c>
      <c r="AT1056">
        <f>$C1056*AT1055</f>
        <v/>
      </c>
      <c r="AU1056">
        <f>$C1056*AU1055</f>
        <v/>
      </c>
      <c r="AV1056">
        <f>$C1056*AV1055</f>
        <v/>
      </c>
      <c r="AW1056">
        <f>$C1056*AW1055</f>
        <v/>
      </c>
      <c r="AX1056">
        <f>$C1056*AX1055</f>
        <v/>
      </c>
      <c r="AY1056">
        <f>$C1056*AY1055</f>
        <v/>
      </c>
      <c r="AZ1056">
        <f>$C1056*AZ1055</f>
        <v/>
      </c>
      <c r="BA1056">
        <f>$C1056*BA1055</f>
        <v/>
      </c>
      <c r="BB1056">
        <f>$C1056*BB1055</f>
        <v/>
      </c>
      <c r="BC1056">
        <f>$C1056*BC1055</f>
        <v/>
      </c>
      <c r="BD1056">
        <f>$C1056*BD1055</f>
        <v/>
      </c>
      <c r="BE1056">
        <f>$C1056*BE1055</f>
        <v/>
      </c>
      <c r="BF1056">
        <f>$C1056*BF1055</f>
        <v/>
      </c>
      <c r="BG1056">
        <f>$C1056*BG1055</f>
        <v/>
      </c>
      <c r="BH1056">
        <f>$C1056*BH1055</f>
        <v/>
      </c>
      <c r="BI1056">
        <f>$C1056*BI1055</f>
        <v/>
      </c>
      <c r="BJ1056">
        <f>$C1056*BJ1055</f>
        <v/>
      </c>
      <c r="BK1056">
        <f>$C1056*BK1055</f>
        <v/>
      </c>
      <c r="BL1056">
        <f>$C1056*BL1055</f>
        <v/>
      </c>
      <c r="BM1056">
        <f>$C1056*BM1055</f>
        <v/>
      </c>
      <c r="BN1056">
        <f>$C1056*BN1055</f>
        <v/>
      </c>
      <c r="BO1056">
        <f>$C1056*BO1055</f>
        <v/>
      </c>
      <c r="BP1056">
        <f>$C1056*BP1055</f>
        <v/>
      </c>
      <c r="BQ1056">
        <f>$C1056*BQ1055</f>
        <v/>
      </c>
      <c r="BR1056">
        <f>$C1056*BR1055</f>
        <v/>
      </c>
      <c r="BS1056">
        <f>$C1056*BS1055</f>
        <v/>
      </c>
      <c r="BT1056">
        <f>$C1056*BT1055</f>
        <v/>
      </c>
      <c r="BU1056">
        <f>$C1056*BU1055</f>
        <v/>
      </c>
      <c r="BV1056">
        <f>$C1056*BV1055</f>
        <v/>
      </c>
      <c r="BW1056">
        <f>$C1056*BW1055</f>
        <v/>
      </c>
      <c r="BX1056">
        <f>$C1056*BX1055</f>
        <v/>
      </c>
      <c r="BY1056">
        <f>$C1056*BY1055</f>
        <v/>
      </c>
      <c r="BZ1056">
        <f>$C1056*BZ1055</f>
        <v/>
      </c>
      <c r="CA1056">
        <f>$C1056*CA1055</f>
        <v/>
      </c>
      <c r="CB1056">
        <f>$C1056*CB1055</f>
        <v/>
      </c>
      <c r="CC1056">
        <f>$C1056*CC1055</f>
        <v/>
      </c>
      <c r="CD1056">
        <f>$C1056*CD1055</f>
        <v/>
      </c>
      <c r="CE1056">
        <f>$C1056*CE1055</f>
        <v/>
      </c>
      <c r="CF1056">
        <f>$C1056*CF1055</f>
        <v/>
      </c>
      <c r="CG1056">
        <f>$C1056*CG1055</f>
        <v/>
      </c>
      <c r="CH1056">
        <f>$C1056*CH1055</f>
        <v/>
      </c>
      <c r="CI1056">
        <f>$C1056*CI1055</f>
        <v/>
      </c>
      <c r="CJ1056">
        <f>$C1056*CJ1055</f>
        <v/>
      </c>
      <c r="CK1056">
        <f>$C1056*CK1055</f>
        <v/>
      </c>
      <c r="CL1056">
        <f>$C1056*CL1055</f>
        <v/>
      </c>
      <c r="CM1056">
        <f>$C1056*CM1055</f>
        <v/>
      </c>
      <c r="CN1056">
        <f>$C1056*CN1055</f>
        <v/>
      </c>
      <c r="CO1056">
        <f>$C1056*CO1055</f>
        <v/>
      </c>
      <c r="CP1056">
        <f>$C1056*CP1055</f>
        <v/>
      </c>
      <c r="CQ1056">
        <f>$C1056*CQ1055</f>
        <v/>
      </c>
      <c r="CR1056">
        <f>$C1056*CR1055</f>
        <v/>
      </c>
      <c r="CS1056">
        <f>$C1056*CS1055</f>
        <v/>
      </c>
      <c r="CT1056">
        <f>$C1056*CT1055</f>
        <v/>
      </c>
      <c r="CU1056">
        <f>$C1056*CU1055</f>
        <v/>
      </c>
      <c r="CV1056">
        <f>$C1056*CV1055</f>
        <v/>
      </c>
      <c r="CW1056">
        <f>$C1056*CW1055</f>
        <v/>
      </c>
      <c r="CX1056">
        <f>$C1056*CX1055</f>
        <v/>
      </c>
      <c r="CY1056">
        <f>$C1056*CY1055</f>
        <v/>
      </c>
      <c r="CZ1056">
        <f>$C1056*CZ1055</f>
        <v/>
      </c>
      <c r="DA1056">
        <f>$C1056*DA1055</f>
        <v/>
      </c>
      <c r="DB1056">
        <f>$C1056*DB1055</f>
        <v/>
      </c>
      <c r="DC1056">
        <f>$C1056*DC1055</f>
        <v/>
      </c>
    </row>
    <row r="1057">
      <c r="B1057" t="inlineStr">
        <is>
          <t>VSP-989</t>
        </is>
      </c>
      <c r="C1057" t="inlineStr">
        <is>
          <t>No. of batches</t>
        </is>
      </c>
      <c r="D1057">
        <f>IFERROR(INDEX(PP_Grid[#Data],$DD1057,2),0)</f>
        <v/>
      </c>
      <c r="E1057">
        <f>IFERROR(INDEX(PP_Grid[#Data],$DD1057,3),0)</f>
        <v/>
      </c>
      <c r="F1057">
        <f>IFERROR(INDEX(PP_Grid[#Data],$DD1057,4),0)</f>
        <v/>
      </c>
      <c r="G1057">
        <f>IFERROR(INDEX(PP_Grid[#Data],$DD1057,5),0)</f>
        <v/>
      </c>
      <c r="H1057">
        <f>IFERROR(INDEX(PP_Grid[#Data],$DD1057,6),0)</f>
        <v/>
      </c>
      <c r="I1057">
        <f>IFERROR(INDEX(PP_Grid[#Data],$DD1057,7),0)</f>
        <v/>
      </c>
      <c r="J1057">
        <f>IFERROR(INDEX(PP_Grid[#Data],$DD1057,8),0)</f>
        <v/>
      </c>
      <c r="K1057">
        <f>IFERROR(INDEX(PP_Grid[#Data],$DD1057,9),0)</f>
        <v/>
      </c>
      <c r="L1057">
        <f>IFERROR(INDEX(PP_Grid[#Data],$DD1057,10),0)</f>
        <v/>
      </c>
      <c r="M1057">
        <f>IFERROR(INDEX(PP_Grid[#Data],$DD1057,11),0)</f>
        <v/>
      </c>
      <c r="N1057">
        <f>IFERROR(INDEX(PP_Grid[#Data],$DD1057,12),0)</f>
        <v/>
      </c>
      <c r="O1057">
        <f>IFERROR(INDEX(PP_Grid[#Data],$DD1057,13),0)</f>
        <v/>
      </c>
      <c r="P1057">
        <f>IFERROR(INDEX(PP_Grid[#Data],$DD1057,14),0)</f>
        <v/>
      </c>
      <c r="Q1057">
        <f>IFERROR(INDEX(PP_Grid[#Data],$DD1057,15),0)</f>
        <v/>
      </c>
      <c r="R1057">
        <f>IFERROR(INDEX(PP_Grid[#Data],$DD1057,16),0)</f>
        <v/>
      </c>
      <c r="S1057">
        <f>IFERROR(INDEX(PP_Grid[#Data],$DD1057,17),0)</f>
        <v/>
      </c>
      <c r="T1057">
        <f>IFERROR(INDEX(PP_Grid[#Data],$DD1057,18),0)</f>
        <v/>
      </c>
      <c r="U1057">
        <f>IFERROR(INDEX(PP_Grid[#Data],$DD1057,19),0)</f>
        <v/>
      </c>
      <c r="V1057">
        <f>IFERROR(INDEX(PP_Grid[#Data],$DD1057,20),0)</f>
        <v/>
      </c>
      <c r="W1057">
        <f>IFERROR(INDEX(PP_Grid[#Data],$DD1057,21),0)</f>
        <v/>
      </c>
      <c r="X1057">
        <f>IFERROR(INDEX(PP_Grid[#Data],$DD1057,22),0)</f>
        <v/>
      </c>
      <c r="Y1057">
        <f>IFERROR(INDEX(PP_Grid[#Data],$DD1057,23),0)</f>
        <v/>
      </c>
      <c r="Z1057">
        <f>IFERROR(INDEX(PP_Grid[#Data],$DD1057,24),0)</f>
        <v/>
      </c>
      <c r="AA1057">
        <f>IFERROR(INDEX(PP_Grid[#Data],$DD1057,25),0)</f>
        <v/>
      </c>
      <c r="AB1057">
        <f>IFERROR(INDEX(PP_Grid[#Data],$DD1057,26),0)</f>
        <v/>
      </c>
      <c r="AC1057">
        <f>IFERROR(INDEX(PP_Grid[#Data],$DD1057,27),0)</f>
        <v/>
      </c>
      <c r="AD1057">
        <f>IFERROR(INDEX(PP_Grid[#Data],$DD1057,28),0)</f>
        <v/>
      </c>
      <c r="AE1057">
        <f>IFERROR(INDEX(PP_Grid[#Data],$DD1057,29),0)</f>
        <v/>
      </c>
      <c r="AF1057">
        <f>IFERROR(INDEX(PP_Grid[#Data],$DD1057,30),0)</f>
        <v/>
      </c>
      <c r="AG1057">
        <f>IFERROR(INDEX(PP_Grid[#Data],$DD1057,31),0)</f>
        <v/>
      </c>
      <c r="AH1057">
        <f>IFERROR(INDEX(PP_Grid[#Data],$DD1057,32),0)</f>
        <v/>
      </c>
      <c r="AI1057">
        <f>IFERROR(INDEX(PP_Grid[#Data],$DD1057,33),0)</f>
        <v/>
      </c>
      <c r="AJ1057">
        <f>IFERROR(INDEX(PP_Grid[#Data],$DD1057,34),0)</f>
        <v/>
      </c>
      <c r="AK1057">
        <f>IFERROR(INDEX(PP_Grid[#Data],$DD1057,35),0)</f>
        <v/>
      </c>
      <c r="AL1057">
        <f>IFERROR(INDEX(PP_Grid[#Data],$DD1057,36),0)</f>
        <v/>
      </c>
      <c r="AM1057">
        <f>IFERROR(INDEX(PP_Grid[#Data],$DD1057,37),0)</f>
        <v/>
      </c>
      <c r="AN1057">
        <f>IFERROR(INDEX(PP_Grid[#Data],$DD1057,38),0)</f>
        <v/>
      </c>
      <c r="AO1057">
        <f>IFERROR(INDEX(PP_Grid[#Data],$DD1057,39),0)</f>
        <v/>
      </c>
      <c r="AP1057">
        <f>IFERROR(INDEX(PP_Grid[#Data],$DD1057,40),0)</f>
        <v/>
      </c>
      <c r="AQ1057">
        <f>IFERROR(INDEX(PP_Grid[#Data],$DD1057,41),0)</f>
        <v/>
      </c>
      <c r="AR1057">
        <f>IFERROR(INDEX(PP_Grid[#Data],$DD1057,42),0)</f>
        <v/>
      </c>
      <c r="AS1057">
        <f>IFERROR(INDEX(PP_Grid[#Data],$DD1057,43),0)</f>
        <v/>
      </c>
      <c r="AT1057">
        <f>IFERROR(INDEX(PP_Grid[#Data],$DD1057,44),0)</f>
        <v/>
      </c>
      <c r="AU1057">
        <f>IFERROR(INDEX(PP_Grid[#Data],$DD1057,45),0)</f>
        <v/>
      </c>
      <c r="AV1057">
        <f>IFERROR(INDEX(PP_Grid[#Data],$DD1057,46),0)</f>
        <v/>
      </c>
      <c r="AW1057">
        <f>IFERROR(INDEX(PP_Grid[#Data],$DD1057,47),0)</f>
        <v/>
      </c>
      <c r="AX1057">
        <f>IFERROR(INDEX(PP_Grid[#Data],$DD1057,48),0)</f>
        <v/>
      </c>
      <c r="AY1057">
        <f>IFERROR(INDEX(PP_Grid[#Data],$DD1057,49),0)</f>
        <v/>
      </c>
      <c r="AZ1057">
        <f>IFERROR(INDEX(PP_Grid[#Data],$DD1057,50),0)</f>
        <v/>
      </c>
      <c r="BA1057">
        <f>IFERROR(INDEX(PP_Grid[#Data],$DD1057,51),0)</f>
        <v/>
      </c>
      <c r="BB1057">
        <f>IFERROR(INDEX(PP_Grid[#Data],$DD1057,52),0)</f>
        <v/>
      </c>
      <c r="BC1057">
        <f>IFERROR(INDEX(PP_Grid[#Data],$DD1057,53),0)</f>
        <v/>
      </c>
      <c r="BD1057">
        <f>IFERROR(INDEX(PP_Grid[#Data],$DD1057,54),0)</f>
        <v/>
      </c>
      <c r="BE1057">
        <f>IFERROR(INDEX(PP_Grid[#Data],$DD1057,55),0)</f>
        <v/>
      </c>
      <c r="BF1057">
        <f>IFERROR(INDEX(PP_Grid[#Data],$DD1057,56),0)</f>
        <v/>
      </c>
      <c r="BG1057">
        <f>IFERROR(INDEX(PP_Grid[#Data],$DD1057,57),0)</f>
        <v/>
      </c>
      <c r="BH1057">
        <f>IFERROR(INDEX(PP_Grid[#Data],$DD1057,58),0)</f>
        <v/>
      </c>
      <c r="BI1057">
        <f>IFERROR(INDEX(PP_Grid[#Data],$DD1057,59),0)</f>
        <v/>
      </c>
      <c r="BJ1057">
        <f>IFERROR(INDEX(PP_Grid[#Data],$DD1057,60),0)</f>
        <v/>
      </c>
      <c r="BK1057">
        <f>IFERROR(INDEX(PP_Grid[#Data],$DD1057,61),0)</f>
        <v/>
      </c>
      <c r="BL1057">
        <f>IFERROR(INDEX(PP_Grid[#Data],$DD1057,62),0)</f>
        <v/>
      </c>
      <c r="BM1057">
        <f>IFERROR(INDEX(PP_Grid[#Data],$DD1057,63),0)</f>
        <v/>
      </c>
      <c r="BN1057">
        <f>IFERROR(INDEX(PP_Grid[#Data],$DD1057,64),0)</f>
        <v/>
      </c>
      <c r="BO1057">
        <f>IFERROR(INDEX(PP_Grid[#Data],$DD1057,65),0)</f>
        <v/>
      </c>
      <c r="BP1057">
        <f>IFERROR(INDEX(PP_Grid[#Data],$DD1057,66),0)</f>
        <v/>
      </c>
      <c r="BQ1057">
        <f>IFERROR(INDEX(PP_Grid[#Data],$DD1057,67),0)</f>
        <v/>
      </c>
      <c r="BR1057">
        <f>IFERROR(INDEX(PP_Grid[#Data],$DD1057,68),0)</f>
        <v/>
      </c>
      <c r="BS1057">
        <f>IFERROR(INDEX(PP_Grid[#Data],$DD1057,69),0)</f>
        <v/>
      </c>
      <c r="BT1057">
        <f>IFERROR(INDEX(PP_Grid[#Data],$DD1057,70),0)</f>
        <v/>
      </c>
      <c r="BU1057">
        <f>IFERROR(INDEX(PP_Grid[#Data],$DD1057,71),0)</f>
        <v/>
      </c>
      <c r="BV1057">
        <f>IFERROR(INDEX(PP_Grid[#Data],$DD1057,72),0)</f>
        <v/>
      </c>
      <c r="BW1057">
        <f>IFERROR(INDEX(PP_Grid[#Data],$DD1057,73),0)</f>
        <v/>
      </c>
      <c r="BX1057">
        <f>IFERROR(INDEX(PP_Grid[#Data],$DD1057,74),0)</f>
        <v/>
      </c>
      <c r="BY1057">
        <f>IFERROR(INDEX(PP_Grid[#Data],$DD1057,75),0)</f>
        <v/>
      </c>
      <c r="BZ1057">
        <f>IFERROR(INDEX(PP_Grid[#Data],$DD1057,76),0)</f>
        <v/>
      </c>
      <c r="CA1057">
        <f>IFERROR(INDEX(PP_Grid[#Data],$DD1057,77),0)</f>
        <v/>
      </c>
      <c r="CB1057">
        <f>IFERROR(INDEX(PP_Grid[#Data],$DD1057,78),0)</f>
        <v/>
      </c>
      <c r="CC1057">
        <f>IFERROR(INDEX(PP_Grid[#Data],$DD1057,79),0)</f>
        <v/>
      </c>
      <c r="CD1057">
        <f>IFERROR(INDEX(PP_Grid[#Data],$DD1057,80),0)</f>
        <v/>
      </c>
      <c r="CE1057">
        <f>IFERROR(INDEX(PP_Grid[#Data],$DD1057,81),0)</f>
        <v/>
      </c>
      <c r="CF1057">
        <f>IFERROR(INDEX(PP_Grid[#Data],$DD1057,82),0)</f>
        <v/>
      </c>
      <c r="CG1057">
        <f>IFERROR(INDEX(PP_Grid[#Data],$DD1057,83),0)</f>
        <v/>
      </c>
      <c r="CH1057">
        <f>IFERROR(INDEX(PP_Grid[#Data],$DD1057,84),0)</f>
        <v/>
      </c>
      <c r="CI1057">
        <f>IFERROR(INDEX(PP_Grid[#Data],$DD1057,85),0)</f>
        <v/>
      </c>
      <c r="CJ1057">
        <f>IFERROR(INDEX(PP_Grid[#Data],$DD1057,86),0)</f>
        <v/>
      </c>
      <c r="CK1057">
        <f>IFERROR(INDEX(PP_Grid[#Data],$DD1057,87),0)</f>
        <v/>
      </c>
      <c r="CL1057">
        <f>IFERROR(INDEX(PP_Grid[#Data],$DD1057,88),0)</f>
        <v/>
      </c>
      <c r="CM1057">
        <f>IFERROR(INDEX(PP_Grid[#Data],$DD1057,89),0)</f>
        <v/>
      </c>
      <c r="CN1057">
        <f>IFERROR(INDEX(PP_Grid[#Data],$DD1057,90),0)</f>
        <v/>
      </c>
      <c r="CO1057">
        <f>IFERROR(INDEX(PP_Grid[#Data],$DD1057,91),0)</f>
        <v/>
      </c>
      <c r="CP1057">
        <f>IFERROR(INDEX(PP_Grid[#Data],$DD1057,92),0)</f>
        <v/>
      </c>
      <c r="CQ1057">
        <f>IFERROR(INDEX(PP_Grid[#Data],$DD1057,93),0)</f>
        <v/>
      </c>
      <c r="CR1057">
        <f>IFERROR(INDEX(PP_Grid[#Data],$DD1057,94),0)</f>
        <v/>
      </c>
      <c r="CS1057">
        <f>IFERROR(INDEX(PP_Grid[#Data],$DD1057,95),0)</f>
        <v/>
      </c>
      <c r="CT1057">
        <f>IFERROR(INDEX(PP_Grid[#Data],$DD1057,96),0)</f>
        <v/>
      </c>
      <c r="CU1057">
        <f>IFERROR(INDEX(PP_Grid[#Data],$DD1057,97),0)</f>
        <v/>
      </c>
      <c r="CV1057">
        <f>IFERROR(INDEX(PP_Grid[#Data],$DD1057,98),0)</f>
        <v/>
      </c>
      <c r="CW1057">
        <f>IFERROR(INDEX(PP_Grid[#Data],$DD1057,99),0)</f>
        <v/>
      </c>
      <c r="CX1057">
        <f>IFERROR(INDEX(PP_Grid[#Data],$DD1057,100),0)</f>
        <v/>
      </c>
      <c r="CY1057">
        <f>IFERROR(INDEX(PP_Grid[#Data],$DD1057,101),0)</f>
        <v/>
      </c>
      <c r="CZ1057">
        <f>IFERROR(INDEX(PP_Grid[#Data],$DD1057,102),0)</f>
        <v/>
      </c>
      <c r="DA1057">
        <f>IFERROR(INDEX(PP_Grid[#Data],$DD1057,103),0)</f>
        <v/>
      </c>
      <c r="DB1057">
        <f>IFERROR(INDEX(PP_Grid[#Data],$DD1057,104),0)</f>
        <v/>
      </c>
      <c r="DC1057">
        <f>IFERROR(INDEX(PP_Grid[#Data],$DD1057,105),0)</f>
        <v/>
      </c>
      <c r="DD1057" s="12">
        <f>IFERROR(MATCH($B1057,PP_Grid[Intermediate],0),99999)</f>
        <v/>
      </c>
    </row>
    <row r="1058">
      <c r="B1058" t="inlineStr">
        <is>
          <t>使用量(kg)</t>
        </is>
      </c>
      <c r="C1058">
        <f>SUMIFS(M_BOM[RM_Qty_Per_Batch],M_BOM[Intermediate],$B1057,M_BOM[Part Name],$A988)</f>
        <v/>
      </c>
      <c r="D1058">
        <f>$C1058*D1057</f>
        <v/>
      </c>
      <c r="E1058">
        <f>$C1058*E1057</f>
        <v/>
      </c>
      <c r="F1058">
        <f>$C1058*F1057</f>
        <v/>
      </c>
      <c r="G1058">
        <f>$C1058*G1057</f>
        <v/>
      </c>
      <c r="H1058">
        <f>$C1058*H1057</f>
        <v/>
      </c>
      <c r="I1058">
        <f>$C1058*I1057</f>
        <v/>
      </c>
      <c r="J1058">
        <f>$C1058*J1057</f>
        <v/>
      </c>
      <c r="K1058">
        <f>$C1058*K1057</f>
        <v/>
      </c>
      <c r="L1058">
        <f>$C1058*L1057</f>
        <v/>
      </c>
      <c r="M1058">
        <f>$C1058*M1057</f>
        <v/>
      </c>
      <c r="N1058">
        <f>$C1058*N1057</f>
        <v/>
      </c>
      <c r="O1058">
        <f>$C1058*O1057</f>
        <v/>
      </c>
      <c r="P1058">
        <f>$C1058*P1057</f>
        <v/>
      </c>
      <c r="Q1058">
        <f>$C1058*Q1057</f>
        <v/>
      </c>
      <c r="R1058">
        <f>$C1058*R1057</f>
        <v/>
      </c>
      <c r="S1058">
        <f>$C1058*S1057</f>
        <v/>
      </c>
      <c r="T1058">
        <f>$C1058*T1057</f>
        <v/>
      </c>
      <c r="U1058">
        <f>$C1058*U1057</f>
        <v/>
      </c>
      <c r="V1058">
        <f>$C1058*V1057</f>
        <v/>
      </c>
      <c r="W1058">
        <f>$C1058*W1057</f>
        <v/>
      </c>
      <c r="X1058">
        <f>$C1058*X1057</f>
        <v/>
      </c>
      <c r="Y1058">
        <f>$C1058*Y1057</f>
        <v/>
      </c>
      <c r="Z1058">
        <f>$C1058*Z1057</f>
        <v/>
      </c>
      <c r="AA1058">
        <f>$C1058*AA1057</f>
        <v/>
      </c>
      <c r="AB1058">
        <f>$C1058*AB1057</f>
        <v/>
      </c>
      <c r="AC1058">
        <f>$C1058*AC1057</f>
        <v/>
      </c>
      <c r="AD1058">
        <f>$C1058*AD1057</f>
        <v/>
      </c>
      <c r="AE1058">
        <f>$C1058*AE1057</f>
        <v/>
      </c>
      <c r="AF1058">
        <f>$C1058*AF1057</f>
        <v/>
      </c>
      <c r="AG1058">
        <f>$C1058*AG1057</f>
        <v/>
      </c>
      <c r="AH1058">
        <f>$C1058*AH1057</f>
        <v/>
      </c>
      <c r="AI1058">
        <f>$C1058*AI1057</f>
        <v/>
      </c>
      <c r="AJ1058">
        <f>$C1058*AJ1057</f>
        <v/>
      </c>
      <c r="AK1058">
        <f>$C1058*AK1057</f>
        <v/>
      </c>
      <c r="AL1058">
        <f>$C1058*AL1057</f>
        <v/>
      </c>
      <c r="AM1058">
        <f>$C1058*AM1057</f>
        <v/>
      </c>
      <c r="AN1058">
        <f>$C1058*AN1057</f>
        <v/>
      </c>
      <c r="AO1058">
        <f>$C1058*AO1057</f>
        <v/>
      </c>
      <c r="AP1058">
        <f>$C1058*AP1057</f>
        <v/>
      </c>
      <c r="AQ1058">
        <f>$C1058*AQ1057</f>
        <v/>
      </c>
      <c r="AR1058">
        <f>$C1058*AR1057</f>
        <v/>
      </c>
      <c r="AS1058">
        <f>$C1058*AS1057</f>
        <v/>
      </c>
      <c r="AT1058">
        <f>$C1058*AT1057</f>
        <v/>
      </c>
      <c r="AU1058">
        <f>$C1058*AU1057</f>
        <v/>
      </c>
      <c r="AV1058">
        <f>$C1058*AV1057</f>
        <v/>
      </c>
      <c r="AW1058">
        <f>$C1058*AW1057</f>
        <v/>
      </c>
      <c r="AX1058">
        <f>$C1058*AX1057</f>
        <v/>
      </c>
      <c r="AY1058">
        <f>$C1058*AY1057</f>
        <v/>
      </c>
      <c r="AZ1058">
        <f>$C1058*AZ1057</f>
        <v/>
      </c>
      <c r="BA1058">
        <f>$C1058*BA1057</f>
        <v/>
      </c>
      <c r="BB1058">
        <f>$C1058*BB1057</f>
        <v/>
      </c>
      <c r="BC1058">
        <f>$C1058*BC1057</f>
        <v/>
      </c>
      <c r="BD1058">
        <f>$C1058*BD1057</f>
        <v/>
      </c>
      <c r="BE1058">
        <f>$C1058*BE1057</f>
        <v/>
      </c>
      <c r="BF1058">
        <f>$C1058*BF1057</f>
        <v/>
      </c>
      <c r="BG1058">
        <f>$C1058*BG1057</f>
        <v/>
      </c>
      <c r="BH1058">
        <f>$C1058*BH1057</f>
        <v/>
      </c>
      <c r="BI1058">
        <f>$C1058*BI1057</f>
        <v/>
      </c>
      <c r="BJ1058">
        <f>$C1058*BJ1057</f>
        <v/>
      </c>
      <c r="BK1058">
        <f>$C1058*BK1057</f>
        <v/>
      </c>
      <c r="BL1058">
        <f>$C1058*BL1057</f>
        <v/>
      </c>
      <c r="BM1058">
        <f>$C1058*BM1057</f>
        <v/>
      </c>
      <c r="BN1058">
        <f>$C1058*BN1057</f>
        <v/>
      </c>
      <c r="BO1058">
        <f>$C1058*BO1057</f>
        <v/>
      </c>
      <c r="BP1058">
        <f>$C1058*BP1057</f>
        <v/>
      </c>
      <c r="BQ1058">
        <f>$C1058*BQ1057</f>
        <v/>
      </c>
      <c r="BR1058">
        <f>$C1058*BR1057</f>
        <v/>
      </c>
      <c r="BS1058">
        <f>$C1058*BS1057</f>
        <v/>
      </c>
      <c r="BT1058">
        <f>$C1058*BT1057</f>
        <v/>
      </c>
      <c r="BU1058">
        <f>$C1058*BU1057</f>
        <v/>
      </c>
      <c r="BV1058">
        <f>$C1058*BV1057</f>
        <v/>
      </c>
      <c r="BW1058">
        <f>$C1058*BW1057</f>
        <v/>
      </c>
      <c r="BX1058">
        <f>$C1058*BX1057</f>
        <v/>
      </c>
      <c r="BY1058">
        <f>$C1058*BY1057</f>
        <v/>
      </c>
      <c r="BZ1058">
        <f>$C1058*BZ1057</f>
        <v/>
      </c>
      <c r="CA1058">
        <f>$C1058*CA1057</f>
        <v/>
      </c>
      <c r="CB1058">
        <f>$C1058*CB1057</f>
        <v/>
      </c>
      <c r="CC1058">
        <f>$C1058*CC1057</f>
        <v/>
      </c>
      <c r="CD1058">
        <f>$C1058*CD1057</f>
        <v/>
      </c>
      <c r="CE1058">
        <f>$C1058*CE1057</f>
        <v/>
      </c>
      <c r="CF1058">
        <f>$C1058*CF1057</f>
        <v/>
      </c>
      <c r="CG1058">
        <f>$C1058*CG1057</f>
        <v/>
      </c>
      <c r="CH1058">
        <f>$C1058*CH1057</f>
        <v/>
      </c>
      <c r="CI1058">
        <f>$C1058*CI1057</f>
        <v/>
      </c>
      <c r="CJ1058">
        <f>$C1058*CJ1057</f>
        <v/>
      </c>
      <c r="CK1058">
        <f>$C1058*CK1057</f>
        <v/>
      </c>
      <c r="CL1058">
        <f>$C1058*CL1057</f>
        <v/>
      </c>
      <c r="CM1058">
        <f>$C1058*CM1057</f>
        <v/>
      </c>
      <c r="CN1058">
        <f>$C1058*CN1057</f>
        <v/>
      </c>
      <c r="CO1058">
        <f>$C1058*CO1057</f>
        <v/>
      </c>
      <c r="CP1058">
        <f>$C1058*CP1057</f>
        <v/>
      </c>
      <c r="CQ1058">
        <f>$C1058*CQ1057</f>
        <v/>
      </c>
      <c r="CR1058">
        <f>$C1058*CR1057</f>
        <v/>
      </c>
      <c r="CS1058">
        <f>$C1058*CS1057</f>
        <v/>
      </c>
      <c r="CT1058">
        <f>$C1058*CT1057</f>
        <v/>
      </c>
      <c r="CU1058">
        <f>$C1058*CU1057</f>
        <v/>
      </c>
      <c r="CV1058">
        <f>$C1058*CV1057</f>
        <v/>
      </c>
      <c r="CW1058">
        <f>$C1058*CW1057</f>
        <v/>
      </c>
      <c r="CX1058">
        <f>$C1058*CX1057</f>
        <v/>
      </c>
      <c r="CY1058">
        <f>$C1058*CY1057</f>
        <v/>
      </c>
      <c r="CZ1058">
        <f>$C1058*CZ1057</f>
        <v/>
      </c>
      <c r="DA1058">
        <f>$C1058*DA1057</f>
        <v/>
      </c>
      <c r="DB1058">
        <f>$C1058*DB1057</f>
        <v/>
      </c>
      <c r="DC1058">
        <f>$C1058*DC1057</f>
        <v/>
      </c>
    </row>
    <row r="1059">
      <c r="B1059" t="inlineStr">
        <is>
          <t>VSP-990</t>
        </is>
      </c>
      <c r="C1059" t="inlineStr">
        <is>
          <t>No. of batches</t>
        </is>
      </c>
      <c r="D1059">
        <f>IFERROR(INDEX(PP_Grid[#Data],$DD1059,2),0)</f>
        <v/>
      </c>
      <c r="E1059">
        <f>IFERROR(INDEX(PP_Grid[#Data],$DD1059,3),0)</f>
        <v/>
      </c>
      <c r="F1059">
        <f>IFERROR(INDEX(PP_Grid[#Data],$DD1059,4),0)</f>
        <v/>
      </c>
      <c r="G1059">
        <f>IFERROR(INDEX(PP_Grid[#Data],$DD1059,5),0)</f>
        <v/>
      </c>
      <c r="H1059">
        <f>IFERROR(INDEX(PP_Grid[#Data],$DD1059,6),0)</f>
        <v/>
      </c>
      <c r="I1059">
        <f>IFERROR(INDEX(PP_Grid[#Data],$DD1059,7),0)</f>
        <v/>
      </c>
      <c r="J1059">
        <f>IFERROR(INDEX(PP_Grid[#Data],$DD1059,8),0)</f>
        <v/>
      </c>
      <c r="K1059">
        <f>IFERROR(INDEX(PP_Grid[#Data],$DD1059,9),0)</f>
        <v/>
      </c>
      <c r="L1059">
        <f>IFERROR(INDEX(PP_Grid[#Data],$DD1059,10),0)</f>
        <v/>
      </c>
      <c r="M1059">
        <f>IFERROR(INDEX(PP_Grid[#Data],$DD1059,11),0)</f>
        <v/>
      </c>
      <c r="N1059">
        <f>IFERROR(INDEX(PP_Grid[#Data],$DD1059,12),0)</f>
        <v/>
      </c>
      <c r="O1059">
        <f>IFERROR(INDEX(PP_Grid[#Data],$DD1059,13),0)</f>
        <v/>
      </c>
      <c r="P1059">
        <f>IFERROR(INDEX(PP_Grid[#Data],$DD1059,14),0)</f>
        <v/>
      </c>
      <c r="Q1059">
        <f>IFERROR(INDEX(PP_Grid[#Data],$DD1059,15),0)</f>
        <v/>
      </c>
      <c r="R1059">
        <f>IFERROR(INDEX(PP_Grid[#Data],$DD1059,16),0)</f>
        <v/>
      </c>
      <c r="S1059">
        <f>IFERROR(INDEX(PP_Grid[#Data],$DD1059,17),0)</f>
        <v/>
      </c>
      <c r="T1059">
        <f>IFERROR(INDEX(PP_Grid[#Data],$DD1059,18),0)</f>
        <v/>
      </c>
      <c r="U1059">
        <f>IFERROR(INDEX(PP_Grid[#Data],$DD1059,19),0)</f>
        <v/>
      </c>
      <c r="V1059">
        <f>IFERROR(INDEX(PP_Grid[#Data],$DD1059,20),0)</f>
        <v/>
      </c>
      <c r="W1059">
        <f>IFERROR(INDEX(PP_Grid[#Data],$DD1059,21),0)</f>
        <v/>
      </c>
      <c r="X1059">
        <f>IFERROR(INDEX(PP_Grid[#Data],$DD1059,22),0)</f>
        <v/>
      </c>
      <c r="Y1059">
        <f>IFERROR(INDEX(PP_Grid[#Data],$DD1059,23),0)</f>
        <v/>
      </c>
      <c r="Z1059">
        <f>IFERROR(INDEX(PP_Grid[#Data],$DD1059,24),0)</f>
        <v/>
      </c>
      <c r="AA1059">
        <f>IFERROR(INDEX(PP_Grid[#Data],$DD1059,25),0)</f>
        <v/>
      </c>
      <c r="AB1059">
        <f>IFERROR(INDEX(PP_Grid[#Data],$DD1059,26),0)</f>
        <v/>
      </c>
      <c r="AC1059">
        <f>IFERROR(INDEX(PP_Grid[#Data],$DD1059,27),0)</f>
        <v/>
      </c>
      <c r="AD1059">
        <f>IFERROR(INDEX(PP_Grid[#Data],$DD1059,28),0)</f>
        <v/>
      </c>
      <c r="AE1059">
        <f>IFERROR(INDEX(PP_Grid[#Data],$DD1059,29),0)</f>
        <v/>
      </c>
      <c r="AF1059">
        <f>IFERROR(INDEX(PP_Grid[#Data],$DD1059,30),0)</f>
        <v/>
      </c>
      <c r="AG1059">
        <f>IFERROR(INDEX(PP_Grid[#Data],$DD1059,31),0)</f>
        <v/>
      </c>
      <c r="AH1059">
        <f>IFERROR(INDEX(PP_Grid[#Data],$DD1059,32),0)</f>
        <v/>
      </c>
      <c r="AI1059">
        <f>IFERROR(INDEX(PP_Grid[#Data],$DD1059,33),0)</f>
        <v/>
      </c>
      <c r="AJ1059">
        <f>IFERROR(INDEX(PP_Grid[#Data],$DD1059,34),0)</f>
        <v/>
      </c>
      <c r="AK1059">
        <f>IFERROR(INDEX(PP_Grid[#Data],$DD1059,35),0)</f>
        <v/>
      </c>
      <c r="AL1059">
        <f>IFERROR(INDEX(PP_Grid[#Data],$DD1059,36),0)</f>
        <v/>
      </c>
      <c r="AM1059">
        <f>IFERROR(INDEX(PP_Grid[#Data],$DD1059,37),0)</f>
        <v/>
      </c>
      <c r="AN1059">
        <f>IFERROR(INDEX(PP_Grid[#Data],$DD1059,38),0)</f>
        <v/>
      </c>
      <c r="AO1059">
        <f>IFERROR(INDEX(PP_Grid[#Data],$DD1059,39),0)</f>
        <v/>
      </c>
      <c r="AP1059">
        <f>IFERROR(INDEX(PP_Grid[#Data],$DD1059,40),0)</f>
        <v/>
      </c>
      <c r="AQ1059">
        <f>IFERROR(INDEX(PP_Grid[#Data],$DD1059,41),0)</f>
        <v/>
      </c>
      <c r="AR1059">
        <f>IFERROR(INDEX(PP_Grid[#Data],$DD1059,42),0)</f>
        <v/>
      </c>
      <c r="AS1059">
        <f>IFERROR(INDEX(PP_Grid[#Data],$DD1059,43),0)</f>
        <v/>
      </c>
      <c r="AT1059">
        <f>IFERROR(INDEX(PP_Grid[#Data],$DD1059,44),0)</f>
        <v/>
      </c>
      <c r="AU1059">
        <f>IFERROR(INDEX(PP_Grid[#Data],$DD1059,45),0)</f>
        <v/>
      </c>
      <c r="AV1059">
        <f>IFERROR(INDEX(PP_Grid[#Data],$DD1059,46),0)</f>
        <v/>
      </c>
      <c r="AW1059">
        <f>IFERROR(INDEX(PP_Grid[#Data],$DD1059,47),0)</f>
        <v/>
      </c>
      <c r="AX1059">
        <f>IFERROR(INDEX(PP_Grid[#Data],$DD1059,48),0)</f>
        <v/>
      </c>
      <c r="AY1059">
        <f>IFERROR(INDEX(PP_Grid[#Data],$DD1059,49),0)</f>
        <v/>
      </c>
      <c r="AZ1059">
        <f>IFERROR(INDEX(PP_Grid[#Data],$DD1059,50),0)</f>
        <v/>
      </c>
      <c r="BA1059">
        <f>IFERROR(INDEX(PP_Grid[#Data],$DD1059,51),0)</f>
        <v/>
      </c>
      <c r="BB1059">
        <f>IFERROR(INDEX(PP_Grid[#Data],$DD1059,52),0)</f>
        <v/>
      </c>
      <c r="BC1059">
        <f>IFERROR(INDEX(PP_Grid[#Data],$DD1059,53),0)</f>
        <v/>
      </c>
      <c r="BD1059">
        <f>IFERROR(INDEX(PP_Grid[#Data],$DD1059,54),0)</f>
        <v/>
      </c>
      <c r="BE1059">
        <f>IFERROR(INDEX(PP_Grid[#Data],$DD1059,55),0)</f>
        <v/>
      </c>
      <c r="BF1059">
        <f>IFERROR(INDEX(PP_Grid[#Data],$DD1059,56),0)</f>
        <v/>
      </c>
      <c r="BG1059">
        <f>IFERROR(INDEX(PP_Grid[#Data],$DD1059,57),0)</f>
        <v/>
      </c>
      <c r="BH1059">
        <f>IFERROR(INDEX(PP_Grid[#Data],$DD1059,58),0)</f>
        <v/>
      </c>
      <c r="BI1059">
        <f>IFERROR(INDEX(PP_Grid[#Data],$DD1059,59),0)</f>
        <v/>
      </c>
      <c r="BJ1059">
        <f>IFERROR(INDEX(PP_Grid[#Data],$DD1059,60),0)</f>
        <v/>
      </c>
      <c r="BK1059">
        <f>IFERROR(INDEX(PP_Grid[#Data],$DD1059,61),0)</f>
        <v/>
      </c>
      <c r="BL1059">
        <f>IFERROR(INDEX(PP_Grid[#Data],$DD1059,62),0)</f>
        <v/>
      </c>
      <c r="BM1059">
        <f>IFERROR(INDEX(PP_Grid[#Data],$DD1059,63),0)</f>
        <v/>
      </c>
      <c r="BN1059">
        <f>IFERROR(INDEX(PP_Grid[#Data],$DD1059,64),0)</f>
        <v/>
      </c>
      <c r="BO1059">
        <f>IFERROR(INDEX(PP_Grid[#Data],$DD1059,65),0)</f>
        <v/>
      </c>
      <c r="BP1059">
        <f>IFERROR(INDEX(PP_Grid[#Data],$DD1059,66),0)</f>
        <v/>
      </c>
      <c r="BQ1059">
        <f>IFERROR(INDEX(PP_Grid[#Data],$DD1059,67),0)</f>
        <v/>
      </c>
      <c r="BR1059">
        <f>IFERROR(INDEX(PP_Grid[#Data],$DD1059,68),0)</f>
        <v/>
      </c>
      <c r="BS1059">
        <f>IFERROR(INDEX(PP_Grid[#Data],$DD1059,69),0)</f>
        <v/>
      </c>
      <c r="BT1059">
        <f>IFERROR(INDEX(PP_Grid[#Data],$DD1059,70),0)</f>
        <v/>
      </c>
      <c r="BU1059">
        <f>IFERROR(INDEX(PP_Grid[#Data],$DD1059,71),0)</f>
        <v/>
      </c>
      <c r="BV1059">
        <f>IFERROR(INDEX(PP_Grid[#Data],$DD1059,72),0)</f>
        <v/>
      </c>
      <c r="BW1059">
        <f>IFERROR(INDEX(PP_Grid[#Data],$DD1059,73),0)</f>
        <v/>
      </c>
      <c r="BX1059">
        <f>IFERROR(INDEX(PP_Grid[#Data],$DD1059,74),0)</f>
        <v/>
      </c>
      <c r="BY1059">
        <f>IFERROR(INDEX(PP_Grid[#Data],$DD1059,75),0)</f>
        <v/>
      </c>
      <c r="BZ1059">
        <f>IFERROR(INDEX(PP_Grid[#Data],$DD1059,76),0)</f>
        <v/>
      </c>
      <c r="CA1059">
        <f>IFERROR(INDEX(PP_Grid[#Data],$DD1059,77),0)</f>
        <v/>
      </c>
      <c r="CB1059">
        <f>IFERROR(INDEX(PP_Grid[#Data],$DD1059,78),0)</f>
        <v/>
      </c>
      <c r="CC1059">
        <f>IFERROR(INDEX(PP_Grid[#Data],$DD1059,79),0)</f>
        <v/>
      </c>
      <c r="CD1059">
        <f>IFERROR(INDEX(PP_Grid[#Data],$DD1059,80),0)</f>
        <v/>
      </c>
      <c r="CE1059">
        <f>IFERROR(INDEX(PP_Grid[#Data],$DD1059,81),0)</f>
        <v/>
      </c>
      <c r="CF1059">
        <f>IFERROR(INDEX(PP_Grid[#Data],$DD1059,82),0)</f>
        <v/>
      </c>
      <c r="CG1059">
        <f>IFERROR(INDEX(PP_Grid[#Data],$DD1059,83),0)</f>
        <v/>
      </c>
      <c r="CH1059">
        <f>IFERROR(INDEX(PP_Grid[#Data],$DD1059,84),0)</f>
        <v/>
      </c>
      <c r="CI1059">
        <f>IFERROR(INDEX(PP_Grid[#Data],$DD1059,85),0)</f>
        <v/>
      </c>
      <c r="CJ1059">
        <f>IFERROR(INDEX(PP_Grid[#Data],$DD1059,86),0)</f>
        <v/>
      </c>
      <c r="CK1059">
        <f>IFERROR(INDEX(PP_Grid[#Data],$DD1059,87),0)</f>
        <v/>
      </c>
      <c r="CL1059">
        <f>IFERROR(INDEX(PP_Grid[#Data],$DD1059,88),0)</f>
        <v/>
      </c>
      <c r="CM1059">
        <f>IFERROR(INDEX(PP_Grid[#Data],$DD1059,89),0)</f>
        <v/>
      </c>
      <c r="CN1059">
        <f>IFERROR(INDEX(PP_Grid[#Data],$DD1059,90),0)</f>
        <v/>
      </c>
      <c r="CO1059">
        <f>IFERROR(INDEX(PP_Grid[#Data],$DD1059,91),0)</f>
        <v/>
      </c>
      <c r="CP1059">
        <f>IFERROR(INDEX(PP_Grid[#Data],$DD1059,92),0)</f>
        <v/>
      </c>
      <c r="CQ1059">
        <f>IFERROR(INDEX(PP_Grid[#Data],$DD1059,93),0)</f>
        <v/>
      </c>
      <c r="CR1059">
        <f>IFERROR(INDEX(PP_Grid[#Data],$DD1059,94),0)</f>
        <v/>
      </c>
      <c r="CS1059">
        <f>IFERROR(INDEX(PP_Grid[#Data],$DD1059,95),0)</f>
        <v/>
      </c>
      <c r="CT1059">
        <f>IFERROR(INDEX(PP_Grid[#Data],$DD1059,96),0)</f>
        <v/>
      </c>
      <c r="CU1059">
        <f>IFERROR(INDEX(PP_Grid[#Data],$DD1059,97),0)</f>
        <v/>
      </c>
      <c r="CV1059">
        <f>IFERROR(INDEX(PP_Grid[#Data],$DD1059,98),0)</f>
        <v/>
      </c>
      <c r="CW1059">
        <f>IFERROR(INDEX(PP_Grid[#Data],$DD1059,99),0)</f>
        <v/>
      </c>
      <c r="CX1059">
        <f>IFERROR(INDEX(PP_Grid[#Data],$DD1059,100),0)</f>
        <v/>
      </c>
      <c r="CY1059">
        <f>IFERROR(INDEX(PP_Grid[#Data],$DD1059,101),0)</f>
        <v/>
      </c>
      <c r="CZ1059">
        <f>IFERROR(INDEX(PP_Grid[#Data],$DD1059,102),0)</f>
        <v/>
      </c>
      <c r="DA1059">
        <f>IFERROR(INDEX(PP_Grid[#Data],$DD1059,103),0)</f>
        <v/>
      </c>
      <c r="DB1059">
        <f>IFERROR(INDEX(PP_Grid[#Data],$DD1059,104),0)</f>
        <v/>
      </c>
      <c r="DC1059">
        <f>IFERROR(INDEX(PP_Grid[#Data],$DD1059,105),0)</f>
        <v/>
      </c>
      <c r="DD1059" s="12">
        <f>IFERROR(MATCH($B1059,PP_Grid[Intermediate],0),99999)</f>
        <v/>
      </c>
    </row>
    <row r="1060">
      <c r="B1060" t="inlineStr">
        <is>
          <t>使用量(kg)</t>
        </is>
      </c>
      <c r="C1060">
        <f>SUMIFS(M_BOM[RM_Qty_Per_Batch],M_BOM[Intermediate],$B1059,M_BOM[Part Name],$A988)</f>
        <v/>
      </c>
      <c r="D1060">
        <f>$C1060*D1059</f>
        <v/>
      </c>
      <c r="E1060">
        <f>$C1060*E1059</f>
        <v/>
      </c>
      <c r="F1060">
        <f>$C1060*F1059</f>
        <v/>
      </c>
      <c r="G1060">
        <f>$C1060*G1059</f>
        <v/>
      </c>
      <c r="H1060">
        <f>$C1060*H1059</f>
        <v/>
      </c>
      <c r="I1060">
        <f>$C1060*I1059</f>
        <v/>
      </c>
      <c r="J1060">
        <f>$C1060*J1059</f>
        <v/>
      </c>
      <c r="K1060">
        <f>$C1060*K1059</f>
        <v/>
      </c>
      <c r="L1060">
        <f>$C1060*L1059</f>
        <v/>
      </c>
      <c r="M1060">
        <f>$C1060*M1059</f>
        <v/>
      </c>
      <c r="N1060">
        <f>$C1060*N1059</f>
        <v/>
      </c>
      <c r="O1060">
        <f>$C1060*O1059</f>
        <v/>
      </c>
      <c r="P1060">
        <f>$C1060*P1059</f>
        <v/>
      </c>
      <c r="Q1060">
        <f>$C1060*Q1059</f>
        <v/>
      </c>
      <c r="R1060">
        <f>$C1060*R1059</f>
        <v/>
      </c>
      <c r="S1060">
        <f>$C1060*S1059</f>
        <v/>
      </c>
      <c r="T1060">
        <f>$C1060*T1059</f>
        <v/>
      </c>
      <c r="U1060">
        <f>$C1060*U1059</f>
        <v/>
      </c>
      <c r="V1060">
        <f>$C1060*V1059</f>
        <v/>
      </c>
      <c r="W1060">
        <f>$C1060*W1059</f>
        <v/>
      </c>
      <c r="X1060">
        <f>$C1060*X1059</f>
        <v/>
      </c>
      <c r="Y1060">
        <f>$C1060*Y1059</f>
        <v/>
      </c>
      <c r="Z1060">
        <f>$C1060*Z1059</f>
        <v/>
      </c>
      <c r="AA1060">
        <f>$C1060*AA1059</f>
        <v/>
      </c>
      <c r="AB1060">
        <f>$C1060*AB1059</f>
        <v/>
      </c>
      <c r="AC1060">
        <f>$C1060*AC1059</f>
        <v/>
      </c>
      <c r="AD1060">
        <f>$C1060*AD1059</f>
        <v/>
      </c>
      <c r="AE1060">
        <f>$C1060*AE1059</f>
        <v/>
      </c>
      <c r="AF1060">
        <f>$C1060*AF1059</f>
        <v/>
      </c>
      <c r="AG1060">
        <f>$C1060*AG1059</f>
        <v/>
      </c>
      <c r="AH1060">
        <f>$C1060*AH1059</f>
        <v/>
      </c>
      <c r="AI1060">
        <f>$C1060*AI1059</f>
        <v/>
      </c>
      <c r="AJ1060">
        <f>$C1060*AJ1059</f>
        <v/>
      </c>
      <c r="AK1060">
        <f>$C1060*AK1059</f>
        <v/>
      </c>
      <c r="AL1060">
        <f>$C1060*AL1059</f>
        <v/>
      </c>
      <c r="AM1060">
        <f>$C1060*AM1059</f>
        <v/>
      </c>
      <c r="AN1060">
        <f>$C1060*AN1059</f>
        <v/>
      </c>
      <c r="AO1060">
        <f>$C1060*AO1059</f>
        <v/>
      </c>
      <c r="AP1060">
        <f>$C1060*AP1059</f>
        <v/>
      </c>
      <c r="AQ1060">
        <f>$C1060*AQ1059</f>
        <v/>
      </c>
      <c r="AR1060">
        <f>$C1060*AR1059</f>
        <v/>
      </c>
      <c r="AS1060">
        <f>$C1060*AS1059</f>
        <v/>
      </c>
      <c r="AT1060">
        <f>$C1060*AT1059</f>
        <v/>
      </c>
      <c r="AU1060">
        <f>$C1060*AU1059</f>
        <v/>
      </c>
      <c r="AV1060">
        <f>$C1060*AV1059</f>
        <v/>
      </c>
      <c r="AW1060">
        <f>$C1060*AW1059</f>
        <v/>
      </c>
      <c r="AX1060">
        <f>$C1060*AX1059</f>
        <v/>
      </c>
      <c r="AY1060">
        <f>$C1060*AY1059</f>
        <v/>
      </c>
      <c r="AZ1060">
        <f>$C1060*AZ1059</f>
        <v/>
      </c>
      <c r="BA1060">
        <f>$C1060*BA1059</f>
        <v/>
      </c>
      <c r="BB1060">
        <f>$C1060*BB1059</f>
        <v/>
      </c>
      <c r="BC1060">
        <f>$C1060*BC1059</f>
        <v/>
      </c>
      <c r="BD1060">
        <f>$C1060*BD1059</f>
        <v/>
      </c>
      <c r="BE1060">
        <f>$C1060*BE1059</f>
        <v/>
      </c>
      <c r="BF1060">
        <f>$C1060*BF1059</f>
        <v/>
      </c>
      <c r="BG1060">
        <f>$C1060*BG1059</f>
        <v/>
      </c>
      <c r="BH1060">
        <f>$C1060*BH1059</f>
        <v/>
      </c>
      <c r="BI1060">
        <f>$C1060*BI1059</f>
        <v/>
      </c>
      <c r="BJ1060">
        <f>$C1060*BJ1059</f>
        <v/>
      </c>
      <c r="BK1060">
        <f>$C1060*BK1059</f>
        <v/>
      </c>
      <c r="BL1060">
        <f>$C1060*BL1059</f>
        <v/>
      </c>
      <c r="BM1060">
        <f>$C1060*BM1059</f>
        <v/>
      </c>
      <c r="BN1060">
        <f>$C1060*BN1059</f>
        <v/>
      </c>
      <c r="BO1060">
        <f>$C1060*BO1059</f>
        <v/>
      </c>
      <c r="BP1060">
        <f>$C1060*BP1059</f>
        <v/>
      </c>
      <c r="BQ1060">
        <f>$C1060*BQ1059</f>
        <v/>
      </c>
      <c r="BR1060">
        <f>$C1060*BR1059</f>
        <v/>
      </c>
      <c r="BS1060">
        <f>$C1060*BS1059</f>
        <v/>
      </c>
      <c r="BT1060">
        <f>$C1060*BT1059</f>
        <v/>
      </c>
      <c r="BU1060">
        <f>$C1060*BU1059</f>
        <v/>
      </c>
      <c r="BV1060">
        <f>$C1060*BV1059</f>
        <v/>
      </c>
      <c r="BW1060">
        <f>$C1060*BW1059</f>
        <v/>
      </c>
      <c r="BX1060">
        <f>$C1060*BX1059</f>
        <v/>
      </c>
      <c r="BY1060">
        <f>$C1060*BY1059</f>
        <v/>
      </c>
      <c r="BZ1060">
        <f>$C1060*BZ1059</f>
        <v/>
      </c>
      <c r="CA1060">
        <f>$C1060*CA1059</f>
        <v/>
      </c>
      <c r="CB1060">
        <f>$C1060*CB1059</f>
        <v/>
      </c>
      <c r="CC1060">
        <f>$C1060*CC1059</f>
        <v/>
      </c>
      <c r="CD1060">
        <f>$C1060*CD1059</f>
        <v/>
      </c>
      <c r="CE1060">
        <f>$C1060*CE1059</f>
        <v/>
      </c>
      <c r="CF1060">
        <f>$C1060*CF1059</f>
        <v/>
      </c>
      <c r="CG1060">
        <f>$C1060*CG1059</f>
        <v/>
      </c>
      <c r="CH1060">
        <f>$C1060*CH1059</f>
        <v/>
      </c>
      <c r="CI1060">
        <f>$C1060*CI1059</f>
        <v/>
      </c>
      <c r="CJ1060">
        <f>$C1060*CJ1059</f>
        <v/>
      </c>
      <c r="CK1060">
        <f>$C1060*CK1059</f>
        <v/>
      </c>
      <c r="CL1060">
        <f>$C1060*CL1059</f>
        <v/>
      </c>
      <c r="CM1060">
        <f>$C1060*CM1059</f>
        <v/>
      </c>
      <c r="CN1060">
        <f>$C1060*CN1059</f>
        <v/>
      </c>
      <c r="CO1060">
        <f>$C1060*CO1059</f>
        <v/>
      </c>
      <c r="CP1060">
        <f>$C1060*CP1059</f>
        <v/>
      </c>
      <c r="CQ1060">
        <f>$C1060*CQ1059</f>
        <v/>
      </c>
      <c r="CR1060">
        <f>$C1060*CR1059</f>
        <v/>
      </c>
      <c r="CS1060">
        <f>$C1060*CS1059</f>
        <v/>
      </c>
      <c r="CT1060">
        <f>$C1060*CT1059</f>
        <v/>
      </c>
      <c r="CU1060">
        <f>$C1060*CU1059</f>
        <v/>
      </c>
      <c r="CV1060">
        <f>$C1060*CV1059</f>
        <v/>
      </c>
      <c r="CW1060">
        <f>$C1060*CW1059</f>
        <v/>
      </c>
      <c r="CX1060">
        <f>$C1060*CX1059</f>
        <v/>
      </c>
      <c r="CY1060">
        <f>$C1060*CY1059</f>
        <v/>
      </c>
      <c r="CZ1060">
        <f>$C1060*CZ1059</f>
        <v/>
      </c>
      <c r="DA1060">
        <f>$C1060*DA1059</f>
        <v/>
      </c>
      <c r="DB1060">
        <f>$C1060*DB1059</f>
        <v/>
      </c>
      <c r="DC1060">
        <f>$C1060*DC1059</f>
        <v/>
      </c>
    </row>
    <row r="1061">
      <c r="B1061" s="5" t="inlineStr">
        <is>
          <t>合計使用量(kg)/週</t>
        </is>
      </c>
      <c r="D1061">
        <f>'Grid_Requirement'!B44</f>
        <v/>
      </c>
      <c r="E1061">
        <f>'Grid_Requirement'!C44</f>
        <v/>
      </c>
      <c r="F1061">
        <f>'Grid_Requirement'!D44</f>
        <v/>
      </c>
      <c r="G1061">
        <f>'Grid_Requirement'!E44</f>
        <v/>
      </c>
      <c r="H1061">
        <f>'Grid_Requirement'!F44</f>
        <v/>
      </c>
      <c r="I1061">
        <f>'Grid_Requirement'!G44</f>
        <v/>
      </c>
      <c r="J1061">
        <f>'Grid_Requirement'!H44</f>
        <v/>
      </c>
      <c r="K1061">
        <f>'Grid_Requirement'!I44</f>
        <v/>
      </c>
      <c r="L1061">
        <f>'Grid_Requirement'!J44</f>
        <v/>
      </c>
      <c r="M1061">
        <f>'Grid_Requirement'!K44</f>
        <v/>
      </c>
      <c r="N1061">
        <f>'Grid_Requirement'!L44</f>
        <v/>
      </c>
      <c r="O1061">
        <f>'Grid_Requirement'!M44</f>
        <v/>
      </c>
      <c r="P1061">
        <f>'Grid_Requirement'!N44</f>
        <v/>
      </c>
      <c r="Q1061">
        <f>'Grid_Requirement'!O44</f>
        <v/>
      </c>
      <c r="R1061">
        <f>'Grid_Requirement'!P44</f>
        <v/>
      </c>
      <c r="S1061">
        <f>'Grid_Requirement'!Q44</f>
        <v/>
      </c>
      <c r="T1061">
        <f>'Grid_Requirement'!R44</f>
        <v/>
      </c>
      <c r="U1061">
        <f>'Grid_Requirement'!S44</f>
        <v/>
      </c>
      <c r="V1061">
        <f>'Grid_Requirement'!T44</f>
        <v/>
      </c>
      <c r="W1061">
        <f>'Grid_Requirement'!U44</f>
        <v/>
      </c>
      <c r="X1061">
        <f>'Grid_Requirement'!V44</f>
        <v/>
      </c>
      <c r="Y1061">
        <f>'Grid_Requirement'!W44</f>
        <v/>
      </c>
      <c r="Z1061">
        <f>'Grid_Requirement'!X44</f>
        <v/>
      </c>
      <c r="AA1061">
        <f>'Grid_Requirement'!Y44</f>
        <v/>
      </c>
      <c r="AB1061">
        <f>'Grid_Requirement'!Z44</f>
        <v/>
      </c>
      <c r="AC1061">
        <f>'Grid_Requirement'!AA44</f>
        <v/>
      </c>
      <c r="AD1061">
        <f>'Grid_Requirement'!AB44</f>
        <v/>
      </c>
      <c r="AE1061">
        <f>'Grid_Requirement'!AC44</f>
        <v/>
      </c>
      <c r="AF1061">
        <f>'Grid_Requirement'!AD44</f>
        <v/>
      </c>
      <c r="AG1061">
        <f>'Grid_Requirement'!AE44</f>
        <v/>
      </c>
      <c r="AH1061">
        <f>'Grid_Requirement'!AF44</f>
        <v/>
      </c>
      <c r="AI1061">
        <f>'Grid_Requirement'!AG44</f>
        <v/>
      </c>
      <c r="AJ1061">
        <f>'Grid_Requirement'!AH44</f>
        <v/>
      </c>
      <c r="AK1061">
        <f>'Grid_Requirement'!AI44</f>
        <v/>
      </c>
      <c r="AL1061">
        <f>'Grid_Requirement'!AJ44</f>
        <v/>
      </c>
      <c r="AM1061">
        <f>'Grid_Requirement'!AK44</f>
        <v/>
      </c>
      <c r="AN1061">
        <f>'Grid_Requirement'!AL44</f>
        <v/>
      </c>
      <c r="AO1061">
        <f>'Grid_Requirement'!AM44</f>
        <v/>
      </c>
      <c r="AP1061">
        <f>'Grid_Requirement'!AN44</f>
        <v/>
      </c>
      <c r="AQ1061">
        <f>'Grid_Requirement'!AO44</f>
        <v/>
      </c>
      <c r="AR1061">
        <f>'Grid_Requirement'!AP44</f>
        <v/>
      </c>
      <c r="AS1061">
        <f>'Grid_Requirement'!AQ44</f>
        <v/>
      </c>
      <c r="AT1061">
        <f>'Grid_Requirement'!AR44</f>
        <v/>
      </c>
      <c r="AU1061">
        <f>'Grid_Requirement'!AS44</f>
        <v/>
      </c>
      <c r="AV1061">
        <f>'Grid_Requirement'!AT44</f>
        <v/>
      </c>
      <c r="AW1061">
        <f>'Grid_Requirement'!AU44</f>
        <v/>
      </c>
      <c r="AX1061">
        <f>'Grid_Requirement'!AV44</f>
        <v/>
      </c>
      <c r="AY1061">
        <f>'Grid_Requirement'!AW44</f>
        <v/>
      </c>
      <c r="AZ1061">
        <f>'Grid_Requirement'!AX44</f>
        <v/>
      </c>
      <c r="BA1061">
        <f>'Grid_Requirement'!AY44</f>
        <v/>
      </c>
      <c r="BB1061">
        <f>'Grid_Requirement'!AZ44</f>
        <v/>
      </c>
      <c r="BC1061">
        <f>'Grid_Requirement'!BA44</f>
        <v/>
      </c>
      <c r="BD1061">
        <f>'Grid_Requirement'!BB44</f>
        <v/>
      </c>
      <c r="BE1061">
        <f>'Grid_Requirement'!BC44</f>
        <v/>
      </c>
      <c r="BF1061">
        <f>'Grid_Requirement'!BD44</f>
        <v/>
      </c>
      <c r="BG1061">
        <f>'Grid_Requirement'!BE44</f>
        <v/>
      </c>
      <c r="BH1061">
        <f>'Grid_Requirement'!BF44</f>
        <v/>
      </c>
      <c r="BI1061">
        <f>'Grid_Requirement'!BG44</f>
        <v/>
      </c>
      <c r="BJ1061">
        <f>'Grid_Requirement'!BH44</f>
        <v/>
      </c>
      <c r="BK1061">
        <f>'Grid_Requirement'!BI44</f>
        <v/>
      </c>
      <c r="BL1061">
        <f>'Grid_Requirement'!BJ44</f>
        <v/>
      </c>
      <c r="BM1061">
        <f>'Grid_Requirement'!BK44</f>
        <v/>
      </c>
      <c r="BN1061">
        <f>'Grid_Requirement'!BL44</f>
        <v/>
      </c>
      <c r="BO1061">
        <f>'Grid_Requirement'!BM44</f>
        <v/>
      </c>
      <c r="BP1061">
        <f>'Grid_Requirement'!BN44</f>
        <v/>
      </c>
      <c r="BQ1061">
        <f>'Grid_Requirement'!BO44</f>
        <v/>
      </c>
      <c r="BR1061">
        <f>'Grid_Requirement'!BP44</f>
        <v/>
      </c>
      <c r="BS1061">
        <f>'Grid_Requirement'!BQ44</f>
        <v/>
      </c>
      <c r="BT1061">
        <f>'Grid_Requirement'!BR44</f>
        <v/>
      </c>
      <c r="BU1061">
        <f>'Grid_Requirement'!BS44</f>
        <v/>
      </c>
      <c r="BV1061">
        <f>'Grid_Requirement'!BT44</f>
        <v/>
      </c>
      <c r="BW1061">
        <f>'Grid_Requirement'!BU44</f>
        <v/>
      </c>
      <c r="BX1061">
        <f>'Grid_Requirement'!BV44</f>
        <v/>
      </c>
      <c r="BY1061">
        <f>'Grid_Requirement'!BW44</f>
        <v/>
      </c>
      <c r="BZ1061">
        <f>'Grid_Requirement'!BX44</f>
        <v/>
      </c>
      <c r="CA1061">
        <f>'Grid_Requirement'!BY44</f>
        <v/>
      </c>
      <c r="CB1061">
        <f>'Grid_Requirement'!BZ44</f>
        <v/>
      </c>
      <c r="CC1061">
        <f>'Grid_Requirement'!CA44</f>
        <v/>
      </c>
      <c r="CD1061">
        <f>'Grid_Requirement'!CB44</f>
        <v/>
      </c>
      <c r="CE1061">
        <f>'Grid_Requirement'!CC44</f>
        <v/>
      </c>
      <c r="CF1061">
        <f>'Grid_Requirement'!CD44</f>
        <v/>
      </c>
      <c r="CG1061">
        <f>'Grid_Requirement'!CE44</f>
        <v/>
      </c>
      <c r="CH1061">
        <f>'Grid_Requirement'!CF44</f>
        <v/>
      </c>
      <c r="CI1061">
        <f>'Grid_Requirement'!CG44</f>
        <v/>
      </c>
      <c r="CJ1061">
        <f>'Grid_Requirement'!CH44</f>
        <v/>
      </c>
      <c r="CK1061">
        <f>'Grid_Requirement'!CI44</f>
        <v/>
      </c>
      <c r="CL1061">
        <f>'Grid_Requirement'!CJ44</f>
        <v/>
      </c>
      <c r="CM1061">
        <f>'Grid_Requirement'!CK44</f>
        <v/>
      </c>
      <c r="CN1061">
        <f>'Grid_Requirement'!CL44</f>
        <v/>
      </c>
      <c r="CO1061">
        <f>'Grid_Requirement'!CM44</f>
        <v/>
      </c>
      <c r="CP1061">
        <f>'Grid_Requirement'!CN44</f>
        <v/>
      </c>
      <c r="CQ1061">
        <f>'Grid_Requirement'!CO44</f>
        <v/>
      </c>
      <c r="CR1061">
        <f>'Grid_Requirement'!CP44</f>
        <v/>
      </c>
      <c r="CS1061">
        <f>'Grid_Requirement'!CQ44</f>
        <v/>
      </c>
      <c r="CT1061">
        <f>'Grid_Requirement'!CR44</f>
        <v/>
      </c>
      <c r="CU1061">
        <f>'Grid_Requirement'!CS44</f>
        <v/>
      </c>
      <c r="CV1061">
        <f>'Grid_Requirement'!CT44</f>
        <v/>
      </c>
      <c r="CW1061">
        <f>'Grid_Requirement'!CU44</f>
        <v/>
      </c>
      <c r="CX1061">
        <f>'Grid_Requirement'!CV44</f>
        <v/>
      </c>
      <c r="CY1061">
        <f>'Grid_Requirement'!CW44</f>
        <v/>
      </c>
      <c r="CZ1061">
        <f>'Grid_Requirement'!CX44</f>
        <v/>
      </c>
      <c r="DA1061">
        <f>'Grid_Requirement'!CY44</f>
        <v/>
      </c>
      <c r="DB1061">
        <f>'Grid_Requirement'!CZ44</f>
        <v/>
      </c>
      <c r="DC1061">
        <f>'Grid_Requirement'!DA44</f>
        <v/>
      </c>
    </row>
    <row r="1062">
      <c r="B1062" t="inlineStr">
        <is>
          <t>TTAF在庫(実績,kg)</t>
        </is>
      </c>
      <c r="D1062">
        <f>'T_TTAFStock'!B48</f>
        <v/>
      </c>
      <c r="E1062">
        <f>'T_TTAFStock'!C48</f>
        <v/>
      </c>
      <c r="F1062">
        <f>'T_TTAFStock'!D48</f>
        <v/>
      </c>
      <c r="G1062">
        <f>'T_TTAFStock'!E48</f>
        <v/>
      </c>
      <c r="H1062">
        <f>'T_TTAFStock'!F48</f>
        <v/>
      </c>
      <c r="I1062">
        <f>'T_TTAFStock'!G48</f>
        <v/>
      </c>
      <c r="J1062">
        <f>'T_TTAFStock'!H48</f>
        <v/>
      </c>
      <c r="K1062">
        <f>'T_TTAFStock'!I48</f>
        <v/>
      </c>
      <c r="L1062">
        <f>'T_TTAFStock'!J48</f>
        <v/>
      </c>
      <c r="M1062">
        <f>'T_TTAFStock'!K48</f>
        <v/>
      </c>
      <c r="N1062">
        <f>'T_TTAFStock'!L48</f>
        <v/>
      </c>
      <c r="O1062">
        <f>'T_TTAFStock'!M48</f>
        <v/>
      </c>
      <c r="P1062">
        <f>'T_TTAFStock'!N48</f>
        <v/>
      </c>
      <c r="Q1062">
        <f>'T_TTAFStock'!O48</f>
        <v/>
      </c>
      <c r="R1062">
        <f>'T_TTAFStock'!P48</f>
        <v/>
      </c>
      <c r="S1062">
        <f>'T_TTAFStock'!Q48</f>
        <v/>
      </c>
      <c r="T1062">
        <f>'T_TTAFStock'!R48</f>
        <v/>
      </c>
      <c r="U1062">
        <f>'T_TTAFStock'!S48</f>
        <v/>
      </c>
      <c r="V1062">
        <f>'T_TTAFStock'!T48</f>
        <v/>
      </c>
      <c r="W1062">
        <f>'T_TTAFStock'!U48</f>
        <v/>
      </c>
      <c r="X1062">
        <f>'T_TTAFStock'!V48</f>
        <v/>
      </c>
      <c r="Y1062">
        <f>'T_TTAFStock'!W48</f>
        <v/>
      </c>
      <c r="Z1062">
        <f>'T_TTAFStock'!X48</f>
        <v/>
      </c>
      <c r="AA1062">
        <f>'T_TTAFStock'!Y48</f>
        <v/>
      </c>
      <c r="AB1062">
        <f>'T_TTAFStock'!Z48</f>
        <v/>
      </c>
      <c r="AC1062">
        <f>'T_TTAFStock'!AA48</f>
        <v/>
      </c>
      <c r="AD1062">
        <f>'T_TTAFStock'!AB48</f>
        <v/>
      </c>
      <c r="AE1062">
        <f>'T_TTAFStock'!AC48</f>
        <v/>
      </c>
      <c r="AF1062">
        <f>'T_TTAFStock'!AD48</f>
        <v/>
      </c>
      <c r="AG1062">
        <f>'T_TTAFStock'!AE48</f>
        <v/>
      </c>
      <c r="AH1062">
        <f>'T_TTAFStock'!AF48</f>
        <v/>
      </c>
      <c r="AI1062">
        <f>'T_TTAFStock'!AG48</f>
        <v/>
      </c>
      <c r="AJ1062">
        <f>'T_TTAFStock'!AH48</f>
        <v/>
      </c>
      <c r="AK1062">
        <f>'T_TTAFStock'!AI48</f>
        <v/>
      </c>
      <c r="AL1062">
        <f>'T_TTAFStock'!AJ48</f>
        <v/>
      </c>
      <c r="AM1062">
        <f>'T_TTAFStock'!AK48</f>
        <v/>
      </c>
      <c r="AN1062">
        <f>'T_TTAFStock'!AL48</f>
        <v/>
      </c>
      <c r="AO1062">
        <f>'T_TTAFStock'!AM48</f>
        <v/>
      </c>
      <c r="AP1062">
        <f>'T_TTAFStock'!AN48</f>
        <v/>
      </c>
      <c r="AQ1062">
        <f>'T_TTAFStock'!AO48</f>
        <v/>
      </c>
      <c r="AR1062">
        <f>'T_TTAFStock'!AP48</f>
        <v/>
      </c>
      <c r="AS1062">
        <f>'T_TTAFStock'!AQ48</f>
        <v/>
      </c>
      <c r="AT1062">
        <f>'T_TTAFStock'!AR48</f>
        <v/>
      </c>
      <c r="AU1062">
        <f>'T_TTAFStock'!AS48</f>
        <v/>
      </c>
      <c r="AV1062">
        <f>'T_TTAFStock'!AT48</f>
        <v/>
      </c>
      <c r="AW1062">
        <f>'T_TTAFStock'!AU48</f>
        <v/>
      </c>
      <c r="AX1062">
        <f>'T_TTAFStock'!AV48</f>
        <v/>
      </c>
      <c r="AY1062">
        <f>'T_TTAFStock'!AW48</f>
        <v/>
      </c>
      <c r="AZ1062">
        <f>'T_TTAFStock'!AX48</f>
        <v/>
      </c>
      <c r="BA1062">
        <f>'T_TTAFStock'!AY48</f>
        <v/>
      </c>
      <c r="BB1062">
        <f>'T_TTAFStock'!AZ48</f>
        <v/>
      </c>
      <c r="BC1062">
        <f>'T_TTAFStock'!BA48</f>
        <v/>
      </c>
      <c r="BD1062">
        <f>'T_TTAFStock'!BB48</f>
        <v/>
      </c>
      <c r="BE1062">
        <f>'T_TTAFStock'!BC48</f>
        <v/>
      </c>
      <c r="BF1062">
        <f>'T_TTAFStock'!BD48</f>
        <v/>
      </c>
      <c r="BG1062">
        <f>'T_TTAFStock'!BE48</f>
        <v/>
      </c>
      <c r="BH1062">
        <f>'T_TTAFStock'!BF48</f>
        <v/>
      </c>
      <c r="BI1062">
        <f>'T_TTAFStock'!BG48</f>
        <v/>
      </c>
      <c r="BJ1062">
        <f>'T_TTAFStock'!BH48</f>
        <v/>
      </c>
      <c r="BK1062">
        <f>'T_TTAFStock'!BI48</f>
        <v/>
      </c>
      <c r="BL1062">
        <f>'T_TTAFStock'!BJ48</f>
        <v/>
      </c>
      <c r="BM1062">
        <f>'T_TTAFStock'!BK48</f>
        <v/>
      </c>
      <c r="BN1062">
        <f>'T_TTAFStock'!BL48</f>
        <v/>
      </c>
      <c r="BO1062">
        <f>'T_TTAFStock'!BM48</f>
        <v/>
      </c>
      <c r="BP1062">
        <f>'T_TTAFStock'!BN48</f>
        <v/>
      </c>
      <c r="BQ1062">
        <f>'T_TTAFStock'!BO48</f>
        <v/>
      </c>
      <c r="BR1062">
        <f>'T_TTAFStock'!BP48</f>
        <v/>
      </c>
      <c r="BS1062">
        <f>'T_TTAFStock'!BQ48</f>
        <v/>
      </c>
      <c r="BT1062">
        <f>'T_TTAFStock'!BR48</f>
        <v/>
      </c>
      <c r="BU1062">
        <f>'T_TTAFStock'!BS48</f>
        <v/>
      </c>
      <c r="BV1062">
        <f>'T_TTAFStock'!BT48</f>
        <v/>
      </c>
      <c r="BW1062">
        <f>'T_TTAFStock'!BU48</f>
        <v/>
      </c>
      <c r="BX1062">
        <f>'T_TTAFStock'!BV48</f>
        <v/>
      </c>
      <c r="BY1062">
        <f>'T_TTAFStock'!BW48</f>
        <v/>
      </c>
      <c r="BZ1062">
        <f>'T_TTAFStock'!BX48</f>
        <v/>
      </c>
      <c r="CA1062">
        <f>'T_TTAFStock'!BY48</f>
        <v/>
      </c>
      <c r="CB1062">
        <f>'T_TTAFStock'!BZ48</f>
        <v/>
      </c>
      <c r="CC1062">
        <f>'T_TTAFStock'!CA48</f>
        <v/>
      </c>
      <c r="CD1062">
        <f>'T_TTAFStock'!CB48</f>
        <v/>
      </c>
      <c r="CE1062">
        <f>'T_TTAFStock'!CC48</f>
        <v/>
      </c>
      <c r="CF1062">
        <f>'T_TTAFStock'!CD48</f>
        <v/>
      </c>
      <c r="CG1062">
        <f>'T_TTAFStock'!CE48</f>
        <v/>
      </c>
      <c r="CH1062">
        <f>'T_TTAFStock'!CF48</f>
        <v/>
      </c>
      <c r="CI1062">
        <f>'T_TTAFStock'!CG48</f>
        <v/>
      </c>
      <c r="CJ1062">
        <f>'T_TTAFStock'!CH48</f>
        <v/>
      </c>
      <c r="CK1062">
        <f>'T_TTAFStock'!CI48</f>
        <v/>
      </c>
      <c r="CL1062">
        <f>'T_TTAFStock'!CJ48</f>
        <v/>
      </c>
      <c r="CM1062">
        <f>'T_TTAFStock'!CK48</f>
        <v/>
      </c>
      <c r="CN1062">
        <f>'T_TTAFStock'!CL48</f>
        <v/>
      </c>
      <c r="CO1062">
        <f>'T_TTAFStock'!CM48</f>
        <v/>
      </c>
      <c r="CP1062">
        <f>'T_TTAFStock'!CN48</f>
        <v/>
      </c>
      <c r="CQ1062">
        <f>'T_TTAFStock'!CO48</f>
        <v/>
      </c>
      <c r="CR1062">
        <f>'T_TTAFStock'!CP48</f>
        <v/>
      </c>
      <c r="CS1062">
        <f>'T_TTAFStock'!CQ48</f>
        <v/>
      </c>
      <c r="CT1062">
        <f>'T_TTAFStock'!CR48</f>
        <v/>
      </c>
      <c r="CU1062">
        <f>'T_TTAFStock'!CS48</f>
        <v/>
      </c>
      <c r="CV1062">
        <f>'T_TTAFStock'!CT48</f>
        <v/>
      </c>
      <c r="CW1062">
        <f>'T_TTAFStock'!CU48</f>
        <v/>
      </c>
      <c r="CX1062">
        <f>'T_TTAFStock'!CV48</f>
        <v/>
      </c>
      <c r="CY1062">
        <f>'T_TTAFStock'!CW48</f>
        <v/>
      </c>
      <c r="CZ1062">
        <f>'T_TTAFStock'!CX48</f>
        <v/>
      </c>
      <c r="DA1062">
        <f>'T_TTAFStock'!CY48</f>
        <v/>
      </c>
      <c r="DB1062">
        <f>'T_TTAFStock'!CZ48</f>
        <v/>
      </c>
      <c r="DC1062">
        <f>'T_TTAFStock'!DA48</f>
        <v/>
      </c>
    </row>
    <row r="1063">
      <c r="B1063" t="inlineStr">
        <is>
          <t>自社在庫(実績,kg)</t>
        </is>
      </c>
      <c r="D1063">
        <f>'T_SelfStock'!B48</f>
        <v/>
      </c>
      <c r="E1063">
        <f>'T_SelfStock'!C48</f>
        <v/>
      </c>
      <c r="F1063">
        <f>'T_SelfStock'!D48</f>
        <v/>
      </c>
      <c r="G1063">
        <f>'T_SelfStock'!E48</f>
        <v/>
      </c>
      <c r="H1063">
        <f>'T_SelfStock'!F48</f>
        <v/>
      </c>
      <c r="I1063">
        <f>'T_SelfStock'!G48</f>
        <v/>
      </c>
      <c r="J1063">
        <f>'T_SelfStock'!H48</f>
        <v/>
      </c>
      <c r="K1063">
        <f>'T_SelfStock'!I48</f>
        <v/>
      </c>
      <c r="L1063">
        <f>'T_SelfStock'!J48</f>
        <v/>
      </c>
      <c r="M1063">
        <f>'T_SelfStock'!K48</f>
        <v/>
      </c>
      <c r="N1063">
        <f>'T_SelfStock'!L48</f>
        <v/>
      </c>
      <c r="O1063">
        <f>'T_SelfStock'!M48</f>
        <v/>
      </c>
      <c r="P1063">
        <f>'T_SelfStock'!N48</f>
        <v/>
      </c>
      <c r="Q1063">
        <f>'T_SelfStock'!O48</f>
        <v/>
      </c>
      <c r="R1063">
        <f>'T_SelfStock'!P48</f>
        <v/>
      </c>
      <c r="S1063">
        <f>'T_SelfStock'!Q48</f>
        <v/>
      </c>
      <c r="T1063">
        <f>'T_SelfStock'!R48</f>
        <v/>
      </c>
      <c r="U1063">
        <f>'T_SelfStock'!S48</f>
        <v/>
      </c>
      <c r="V1063">
        <f>'T_SelfStock'!T48</f>
        <v/>
      </c>
      <c r="W1063">
        <f>'T_SelfStock'!U48</f>
        <v/>
      </c>
      <c r="X1063">
        <f>'T_SelfStock'!V48</f>
        <v/>
      </c>
      <c r="Y1063">
        <f>'T_SelfStock'!W48</f>
        <v/>
      </c>
      <c r="Z1063">
        <f>'T_SelfStock'!X48</f>
        <v/>
      </c>
      <c r="AA1063">
        <f>'T_SelfStock'!Y48</f>
        <v/>
      </c>
      <c r="AB1063">
        <f>'T_SelfStock'!Z48</f>
        <v/>
      </c>
      <c r="AC1063">
        <f>'T_SelfStock'!AA48</f>
        <v/>
      </c>
      <c r="AD1063">
        <f>'T_SelfStock'!AB48</f>
        <v/>
      </c>
      <c r="AE1063">
        <f>'T_SelfStock'!AC48</f>
        <v/>
      </c>
      <c r="AF1063">
        <f>'T_SelfStock'!AD48</f>
        <v/>
      </c>
      <c r="AG1063">
        <f>'T_SelfStock'!AE48</f>
        <v/>
      </c>
      <c r="AH1063">
        <f>'T_SelfStock'!AF48</f>
        <v/>
      </c>
      <c r="AI1063">
        <f>'T_SelfStock'!AG48</f>
        <v/>
      </c>
      <c r="AJ1063">
        <f>'T_SelfStock'!AH48</f>
        <v/>
      </c>
      <c r="AK1063">
        <f>'T_SelfStock'!AI48</f>
        <v/>
      </c>
      <c r="AL1063">
        <f>'T_SelfStock'!AJ48</f>
        <v/>
      </c>
      <c r="AM1063">
        <f>'T_SelfStock'!AK48</f>
        <v/>
      </c>
      <c r="AN1063">
        <f>'T_SelfStock'!AL48</f>
        <v/>
      </c>
      <c r="AO1063">
        <f>'T_SelfStock'!AM48</f>
        <v/>
      </c>
      <c r="AP1063">
        <f>'T_SelfStock'!AN48</f>
        <v/>
      </c>
      <c r="AQ1063">
        <f>'T_SelfStock'!AO48</f>
        <v/>
      </c>
      <c r="AR1063">
        <f>'T_SelfStock'!AP48</f>
        <v/>
      </c>
      <c r="AS1063">
        <f>'T_SelfStock'!AQ48</f>
        <v/>
      </c>
      <c r="AT1063">
        <f>'T_SelfStock'!AR48</f>
        <v/>
      </c>
      <c r="AU1063">
        <f>'T_SelfStock'!AS48</f>
        <v/>
      </c>
      <c r="AV1063">
        <f>'T_SelfStock'!AT48</f>
        <v/>
      </c>
      <c r="AW1063">
        <f>'T_SelfStock'!AU48</f>
        <v/>
      </c>
      <c r="AX1063">
        <f>'T_SelfStock'!AV48</f>
        <v/>
      </c>
      <c r="AY1063">
        <f>'T_SelfStock'!AW48</f>
        <v/>
      </c>
      <c r="AZ1063">
        <f>'T_SelfStock'!AX48</f>
        <v/>
      </c>
      <c r="BA1063">
        <f>'T_SelfStock'!AY48</f>
        <v/>
      </c>
      <c r="BB1063">
        <f>'T_SelfStock'!AZ48</f>
        <v/>
      </c>
      <c r="BC1063">
        <f>'T_SelfStock'!BA48</f>
        <v/>
      </c>
      <c r="BD1063">
        <f>'T_SelfStock'!BB48</f>
        <v/>
      </c>
      <c r="BE1063">
        <f>'T_SelfStock'!BC48</f>
        <v/>
      </c>
      <c r="BF1063">
        <f>'T_SelfStock'!BD48</f>
        <v/>
      </c>
      <c r="BG1063">
        <f>'T_SelfStock'!BE48</f>
        <v/>
      </c>
      <c r="BH1063">
        <f>'T_SelfStock'!BF48</f>
        <v/>
      </c>
      <c r="BI1063">
        <f>'T_SelfStock'!BG48</f>
        <v/>
      </c>
      <c r="BJ1063">
        <f>'T_SelfStock'!BH48</f>
        <v/>
      </c>
      <c r="BK1063">
        <f>'T_SelfStock'!BI48</f>
        <v/>
      </c>
      <c r="BL1063">
        <f>'T_SelfStock'!BJ48</f>
        <v/>
      </c>
      <c r="BM1063">
        <f>'T_SelfStock'!BK48</f>
        <v/>
      </c>
      <c r="BN1063">
        <f>'T_SelfStock'!BL48</f>
        <v/>
      </c>
      <c r="BO1063">
        <f>'T_SelfStock'!BM48</f>
        <v/>
      </c>
      <c r="BP1063">
        <f>'T_SelfStock'!BN48</f>
        <v/>
      </c>
      <c r="BQ1063">
        <f>'T_SelfStock'!BO48</f>
        <v/>
      </c>
      <c r="BR1063">
        <f>'T_SelfStock'!BP48</f>
        <v/>
      </c>
      <c r="BS1063">
        <f>'T_SelfStock'!BQ48</f>
        <v/>
      </c>
      <c r="BT1063">
        <f>'T_SelfStock'!BR48</f>
        <v/>
      </c>
      <c r="BU1063">
        <f>'T_SelfStock'!BS48</f>
        <v/>
      </c>
      <c r="BV1063">
        <f>'T_SelfStock'!BT48</f>
        <v/>
      </c>
      <c r="BW1063">
        <f>'T_SelfStock'!BU48</f>
        <v/>
      </c>
      <c r="BX1063">
        <f>'T_SelfStock'!BV48</f>
        <v/>
      </c>
      <c r="BY1063">
        <f>'T_SelfStock'!BW48</f>
        <v/>
      </c>
      <c r="BZ1063">
        <f>'T_SelfStock'!BX48</f>
        <v/>
      </c>
      <c r="CA1063">
        <f>'T_SelfStock'!BY48</f>
        <v/>
      </c>
      <c r="CB1063">
        <f>'T_SelfStock'!BZ48</f>
        <v/>
      </c>
      <c r="CC1063">
        <f>'T_SelfStock'!CA48</f>
        <v/>
      </c>
      <c r="CD1063">
        <f>'T_SelfStock'!CB48</f>
        <v/>
      </c>
      <c r="CE1063">
        <f>'T_SelfStock'!CC48</f>
        <v/>
      </c>
      <c r="CF1063">
        <f>'T_SelfStock'!CD48</f>
        <v/>
      </c>
      <c r="CG1063">
        <f>'T_SelfStock'!CE48</f>
        <v/>
      </c>
      <c r="CH1063">
        <f>'T_SelfStock'!CF48</f>
        <v/>
      </c>
      <c r="CI1063">
        <f>'T_SelfStock'!CG48</f>
        <v/>
      </c>
      <c r="CJ1063">
        <f>'T_SelfStock'!CH48</f>
        <v/>
      </c>
      <c r="CK1063">
        <f>'T_SelfStock'!CI48</f>
        <v/>
      </c>
      <c r="CL1063">
        <f>'T_SelfStock'!CJ48</f>
        <v/>
      </c>
      <c r="CM1063">
        <f>'T_SelfStock'!CK48</f>
        <v/>
      </c>
      <c r="CN1063">
        <f>'T_SelfStock'!CL48</f>
        <v/>
      </c>
      <c r="CO1063">
        <f>'T_SelfStock'!CM48</f>
        <v/>
      </c>
      <c r="CP1063">
        <f>'T_SelfStock'!CN48</f>
        <v/>
      </c>
      <c r="CQ1063">
        <f>'T_SelfStock'!CO48</f>
        <v/>
      </c>
      <c r="CR1063">
        <f>'T_SelfStock'!CP48</f>
        <v/>
      </c>
      <c r="CS1063">
        <f>'T_SelfStock'!CQ48</f>
        <v/>
      </c>
      <c r="CT1063">
        <f>'T_SelfStock'!CR48</f>
        <v/>
      </c>
      <c r="CU1063">
        <f>'T_SelfStock'!CS48</f>
        <v/>
      </c>
      <c r="CV1063">
        <f>'T_SelfStock'!CT48</f>
        <v/>
      </c>
      <c r="CW1063">
        <f>'T_SelfStock'!CU48</f>
        <v/>
      </c>
      <c r="CX1063">
        <f>'T_SelfStock'!CV48</f>
        <v/>
      </c>
      <c r="CY1063">
        <f>'T_SelfStock'!CW48</f>
        <v/>
      </c>
      <c r="CZ1063">
        <f>'T_SelfStock'!CX48</f>
        <v/>
      </c>
      <c r="DA1063">
        <f>'T_SelfStock'!CY48</f>
        <v/>
      </c>
      <c r="DB1063">
        <f>'T_SelfStock'!CZ48</f>
        <v/>
      </c>
      <c r="DC1063">
        <f>'T_SelfStock'!DA48</f>
        <v/>
      </c>
    </row>
    <row r="1064">
      <c r="B1064" t="inlineStr">
        <is>
          <t>Order(発注予定,kg)</t>
        </is>
      </c>
      <c r="D1064" s="23" t="n"/>
      <c r="E1064" s="23" t="n"/>
      <c r="F1064" s="23" t="n"/>
      <c r="G1064" s="23" t="n"/>
      <c r="H1064" s="23" t="n"/>
      <c r="I1064" s="23" t="n"/>
      <c r="J1064" s="23" t="n"/>
      <c r="K1064" s="23" t="n"/>
      <c r="L1064" s="23" t="n"/>
      <c r="M1064" s="23" t="n"/>
      <c r="N1064" s="23" t="n"/>
      <c r="O1064" s="23" t="n"/>
      <c r="P1064" s="23" t="n"/>
      <c r="Q1064" s="23" t="n"/>
      <c r="R1064" s="23" t="n"/>
      <c r="S1064" s="23" t="n"/>
      <c r="T1064" s="23" t="n"/>
      <c r="U1064" s="23" t="n"/>
      <c r="V1064" s="23" t="n"/>
      <c r="W1064" s="23" t="n"/>
      <c r="X1064" s="23" t="n"/>
      <c r="Y1064" s="23" t="n"/>
      <c r="Z1064" s="23" t="n"/>
      <c r="AA1064" s="23" t="n"/>
      <c r="AB1064" s="23" t="n"/>
      <c r="AC1064" s="23" t="n"/>
      <c r="AD1064" s="23" t="n"/>
      <c r="AE1064" s="23" t="n"/>
      <c r="AF1064" s="23" t="n"/>
      <c r="AG1064" s="23" t="n"/>
      <c r="AH1064" s="23" t="n"/>
      <c r="AI1064" s="23" t="n"/>
      <c r="AJ1064" s="23" t="n"/>
      <c r="AK1064" s="23" t="n"/>
      <c r="AL1064" s="23" t="n"/>
      <c r="AM1064" s="23" t="n"/>
      <c r="AN1064" s="23" t="n"/>
      <c r="AO1064" s="23" t="n"/>
      <c r="AP1064" s="23" t="n"/>
      <c r="AQ1064" s="23" t="n"/>
      <c r="AR1064" s="23" t="n"/>
      <c r="AS1064" s="23" t="n"/>
      <c r="AT1064" s="23" t="n"/>
      <c r="AU1064" s="23" t="n"/>
      <c r="AV1064" s="23" t="n"/>
      <c r="AW1064" s="23" t="n"/>
      <c r="AX1064" s="23" t="n"/>
      <c r="AY1064" s="23" t="n"/>
      <c r="AZ1064" s="23" t="n"/>
      <c r="BA1064" s="23" t="n"/>
      <c r="BB1064" s="23" t="n"/>
      <c r="BC1064" s="23" t="n"/>
      <c r="BD1064" s="23" t="n"/>
      <c r="BE1064" s="23" t="n"/>
      <c r="BF1064" s="23" t="n"/>
      <c r="BG1064" s="23" t="n"/>
      <c r="BH1064" s="23" t="n"/>
      <c r="BI1064" s="23" t="n"/>
      <c r="BJ1064" s="23" t="n"/>
      <c r="BK1064" s="23" t="n"/>
      <c r="BL1064" s="23" t="n"/>
      <c r="BM1064" s="23" t="n"/>
      <c r="BN1064" s="23" t="n"/>
      <c r="BO1064" s="23" t="n"/>
      <c r="BP1064" s="23" t="n"/>
      <c r="BQ1064" s="23" t="n"/>
      <c r="BR1064" s="23" t="n"/>
      <c r="BS1064" s="23" t="n"/>
      <c r="BT1064" s="23" t="n"/>
      <c r="BU1064" s="23" t="n"/>
      <c r="BV1064" s="23" t="n"/>
      <c r="BW1064" s="23" t="n"/>
      <c r="BX1064" s="23" t="n"/>
      <c r="BY1064" s="23" t="n"/>
      <c r="BZ1064" s="23" t="n"/>
      <c r="CA1064" s="23" t="n"/>
      <c r="CB1064" s="23" t="n"/>
      <c r="CC1064" s="23" t="n"/>
      <c r="CD1064" s="23" t="n"/>
      <c r="CE1064" s="23" t="n"/>
      <c r="CF1064" s="23" t="n"/>
      <c r="CG1064" s="23" t="n"/>
      <c r="CH1064" s="23" t="n"/>
      <c r="CI1064" s="23" t="n"/>
      <c r="CJ1064" s="23" t="n"/>
      <c r="CK1064" s="23" t="n"/>
      <c r="CL1064" s="23" t="n"/>
      <c r="CM1064" s="23" t="n"/>
      <c r="CN1064" s="23" t="n"/>
      <c r="CO1064" s="23" t="n"/>
      <c r="CP1064" s="23" t="n"/>
      <c r="CQ1064" s="23" t="n"/>
      <c r="CR1064" s="23" t="n"/>
      <c r="CS1064" s="23" t="n"/>
      <c r="CT1064" s="23" t="n"/>
      <c r="CU1064" s="23" t="n"/>
      <c r="CV1064" s="23" t="n"/>
      <c r="CW1064" s="23" t="n"/>
      <c r="CX1064" s="23" t="n"/>
      <c r="CY1064" s="23" t="n"/>
      <c r="CZ1064" s="23" t="n"/>
      <c r="DA1064" s="23" t="n"/>
      <c r="DB1064" s="23" t="n"/>
      <c r="DC1064" s="23" t="n"/>
      <c r="DE1064" s="12" t="inlineStr">
        <is>
          <t>CHEM-1570</t>
        </is>
      </c>
    </row>
    <row r="1065">
      <c r="B1065" s="24" t="inlineStr">
        <is>
          <t>PO_No</t>
        </is>
      </c>
      <c r="D1065" s="25" t="n"/>
      <c r="E1065" s="25" t="n"/>
      <c r="F1065" s="25" t="n"/>
      <c r="G1065" s="25" t="n"/>
      <c r="H1065" s="25" t="n"/>
      <c r="I1065" s="25" t="n"/>
      <c r="J1065" s="25" t="n"/>
      <c r="K1065" s="25" t="n"/>
      <c r="L1065" s="25" t="n"/>
      <c r="M1065" s="25" t="n"/>
      <c r="N1065" s="25" t="n"/>
      <c r="O1065" s="25" t="n"/>
      <c r="P1065" s="25" t="n"/>
      <c r="Q1065" s="25" t="n"/>
      <c r="R1065" s="25" t="n"/>
      <c r="S1065" s="25" t="n"/>
      <c r="T1065" s="25" t="n"/>
      <c r="U1065" s="25" t="n"/>
      <c r="V1065" s="25" t="n"/>
      <c r="W1065" s="25" t="n"/>
      <c r="X1065" s="25" t="n"/>
      <c r="Y1065" s="25" t="n"/>
      <c r="Z1065" s="25" t="n"/>
      <c r="AA1065" s="25" t="n"/>
      <c r="AB1065" s="25" t="n"/>
      <c r="AC1065" s="25" t="n"/>
      <c r="AD1065" s="25" t="n"/>
      <c r="AE1065" s="25" t="n"/>
      <c r="AF1065" s="25" t="n"/>
      <c r="AG1065" s="25" t="n"/>
      <c r="AH1065" s="25" t="n"/>
      <c r="AI1065" s="25" t="n"/>
      <c r="AJ1065" s="25" t="n"/>
      <c r="AK1065" s="25" t="n"/>
      <c r="AL1065" s="25" t="n"/>
      <c r="AM1065" s="25" t="n"/>
      <c r="AN1065" s="25" t="n"/>
      <c r="AO1065" s="25" t="n"/>
      <c r="AP1065" s="25" t="n"/>
      <c r="AQ1065" s="25" t="n"/>
      <c r="AR1065" s="25" t="n"/>
      <c r="AS1065" s="25" t="n"/>
      <c r="AT1065" s="25" t="n"/>
      <c r="AU1065" s="25" t="n"/>
      <c r="AV1065" s="25" t="n"/>
      <c r="AW1065" s="25" t="n"/>
      <c r="AX1065" s="25" t="n"/>
      <c r="AY1065" s="25" t="n"/>
      <c r="AZ1065" s="25" t="n"/>
      <c r="BA1065" s="25" t="n"/>
      <c r="BB1065" s="25" t="n"/>
      <c r="BC1065" s="25" t="n"/>
      <c r="BD1065" s="25" t="n"/>
      <c r="BE1065" s="25" t="n"/>
      <c r="BF1065" s="25" t="n"/>
      <c r="BG1065" s="25" t="n"/>
      <c r="BH1065" s="25" t="n"/>
      <c r="BI1065" s="25" t="n"/>
      <c r="BJ1065" s="25" t="n"/>
      <c r="BK1065" s="25" t="n"/>
      <c r="BL1065" s="25" t="n"/>
      <c r="BM1065" s="25" t="n"/>
      <c r="BN1065" s="25" t="n"/>
      <c r="BO1065" s="25" t="n"/>
      <c r="BP1065" s="25" t="n"/>
      <c r="BQ1065" s="25" t="n"/>
      <c r="BR1065" s="25" t="n"/>
      <c r="BS1065" s="25" t="n"/>
      <c r="BT1065" s="25" t="n"/>
      <c r="BU1065" s="25" t="n"/>
      <c r="BV1065" s="25" t="n"/>
      <c r="BW1065" s="25" t="n"/>
      <c r="BX1065" s="25" t="n"/>
      <c r="BY1065" s="25" t="n"/>
      <c r="BZ1065" s="25" t="n"/>
      <c r="CA1065" s="25" t="n"/>
      <c r="CB1065" s="25" t="n"/>
      <c r="CC1065" s="25" t="n"/>
      <c r="CD1065" s="25" t="n"/>
      <c r="CE1065" s="25" t="n"/>
      <c r="CF1065" s="25" t="n"/>
      <c r="CG1065" s="25" t="n"/>
      <c r="CH1065" s="25" t="n"/>
      <c r="CI1065" s="25" t="n"/>
      <c r="CJ1065" s="25" t="n"/>
      <c r="CK1065" s="25" t="n"/>
      <c r="CL1065" s="25" t="n"/>
      <c r="CM1065" s="25" t="n"/>
      <c r="CN1065" s="25" t="n"/>
      <c r="CO1065" s="25" t="n"/>
      <c r="CP1065" s="25" t="n"/>
      <c r="CQ1065" s="25" t="n"/>
      <c r="CR1065" s="25" t="n"/>
      <c r="CS1065" s="25" t="n"/>
      <c r="CT1065" s="25" t="n"/>
      <c r="CU1065" s="25" t="n"/>
      <c r="CV1065" s="25" t="n"/>
      <c r="CW1065" s="25" t="n"/>
      <c r="CX1065" s="25" t="n"/>
      <c r="CY1065" s="25" t="n"/>
      <c r="CZ1065" s="25" t="n"/>
      <c r="DA1065" s="25" t="n"/>
      <c r="DB1065" s="25" t="n"/>
      <c r="DC1065" s="25" t="n"/>
    </row>
    <row r="1066">
      <c r="B1066" s="5" t="inlineStr">
        <is>
          <t>合計在庫(週末時点,kg)</t>
        </is>
      </c>
      <c r="D1066">
        <f>'Grid_Stock'!B44</f>
        <v/>
      </c>
      <c r="E1066">
        <f>'Grid_Stock'!C44</f>
        <v/>
      </c>
      <c r="F1066">
        <f>'Grid_Stock'!D44</f>
        <v/>
      </c>
      <c r="G1066">
        <f>'Grid_Stock'!E44</f>
        <v/>
      </c>
      <c r="H1066">
        <f>'Grid_Stock'!F44</f>
        <v/>
      </c>
      <c r="I1066">
        <f>'Grid_Stock'!G44</f>
        <v/>
      </c>
      <c r="J1066">
        <f>'Grid_Stock'!H44</f>
        <v/>
      </c>
      <c r="K1066">
        <f>'Grid_Stock'!I44</f>
        <v/>
      </c>
      <c r="L1066">
        <f>'Grid_Stock'!J44</f>
        <v/>
      </c>
      <c r="M1066">
        <f>'Grid_Stock'!K44</f>
        <v/>
      </c>
      <c r="N1066">
        <f>'Grid_Stock'!L44</f>
        <v/>
      </c>
      <c r="O1066">
        <f>'Grid_Stock'!M44</f>
        <v/>
      </c>
      <c r="P1066">
        <f>'Grid_Stock'!N44</f>
        <v/>
      </c>
      <c r="Q1066">
        <f>'Grid_Stock'!O44</f>
        <v/>
      </c>
      <c r="R1066">
        <f>'Grid_Stock'!P44</f>
        <v/>
      </c>
      <c r="S1066">
        <f>'Grid_Stock'!Q44</f>
        <v/>
      </c>
      <c r="T1066">
        <f>'Grid_Stock'!R44</f>
        <v/>
      </c>
      <c r="U1066">
        <f>'Grid_Stock'!S44</f>
        <v/>
      </c>
      <c r="V1066">
        <f>'Grid_Stock'!T44</f>
        <v/>
      </c>
      <c r="W1066">
        <f>'Grid_Stock'!U44</f>
        <v/>
      </c>
      <c r="X1066">
        <f>'Grid_Stock'!V44</f>
        <v/>
      </c>
      <c r="Y1066">
        <f>'Grid_Stock'!W44</f>
        <v/>
      </c>
      <c r="Z1066">
        <f>'Grid_Stock'!X44</f>
        <v/>
      </c>
      <c r="AA1066">
        <f>'Grid_Stock'!Y44</f>
        <v/>
      </c>
      <c r="AB1066">
        <f>'Grid_Stock'!Z44</f>
        <v/>
      </c>
      <c r="AC1066">
        <f>'Grid_Stock'!AA44</f>
        <v/>
      </c>
      <c r="AD1066">
        <f>'Grid_Stock'!AB44</f>
        <v/>
      </c>
      <c r="AE1066">
        <f>'Grid_Stock'!AC44</f>
        <v/>
      </c>
      <c r="AF1066">
        <f>'Grid_Stock'!AD44</f>
        <v/>
      </c>
      <c r="AG1066">
        <f>'Grid_Stock'!AE44</f>
        <v/>
      </c>
      <c r="AH1066">
        <f>'Grid_Stock'!AF44</f>
        <v/>
      </c>
      <c r="AI1066">
        <f>'Grid_Stock'!AG44</f>
        <v/>
      </c>
      <c r="AJ1066">
        <f>'Grid_Stock'!AH44</f>
        <v/>
      </c>
      <c r="AK1066">
        <f>'Grid_Stock'!AI44</f>
        <v/>
      </c>
      <c r="AL1066">
        <f>'Grid_Stock'!AJ44</f>
        <v/>
      </c>
      <c r="AM1066">
        <f>'Grid_Stock'!AK44</f>
        <v/>
      </c>
      <c r="AN1066">
        <f>'Grid_Stock'!AL44</f>
        <v/>
      </c>
      <c r="AO1066">
        <f>'Grid_Stock'!AM44</f>
        <v/>
      </c>
      <c r="AP1066">
        <f>'Grid_Stock'!AN44</f>
        <v/>
      </c>
      <c r="AQ1066">
        <f>'Grid_Stock'!AO44</f>
        <v/>
      </c>
      <c r="AR1066">
        <f>'Grid_Stock'!AP44</f>
        <v/>
      </c>
      <c r="AS1066">
        <f>'Grid_Stock'!AQ44</f>
        <v/>
      </c>
      <c r="AT1066">
        <f>'Grid_Stock'!AR44</f>
        <v/>
      </c>
      <c r="AU1066">
        <f>'Grid_Stock'!AS44</f>
        <v/>
      </c>
      <c r="AV1066">
        <f>'Grid_Stock'!AT44</f>
        <v/>
      </c>
      <c r="AW1066">
        <f>'Grid_Stock'!AU44</f>
        <v/>
      </c>
      <c r="AX1066">
        <f>'Grid_Stock'!AV44</f>
        <v/>
      </c>
      <c r="AY1066">
        <f>'Grid_Stock'!AW44</f>
        <v/>
      </c>
      <c r="AZ1066">
        <f>'Grid_Stock'!AX44</f>
        <v/>
      </c>
      <c r="BA1066">
        <f>'Grid_Stock'!AY44</f>
        <v/>
      </c>
      <c r="BB1066">
        <f>'Grid_Stock'!AZ44</f>
        <v/>
      </c>
      <c r="BC1066">
        <f>'Grid_Stock'!BA44</f>
        <v/>
      </c>
      <c r="BD1066">
        <f>'Grid_Stock'!BB44</f>
        <v/>
      </c>
      <c r="BE1066">
        <f>'Grid_Stock'!BC44</f>
        <v/>
      </c>
      <c r="BF1066">
        <f>'Grid_Stock'!BD44</f>
        <v/>
      </c>
      <c r="BG1066">
        <f>'Grid_Stock'!BE44</f>
        <v/>
      </c>
      <c r="BH1066">
        <f>'Grid_Stock'!BF44</f>
        <v/>
      </c>
      <c r="BI1066">
        <f>'Grid_Stock'!BG44</f>
        <v/>
      </c>
      <c r="BJ1066">
        <f>'Grid_Stock'!BH44</f>
        <v/>
      </c>
      <c r="BK1066">
        <f>'Grid_Stock'!BI44</f>
        <v/>
      </c>
      <c r="BL1066">
        <f>'Grid_Stock'!BJ44</f>
        <v/>
      </c>
      <c r="BM1066">
        <f>'Grid_Stock'!BK44</f>
        <v/>
      </c>
      <c r="BN1066">
        <f>'Grid_Stock'!BL44</f>
        <v/>
      </c>
      <c r="BO1066">
        <f>'Grid_Stock'!BM44</f>
        <v/>
      </c>
      <c r="BP1066">
        <f>'Grid_Stock'!BN44</f>
        <v/>
      </c>
      <c r="BQ1066">
        <f>'Grid_Stock'!BO44</f>
        <v/>
      </c>
      <c r="BR1066">
        <f>'Grid_Stock'!BP44</f>
        <v/>
      </c>
      <c r="BS1066">
        <f>'Grid_Stock'!BQ44</f>
        <v/>
      </c>
      <c r="BT1066">
        <f>'Grid_Stock'!BR44</f>
        <v/>
      </c>
      <c r="BU1066">
        <f>'Grid_Stock'!BS44</f>
        <v/>
      </c>
      <c r="BV1066">
        <f>'Grid_Stock'!BT44</f>
        <v/>
      </c>
      <c r="BW1066">
        <f>'Grid_Stock'!BU44</f>
        <v/>
      </c>
      <c r="BX1066">
        <f>'Grid_Stock'!BV44</f>
        <v/>
      </c>
      <c r="BY1066">
        <f>'Grid_Stock'!BW44</f>
        <v/>
      </c>
      <c r="BZ1066">
        <f>'Grid_Stock'!BX44</f>
        <v/>
      </c>
      <c r="CA1066">
        <f>'Grid_Stock'!BY44</f>
        <v/>
      </c>
      <c r="CB1066">
        <f>'Grid_Stock'!BZ44</f>
        <v/>
      </c>
      <c r="CC1066">
        <f>'Grid_Stock'!CA44</f>
        <v/>
      </c>
      <c r="CD1066">
        <f>'Grid_Stock'!CB44</f>
        <v/>
      </c>
      <c r="CE1066">
        <f>'Grid_Stock'!CC44</f>
        <v/>
      </c>
      <c r="CF1066">
        <f>'Grid_Stock'!CD44</f>
        <v/>
      </c>
      <c r="CG1066">
        <f>'Grid_Stock'!CE44</f>
        <v/>
      </c>
      <c r="CH1066">
        <f>'Grid_Stock'!CF44</f>
        <v/>
      </c>
      <c r="CI1066">
        <f>'Grid_Stock'!CG44</f>
        <v/>
      </c>
      <c r="CJ1066">
        <f>'Grid_Stock'!CH44</f>
        <v/>
      </c>
      <c r="CK1066">
        <f>'Grid_Stock'!CI44</f>
        <v/>
      </c>
      <c r="CL1066">
        <f>'Grid_Stock'!CJ44</f>
        <v/>
      </c>
      <c r="CM1066">
        <f>'Grid_Stock'!CK44</f>
        <v/>
      </c>
      <c r="CN1066">
        <f>'Grid_Stock'!CL44</f>
        <v/>
      </c>
      <c r="CO1066">
        <f>'Grid_Stock'!CM44</f>
        <v/>
      </c>
      <c r="CP1066">
        <f>'Grid_Stock'!CN44</f>
        <v/>
      </c>
      <c r="CQ1066">
        <f>'Grid_Stock'!CO44</f>
        <v/>
      </c>
      <c r="CR1066">
        <f>'Grid_Stock'!CP44</f>
        <v/>
      </c>
      <c r="CS1066">
        <f>'Grid_Stock'!CQ44</f>
        <v/>
      </c>
      <c r="CT1066">
        <f>'Grid_Stock'!CR44</f>
        <v/>
      </c>
      <c r="CU1066">
        <f>'Grid_Stock'!CS44</f>
        <v/>
      </c>
      <c r="CV1066">
        <f>'Grid_Stock'!CT44</f>
        <v/>
      </c>
      <c r="CW1066">
        <f>'Grid_Stock'!CU44</f>
        <v/>
      </c>
      <c r="CX1066">
        <f>'Grid_Stock'!CV44</f>
        <v/>
      </c>
      <c r="CY1066">
        <f>'Grid_Stock'!CW44</f>
        <v/>
      </c>
      <c r="CZ1066">
        <f>'Grid_Stock'!CX44</f>
        <v/>
      </c>
      <c r="DA1066">
        <f>'Grid_Stock'!CY44</f>
        <v/>
      </c>
      <c r="DB1066">
        <f>'Grid_Stock'!CZ44</f>
        <v/>
      </c>
      <c r="DC1066">
        <f>'Grid_Stock'!DA44</f>
        <v/>
      </c>
    </row>
    <row r="1067">
      <c r="B1067" s="26" t="inlineStr">
        <is>
          <t>（発注の目安はDashboardの基準在庫[下限/上限]と色分けを参照）</t>
        </is>
      </c>
    </row>
    <row r="1069">
      <c r="A1069" s="21" t="inlineStr">
        <is>
          <t>CHEM-1450</t>
        </is>
      </c>
      <c r="B1069" s="21" t="inlineStr">
        <is>
          <t>Noptechs</t>
        </is>
      </c>
      <c r="C1069" s="22" t="n"/>
      <c r="D1069" s="21" t="n"/>
      <c r="E1069" s="21" t="n"/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  <c r="AA1069" s="21" t="n"/>
      <c r="AB1069" s="21" t="n"/>
      <c r="AC1069" s="21" t="n"/>
      <c r="AD1069" s="21" t="n"/>
      <c r="AE1069" s="21" t="n"/>
      <c r="AF1069" s="21" t="n"/>
      <c r="AG1069" s="21" t="n"/>
      <c r="AH1069" s="21" t="n"/>
      <c r="AI1069" s="21" t="n"/>
      <c r="AJ1069" s="21" t="n"/>
      <c r="AK1069" s="21" t="n"/>
      <c r="AL1069" s="21" t="n"/>
      <c r="AM1069" s="21" t="n"/>
      <c r="AN1069" s="21" t="n"/>
      <c r="AO1069" s="21" t="n"/>
      <c r="AP1069" s="21" t="n"/>
      <c r="AQ1069" s="21" t="n"/>
      <c r="AR1069" s="21" t="n"/>
      <c r="AS1069" s="21" t="n"/>
      <c r="AT1069" s="21" t="n"/>
      <c r="AU1069" s="21" t="n"/>
      <c r="AV1069" s="21" t="n"/>
      <c r="AW1069" s="21" t="n"/>
      <c r="AX1069" s="21" t="n"/>
      <c r="AY1069" s="21" t="n"/>
      <c r="AZ1069" s="21" t="n"/>
      <c r="BA1069" s="21" t="n"/>
      <c r="BB1069" s="21" t="n"/>
      <c r="BC1069" s="21" t="n"/>
      <c r="BD1069" s="21" t="n"/>
      <c r="BE1069" s="21" t="n"/>
      <c r="BF1069" s="21" t="n"/>
      <c r="BG1069" s="21" t="n"/>
      <c r="BH1069" s="21" t="n"/>
      <c r="BI1069" s="21" t="n"/>
      <c r="BJ1069" s="21" t="n"/>
      <c r="BK1069" s="21" t="n"/>
      <c r="BL1069" s="21" t="n"/>
      <c r="BM1069" s="21" t="n"/>
      <c r="BN1069" s="21" t="n"/>
      <c r="BO1069" s="21" t="n"/>
      <c r="BP1069" s="21" t="n"/>
      <c r="BQ1069" s="21" t="n"/>
      <c r="BR1069" s="21" t="n"/>
      <c r="BS1069" s="21" t="n"/>
      <c r="BT1069" s="21" t="n"/>
      <c r="BU1069" s="21" t="n"/>
      <c r="BV1069" s="21" t="n"/>
      <c r="BW1069" s="21" t="n"/>
      <c r="BX1069" s="21" t="n"/>
      <c r="BY1069" s="21" t="n"/>
      <c r="BZ1069" s="21" t="n"/>
      <c r="CA1069" s="21" t="n"/>
      <c r="CB1069" s="21" t="n"/>
      <c r="CC1069" s="21" t="n"/>
      <c r="CD1069" s="21" t="n"/>
      <c r="CE1069" s="21" t="n"/>
      <c r="CF1069" s="21" t="n"/>
      <c r="CG1069" s="21" t="n"/>
      <c r="CH1069" s="21" t="n"/>
      <c r="CI1069" s="21" t="n"/>
      <c r="CJ1069" s="21" t="n"/>
      <c r="CK1069" s="21" t="n"/>
      <c r="CL1069" s="21" t="n"/>
      <c r="CM1069" s="21" t="n"/>
      <c r="CN1069" s="21" t="n"/>
      <c r="CO1069" s="21" t="n"/>
      <c r="CP1069" s="21" t="n"/>
      <c r="CQ1069" s="21" t="n"/>
      <c r="CR1069" s="21" t="n"/>
      <c r="CS1069" s="21" t="n"/>
      <c r="CT1069" s="21" t="n"/>
      <c r="CU1069" s="21" t="n"/>
      <c r="CV1069" s="21" t="n"/>
      <c r="CW1069" s="21" t="n"/>
      <c r="CX1069" s="21" t="n"/>
      <c r="CY1069" s="21" t="n"/>
      <c r="CZ1069" s="21" t="n"/>
      <c r="DA1069" s="21" t="n"/>
      <c r="DB1069" s="21" t="n"/>
      <c r="DC1069" s="21" t="n"/>
    </row>
    <row r="1070">
      <c r="B1070" t="inlineStr">
        <is>
          <t>TSP-225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TSP-558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12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s="5" t="inlineStr">
        <is>
          <t>合計使用量(kg)/週</t>
        </is>
      </c>
      <c r="D1074">
        <f>'Grid_Requirement'!B45</f>
        <v/>
      </c>
      <c r="E1074">
        <f>'Grid_Requirement'!C45</f>
        <v/>
      </c>
      <c r="F1074">
        <f>'Grid_Requirement'!D45</f>
        <v/>
      </c>
      <c r="G1074">
        <f>'Grid_Requirement'!E45</f>
        <v/>
      </c>
      <c r="H1074">
        <f>'Grid_Requirement'!F45</f>
        <v/>
      </c>
      <c r="I1074">
        <f>'Grid_Requirement'!G45</f>
        <v/>
      </c>
      <c r="J1074">
        <f>'Grid_Requirement'!H45</f>
        <v/>
      </c>
      <c r="K1074">
        <f>'Grid_Requirement'!I45</f>
        <v/>
      </c>
      <c r="L1074">
        <f>'Grid_Requirement'!J45</f>
        <v/>
      </c>
      <c r="M1074">
        <f>'Grid_Requirement'!K45</f>
        <v/>
      </c>
      <c r="N1074">
        <f>'Grid_Requirement'!L45</f>
        <v/>
      </c>
      <c r="O1074">
        <f>'Grid_Requirement'!M45</f>
        <v/>
      </c>
      <c r="P1074">
        <f>'Grid_Requirement'!N45</f>
        <v/>
      </c>
      <c r="Q1074">
        <f>'Grid_Requirement'!O45</f>
        <v/>
      </c>
      <c r="R1074">
        <f>'Grid_Requirement'!P45</f>
        <v/>
      </c>
      <c r="S1074">
        <f>'Grid_Requirement'!Q45</f>
        <v/>
      </c>
      <c r="T1074">
        <f>'Grid_Requirement'!R45</f>
        <v/>
      </c>
      <c r="U1074">
        <f>'Grid_Requirement'!S45</f>
        <v/>
      </c>
      <c r="V1074">
        <f>'Grid_Requirement'!T45</f>
        <v/>
      </c>
      <c r="W1074">
        <f>'Grid_Requirement'!U45</f>
        <v/>
      </c>
      <c r="X1074">
        <f>'Grid_Requirement'!V45</f>
        <v/>
      </c>
      <c r="Y1074">
        <f>'Grid_Requirement'!W45</f>
        <v/>
      </c>
      <c r="Z1074">
        <f>'Grid_Requirement'!X45</f>
        <v/>
      </c>
      <c r="AA1074">
        <f>'Grid_Requirement'!Y45</f>
        <v/>
      </c>
      <c r="AB1074">
        <f>'Grid_Requirement'!Z45</f>
        <v/>
      </c>
      <c r="AC1074">
        <f>'Grid_Requirement'!AA45</f>
        <v/>
      </c>
      <c r="AD1074">
        <f>'Grid_Requirement'!AB45</f>
        <v/>
      </c>
      <c r="AE1074">
        <f>'Grid_Requirement'!AC45</f>
        <v/>
      </c>
      <c r="AF1074">
        <f>'Grid_Requirement'!AD45</f>
        <v/>
      </c>
      <c r="AG1074">
        <f>'Grid_Requirement'!AE45</f>
        <v/>
      </c>
      <c r="AH1074">
        <f>'Grid_Requirement'!AF45</f>
        <v/>
      </c>
      <c r="AI1074">
        <f>'Grid_Requirement'!AG45</f>
        <v/>
      </c>
      <c r="AJ1074">
        <f>'Grid_Requirement'!AH45</f>
        <v/>
      </c>
      <c r="AK1074">
        <f>'Grid_Requirement'!AI45</f>
        <v/>
      </c>
      <c r="AL1074">
        <f>'Grid_Requirement'!AJ45</f>
        <v/>
      </c>
      <c r="AM1074">
        <f>'Grid_Requirement'!AK45</f>
        <v/>
      </c>
      <c r="AN1074">
        <f>'Grid_Requirement'!AL45</f>
        <v/>
      </c>
      <c r="AO1074">
        <f>'Grid_Requirement'!AM45</f>
        <v/>
      </c>
      <c r="AP1074">
        <f>'Grid_Requirement'!AN45</f>
        <v/>
      </c>
      <c r="AQ1074">
        <f>'Grid_Requirement'!AO45</f>
        <v/>
      </c>
      <c r="AR1074">
        <f>'Grid_Requirement'!AP45</f>
        <v/>
      </c>
      <c r="AS1074">
        <f>'Grid_Requirement'!AQ45</f>
        <v/>
      </c>
      <c r="AT1074">
        <f>'Grid_Requirement'!AR45</f>
        <v/>
      </c>
      <c r="AU1074">
        <f>'Grid_Requirement'!AS45</f>
        <v/>
      </c>
      <c r="AV1074">
        <f>'Grid_Requirement'!AT45</f>
        <v/>
      </c>
      <c r="AW1074">
        <f>'Grid_Requirement'!AU45</f>
        <v/>
      </c>
      <c r="AX1074">
        <f>'Grid_Requirement'!AV45</f>
        <v/>
      </c>
      <c r="AY1074">
        <f>'Grid_Requirement'!AW45</f>
        <v/>
      </c>
      <c r="AZ1074">
        <f>'Grid_Requirement'!AX45</f>
        <v/>
      </c>
      <c r="BA1074">
        <f>'Grid_Requirement'!AY45</f>
        <v/>
      </c>
      <c r="BB1074">
        <f>'Grid_Requirement'!AZ45</f>
        <v/>
      </c>
      <c r="BC1074">
        <f>'Grid_Requirement'!BA45</f>
        <v/>
      </c>
      <c r="BD1074">
        <f>'Grid_Requirement'!BB45</f>
        <v/>
      </c>
      <c r="BE1074">
        <f>'Grid_Requirement'!BC45</f>
        <v/>
      </c>
      <c r="BF1074">
        <f>'Grid_Requirement'!BD45</f>
        <v/>
      </c>
      <c r="BG1074">
        <f>'Grid_Requirement'!BE45</f>
        <v/>
      </c>
      <c r="BH1074">
        <f>'Grid_Requirement'!BF45</f>
        <v/>
      </c>
      <c r="BI1074">
        <f>'Grid_Requirement'!BG45</f>
        <v/>
      </c>
      <c r="BJ1074">
        <f>'Grid_Requirement'!BH45</f>
        <v/>
      </c>
      <c r="BK1074">
        <f>'Grid_Requirement'!BI45</f>
        <v/>
      </c>
      <c r="BL1074">
        <f>'Grid_Requirement'!BJ45</f>
        <v/>
      </c>
      <c r="BM1074">
        <f>'Grid_Requirement'!BK45</f>
        <v/>
      </c>
      <c r="BN1074">
        <f>'Grid_Requirement'!BL45</f>
        <v/>
      </c>
      <c r="BO1074">
        <f>'Grid_Requirement'!BM45</f>
        <v/>
      </c>
      <c r="BP1074">
        <f>'Grid_Requirement'!BN45</f>
        <v/>
      </c>
      <c r="BQ1074">
        <f>'Grid_Requirement'!BO45</f>
        <v/>
      </c>
      <c r="BR1074">
        <f>'Grid_Requirement'!BP45</f>
        <v/>
      </c>
      <c r="BS1074">
        <f>'Grid_Requirement'!BQ45</f>
        <v/>
      </c>
      <c r="BT1074">
        <f>'Grid_Requirement'!BR45</f>
        <v/>
      </c>
      <c r="BU1074">
        <f>'Grid_Requirement'!BS45</f>
        <v/>
      </c>
      <c r="BV1074">
        <f>'Grid_Requirement'!BT45</f>
        <v/>
      </c>
      <c r="BW1074">
        <f>'Grid_Requirement'!BU45</f>
        <v/>
      </c>
      <c r="BX1074">
        <f>'Grid_Requirement'!BV45</f>
        <v/>
      </c>
      <c r="BY1074">
        <f>'Grid_Requirement'!BW45</f>
        <v/>
      </c>
      <c r="BZ1074">
        <f>'Grid_Requirement'!BX45</f>
        <v/>
      </c>
      <c r="CA1074">
        <f>'Grid_Requirement'!BY45</f>
        <v/>
      </c>
      <c r="CB1074">
        <f>'Grid_Requirement'!BZ45</f>
        <v/>
      </c>
      <c r="CC1074">
        <f>'Grid_Requirement'!CA45</f>
        <v/>
      </c>
      <c r="CD1074">
        <f>'Grid_Requirement'!CB45</f>
        <v/>
      </c>
      <c r="CE1074">
        <f>'Grid_Requirement'!CC45</f>
        <v/>
      </c>
      <c r="CF1074">
        <f>'Grid_Requirement'!CD45</f>
        <v/>
      </c>
      <c r="CG1074">
        <f>'Grid_Requirement'!CE45</f>
        <v/>
      </c>
      <c r="CH1074">
        <f>'Grid_Requirement'!CF45</f>
        <v/>
      </c>
      <c r="CI1074">
        <f>'Grid_Requirement'!CG45</f>
        <v/>
      </c>
      <c r="CJ1074">
        <f>'Grid_Requirement'!CH45</f>
        <v/>
      </c>
      <c r="CK1074">
        <f>'Grid_Requirement'!CI45</f>
        <v/>
      </c>
      <c r="CL1074">
        <f>'Grid_Requirement'!CJ45</f>
        <v/>
      </c>
      <c r="CM1074">
        <f>'Grid_Requirement'!CK45</f>
        <v/>
      </c>
      <c r="CN1074">
        <f>'Grid_Requirement'!CL45</f>
        <v/>
      </c>
      <c r="CO1074">
        <f>'Grid_Requirement'!CM45</f>
        <v/>
      </c>
      <c r="CP1074">
        <f>'Grid_Requirement'!CN45</f>
        <v/>
      </c>
      <c r="CQ1074">
        <f>'Grid_Requirement'!CO45</f>
        <v/>
      </c>
      <c r="CR1074">
        <f>'Grid_Requirement'!CP45</f>
        <v/>
      </c>
      <c r="CS1074">
        <f>'Grid_Requirement'!CQ45</f>
        <v/>
      </c>
      <c r="CT1074">
        <f>'Grid_Requirement'!CR45</f>
        <v/>
      </c>
      <c r="CU1074">
        <f>'Grid_Requirement'!CS45</f>
        <v/>
      </c>
      <c r="CV1074">
        <f>'Grid_Requirement'!CT45</f>
        <v/>
      </c>
      <c r="CW1074">
        <f>'Grid_Requirement'!CU45</f>
        <v/>
      </c>
      <c r="CX1074">
        <f>'Grid_Requirement'!CV45</f>
        <v/>
      </c>
      <c r="CY1074">
        <f>'Grid_Requirement'!CW45</f>
        <v/>
      </c>
      <c r="CZ1074">
        <f>'Grid_Requirement'!CX45</f>
        <v/>
      </c>
      <c r="DA1074">
        <f>'Grid_Requirement'!CY45</f>
        <v/>
      </c>
      <c r="DB1074">
        <f>'Grid_Requirement'!CZ45</f>
        <v/>
      </c>
      <c r="DC1074">
        <f>'Grid_Requirement'!DA45</f>
        <v/>
      </c>
    </row>
    <row r="1075">
      <c r="B1075" t="inlineStr">
        <is>
          <t>TTAF在庫(実績,kg)</t>
        </is>
      </c>
      <c r="D1075">
        <f>'T_TTAFStock'!B49</f>
        <v/>
      </c>
      <c r="E1075">
        <f>'T_TTAFStock'!C49</f>
        <v/>
      </c>
      <c r="F1075">
        <f>'T_TTAFStock'!D49</f>
        <v/>
      </c>
      <c r="G1075">
        <f>'T_TTAFStock'!E49</f>
        <v/>
      </c>
      <c r="H1075">
        <f>'T_TTAFStock'!F49</f>
        <v/>
      </c>
      <c r="I1075">
        <f>'T_TTAFStock'!G49</f>
        <v/>
      </c>
      <c r="J1075">
        <f>'T_TTAFStock'!H49</f>
        <v/>
      </c>
      <c r="K1075">
        <f>'T_TTAFStock'!I49</f>
        <v/>
      </c>
      <c r="L1075">
        <f>'T_TTAFStock'!J49</f>
        <v/>
      </c>
      <c r="M1075">
        <f>'T_TTAFStock'!K49</f>
        <v/>
      </c>
      <c r="N1075">
        <f>'T_TTAFStock'!L49</f>
        <v/>
      </c>
      <c r="O1075">
        <f>'T_TTAFStock'!M49</f>
        <v/>
      </c>
      <c r="P1075">
        <f>'T_TTAFStock'!N49</f>
        <v/>
      </c>
      <c r="Q1075">
        <f>'T_TTAFStock'!O49</f>
        <v/>
      </c>
      <c r="R1075">
        <f>'T_TTAFStock'!P49</f>
        <v/>
      </c>
      <c r="S1075">
        <f>'T_TTAFStock'!Q49</f>
        <v/>
      </c>
      <c r="T1075">
        <f>'T_TTAFStock'!R49</f>
        <v/>
      </c>
      <c r="U1075">
        <f>'T_TTAFStock'!S49</f>
        <v/>
      </c>
      <c r="V1075">
        <f>'T_TTAFStock'!T49</f>
        <v/>
      </c>
      <c r="W1075">
        <f>'T_TTAFStock'!U49</f>
        <v/>
      </c>
      <c r="X1075">
        <f>'T_TTAFStock'!V49</f>
        <v/>
      </c>
      <c r="Y1075">
        <f>'T_TTAFStock'!W49</f>
        <v/>
      </c>
      <c r="Z1075">
        <f>'T_TTAFStock'!X49</f>
        <v/>
      </c>
      <c r="AA1075">
        <f>'T_TTAFStock'!Y49</f>
        <v/>
      </c>
      <c r="AB1075">
        <f>'T_TTAFStock'!Z49</f>
        <v/>
      </c>
      <c r="AC1075">
        <f>'T_TTAFStock'!AA49</f>
        <v/>
      </c>
      <c r="AD1075">
        <f>'T_TTAFStock'!AB49</f>
        <v/>
      </c>
      <c r="AE1075">
        <f>'T_TTAFStock'!AC49</f>
        <v/>
      </c>
      <c r="AF1075">
        <f>'T_TTAFStock'!AD49</f>
        <v/>
      </c>
      <c r="AG1075">
        <f>'T_TTAFStock'!AE49</f>
        <v/>
      </c>
      <c r="AH1075">
        <f>'T_TTAFStock'!AF49</f>
        <v/>
      </c>
      <c r="AI1075">
        <f>'T_TTAFStock'!AG49</f>
        <v/>
      </c>
      <c r="AJ1075">
        <f>'T_TTAFStock'!AH49</f>
        <v/>
      </c>
      <c r="AK1075">
        <f>'T_TTAFStock'!AI49</f>
        <v/>
      </c>
      <c r="AL1075">
        <f>'T_TTAFStock'!AJ49</f>
        <v/>
      </c>
      <c r="AM1075">
        <f>'T_TTAFStock'!AK49</f>
        <v/>
      </c>
      <c r="AN1075">
        <f>'T_TTAFStock'!AL49</f>
        <v/>
      </c>
      <c r="AO1075">
        <f>'T_TTAFStock'!AM49</f>
        <v/>
      </c>
      <c r="AP1075">
        <f>'T_TTAFStock'!AN49</f>
        <v/>
      </c>
      <c r="AQ1075">
        <f>'T_TTAFStock'!AO49</f>
        <v/>
      </c>
      <c r="AR1075">
        <f>'T_TTAFStock'!AP49</f>
        <v/>
      </c>
      <c r="AS1075">
        <f>'T_TTAFStock'!AQ49</f>
        <v/>
      </c>
      <c r="AT1075">
        <f>'T_TTAFStock'!AR49</f>
        <v/>
      </c>
      <c r="AU1075">
        <f>'T_TTAFStock'!AS49</f>
        <v/>
      </c>
      <c r="AV1075">
        <f>'T_TTAFStock'!AT49</f>
        <v/>
      </c>
      <c r="AW1075">
        <f>'T_TTAFStock'!AU49</f>
        <v/>
      </c>
      <c r="AX1075">
        <f>'T_TTAFStock'!AV49</f>
        <v/>
      </c>
      <c r="AY1075">
        <f>'T_TTAFStock'!AW49</f>
        <v/>
      </c>
      <c r="AZ1075">
        <f>'T_TTAFStock'!AX49</f>
        <v/>
      </c>
      <c r="BA1075">
        <f>'T_TTAFStock'!AY49</f>
        <v/>
      </c>
      <c r="BB1075">
        <f>'T_TTAFStock'!AZ49</f>
        <v/>
      </c>
      <c r="BC1075">
        <f>'T_TTAFStock'!BA49</f>
        <v/>
      </c>
      <c r="BD1075">
        <f>'T_TTAFStock'!BB49</f>
        <v/>
      </c>
      <c r="BE1075">
        <f>'T_TTAFStock'!BC49</f>
        <v/>
      </c>
      <c r="BF1075">
        <f>'T_TTAFStock'!BD49</f>
        <v/>
      </c>
      <c r="BG1075">
        <f>'T_TTAFStock'!BE49</f>
        <v/>
      </c>
      <c r="BH1075">
        <f>'T_TTAFStock'!BF49</f>
        <v/>
      </c>
      <c r="BI1075">
        <f>'T_TTAFStock'!BG49</f>
        <v/>
      </c>
      <c r="BJ1075">
        <f>'T_TTAFStock'!BH49</f>
        <v/>
      </c>
      <c r="BK1075">
        <f>'T_TTAFStock'!BI49</f>
        <v/>
      </c>
      <c r="BL1075">
        <f>'T_TTAFStock'!BJ49</f>
        <v/>
      </c>
      <c r="BM1075">
        <f>'T_TTAFStock'!BK49</f>
        <v/>
      </c>
      <c r="BN1075">
        <f>'T_TTAFStock'!BL49</f>
        <v/>
      </c>
      <c r="BO1075">
        <f>'T_TTAFStock'!BM49</f>
        <v/>
      </c>
      <c r="BP1075">
        <f>'T_TTAFStock'!BN49</f>
        <v/>
      </c>
      <c r="BQ1075">
        <f>'T_TTAFStock'!BO49</f>
        <v/>
      </c>
      <c r="BR1075">
        <f>'T_TTAFStock'!BP49</f>
        <v/>
      </c>
      <c r="BS1075">
        <f>'T_TTAFStock'!BQ49</f>
        <v/>
      </c>
      <c r="BT1075">
        <f>'T_TTAFStock'!BR49</f>
        <v/>
      </c>
      <c r="BU1075">
        <f>'T_TTAFStock'!BS49</f>
        <v/>
      </c>
      <c r="BV1075">
        <f>'T_TTAFStock'!BT49</f>
        <v/>
      </c>
      <c r="BW1075">
        <f>'T_TTAFStock'!BU49</f>
        <v/>
      </c>
      <c r="BX1075">
        <f>'T_TTAFStock'!BV49</f>
        <v/>
      </c>
      <c r="BY1075">
        <f>'T_TTAFStock'!BW49</f>
        <v/>
      </c>
      <c r="BZ1075">
        <f>'T_TTAFStock'!BX49</f>
        <v/>
      </c>
      <c r="CA1075">
        <f>'T_TTAFStock'!BY49</f>
        <v/>
      </c>
      <c r="CB1075">
        <f>'T_TTAFStock'!BZ49</f>
        <v/>
      </c>
      <c r="CC1075">
        <f>'T_TTAFStock'!CA49</f>
        <v/>
      </c>
      <c r="CD1075">
        <f>'T_TTAFStock'!CB49</f>
        <v/>
      </c>
      <c r="CE1075">
        <f>'T_TTAFStock'!CC49</f>
        <v/>
      </c>
      <c r="CF1075">
        <f>'T_TTAFStock'!CD49</f>
        <v/>
      </c>
      <c r="CG1075">
        <f>'T_TTAFStock'!CE49</f>
        <v/>
      </c>
      <c r="CH1075">
        <f>'T_TTAFStock'!CF49</f>
        <v/>
      </c>
      <c r="CI1075">
        <f>'T_TTAFStock'!CG49</f>
        <v/>
      </c>
      <c r="CJ1075">
        <f>'T_TTAFStock'!CH49</f>
        <v/>
      </c>
      <c r="CK1075">
        <f>'T_TTAFStock'!CI49</f>
        <v/>
      </c>
      <c r="CL1075">
        <f>'T_TTAFStock'!CJ49</f>
        <v/>
      </c>
      <c r="CM1075">
        <f>'T_TTAFStock'!CK49</f>
        <v/>
      </c>
      <c r="CN1075">
        <f>'T_TTAFStock'!CL49</f>
        <v/>
      </c>
      <c r="CO1075">
        <f>'T_TTAFStock'!CM49</f>
        <v/>
      </c>
      <c r="CP1075">
        <f>'T_TTAFStock'!CN49</f>
        <v/>
      </c>
      <c r="CQ1075">
        <f>'T_TTAFStock'!CO49</f>
        <v/>
      </c>
      <c r="CR1075">
        <f>'T_TTAFStock'!CP49</f>
        <v/>
      </c>
      <c r="CS1075">
        <f>'T_TTAFStock'!CQ49</f>
        <v/>
      </c>
      <c r="CT1075">
        <f>'T_TTAFStock'!CR49</f>
        <v/>
      </c>
      <c r="CU1075">
        <f>'T_TTAFStock'!CS49</f>
        <v/>
      </c>
      <c r="CV1075">
        <f>'T_TTAFStock'!CT49</f>
        <v/>
      </c>
      <c r="CW1075">
        <f>'T_TTAFStock'!CU49</f>
        <v/>
      </c>
      <c r="CX1075">
        <f>'T_TTAFStock'!CV49</f>
        <v/>
      </c>
      <c r="CY1075">
        <f>'T_TTAFStock'!CW49</f>
        <v/>
      </c>
      <c r="CZ1075">
        <f>'T_TTAFStock'!CX49</f>
        <v/>
      </c>
      <c r="DA1075">
        <f>'T_TTAFStock'!CY49</f>
        <v/>
      </c>
      <c r="DB1075">
        <f>'T_TTAFStock'!CZ49</f>
        <v/>
      </c>
      <c r="DC1075">
        <f>'T_TTAFStock'!DA49</f>
        <v/>
      </c>
    </row>
    <row r="1076">
      <c r="B1076" t="inlineStr">
        <is>
          <t>自社在庫(実績,kg)</t>
        </is>
      </c>
      <c r="D1076">
        <f>'T_SelfStock'!B49</f>
        <v/>
      </c>
      <c r="E1076">
        <f>'T_SelfStock'!C49</f>
        <v/>
      </c>
      <c r="F1076">
        <f>'T_SelfStock'!D49</f>
        <v/>
      </c>
      <c r="G1076">
        <f>'T_SelfStock'!E49</f>
        <v/>
      </c>
      <c r="H1076">
        <f>'T_SelfStock'!F49</f>
        <v/>
      </c>
      <c r="I1076">
        <f>'T_SelfStock'!G49</f>
        <v/>
      </c>
      <c r="J1076">
        <f>'T_SelfStock'!H49</f>
        <v/>
      </c>
      <c r="K1076">
        <f>'T_SelfStock'!I49</f>
        <v/>
      </c>
      <c r="L1076">
        <f>'T_SelfStock'!J49</f>
        <v/>
      </c>
      <c r="M1076">
        <f>'T_SelfStock'!K49</f>
        <v/>
      </c>
      <c r="N1076">
        <f>'T_SelfStock'!L49</f>
        <v/>
      </c>
      <c r="O1076">
        <f>'T_SelfStock'!M49</f>
        <v/>
      </c>
      <c r="P1076">
        <f>'T_SelfStock'!N49</f>
        <v/>
      </c>
      <c r="Q1076">
        <f>'T_SelfStock'!O49</f>
        <v/>
      </c>
      <c r="R1076">
        <f>'T_SelfStock'!P49</f>
        <v/>
      </c>
      <c r="S1076">
        <f>'T_SelfStock'!Q49</f>
        <v/>
      </c>
      <c r="T1076">
        <f>'T_SelfStock'!R49</f>
        <v/>
      </c>
      <c r="U1076">
        <f>'T_SelfStock'!S49</f>
        <v/>
      </c>
      <c r="V1076">
        <f>'T_SelfStock'!T49</f>
        <v/>
      </c>
      <c r="W1076">
        <f>'T_SelfStock'!U49</f>
        <v/>
      </c>
      <c r="X1076">
        <f>'T_SelfStock'!V49</f>
        <v/>
      </c>
      <c r="Y1076">
        <f>'T_SelfStock'!W49</f>
        <v/>
      </c>
      <c r="Z1076">
        <f>'T_SelfStock'!X49</f>
        <v/>
      </c>
      <c r="AA1076">
        <f>'T_SelfStock'!Y49</f>
        <v/>
      </c>
      <c r="AB1076">
        <f>'T_SelfStock'!Z49</f>
        <v/>
      </c>
      <c r="AC1076">
        <f>'T_SelfStock'!AA49</f>
        <v/>
      </c>
      <c r="AD1076">
        <f>'T_SelfStock'!AB49</f>
        <v/>
      </c>
      <c r="AE1076">
        <f>'T_SelfStock'!AC49</f>
        <v/>
      </c>
      <c r="AF1076">
        <f>'T_SelfStock'!AD49</f>
        <v/>
      </c>
      <c r="AG1076">
        <f>'T_SelfStock'!AE49</f>
        <v/>
      </c>
      <c r="AH1076">
        <f>'T_SelfStock'!AF49</f>
        <v/>
      </c>
      <c r="AI1076">
        <f>'T_SelfStock'!AG49</f>
        <v/>
      </c>
      <c r="AJ1076">
        <f>'T_SelfStock'!AH49</f>
        <v/>
      </c>
      <c r="AK1076">
        <f>'T_SelfStock'!AI49</f>
        <v/>
      </c>
      <c r="AL1076">
        <f>'T_SelfStock'!AJ49</f>
        <v/>
      </c>
      <c r="AM1076">
        <f>'T_SelfStock'!AK49</f>
        <v/>
      </c>
      <c r="AN1076">
        <f>'T_SelfStock'!AL49</f>
        <v/>
      </c>
      <c r="AO1076">
        <f>'T_SelfStock'!AM49</f>
        <v/>
      </c>
      <c r="AP1076">
        <f>'T_SelfStock'!AN49</f>
        <v/>
      </c>
      <c r="AQ1076">
        <f>'T_SelfStock'!AO49</f>
        <v/>
      </c>
      <c r="AR1076">
        <f>'T_SelfStock'!AP49</f>
        <v/>
      </c>
      <c r="AS1076">
        <f>'T_SelfStock'!AQ49</f>
        <v/>
      </c>
      <c r="AT1076">
        <f>'T_SelfStock'!AR49</f>
        <v/>
      </c>
      <c r="AU1076">
        <f>'T_SelfStock'!AS49</f>
        <v/>
      </c>
      <c r="AV1076">
        <f>'T_SelfStock'!AT49</f>
        <v/>
      </c>
      <c r="AW1076">
        <f>'T_SelfStock'!AU49</f>
        <v/>
      </c>
      <c r="AX1076">
        <f>'T_SelfStock'!AV49</f>
        <v/>
      </c>
      <c r="AY1076">
        <f>'T_SelfStock'!AW49</f>
        <v/>
      </c>
      <c r="AZ1076">
        <f>'T_SelfStock'!AX49</f>
        <v/>
      </c>
      <c r="BA1076">
        <f>'T_SelfStock'!AY49</f>
        <v/>
      </c>
      <c r="BB1076">
        <f>'T_SelfStock'!AZ49</f>
        <v/>
      </c>
      <c r="BC1076">
        <f>'T_SelfStock'!BA49</f>
        <v/>
      </c>
      <c r="BD1076">
        <f>'T_SelfStock'!BB49</f>
        <v/>
      </c>
      <c r="BE1076">
        <f>'T_SelfStock'!BC49</f>
        <v/>
      </c>
      <c r="BF1076">
        <f>'T_SelfStock'!BD49</f>
        <v/>
      </c>
      <c r="BG1076">
        <f>'T_SelfStock'!BE49</f>
        <v/>
      </c>
      <c r="BH1076">
        <f>'T_SelfStock'!BF49</f>
        <v/>
      </c>
      <c r="BI1076">
        <f>'T_SelfStock'!BG49</f>
        <v/>
      </c>
      <c r="BJ1076">
        <f>'T_SelfStock'!BH49</f>
        <v/>
      </c>
      <c r="BK1076">
        <f>'T_SelfStock'!BI49</f>
        <v/>
      </c>
      <c r="BL1076">
        <f>'T_SelfStock'!BJ49</f>
        <v/>
      </c>
      <c r="BM1076">
        <f>'T_SelfStock'!BK49</f>
        <v/>
      </c>
      <c r="BN1076">
        <f>'T_SelfStock'!BL49</f>
        <v/>
      </c>
      <c r="BO1076">
        <f>'T_SelfStock'!BM49</f>
        <v/>
      </c>
      <c r="BP1076">
        <f>'T_SelfStock'!BN49</f>
        <v/>
      </c>
      <c r="BQ1076">
        <f>'T_SelfStock'!BO49</f>
        <v/>
      </c>
      <c r="BR1076">
        <f>'T_SelfStock'!BP49</f>
        <v/>
      </c>
      <c r="BS1076">
        <f>'T_SelfStock'!BQ49</f>
        <v/>
      </c>
      <c r="BT1076">
        <f>'T_SelfStock'!BR49</f>
        <v/>
      </c>
      <c r="BU1076">
        <f>'T_SelfStock'!BS49</f>
        <v/>
      </c>
      <c r="BV1076">
        <f>'T_SelfStock'!BT49</f>
        <v/>
      </c>
      <c r="BW1076">
        <f>'T_SelfStock'!BU49</f>
        <v/>
      </c>
      <c r="BX1076">
        <f>'T_SelfStock'!BV49</f>
        <v/>
      </c>
      <c r="BY1076">
        <f>'T_SelfStock'!BW49</f>
        <v/>
      </c>
      <c r="BZ1076">
        <f>'T_SelfStock'!BX49</f>
        <v/>
      </c>
      <c r="CA1076">
        <f>'T_SelfStock'!BY49</f>
        <v/>
      </c>
      <c r="CB1076">
        <f>'T_SelfStock'!BZ49</f>
        <v/>
      </c>
      <c r="CC1076">
        <f>'T_SelfStock'!CA49</f>
        <v/>
      </c>
      <c r="CD1076">
        <f>'T_SelfStock'!CB49</f>
        <v/>
      </c>
      <c r="CE1076">
        <f>'T_SelfStock'!CC49</f>
        <v/>
      </c>
      <c r="CF1076">
        <f>'T_SelfStock'!CD49</f>
        <v/>
      </c>
      <c r="CG1076">
        <f>'T_SelfStock'!CE49</f>
        <v/>
      </c>
      <c r="CH1076">
        <f>'T_SelfStock'!CF49</f>
        <v/>
      </c>
      <c r="CI1076">
        <f>'T_SelfStock'!CG49</f>
        <v/>
      </c>
      <c r="CJ1076">
        <f>'T_SelfStock'!CH49</f>
        <v/>
      </c>
      <c r="CK1076">
        <f>'T_SelfStock'!CI49</f>
        <v/>
      </c>
      <c r="CL1076">
        <f>'T_SelfStock'!CJ49</f>
        <v/>
      </c>
      <c r="CM1076">
        <f>'T_SelfStock'!CK49</f>
        <v/>
      </c>
      <c r="CN1076">
        <f>'T_SelfStock'!CL49</f>
        <v/>
      </c>
      <c r="CO1076">
        <f>'T_SelfStock'!CM49</f>
        <v/>
      </c>
      <c r="CP1076">
        <f>'T_SelfStock'!CN49</f>
        <v/>
      </c>
      <c r="CQ1076">
        <f>'T_SelfStock'!CO49</f>
        <v/>
      </c>
      <c r="CR1076">
        <f>'T_SelfStock'!CP49</f>
        <v/>
      </c>
      <c r="CS1076">
        <f>'T_SelfStock'!CQ49</f>
        <v/>
      </c>
      <c r="CT1076">
        <f>'T_SelfStock'!CR49</f>
        <v/>
      </c>
      <c r="CU1076">
        <f>'T_SelfStock'!CS49</f>
        <v/>
      </c>
      <c r="CV1076">
        <f>'T_SelfStock'!CT49</f>
        <v/>
      </c>
      <c r="CW1076">
        <f>'T_SelfStock'!CU49</f>
        <v/>
      </c>
      <c r="CX1076">
        <f>'T_SelfStock'!CV49</f>
        <v/>
      </c>
      <c r="CY1076">
        <f>'T_SelfStock'!CW49</f>
        <v/>
      </c>
      <c r="CZ1076">
        <f>'T_SelfStock'!CX49</f>
        <v/>
      </c>
      <c r="DA1076">
        <f>'T_SelfStock'!CY49</f>
        <v/>
      </c>
      <c r="DB1076">
        <f>'T_SelfStock'!CZ49</f>
        <v/>
      </c>
      <c r="DC1076">
        <f>'T_SelfStock'!DA49</f>
        <v/>
      </c>
    </row>
    <row r="1077">
      <c r="B1077" t="inlineStr">
        <is>
          <t>Order(発注予定,kg)</t>
        </is>
      </c>
      <c r="D1077" s="23" t="n"/>
      <c r="E1077" s="23" t="n"/>
      <c r="F1077" s="23" t="n"/>
      <c r="G1077" s="23" t="n"/>
      <c r="H1077" s="23" t="n"/>
      <c r="I1077" s="23" t="n"/>
      <c r="J1077" s="23" t="n"/>
      <c r="K1077" s="23" t="n"/>
      <c r="L1077" s="23" t="n"/>
      <c r="M1077" s="23" t="n"/>
      <c r="N1077" s="23" t="n"/>
      <c r="O1077" s="23" t="n"/>
      <c r="P1077" s="23" t="n"/>
      <c r="Q1077" s="23" t="n"/>
      <c r="R1077" s="23" t="n"/>
      <c r="S1077" s="23" t="n"/>
      <c r="T1077" s="23" t="n"/>
      <c r="U1077" s="23" t="n"/>
      <c r="V1077" s="23" t="n"/>
      <c r="W1077" s="23" t="n"/>
      <c r="X1077" s="23" t="n"/>
      <c r="Y1077" s="23" t="n"/>
      <c r="Z1077" s="23" t="n"/>
      <c r="AA1077" s="23" t="n"/>
      <c r="AB1077" s="23" t="n"/>
      <c r="AC1077" s="23" t="n"/>
      <c r="AD1077" s="23" t="n"/>
      <c r="AE1077" s="23" t="n"/>
      <c r="AF1077" s="23" t="n"/>
      <c r="AG1077" s="23" t="n"/>
      <c r="AH1077" s="23" t="n"/>
      <c r="AI1077" s="23" t="n"/>
      <c r="AJ1077" s="23" t="n"/>
      <c r="AK1077" s="23" t="n"/>
      <c r="AL1077" s="23" t="n"/>
      <c r="AM1077" s="23" t="n"/>
      <c r="AN1077" s="23" t="n"/>
      <c r="AO1077" s="23" t="n"/>
      <c r="AP1077" s="23" t="n"/>
      <c r="AQ1077" s="23" t="n"/>
      <c r="AR1077" s="23" t="n"/>
      <c r="AS1077" s="23" t="n"/>
      <c r="AT1077" s="23" t="n"/>
      <c r="AU1077" s="23" t="n"/>
      <c r="AV1077" s="23" t="n"/>
      <c r="AW1077" s="23" t="n"/>
      <c r="AX1077" s="23" t="n"/>
      <c r="AY1077" s="23" t="n"/>
      <c r="AZ1077" s="23" t="n"/>
      <c r="BA1077" s="23" t="n"/>
      <c r="BB1077" s="23" t="n"/>
      <c r="BC1077" s="23" t="n"/>
      <c r="BD1077" s="23" t="n"/>
      <c r="BE1077" s="23" t="n"/>
      <c r="BF1077" s="23" t="n"/>
      <c r="BG1077" s="23" t="n"/>
      <c r="BH1077" s="23" t="n"/>
      <c r="BI1077" s="23" t="n"/>
      <c r="BJ1077" s="23" t="n"/>
      <c r="BK1077" s="23" t="n"/>
      <c r="BL1077" s="23" t="n"/>
      <c r="BM1077" s="23" t="n"/>
      <c r="BN1077" s="23" t="n"/>
      <c r="BO1077" s="23" t="n"/>
      <c r="BP1077" s="23" t="n"/>
      <c r="BQ1077" s="23" t="n"/>
      <c r="BR1077" s="23" t="n"/>
      <c r="BS1077" s="23" t="n"/>
      <c r="BT1077" s="23" t="n"/>
      <c r="BU1077" s="23" t="n"/>
      <c r="BV1077" s="23" t="n"/>
      <c r="BW1077" s="23" t="n"/>
      <c r="BX1077" s="23" t="n"/>
      <c r="BY1077" s="23" t="n"/>
      <c r="BZ1077" s="23" t="n"/>
      <c r="CA1077" s="23" t="n"/>
      <c r="CB1077" s="23" t="n"/>
      <c r="CC1077" s="23" t="n"/>
      <c r="CD1077" s="23" t="n"/>
      <c r="CE1077" s="23" t="n"/>
      <c r="CF1077" s="23" t="n"/>
      <c r="CG1077" s="23" t="n"/>
      <c r="CH1077" s="23" t="n"/>
      <c r="CI1077" s="23" t="n"/>
      <c r="CJ1077" s="23" t="n"/>
      <c r="CK1077" s="23" t="n"/>
      <c r="CL1077" s="23" t="n"/>
      <c r="CM1077" s="23" t="n"/>
      <c r="CN1077" s="23" t="n"/>
      <c r="CO1077" s="23" t="n"/>
      <c r="CP1077" s="23" t="n"/>
      <c r="CQ1077" s="23" t="n"/>
      <c r="CR1077" s="23" t="n"/>
      <c r="CS1077" s="23" t="n"/>
      <c r="CT1077" s="23" t="n"/>
      <c r="CU1077" s="23" t="n"/>
      <c r="CV1077" s="23" t="n"/>
      <c r="CW1077" s="23" t="n"/>
      <c r="CX1077" s="23" t="n"/>
      <c r="CY1077" s="23" t="n"/>
      <c r="CZ1077" s="23" t="n"/>
      <c r="DA1077" s="23" t="n"/>
      <c r="DB1077" s="23" t="n"/>
      <c r="DC1077" s="23" t="n"/>
      <c r="DE1077" s="12" t="inlineStr">
        <is>
          <t>CHEM-1450</t>
        </is>
      </c>
    </row>
    <row r="1078">
      <c r="B1078" s="24" t="inlineStr">
        <is>
          <t>PO_No</t>
        </is>
      </c>
      <c r="D1078" s="25" t="n"/>
      <c r="E1078" s="25" t="n"/>
      <c r="F1078" s="25" t="n"/>
      <c r="G1078" s="25" t="n"/>
      <c r="H1078" s="25" t="n"/>
      <c r="I1078" s="25" t="n"/>
      <c r="J1078" s="25" t="n"/>
      <c r="K1078" s="25" t="n"/>
      <c r="L1078" s="25" t="n"/>
      <c r="M1078" s="25" t="n"/>
      <c r="N1078" s="25" t="n"/>
      <c r="O1078" s="25" t="n"/>
      <c r="P1078" s="25" t="n"/>
      <c r="Q1078" s="25" t="n"/>
      <c r="R1078" s="25" t="n"/>
      <c r="S1078" s="25" t="n"/>
      <c r="T1078" s="25" t="n"/>
      <c r="U1078" s="25" t="n"/>
      <c r="V1078" s="25" t="n"/>
      <c r="W1078" s="25" t="n"/>
      <c r="X1078" s="25" t="n"/>
      <c r="Y1078" s="25" t="n"/>
      <c r="Z1078" s="25" t="n"/>
      <c r="AA1078" s="25" t="n"/>
      <c r="AB1078" s="25" t="n"/>
      <c r="AC1078" s="25" t="n"/>
      <c r="AD1078" s="25" t="n"/>
      <c r="AE1078" s="25" t="n"/>
      <c r="AF1078" s="25" t="n"/>
      <c r="AG1078" s="25" t="n"/>
      <c r="AH1078" s="25" t="n"/>
      <c r="AI1078" s="25" t="n"/>
      <c r="AJ1078" s="25" t="n"/>
      <c r="AK1078" s="25" t="n"/>
      <c r="AL1078" s="25" t="n"/>
      <c r="AM1078" s="25" t="n"/>
      <c r="AN1078" s="25" t="n"/>
      <c r="AO1078" s="25" t="n"/>
      <c r="AP1078" s="25" t="n"/>
      <c r="AQ1078" s="25" t="n"/>
      <c r="AR1078" s="25" t="n"/>
      <c r="AS1078" s="25" t="n"/>
      <c r="AT1078" s="25" t="n"/>
      <c r="AU1078" s="25" t="n"/>
      <c r="AV1078" s="25" t="n"/>
      <c r="AW1078" s="25" t="n"/>
      <c r="AX1078" s="25" t="n"/>
      <c r="AY1078" s="25" t="n"/>
      <c r="AZ1078" s="25" t="n"/>
      <c r="BA1078" s="25" t="n"/>
      <c r="BB1078" s="25" t="n"/>
      <c r="BC1078" s="25" t="n"/>
      <c r="BD1078" s="25" t="n"/>
      <c r="BE1078" s="25" t="n"/>
      <c r="BF1078" s="25" t="n"/>
      <c r="BG1078" s="25" t="n"/>
      <c r="BH1078" s="25" t="n"/>
      <c r="BI1078" s="25" t="n"/>
      <c r="BJ1078" s="25" t="n"/>
      <c r="BK1078" s="25" t="n"/>
      <c r="BL1078" s="25" t="n"/>
      <c r="BM1078" s="25" t="n"/>
      <c r="BN1078" s="25" t="n"/>
      <c r="BO1078" s="25" t="n"/>
      <c r="BP1078" s="25" t="n"/>
      <c r="BQ1078" s="25" t="n"/>
      <c r="BR1078" s="25" t="n"/>
      <c r="BS1078" s="25" t="n"/>
      <c r="BT1078" s="25" t="n"/>
      <c r="BU1078" s="25" t="n"/>
      <c r="BV1078" s="25" t="n"/>
      <c r="BW1078" s="25" t="n"/>
      <c r="BX1078" s="25" t="n"/>
      <c r="BY1078" s="25" t="n"/>
      <c r="BZ1078" s="25" t="n"/>
      <c r="CA1078" s="25" t="n"/>
      <c r="CB1078" s="25" t="n"/>
      <c r="CC1078" s="25" t="n"/>
      <c r="CD1078" s="25" t="n"/>
      <c r="CE1078" s="25" t="n"/>
      <c r="CF1078" s="25" t="n"/>
      <c r="CG1078" s="25" t="n"/>
      <c r="CH1078" s="25" t="n"/>
      <c r="CI1078" s="25" t="n"/>
      <c r="CJ1078" s="25" t="n"/>
      <c r="CK1078" s="25" t="n"/>
      <c r="CL1078" s="25" t="n"/>
      <c r="CM1078" s="25" t="n"/>
      <c r="CN1078" s="25" t="n"/>
      <c r="CO1078" s="25" t="n"/>
      <c r="CP1078" s="25" t="n"/>
      <c r="CQ1078" s="25" t="n"/>
      <c r="CR1078" s="25" t="n"/>
      <c r="CS1078" s="25" t="n"/>
      <c r="CT1078" s="25" t="n"/>
      <c r="CU1078" s="25" t="n"/>
      <c r="CV1078" s="25" t="n"/>
      <c r="CW1078" s="25" t="n"/>
      <c r="CX1078" s="25" t="n"/>
      <c r="CY1078" s="25" t="n"/>
      <c r="CZ1078" s="25" t="n"/>
      <c r="DA1078" s="25" t="n"/>
      <c r="DB1078" s="25" t="n"/>
      <c r="DC1078" s="25" t="n"/>
    </row>
    <row r="1079">
      <c r="B1079" s="5" t="inlineStr">
        <is>
          <t>合計在庫(週末時点,kg)</t>
        </is>
      </c>
      <c r="D1079">
        <f>'Grid_Stock'!B45</f>
        <v/>
      </c>
      <c r="E1079">
        <f>'Grid_Stock'!C45</f>
        <v/>
      </c>
      <c r="F1079">
        <f>'Grid_Stock'!D45</f>
        <v/>
      </c>
      <c r="G1079">
        <f>'Grid_Stock'!E45</f>
        <v/>
      </c>
      <c r="H1079">
        <f>'Grid_Stock'!F45</f>
        <v/>
      </c>
      <c r="I1079">
        <f>'Grid_Stock'!G45</f>
        <v/>
      </c>
      <c r="J1079">
        <f>'Grid_Stock'!H45</f>
        <v/>
      </c>
      <c r="K1079">
        <f>'Grid_Stock'!I45</f>
        <v/>
      </c>
      <c r="L1079">
        <f>'Grid_Stock'!J45</f>
        <v/>
      </c>
      <c r="M1079">
        <f>'Grid_Stock'!K45</f>
        <v/>
      </c>
      <c r="N1079">
        <f>'Grid_Stock'!L45</f>
        <v/>
      </c>
      <c r="O1079">
        <f>'Grid_Stock'!M45</f>
        <v/>
      </c>
      <c r="P1079">
        <f>'Grid_Stock'!N45</f>
        <v/>
      </c>
      <c r="Q1079">
        <f>'Grid_Stock'!O45</f>
        <v/>
      </c>
      <c r="R1079">
        <f>'Grid_Stock'!P45</f>
        <v/>
      </c>
      <c r="S1079">
        <f>'Grid_Stock'!Q45</f>
        <v/>
      </c>
      <c r="T1079">
        <f>'Grid_Stock'!R45</f>
        <v/>
      </c>
      <c r="U1079">
        <f>'Grid_Stock'!S45</f>
        <v/>
      </c>
      <c r="V1079">
        <f>'Grid_Stock'!T45</f>
        <v/>
      </c>
      <c r="W1079">
        <f>'Grid_Stock'!U45</f>
        <v/>
      </c>
      <c r="X1079">
        <f>'Grid_Stock'!V45</f>
        <v/>
      </c>
      <c r="Y1079">
        <f>'Grid_Stock'!W45</f>
        <v/>
      </c>
      <c r="Z1079">
        <f>'Grid_Stock'!X45</f>
        <v/>
      </c>
      <c r="AA1079">
        <f>'Grid_Stock'!Y45</f>
        <v/>
      </c>
      <c r="AB1079">
        <f>'Grid_Stock'!Z45</f>
        <v/>
      </c>
      <c r="AC1079">
        <f>'Grid_Stock'!AA45</f>
        <v/>
      </c>
      <c r="AD1079">
        <f>'Grid_Stock'!AB45</f>
        <v/>
      </c>
      <c r="AE1079">
        <f>'Grid_Stock'!AC45</f>
        <v/>
      </c>
      <c r="AF1079">
        <f>'Grid_Stock'!AD45</f>
        <v/>
      </c>
      <c r="AG1079">
        <f>'Grid_Stock'!AE45</f>
        <v/>
      </c>
      <c r="AH1079">
        <f>'Grid_Stock'!AF45</f>
        <v/>
      </c>
      <c r="AI1079">
        <f>'Grid_Stock'!AG45</f>
        <v/>
      </c>
      <c r="AJ1079">
        <f>'Grid_Stock'!AH45</f>
        <v/>
      </c>
      <c r="AK1079">
        <f>'Grid_Stock'!AI45</f>
        <v/>
      </c>
      <c r="AL1079">
        <f>'Grid_Stock'!AJ45</f>
        <v/>
      </c>
      <c r="AM1079">
        <f>'Grid_Stock'!AK45</f>
        <v/>
      </c>
      <c r="AN1079">
        <f>'Grid_Stock'!AL45</f>
        <v/>
      </c>
      <c r="AO1079">
        <f>'Grid_Stock'!AM45</f>
        <v/>
      </c>
      <c r="AP1079">
        <f>'Grid_Stock'!AN45</f>
        <v/>
      </c>
      <c r="AQ1079">
        <f>'Grid_Stock'!AO45</f>
        <v/>
      </c>
      <c r="AR1079">
        <f>'Grid_Stock'!AP45</f>
        <v/>
      </c>
      <c r="AS1079">
        <f>'Grid_Stock'!AQ45</f>
        <v/>
      </c>
      <c r="AT1079">
        <f>'Grid_Stock'!AR45</f>
        <v/>
      </c>
      <c r="AU1079">
        <f>'Grid_Stock'!AS45</f>
        <v/>
      </c>
      <c r="AV1079">
        <f>'Grid_Stock'!AT45</f>
        <v/>
      </c>
      <c r="AW1079">
        <f>'Grid_Stock'!AU45</f>
        <v/>
      </c>
      <c r="AX1079">
        <f>'Grid_Stock'!AV45</f>
        <v/>
      </c>
      <c r="AY1079">
        <f>'Grid_Stock'!AW45</f>
        <v/>
      </c>
      <c r="AZ1079">
        <f>'Grid_Stock'!AX45</f>
        <v/>
      </c>
      <c r="BA1079">
        <f>'Grid_Stock'!AY45</f>
        <v/>
      </c>
      <c r="BB1079">
        <f>'Grid_Stock'!AZ45</f>
        <v/>
      </c>
      <c r="BC1079">
        <f>'Grid_Stock'!BA45</f>
        <v/>
      </c>
      <c r="BD1079">
        <f>'Grid_Stock'!BB45</f>
        <v/>
      </c>
      <c r="BE1079">
        <f>'Grid_Stock'!BC45</f>
        <v/>
      </c>
      <c r="BF1079">
        <f>'Grid_Stock'!BD45</f>
        <v/>
      </c>
      <c r="BG1079">
        <f>'Grid_Stock'!BE45</f>
        <v/>
      </c>
      <c r="BH1079">
        <f>'Grid_Stock'!BF45</f>
        <v/>
      </c>
      <c r="BI1079">
        <f>'Grid_Stock'!BG45</f>
        <v/>
      </c>
      <c r="BJ1079">
        <f>'Grid_Stock'!BH45</f>
        <v/>
      </c>
      <c r="BK1079">
        <f>'Grid_Stock'!BI45</f>
        <v/>
      </c>
      <c r="BL1079">
        <f>'Grid_Stock'!BJ45</f>
        <v/>
      </c>
      <c r="BM1079">
        <f>'Grid_Stock'!BK45</f>
        <v/>
      </c>
      <c r="BN1079">
        <f>'Grid_Stock'!BL45</f>
        <v/>
      </c>
      <c r="BO1079">
        <f>'Grid_Stock'!BM45</f>
        <v/>
      </c>
      <c r="BP1079">
        <f>'Grid_Stock'!BN45</f>
        <v/>
      </c>
      <c r="BQ1079">
        <f>'Grid_Stock'!BO45</f>
        <v/>
      </c>
      <c r="BR1079">
        <f>'Grid_Stock'!BP45</f>
        <v/>
      </c>
      <c r="BS1079">
        <f>'Grid_Stock'!BQ45</f>
        <v/>
      </c>
      <c r="BT1079">
        <f>'Grid_Stock'!BR45</f>
        <v/>
      </c>
      <c r="BU1079">
        <f>'Grid_Stock'!BS45</f>
        <v/>
      </c>
      <c r="BV1079">
        <f>'Grid_Stock'!BT45</f>
        <v/>
      </c>
      <c r="BW1079">
        <f>'Grid_Stock'!BU45</f>
        <v/>
      </c>
      <c r="BX1079">
        <f>'Grid_Stock'!BV45</f>
        <v/>
      </c>
      <c r="BY1079">
        <f>'Grid_Stock'!BW45</f>
        <v/>
      </c>
      <c r="BZ1079">
        <f>'Grid_Stock'!BX45</f>
        <v/>
      </c>
      <c r="CA1079">
        <f>'Grid_Stock'!BY45</f>
        <v/>
      </c>
      <c r="CB1079">
        <f>'Grid_Stock'!BZ45</f>
        <v/>
      </c>
      <c r="CC1079">
        <f>'Grid_Stock'!CA45</f>
        <v/>
      </c>
      <c r="CD1079">
        <f>'Grid_Stock'!CB45</f>
        <v/>
      </c>
      <c r="CE1079">
        <f>'Grid_Stock'!CC45</f>
        <v/>
      </c>
      <c r="CF1079">
        <f>'Grid_Stock'!CD45</f>
        <v/>
      </c>
      <c r="CG1079">
        <f>'Grid_Stock'!CE45</f>
        <v/>
      </c>
      <c r="CH1079">
        <f>'Grid_Stock'!CF45</f>
        <v/>
      </c>
      <c r="CI1079">
        <f>'Grid_Stock'!CG45</f>
        <v/>
      </c>
      <c r="CJ1079">
        <f>'Grid_Stock'!CH45</f>
        <v/>
      </c>
      <c r="CK1079">
        <f>'Grid_Stock'!CI45</f>
        <v/>
      </c>
      <c r="CL1079">
        <f>'Grid_Stock'!CJ45</f>
        <v/>
      </c>
      <c r="CM1079">
        <f>'Grid_Stock'!CK45</f>
        <v/>
      </c>
      <c r="CN1079">
        <f>'Grid_Stock'!CL45</f>
        <v/>
      </c>
      <c r="CO1079">
        <f>'Grid_Stock'!CM45</f>
        <v/>
      </c>
      <c r="CP1079">
        <f>'Grid_Stock'!CN45</f>
        <v/>
      </c>
      <c r="CQ1079">
        <f>'Grid_Stock'!CO45</f>
        <v/>
      </c>
      <c r="CR1079">
        <f>'Grid_Stock'!CP45</f>
        <v/>
      </c>
      <c r="CS1079">
        <f>'Grid_Stock'!CQ45</f>
        <v/>
      </c>
      <c r="CT1079">
        <f>'Grid_Stock'!CR45</f>
        <v/>
      </c>
      <c r="CU1079">
        <f>'Grid_Stock'!CS45</f>
        <v/>
      </c>
      <c r="CV1079">
        <f>'Grid_Stock'!CT45</f>
        <v/>
      </c>
      <c r="CW1079">
        <f>'Grid_Stock'!CU45</f>
        <v/>
      </c>
      <c r="CX1079">
        <f>'Grid_Stock'!CV45</f>
        <v/>
      </c>
      <c r="CY1079">
        <f>'Grid_Stock'!CW45</f>
        <v/>
      </c>
      <c r="CZ1079">
        <f>'Grid_Stock'!CX45</f>
        <v/>
      </c>
      <c r="DA1079">
        <f>'Grid_Stock'!CY45</f>
        <v/>
      </c>
      <c r="DB1079">
        <f>'Grid_Stock'!CZ45</f>
        <v/>
      </c>
      <c r="DC1079">
        <f>'Grid_Stock'!DA45</f>
        <v/>
      </c>
    </row>
    <row r="1080">
      <c r="B1080" s="26" t="inlineStr">
        <is>
          <t>（発注の目安はDashboardの基準在庫[下限/上限]と色分けを参照）</t>
        </is>
      </c>
    </row>
    <row r="1082">
      <c r="A1082" s="21" t="inlineStr">
        <is>
          <t>CHEM-1770</t>
        </is>
      </c>
      <c r="B1082" s="21" t="inlineStr">
        <is>
          <t>RCT39</t>
        </is>
      </c>
      <c r="C1082" s="22" t="n"/>
      <c r="D1082" s="21" t="n"/>
      <c r="E1082" s="21" t="n"/>
      <c r="F1082" s="21" t="n"/>
      <c r="G1082" s="21" t="n"/>
      <c r="H1082" s="21" t="n"/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  <c r="AA1082" s="21" t="n"/>
      <c r="AB1082" s="21" t="n"/>
      <c r="AC1082" s="21" t="n"/>
      <c r="AD1082" s="21" t="n"/>
      <c r="AE1082" s="21" t="n"/>
      <c r="AF1082" s="21" t="n"/>
      <c r="AG1082" s="21" t="n"/>
      <c r="AH1082" s="21" t="n"/>
      <c r="AI1082" s="21" t="n"/>
      <c r="AJ1082" s="21" t="n"/>
      <c r="AK1082" s="21" t="n"/>
      <c r="AL1082" s="21" t="n"/>
      <c r="AM1082" s="21" t="n"/>
      <c r="AN1082" s="21" t="n"/>
      <c r="AO1082" s="21" t="n"/>
      <c r="AP1082" s="21" t="n"/>
      <c r="AQ1082" s="21" t="n"/>
      <c r="AR1082" s="21" t="n"/>
      <c r="AS1082" s="21" t="n"/>
      <c r="AT1082" s="21" t="n"/>
      <c r="AU1082" s="21" t="n"/>
      <c r="AV1082" s="21" t="n"/>
      <c r="AW1082" s="21" t="n"/>
      <c r="AX1082" s="21" t="n"/>
      <c r="AY1082" s="21" t="n"/>
      <c r="AZ1082" s="21" t="n"/>
      <c r="BA1082" s="21" t="n"/>
      <c r="BB1082" s="21" t="n"/>
      <c r="BC1082" s="21" t="n"/>
      <c r="BD1082" s="21" t="n"/>
      <c r="BE1082" s="21" t="n"/>
      <c r="BF1082" s="21" t="n"/>
      <c r="BG1082" s="21" t="n"/>
      <c r="BH1082" s="21" t="n"/>
      <c r="BI1082" s="21" t="n"/>
      <c r="BJ1082" s="21" t="n"/>
      <c r="BK1082" s="21" t="n"/>
      <c r="BL1082" s="21" t="n"/>
      <c r="BM1082" s="21" t="n"/>
      <c r="BN1082" s="21" t="n"/>
      <c r="BO1082" s="21" t="n"/>
      <c r="BP1082" s="21" t="n"/>
      <c r="BQ1082" s="21" t="n"/>
      <c r="BR1082" s="21" t="n"/>
      <c r="BS1082" s="21" t="n"/>
      <c r="BT1082" s="21" t="n"/>
      <c r="BU1082" s="21" t="n"/>
      <c r="BV1082" s="21" t="n"/>
      <c r="BW1082" s="21" t="n"/>
      <c r="BX1082" s="21" t="n"/>
      <c r="BY1082" s="21" t="n"/>
      <c r="BZ1082" s="21" t="n"/>
      <c r="CA1082" s="21" t="n"/>
      <c r="CB1082" s="21" t="n"/>
      <c r="CC1082" s="21" t="n"/>
      <c r="CD1082" s="21" t="n"/>
      <c r="CE1082" s="21" t="n"/>
      <c r="CF1082" s="21" t="n"/>
      <c r="CG1082" s="21" t="n"/>
      <c r="CH1082" s="21" t="n"/>
      <c r="CI1082" s="21" t="n"/>
      <c r="CJ1082" s="21" t="n"/>
      <c r="CK1082" s="21" t="n"/>
      <c r="CL1082" s="21" t="n"/>
      <c r="CM1082" s="21" t="n"/>
      <c r="CN1082" s="21" t="n"/>
      <c r="CO1082" s="21" t="n"/>
      <c r="CP1082" s="21" t="n"/>
      <c r="CQ1082" s="21" t="n"/>
      <c r="CR1082" s="21" t="n"/>
      <c r="CS1082" s="21" t="n"/>
      <c r="CT1082" s="21" t="n"/>
      <c r="CU1082" s="21" t="n"/>
      <c r="CV1082" s="21" t="n"/>
      <c r="CW1082" s="21" t="n"/>
      <c r="CX1082" s="21" t="n"/>
      <c r="CY1082" s="21" t="n"/>
      <c r="CZ1082" s="21" t="n"/>
      <c r="DA1082" s="21" t="n"/>
      <c r="DB1082" s="21" t="n"/>
      <c r="DC1082" s="21" t="n"/>
    </row>
    <row r="1083">
      <c r="B1083" t="inlineStr">
        <is>
          <t>TPP-635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12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TSP-903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12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s="5" t="inlineStr">
        <is>
          <t>合計使用量(kg)/週</t>
        </is>
      </c>
      <c r="D1087">
        <f>'Grid_Requirement'!B46</f>
        <v/>
      </c>
      <c r="E1087">
        <f>'Grid_Requirement'!C46</f>
        <v/>
      </c>
      <c r="F1087">
        <f>'Grid_Requirement'!D46</f>
        <v/>
      </c>
      <c r="G1087">
        <f>'Grid_Requirement'!E46</f>
        <v/>
      </c>
      <c r="H1087">
        <f>'Grid_Requirement'!F46</f>
        <v/>
      </c>
      <c r="I1087">
        <f>'Grid_Requirement'!G46</f>
        <v/>
      </c>
      <c r="J1087">
        <f>'Grid_Requirement'!H46</f>
        <v/>
      </c>
      <c r="K1087">
        <f>'Grid_Requirement'!I46</f>
        <v/>
      </c>
      <c r="L1087">
        <f>'Grid_Requirement'!J46</f>
        <v/>
      </c>
      <c r="M1087">
        <f>'Grid_Requirement'!K46</f>
        <v/>
      </c>
      <c r="N1087">
        <f>'Grid_Requirement'!L46</f>
        <v/>
      </c>
      <c r="O1087">
        <f>'Grid_Requirement'!M46</f>
        <v/>
      </c>
      <c r="P1087">
        <f>'Grid_Requirement'!N46</f>
        <v/>
      </c>
      <c r="Q1087">
        <f>'Grid_Requirement'!O46</f>
        <v/>
      </c>
      <c r="R1087">
        <f>'Grid_Requirement'!P46</f>
        <v/>
      </c>
      <c r="S1087">
        <f>'Grid_Requirement'!Q46</f>
        <v/>
      </c>
      <c r="T1087">
        <f>'Grid_Requirement'!R46</f>
        <v/>
      </c>
      <c r="U1087">
        <f>'Grid_Requirement'!S46</f>
        <v/>
      </c>
      <c r="V1087">
        <f>'Grid_Requirement'!T46</f>
        <v/>
      </c>
      <c r="W1087">
        <f>'Grid_Requirement'!U46</f>
        <v/>
      </c>
      <c r="X1087">
        <f>'Grid_Requirement'!V46</f>
        <v/>
      </c>
      <c r="Y1087">
        <f>'Grid_Requirement'!W46</f>
        <v/>
      </c>
      <c r="Z1087">
        <f>'Grid_Requirement'!X46</f>
        <v/>
      </c>
      <c r="AA1087">
        <f>'Grid_Requirement'!Y46</f>
        <v/>
      </c>
      <c r="AB1087">
        <f>'Grid_Requirement'!Z46</f>
        <v/>
      </c>
      <c r="AC1087">
        <f>'Grid_Requirement'!AA46</f>
        <v/>
      </c>
      <c r="AD1087">
        <f>'Grid_Requirement'!AB46</f>
        <v/>
      </c>
      <c r="AE1087">
        <f>'Grid_Requirement'!AC46</f>
        <v/>
      </c>
      <c r="AF1087">
        <f>'Grid_Requirement'!AD46</f>
        <v/>
      </c>
      <c r="AG1087">
        <f>'Grid_Requirement'!AE46</f>
        <v/>
      </c>
      <c r="AH1087">
        <f>'Grid_Requirement'!AF46</f>
        <v/>
      </c>
      <c r="AI1087">
        <f>'Grid_Requirement'!AG46</f>
        <v/>
      </c>
      <c r="AJ1087">
        <f>'Grid_Requirement'!AH46</f>
        <v/>
      </c>
      <c r="AK1087">
        <f>'Grid_Requirement'!AI46</f>
        <v/>
      </c>
      <c r="AL1087">
        <f>'Grid_Requirement'!AJ46</f>
        <v/>
      </c>
      <c r="AM1087">
        <f>'Grid_Requirement'!AK46</f>
        <v/>
      </c>
      <c r="AN1087">
        <f>'Grid_Requirement'!AL46</f>
        <v/>
      </c>
      <c r="AO1087">
        <f>'Grid_Requirement'!AM46</f>
        <v/>
      </c>
      <c r="AP1087">
        <f>'Grid_Requirement'!AN46</f>
        <v/>
      </c>
      <c r="AQ1087">
        <f>'Grid_Requirement'!AO46</f>
        <v/>
      </c>
      <c r="AR1087">
        <f>'Grid_Requirement'!AP46</f>
        <v/>
      </c>
      <c r="AS1087">
        <f>'Grid_Requirement'!AQ46</f>
        <v/>
      </c>
      <c r="AT1087">
        <f>'Grid_Requirement'!AR46</f>
        <v/>
      </c>
      <c r="AU1087">
        <f>'Grid_Requirement'!AS46</f>
        <v/>
      </c>
      <c r="AV1087">
        <f>'Grid_Requirement'!AT46</f>
        <v/>
      </c>
      <c r="AW1087">
        <f>'Grid_Requirement'!AU46</f>
        <v/>
      </c>
      <c r="AX1087">
        <f>'Grid_Requirement'!AV46</f>
        <v/>
      </c>
      <c r="AY1087">
        <f>'Grid_Requirement'!AW46</f>
        <v/>
      </c>
      <c r="AZ1087">
        <f>'Grid_Requirement'!AX46</f>
        <v/>
      </c>
      <c r="BA1087">
        <f>'Grid_Requirement'!AY46</f>
        <v/>
      </c>
      <c r="BB1087">
        <f>'Grid_Requirement'!AZ46</f>
        <v/>
      </c>
      <c r="BC1087">
        <f>'Grid_Requirement'!BA46</f>
        <v/>
      </c>
      <c r="BD1087">
        <f>'Grid_Requirement'!BB46</f>
        <v/>
      </c>
      <c r="BE1087">
        <f>'Grid_Requirement'!BC46</f>
        <v/>
      </c>
      <c r="BF1087">
        <f>'Grid_Requirement'!BD46</f>
        <v/>
      </c>
      <c r="BG1087">
        <f>'Grid_Requirement'!BE46</f>
        <v/>
      </c>
      <c r="BH1087">
        <f>'Grid_Requirement'!BF46</f>
        <v/>
      </c>
      <c r="BI1087">
        <f>'Grid_Requirement'!BG46</f>
        <v/>
      </c>
      <c r="BJ1087">
        <f>'Grid_Requirement'!BH46</f>
        <v/>
      </c>
      <c r="BK1087">
        <f>'Grid_Requirement'!BI46</f>
        <v/>
      </c>
      <c r="BL1087">
        <f>'Grid_Requirement'!BJ46</f>
        <v/>
      </c>
      <c r="BM1087">
        <f>'Grid_Requirement'!BK46</f>
        <v/>
      </c>
      <c r="BN1087">
        <f>'Grid_Requirement'!BL46</f>
        <v/>
      </c>
      <c r="BO1087">
        <f>'Grid_Requirement'!BM46</f>
        <v/>
      </c>
      <c r="BP1087">
        <f>'Grid_Requirement'!BN46</f>
        <v/>
      </c>
      <c r="BQ1087">
        <f>'Grid_Requirement'!BO46</f>
        <v/>
      </c>
      <c r="BR1087">
        <f>'Grid_Requirement'!BP46</f>
        <v/>
      </c>
      <c r="BS1087">
        <f>'Grid_Requirement'!BQ46</f>
        <v/>
      </c>
      <c r="BT1087">
        <f>'Grid_Requirement'!BR46</f>
        <v/>
      </c>
      <c r="BU1087">
        <f>'Grid_Requirement'!BS46</f>
        <v/>
      </c>
      <c r="BV1087">
        <f>'Grid_Requirement'!BT46</f>
        <v/>
      </c>
      <c r="BW1087">
        <f>'Grid_Requirement'!BU46</f>
        <v/>
      </c>
      <c r="BX1087">
        <f>'Grid_Requirement'!BV46</f>
        <v/>
      </c>
      <c r="BY1087">
        <f>'Grid_Requirement'!BW46</f>
        <v/>
      </c>
      <c r="BZ1087">
        <f>'Grid_Requirement'!BX46</f>
        <v/>
      </c>
      <c r="CA1087">
        <f>'Grid_Requirement'!BY46</f>
        <v/>
      </c>
      <c r="CB1087">
        <f>'Grid_Requirement'!BZ46</f>
        <v/>
      </c>
      <c r="CC1087">
        <f>'Grid_Requirement'!CA46</f>
        <v/>
      </c>
      <c r="CD1087">
        <f>'Grid_Requirement'!CB46</f>
        <v/>
      </c>
      <c r="CE1087">
        <f>'Grid_Requirement'!CC46</f>
        <v/>
      </c>
      <c r="CF1087">
        <f>'Grid_Requirement'!CD46</f>
        <v/>
      </c>
      <c r="CG1087">
        <f>'Grid_Requirement'!CE46</f>
        <v/>
      </c>
      <c r="CH1087">
        <f>'Grid_Requirement'!CF46</f>
        <v/>
      </c>
      <c r="CI1087">
        <f>'Grid_Requirement'!CG46</f>
        <v/>
      </c>
      <c r="CJ1087">
        <f>'Grid_Requirement'!CH46</f>
        <v/>
      </c>
      <c r="CK1087">
        <f>'Grid_Requirement'!CI46</f>
        <v/>
      </c>
      <c r="CL1087">
        <f>'Grid_Requirement'!CJ46</f>
        <v/>
      </c>
      <c r="CM1087">
        <f>'Grid_Requirement'!CK46</f>
        <v/>
      </c>
      <c r="CN1087">
        <f>'Grid_Requirement'!CL46</f>
        <v/>
      </c>
      <c r="CO1087">
        <f>'Grid_Requirement'!CM46</f>
        <v/>
      </c>
      <c r="CP1087">
        <f>'Grid_Requirement'!CN46</f>
        <v/>
      </c>
      <c r="CQ1087">
        <f>'Grid_Requirement'!CO46</f>
        <v/>
      </c>
      <c r="CR1087">
        <f>'Grid_Requirement'!CP46</f>
        <v/>
      </c>
      <c r="CS1087">
        <f>'Grid_Requirement'!CQ46</f>
        <v/>
      </c>
      <c r="CT1087">
        <f>'Grid_Requirement'!CR46</f>
        <v/>
      </c>
      <c r="CU1087">
        <f>'Grid_Requirement'!CS46</f>
        <v/>
      </c>
      <c r="CV1087">
        <f>'Grid_Requirement'!CT46</f>
        <v/>
      </c>
      <c r="CW1087">
        <f>'Grid_Requirement'!CU46</f>
        <v/>
      </c>
      <c r="CX1087">
        <f>'Grid_Requirement'!CV46</f>
        <v/>
      </c>
      <c r="CY1087">
        <f>'Grid_Requirement'!CW46</f>
        <v/>
      </c>
      <c r="CZ1087">
        <f>'Grid_Requirement'!CX46</f>
        <v/>
      </c>
      <c r="DA1087">
        <f>'Grid_Requirement'!CY46</f>
        <v/>
      </c>
      <c r="DB1087">
        <f>'Grid_Requirement'!CZ46</f>
        <v/>
      </c>
      <c r="DC1087">
        <f>'Grid_Requirement'!DA46</f>
        <v/>
      </c>
    </row>
    <row r="1088">
      <c r="B1088" t="inlineStr">
        <is>
          <t>TTAF在庫(実績,kg)</t>
        </is>
      </c>
      <c r="D1088">
        <f>'T_TTAFStock'!B50</f>
        <v/>
      </c>
      <c r="E1088">
        <f>'T_TTAFStock'!C50</f>
        <v/>
      </c>
      <c r="F1088">
        <f>'T_TTAFStock'!D50</f>
        <v/>
      </c>
      <c r="G1088">
        <f>'T_TTAFStock'!E50</f>
        <v/>
      </c>
      <c r="H1088">
        <f>'T_TTAFStock'!F50</f>
        <v/>
      </c>
      <c r="I1088">
        <f>'T_TTAFStock'!G50</f>
        <v/>
      </c>
      <c r="J1088">
        <f>'T_TTAFStock'!H50</f>
        <v/>
      </c>
      <c r="K1088">
        <f>'T_TTAFStock'!I50</f>
        <v/>
      </c>
      <c r="L1088">
        <f>'T_TTAFStock'!J50</f>
        <v/>
      </c>
      <c r="M1088">
        <f>'T_TTAFStock'!K50</f>
        <v/>
      </c>
      <c r="N1088">
        <f>'T_TTAFStock'!L50</f>
        <v/>
      </c>
      <c r="O1088">
        <f>'T_TTAFStock'!M50</f>
        <v/>
      </c>
      <c r="P1088">
        <f>'T_TTAFStock'!N50</f>
        <v/>
      </c>
      <c r="Q1088">
        <f>'T_TTAFStock'!O50</f>
        <v/>
      </c>
      <c r="R1088">
        <f>'T_TTAFStock'!P50</f>
        <v/>
      </c>
      <c r="S1088">
        <f>'T_TTAFStock'!Q50</f>
        <v/>
      </c>
      <c r="T1088">
        <f>'T_TTAFStock'!R50</f>
        <v/>
      </c>
      <c r="U1088">
        <f>'T_TTAFStock'!S50</f>
        <v/>
      </c>
      <c r="V1088">
        <f>'T_TTAFStock'!T50</f>
        <v/>
      </c>
      <c r="W1088">
        <f>'T_TTAFStock'!U50</f>
        <v/>
      </c>
      <c r="X1088">
        <f>'T_TTAFStock'!V50</f>
        <v/>
      </c>
      <c r="Y1088">
        <f>'T_TTAFStock'!W50</f>
        <v/>
      </c>
      <c r="Z1088">
        <f>'T_TTAFStock'!X50</f>
        <v/>
      </c>
      <c r="AA1088">
        <f>'T_TTAFStock'!Y50</f>
        <v/>
      </c>
      <c r="AB1088">
        <f>'T_TTAFStock'!Z50</f>
        <v/>
      </c>
      <c r="AC1088">
        <f>'T_TTAFStock'!AA50</f>
        <v/>
      </c>
      <c r="AD1088">
        <f>'T_TTAFStock'!AB50</f>
        <v/>
      </c>
      <c r="AE1088">
        <f>'T_TTAFStock'!AC50</f>
        <v/>
      </c>
      <c r="AF1088">
        <f>'T_TTAFStock'!AD50</f>
        <v/>
      </c>
      <c r="AG1088">
        <f>'T_TTAFStock'!AE50</f>
        <v/>
      </c>
      <c r="AH1088">
        <f>'T_TTAFStock'!AF50</f>
        <v/>
      </c>
      <c r="AI1088">
        <f>'T_TTAFStock'!AG50</f>
        <v/>
      </c>
      <c r="AJ1088">
        <f>'T_TTAFStock'!AH50</f>
        <v/>
      </c>
      <c r="AK1088">
        <f>'T_TTAFStock'!AI50</f>
        <v/>
      </c>
      <c r="AL1088">
        <f>'T_TTAFStock'!AJ50</f>
        <v/>
      </c>
      <c r="AM1088">
        <f>'T_TTAFStock'!AK50</f>
        <v/>
      </c>
      <c r="AN1088">
        <f>'T_TTAFStock'!AL50</f>
        <v/>
      </c>
      <c r="AO1088">
        <f>'T_TTAFStock'!AM50</f>
        <v/>
      </c>
      <c r="AP1088">
        <f>'T_TTAFStock'!AN50</f>
        <v/>
      </c>
      <c r="AQ1088">
        <f>'T_TTAFStock'!AO50</f>
        <v/>
      </c>
      <c r="AR1088">
        <f>'T_TTAFStock'!AP50</f>
        <v/>
      </c>
      <c r="AS1088">
        <f>'T_TTAFStock'!AQ50</f>
        <v/>
      </c>
      <c r="AT1088">
        <f>'T_TTAFStock'!AR50</f>
        <v/>
      </c>
      <c r="AU1088">
        <f>'T_TTAFStock'!AS50</f>
        <v/>
      </c>
      <c r="AV1088">
        <f>'T_TTAFStock'!AT50</f>
        <v/>
      </c>
      <c r="AW1088">
        <f>'T_TTAFStock'!AU50</f>
        <v/>
      </c>
      <c r="AX1088">
        <f>'T_TTAFStock'!AV50</f>
        <v/>
      </c>
      <c r="AY1088">
        <f>'T_TTAFStock'!AW50</f>
        <v/>
      </c>
      <c r="AZ1088">
        <f>'T_TTAFStock'!AX50</f>
        <v/>
      </c>
      <c r="BA1088">
        <f>'T_TTAFStock'!AY50</f>
        <v/>
      </c>
      <c r="BB1088">
        <f>'T_TTAFStock'!AZ50</f>
        <v/>
      </c>
      <c r="BC1088">
        <f>'T_TTAFStock'!BA50</f>
        <v/>
      </c>
      <c r="BD1088">
        <f>'T_TTAFStock'!BB50</f>
        <v/>
      </c>
      <c r="BE1088">
        <f>'T_TTAFStock'!BC50</f>
        <v/>
      </c>
      <c r="BF1088">
        <f>'T_TTAFStock'!BD50</f>
        <v/>
      </c>
      <c r="BG1088">
        <f>'T_TTAFStock'!BE50</f>
        <v/>
      </c>
      <c r="BH1088">
        <f>'T_TTAFStock'!BF50</f>
        <v/>
      </c>
      <c r="BI1088">
        <f>'T_TTAFStock'!BG50</f>
        <v/>
      </c>
      <c r="BJ1088">
        <f>'T_TTAFStock'!BH50</f>
        <v/>
      </c>
      <c r="BK1088">
        <f>'T_TTAFStock'!BI50</f>
        <v/>
      </c>
      <c r="BL1088">
        <f>'T_TTAFStock'!BJ50</f>
        <v/>
      </c>
      <c r="BM1088">
        <f>'T_TTAFStock'!BK50</f>
        <v/>
      </c>
      <c r="BN1088">
        <f>'T_TTAFStock'!BL50</f>
        <v/>
      </c>
      <c r="BO1088">
        <f>'T_TTAFStock'!BM50</f>
        <v/>
      </c>
      <c r="BP1088">
        <f>'T_TTAFStock'!BN50</f>
        <v/>
      </c>
      <c r="BQ1088">
        <f>'T_TTAFStock'!BO50</f>
        <v/>
      </c>
      <c r="BR1088">
        <f>'T_TTAFStock'!BP50</f>
        <v/>
      </c>
      <c r="BS1088">
        <f>'T_TTAFStock'!BQ50</f>
        <v/>
      </c>
      <c r="BT1088">
        <f>'T_TTAFStock'!BR50</f>
        <v/>
      </c>
      <c r="BU1088">
        <f>'T_TTAFStock'!BS50</f>
        <v/>
      </c>
      <c r="BV1088">
        <f>'T_TTAFStock'!BT50</f>
        <v/>
      </c>
      <c r="BW1088">
        <f>'T_TTAFStock'!BU50</f>
        <v/>
      </c>
      <c r="BX1088">
        <f>'T_TTAFStock'!BV50</f>
        <v/>
      </c>
      <c r="BY1088">
        <f>'T_TTAFStock'!BW50</f>
        <v/>
      </c>
      <c r="BZ1088">
        <f>'T_TTAFStock'!BX50</f>
        <v/>
      </c>
      <c r="CA1088">
        <f>'T_TTAFStock'!BY50</f>
        <v/>
      </c>
      <c r="CB1088">
        <f>'T_TTAFStock'!BZ50</f>
        <v/>
      </c>
      <c r="CC1088">
        <f>'T_TTAFStock'!CA50</f>
        <v/>
      </c>
      <c r="CD1088">
        <f>'T_TTAFStock'!CB50</f>
        <v/>
      </c>
      <c r="CE1088">
        <f>'T_TTAFStock'!CC50</f>
        <v/>
      </c>
      <c r="CF1088">
        <f>'T_TTAFStock'!CD50</f>
        <v/>
      </c>
      <c r="CG1088">
        <f>'T_TTAFStock'!CE50</f>
        <v/>
      </c>
      <c r="CH1088">
        <f>'T_TTAFStock'!CF50</f>
        <v/>
      </c>
      <c r="CI1088">
        <f>'T_TTAFStock'!CG50</f>
        <v/>
      </c>
      <c r="CJ1088">
        <f>'T_TTAFStock'!CH50</f>
        <v/>
      </c>
      <c r="CK1088">
        <f>'T_TTAFStock'!CI50</f>
        <v/>
      </c>
      <c r="CL1088">
        <f>'T_TTAFStock'!CJ50</f>
        <v/>
      </c>
      <c r="CM1088">
        <f>'T_TTAFStock'!CK50</f>
        <v/>
      </c>
      <c r="CN1088">
        <f>'T_TTAFStock'!CL50</f>
        <v/>
      </c>
      <c r="CO1088">
        <f>'T_TTAFStock'!CM50</f>
        <v/>
      </c>
      <c r="CP1088">
        <f>'T_TTAFStock'!CN50</f>
        <v/>
      </c>
      <c r="CQ1088">
        <f>'T_TTAFStock'!CO50</f>
        <v/>
      </c>
      <c r="CR1088">
        <f>'T_TTAFStock'!CP50</f>
        <v/>
      </c>
      <c r="CS1088">
        <f>'T_TTAFStock'!CQ50</f>
        <v/>
      </c>
      <c r="CT1088">
        <f>'T_TTAFStock'!CR50</f>
        <v/>
      </c>
      <c r="CU1088">
        <f>'T_TTAFStock'!CS50</f>
        <v/>
      </c>
      <c r="CV1088">
        <f>'T_TTAFStock'!CT50</f>
        <v/>
      </c>
      <c r="CW1088">
        <f>'T_TTAFStock'!CU50</f>
        <v/>
      </c>
      <c r="CX1088">
        <f>'T_TTAFStock'!CV50</f>
        <v/>
      </c>
      <c r="CY1088">
        <f>'T_TTAFStock'!CW50</f>
        <v/>
      </c>
      <c r="CZ1088">
        <f>'T_TTAFStock'!CX50</f>
        <v/>
      </c>
      <c r="DA1088">
        <f>'T_TTAFStock'!CY50</f>
        <v/>
      </c>
      <c r="DB1088">
        <f>'T_TTAFStock'!CZ50</f>
        <v/>
      </c>
      <c r="DC1088">
        <f>'T_TTAFStock'!DA50</f>
        <v/>
      </c>
    </row>
    <row r="1089">
      <c r="B1089" t="inlineStr">
        <is>
          <t>自社在庫(実績,kg)</t>
        </is>
      </c>
      <c r="D1089">
        <f>'T_SelfStock'!B50</f>
        <v/>
      </c>
      <c r="E1089">
        <f>'T_SelfStock'!C50</f>
        <v/>
      </c>
      <c r="F1089">
        <f>'T_SelfStock'!D50</f>
        <v/>
      </c>
      <c r="G1089">
        <f>'T_SelfStock'!E50</f>
        <v/>
      </c>
      <c r="H1089">
        <f>'T_SelfStock'!F50</f>
        <v/>
      </c>
      <c r="I1089">
        <f>'T_SelfStock'!G50</f>
        <v/>
      </c>
      <c r="J1089">
        <f>'T_SelfStock'!H50</f>
        <v/>
      </c>
      <c r="K1089">
        <f>'T_SelfStock'!I50</f>
        <v/>
      </c>
      <c r="L1089">
        <f>'T_SelfStock'!J50</f>
        <v/>
      </c>
      <c r="M1089">
        <f>'T_SelfStock'!K50</f>
        <v/>
      </c>
      <c r="N1089">
        <f>'T_SelfStock'!L50</f>
        <v/>
      </c>
      <c r="O1089">
        <f>'T_SelfStock'!M50</f>
        <v/>
      </c>
      <c r="P1089">
        <f>'T_SelfStock'!N50</f>
        <v/>
      </c>
      <c r="Q1089">
        <f>'T_SelfStock'!O50</f>
        <v/>
      </c>
      <c r="R1089">
        <f>'T_SelfStock'!P50</f>
        <v/>
      </c>
      <c r="S1089">
        <f>'T_SelfStock'!Q50</f>
        <v/>
      </c>
      <c r="T1089">
        <f>'T_SelfStock'!R50</f>
        <v/>
      </c>
      <c r="U1089">
        <f>'T_SelfStock'!S50</f>
        <v/>
      </c>
      <c r="V1089">
        <f>'T_SelfStock'!T50</f>
        <v/>
      </c>
      <c r="W1089">
        <f>'T_SelfStock'!U50</f>
        <v/>
      </c>
      <c r="X1089">
        <f>'T_SelfStock'!V50</f>
        <v/>
      </c>
      <c r="Y1089">
        <f>'T_SelfStock'!W50</f>
        <v/>
      </c>
      <c r="Z1089">
        <f>'T_SelfStock'!X50</f>
        <v/>
      </c>
      <c r="AA1089">
        <f>'T_SelfStock'!Y50</f>
        <v/>
      </c>
      <c r="AB1089">
        <f>'T_SelfStock'!Z50</f>
        <v/>
      </c>
      <c r="AC1089">
        <f>'T_SelfStock'!AA50</f>
        <v/>
      </c>
      <c r="AD1089">
        <f>'T_SelfStock'!AB50</f>
        <v/>
      </c>
      <c r="AE1089">
        <f>'T_SelfStock'!AC50</f>
        <v/>
      </c>
      <c r="AF1089">
        <f>'T_SelfStock'!AD50</f>
        <v/>
      </c>
      <c r="AG1089">
        <f>'T_SelfStock'!AE50</f>
        <v/>
      </c>
      <c r="AH1089">
        <f>'T_SelfStock'!AF50</f>
        <v/>
      </c>
      <c r="AI1089">
        <f>'T_SelfStock'!AG50</f>
        <v/>
      </c>
      <c r="AJ1089">
        <f>'T_SelfStock'!AH50</f>
        <v/>
      </c>
      <c r="AK1089">
        <f>'T_SelfStock'!AI50</f>
        <v/>
      </c>
      <c r="AL1089">
        <f>'T_SelfStock'!AJ50</f>
        <v/>
      </c>
      <c r="AM1089">
        <f>'T_SelfStock'!AK50</f>
        <v/>
      </c>
      <c r="AN1089">
        <f>'T_SelfStock'!AL50</f>
        <v/>
      </c>
      <c r="AO1089">
        <f>'T_SelfStock'!AM50</f>
        <v/>
      </c>
      <c r="AP1089">
        <f>'T_SelfStock'!AN50</f>
        <v/>
      </c>
      <c r="AQ1089">
        <f>'T_SelfStock'!AO50</f>
        <v/>
      </c>
      <c r="AR1089">
        <f>'T_SelfStock'!AP50</f>
        <v/>
      </c>
      <c r="AS1089">
        <f>'T_SelfStock'!AQ50</f>
        <v/>
      </c>
      <c r="AT1089">
        <f>'T_SelfStock'!AR50</f>
        <v/>
      </c>
      <c r="AU1089">
        <f>'T_SelfStock'!AS50</f>
        <v/>
      </c>
      <c r="AV1089">
        <f>'T_SelfStock'!AT50</f>
        <v/>
      </c>
      <c r="AW1089">
        <f>'T_SelfStock'!AU50</f>
        <v/>
      </c>
      <c r="AX1089">
        <f>'T_SelfStock'!AV50</f>
        <v/>
      </c>
      <c r="AY1089">
        <f>'T_SelfStock'!AW50</f>
        <v/>
      </c>
      <c r="AZ1089">
        <f>'T_SelfStock'!AX50</f>
        <v/>
      </c>
      <c r="BA1089">
        <f>'T_SelfStock'!AY50</f>
        <v/>
      </c>
      <c r="BB1089">
        <f>'T_SelfStock'!AZ50</f>
        <v/>
      </c>
      <c r="BC1089">
        <f>'T_SelfStock'!BA50</f>
        <v/>
      </c>
      <c r="BD1089">
        <f>'T_SelfStock'!BB50</f>
        <v/>
      </c>
      <c r="BE1089">
        <f>'T_SelfStock'!BC50</f>
        <v/>
      </c>
      <c r="BF1089">
        <f>'T_SelfStock'!BD50</f>
        <v/>
      </c>
      <c r="BG1089">
        <f>'T_SelfStock'!BE50</f>
        <v/>
      </c>
      <c r="BH1089">
        <f>'T_SelfStock'!BF50</f>
        <v/>
      </c>
      <c r="BI1089">
        <f>'T_SelfStock'!BG50</f>
        <v/>
      </c>
      <c r="BJ1089">
        <f>'T_SelfStock'!BH50</f>
        <v/>
      </c>
      <c r="BK1089">
        <f>'T_SelfStock'!BI50</f>
        <v/>
      </c>
      <c r="BL1089">
        <f>'T_SelfStock'!BJ50</f>
        <v/>
      </c>
      <c r="BM1089">
        <f>'T_SelfStock'!BK50</f>
        <v/>
      </c>
      <c r="BN1089">
        <f>'T_SelfStock'!BL50</f>
        <v/>
      </c>
      <c r="BO1089">
        <f>'T_SelfStock'!BM50</f>
        <v/>
      </c>
      <c r="BP1089">
        <f>'T_SelfStock'!BN50</f>
        <v/>
      </c>
      <c r="BQ1089">
        <f>'T_SelfStock'!BO50</f>
        <v/>
      </c>
      <c r="BR1089">
        <f>'T_SelfStock'!BP50</f>
        <v/>
      </c>
      <c r="BS1089">
        <f>'T_SelfStock'!BQ50</f>
        <v/>
      </c>
      <c r="BT1089">
        <f>'T_SelfStock'!BR50</f>
        <v/>
      </c>
      <c r="BU1089">
        <f>'T_SelfStock'!BS50</f>
        <v/>
      </c>
      <c r="BV1089">
        <f>'T_SelfStock'!BT50</f>
        <v/>
      </c>
      <c r="BW1089">
        <f>'T_SelfStock'!BU50</f>
        <v/>
      </c>
      <c r="BX1089">
        <f>'T_SelfStock'!BV50</f>
        <v/>
      </c>
      <c r="BY1089">
        <f>'T_SelfStock'!BW50</f>
        <v/>
      </c>
      <c r="BZ1089">
        <f>'T_SelfStock'!BX50</f>
        <v/>
      </c>
      <c r="CA1089">
        <f>'T_SelfStock'!BY50</f>
        <v/>
      </c>
      <c r="CB1089">
        <f>'T_SelfStock'!BZ50</f>
        <v/>
      </c>
      <c r="CC1089">
        <f>'T_SelfStock'!CA50</f>
        <v/>
      </c>
      <c r="CD1089">
        <f>'T_SelfStock'!CB50</f>
        <v/>
      </c>
      <c r="CE1089">
        <f>'T_SelfStock'!CC50</f>
        <v/>
      </c>
      <c r="CF1089">
        <f>'T_SelfStock'!CD50</f>
        <v/>
      </c>
      <c r="CG1089">
        <f>'T_SelfStock'!CE50</f>
        <v/>
      </c>
      <c r="CH1089">
        <f>'T_SelfStock'!CF50</f>
        <v/>
      </c>
      <c r="CI1089">
        <f>'T_SelfStock'!CG50</f>
        <v/>
      </c>
      <c r="CJ1089">
        <f>'T_SelfStock'!CH50</f>
        <v/>
      </c>
      <c r="CK1089">
        <f>'T_SelfStock'!CI50</f>
        <v/>
      </c>
      <c r="CL1089">
        <f>'T_SelfStock'!CJ50</f>
        <v/>
      </c>
      <c r="CM1089">
        <f>'T_SelfStock'!CK50</f>
        <v/>
      </c>
      <c r="CN1089">
        <f>'T_SelfStock'!CL50</f>
        <v/>
      </c>
      <c r="CO1089">
        <f>'T_SelfStock'!CM50</f>
        <v/>
      </c>
      <c r="CP1089">
        <f>'T_SelfStock'!CN50</f>
        <v/>
      </c>
      <c r="CQ1089">
        <f>'T_SelfStock'!CO50</f>
        <v/>
      </c>
      <c r="CR1089">
        <f>'T_SelfStock'!CP50</f>
        <v/>
      </c>
      <c r="CS1089">
        <f>'T_SelfStock'!CQ50</f>
        <v/>
      </c>
      <c r="CT1089">
        <f>'T_SelfStock'!CR50</f>
        <v/>
      </c>
      <c r="CU1089">
        <f>'T_SelfStock'!CS50</f>
        <v/>
      </c>
      <c r="CV1089">
        <f>'T_SelfStock'!CT50</f>
        <v/>
      </c>
      <c r="CW1089">
        <f>'T_SelfStock'!CU50</f>
        <v/>
      </c>
      <c r="CX1089">
        <f>'T_SelfStock'!CV50</f>
        <v/>
      </c>
      <c r="CY1089">
        <f>'T_SelfStock'!CW50</f>
        <v/>
      </c>
      <c r="CZ1089">
        <f>'T_SelfStock'!CX50</f>
        <v/>
      </c>
      <c r="DA1089">
        <f>'T_SelfStock'!CY50</f>
        <v/>
      </c>
      <c r="DB1089">
        <f>'T_SelfStock'!CZ50</f>
        <v/>
      </c>
      <c r="DC1089">
        <f>'T_SelfStock'!DA50</f>
        <v/>
      </c>
    </row>
    <row r="1090">
      <c r="B1090" t="inlineStr">
        <is>
          <t>Order(発注予定,kg)</t>
        </is>
      </c>
      <c r="D1090" s="23" t="n"/>
      <c r="E1090" s="23" t="n"/>
      <c r="F1090" s="23" t="n"/>
      <c r="G1090" s="23" t="n"/>
      <c r="H1090" s="23" t="n"/>
      <c r="I1090" s="23" t="n"/>
      <c r="J1090" s="23" t="n"/>
      <c r="K1090" s="23" t="n"/>
      <c r="L1090" s="23" t="n"/>
      <c r="M1090" s="23" t="n"/>
      <c r="N1090" s="23" t="n"/>
      <c r="O1090" s="23" t="n"/>
      <c r="P1090" s="23" t="n"/>
      <c r="Q1090" s="23" t="n"/>
      <c r="R1090" s="23" t="n"/>
      <c r="S1090" s="23" t="n"/>
      <c r="T1090" s="23" t="n"/>
      <c r="U1090" s="23" t="n"/>
      <c r="V1090" s="23" t="n"/>
      <c r="W1090" s="23" t="n"/>
      <c r="X1090" s="23" t="n"/>
      <c r="Y1090" s="23" t="n"/>
      <c r="Z1090" s="23" t="n"/>
      <c r="AA1090" s="23" t="n"/>
      <c r="AB1090" s="23" t="n"/>
      <c r="AC1090" s="23" t="n"/>
      <c r="AD1090" s="23" t="n"/>
      <c r="AE1090" s="23" t="n"/>
      <c r="AF1090" s="23" t="n"/>
      <c r="AG1090" s="23" t="n"/>
      <c r="AH1090" s="23" t="n"/>
      <c r="AI1090" s="23" t="n"/>
      <c r="AJ1090" s="23" t="n"/>
      <c r="AK1090" s="23" t="n"/>
      <c r="AL1090" s="23" t="n"/>
      <c r="AM1090" s="23" t="n"/>
      <c r="AN1090" s="23" t="n"/>
      <c r="AO1090" s="23" t="n"/>
      <c r="AP1090" s="23" t="n"/>
      <c r="AQ1090" s="23" t="n"/>
      <c r="AR1090" s="23" t="n"/>
      <c r="AS1090" s="23" t="n"/>
      <c r="AT1090" s="23" t="n"/>
      <c r="AU1090" s="23" t="n"/>
      <c r="AV1090" s="23" t="n"/>
      <c r="AW1090" s="23" t="n"/>
      <c r="AX1090" s="23" t="n"/>
      <c r="AY1090" s="23" t="n"/>
      <c r="AZ1090" s="23" t="n"/>
      <c r="BA1090" s="23" t="n"/>
      <c r="BB1090" s="23" t="n"/>
      <c r="BC1090" s="23" t="n"/>
      <c r="BD1090" s="23" t="n"/>
      <c r="BE1090" s="23" t="n"/>
      <c r="BF1090" s="23" t="n"/>
      <c r="BG1090" s="23" t="n"/>
      <c r="BH1090" s="23" t="n"/>
      <c r="BI1090" s="23" t="n"/>
      <c r="BJ1090" s="23" t="n"/>
      <c r="BK1090" s="23" t="n"/>
      <c r="BL1090" s="23" t="n"/>
      <c r="BM1090" s="23" t="n"/>
      <c r="BN1090" s="23" t="n"/>
      <c r="BO1090" s="23" t="n"/>
      <c r="BP1090" s="23" t="n"/>
      <c r="BQ1090" s="23" t="n"/>
      <c r="BR1090" s="23" t="n"/>
      <c r="BS1090" s="23" t="n"/>
      <c r="BT1090" s="23" t="n"/>
      <c r="BU1090" s="23" t="n"/>
      <c r="BV1090" s="23" t="n"/>
      <c r="BW1090" s="23" t="n"/>
      <c r="BX1090" s="23" t="n"/>
      <c r="BY1090" s="23" t="n"/>
      <c r="BZ1090" s="23" t="n"/>
      <c r="CA1090" s="23" t="n"/>
      <c r="CB1090" s="23" t="n"/>
      <c r="CC1090" s="23" t="n"/>
      <c r="CD1090" s="23" t="n"/>
      <c r="CE1090" s="23" t="n"/>
      <c r="CF1090" s="23" t="n"/>
      <c r="CG1090" s="23" t="n"/>
      <c r="CH1090" s="23" t="n"/>
      <c r="CI1090" s="23" t="n"/>
      <c r="CJ1090" s="23" t="n"/>
      <c r="CK1090" s="23" t="n"/>
      <c r="CL1090" s="23" t="n"/>
      <c r="CM1090" s="23" t="n"/>
      <c r="CN1090" s="23" t="n"/>
      <c r="CO1090" s="23" t="n"/>
      <c r="CP1090" s="23" t="n"/>
      <c r="CQ1090" s="23" t="n"/>
      <c r="CR1090" s="23" t="n"/>
      <c r="CS1090" s="23" t="n"/>
      <c r="CT1090" s="23" t="n"/>
      <c r="CU1090" s="23" t="n"/>
      <c r="CV1090" s="23" t="n"/>
      <c r="CW1090" s="23" t="n"/>
      <c r="CX1090" s="23" t="n"/>
      <c r="CY1090" s="23" t="n"/>
      <c r="CZ1090" s="23" t="n"/>
      <c r="DA1090" s="23" t="n"/>
      <c r="DB1090" s="23" t="n"/>
      <c r="DC1090" s="23" t="n"/>
      <c r="DE1090" s="12" t="inlineStr">
        <is>
          <t>CHEM-1770</t>
        </is>
      </c>
    </row>
    <row r="1091">
      <c r="B1091" s="24" t="inlineStr">
        <is>
          <t>PO_No</t>
        </is>
      </c>
      <c r="D1091" s="25" t="n"/>
      <c r="E1091" s="25" t="n"/>
      <c r="F1091" s="25" t="n"/>
      <c r="G1091" s="25" t="n"/>
      <c r="H1091" s="25" t="n"/>
      <c r="I1091" s="25" t="n"/>
      <c r="J1091" s="25" t="n"/>
      <c r="K1091" s="25" t="n"/>
      <c r="L1091" s="25" t="n"/>
      <c r="M1091" s="25" t="n"/>
      <c r="N1091" s="25" t="n"/>
      <c r="O1091" s="25" t="n"/>
      <c r="P1091" s="25" t="n"/>
      <c r="Q1091" s="25" t="n"/>
      <c r="R1091" s="25" t="n"/>
      <c r="S1091" s="25" t="n"/>
      <c r="T1091" s="25" t="n"/>
      <c r="U1091" s="25" t="n"/>
      <c r="V1091" s="25" t="n"/>
      <c r="W1091" s="25" t="n"/>
      <c r="X1091" s="25" t="n"/>
      <c r="Y1091" s="25" t="n"/>
      <c r="Z1091" s="25" t="n"/>
      <c r="AA1091" s="25" t="n"/>
      <c r="AB1091" s="25" t="n"/>
      <c r="AC1091" s="25" t="n"/>
      <c r="AD1091" s="25" t="n"/>
      <c r="AE1091" s="25" t="n"/>
      <c r="AF1091" s="25" t="n"/>
      <c r="AG1091" s="25" t="n"/>
      <c r="AH1091" s="25" t="n"/>
      <c r="AI1091" s="25" t="n"/>
      <c r="AJ1091" s="25" t="n"/>
      <c r="AK1091" s="25" t="n"/>
      <c r="AL1091" s="25" t="n"/>
      <c r="AM1091" s="25" t="n"/>
      <c r="AN1091" s="25" t="n"/>
      <c r="AO1091" s="25" t="n"/>
      <c r="AP1091" s="25" t="n"/>
      <c r="AQ1091" s="25" t="n"/>
      <c r="AR1091" s="25" t="n"/>
      <c r="AS1091" s="25" t="n"/>
      <c r="AT1091" s="25" t="n"/>
      <c r="AU1091" s="25" t="n"/>
      <c r="AV1091" s="25" t="n"/>
      <c r="AW1091" s="25" t="n"/>
      <c r="AX1091" s="25" t="n"/>
      <c r="AY1091" s="25" t="n"/>
      <c r="AZ1091" s="25" t="n"/>
      <c r="BA1091" s="25" t="n"/>
      <c r="BB1091" s="25" t="n"/>
      <c r="BC1091" s="25" t="n"/>
      <c r="BD1091" s="25" t="n"/>
      <c r="BE1091" s="25" t="n"/>
      <c r="BF1091" s="25" t="n"/>
      <c r="BG1091" s="25" t="n"/>
      <c r="BH1091" s="25" t="n"/>
      <c r="BI1091" s="25" t="n"/>
      <c r="BJ1091" s="25" t="n"/>
      <c r="BK1091" s="25" t="n"/>
      <c r="BL1091" s="25" t="n"/>
      <c r="BM1091" s="25" t="n"/>
      <c r="BN1091" s="25" t="n"/>
      <c r="BO1091" s="25" t="n"/>
      <c r="BP1091" s="25" t="n"/>
      <c r="BQ1091" s="25" t="n"/>
      <c r="BR1091" s="25" t="n"/>
      <c r="BS1091" s="25" t="n"/>
      <c r="BT1091" s="25" t="n"/>
      <c r="BU1091" s="25" t="n"/>
      <c r="BV1091" s="25" t="n"/>
      <c r="BW1091" s="25" t="n"/>
      <c r="BX1091" s="25" t="n"/>
      <c r="BY1091" s="25" t="n"/>
      <c r="BZ1091" s="25" t="n"/>
      <c r="CA1091" s="25" t="n"/>
      <c r="CB1091" s="25" t="n"/>
      <c r="CC1091" s="25" t="n"/>
      <c r="CD1091" s="25" t="n"/>
      <c r="CE1091" s="25" t="n"/>
      <c r="CF1091" s="25" t="n"/>
      <c r="CG1091" s="25" t="n"/>
      <c r="CH1091" s="25" t="n"/>
      <c r="CI1091" s="25" t="n"/>
      <c r="CJ1091" s="25" t="n"/>
      <c r="CK1091" s="25" t="n"/>
      <c r="CL1091" s="25" t="n"/>
      <c r="CM1091" s="25" t="n"/>
      <c r="CN1091" s="25" t="n"/>
      <c r="CO1091" s="25" t="n"/>
      <c r="CP1091" s="25" t="n"/>
      <c r="CQ1091" s="25" t="n"/>
      <c r="CR1091" s="25" t="n"/>
      <c r="CS1091" s="25" t="n"/>
      <c r="CT1091" s="25" t="n"/>
      <c r="CU1091" s="25" t="n"/>
      <c r="CV1091" s="25" t="n"/>
      <c r="CW1091" s="25" t="n"/>
      <c r="CX1091" s="25" t="n"/>
      <c r="CY1091" s="25" t="n"/>
      <c r="CZ1091" s="25" t="n"/>
      <c r="DA1091" s="25" t="n"/>
      <c r="DB1091" s="25" t="n"/>
      <c r="DC1091" s="25" t="n"/>
    </row>
    <row r="1092">
      <c r="B1092" s="5" t="inlineStr">
        <is>
          <t>合計在庫(週末時点,kg)</t>
        </is>
      </c>
      <c r="D1092">
        <f>'Grid_Stock'!B46</f>
        <v/>
      </c>
      <c r="E1092">
        <f>'Grid_Stock'!C46</f>
        <v/>
      </c>
      <c r="F1092">
        <f>'Grid_Stock'!D46</f>
        <v/>
      </c>
      <c r="G1092">
        <f>'Grid_Stock'!E46</f>
        <v/>
      </c>
      <c r="H1092">
        <f>'Grid_Stock'!F46</f>
        <v/>
      </c>
      <c r="I1092">
        <f>'Grid_Stock'!G46</f>
        <v/>
      </c>
      <c r="J1092">
        <f>'Grid_Stock'!H46</f>
        <v/>
      </c>
      <c r="K1092">
        <f>'Grid_Stock'!I46</f>
        <v/>
      </c>
      <c r="L1092">
        <f>'Grid_Stock'!J46</f>
        <v/>
      </c>
      <c r="M1092">
        <f>'Grid_Stock'!K46</f>
        <v/>
      </c>
      <c r="N1092">
        <f>'Grid_Stock'!L46</f>
        <v/>
      </c>
      <c r="O1092">
        <f>'Grid_Stock'!M46</f>
        <v/>
      </c>
      <c r="P1092">
        <f>'Grid_Stock'!N46</f>
        <v/>
      </c>
      <c r="Q1092">
        <f>'Grid_Stock'!O46</f>
        <v/>
      </c>
      <c r="R1092">
        <f>'Grid_Stock'!P46</f>
        <v/>
      </c>
      <c r="S1092">
        <f>'Grid_Stock'!Q46</f>
        <v/>
      </c>
      <c r="T1092">
        <f>'Grid_Stock'!R46</f>
        <v/>
      </c>
      <c r="U1092">
        <f>'Grid_Stock'!S46</f>
        <v/>
      </c>
      <c r="V1092">
        <f>'Grid_Stock'!T46</f>
        <v/>
      </c>
      <c r="W1092">
        <f>'Grid_Stock'!U46</f>
        <v/>
      </c>
      <c r="X1092">
        <f>'Grid_Stock'!V46</f>
        <v/>
      </c>
      <c r="Y1092">
        <f>'Grid_Stock'!W46</f>
        <v/>
      </c>
      <c r="Z1092">
        <f>'Grid_Stock'!X46</f>
        <v/>
      </c>
      <c r="AA1092">
        <f>'Grid_Stock'!Y46</f>
        <v/>
      </c>
      <c r="AB1092">
        <f>'Grid_Stock'!Z46</f>
        <v/>
      </c>
      <c r="AC1092">
        <f>'Grid_Stock'!AA46</f>
        <v/>
      </c>
      <c r="AD1092">
        <f>'Grid_Stock'!AB46</f>
        <v/>
      </c>
      <c r="AE1092">
        <f>'Grid_Stock'!AC46</f>
        <v/>
      </c>
      <c r="AF1092">
        <f>'Grid_Stock'!AD46</f>
        <v/>
      </c>
      <c r="AG1092">
        <f>'Grid_Stock'!AE46</f>
        <v/>
      </c>
      <c r="AH1092">
        <f>'Grid_Stock'!AF46</f>
        <v/>
      </c>
      <c r="AI1092">
        <f>'Grid_Stock'!AG46</f>
        <v/>
      </c>
      <c r="AJ1092">
        <f>'Grid_Stock'!AH46</f>
        <v/>
      </c>
      <c r="AK1092">
        <f>'Grid_Stock'!AI46</f>
        <v/>
      </c>
      <c r="AL1092">
        <f>'Grid_Stock'!AJ46</f>
        <v/>
      </c>
      <c r="AM1092">
        <f>'Grid_Stock'!AK46</f>
        <v/>
      </c>
      <c r="AN1092">
        <f>'Grid_Stock'!AL46</f>
        <v/>
      </c>
      <c r="AO1092">
        <f>'Grid_Stock'!AM46</f>
        <v/>
      </c>
      <c r="AP1092">
        <f>'Grid_Stock'!AN46</f>
        <v/>
      </c>
      <c r="AQ1092">
        <f>'Grid_Stock'!AO46</f>
        <v/>
      </c>
      <c r="AR1092">
        <f>'Grid_Stock'!AP46</f>
        <v/>
      </c>
      <c r="AS1092">
        <f>'Grid_Stock'!AQ46</f>
        <v/>
      </c>
      <c r="AT1092">
        <f>'Grid_Stock'!AR46</f>
        <v/>
      </c>
      <c r="AU1092">
        <f>'Grid_Stock'!AS46</f>
        <v/>
      </c>
      <c r="AV1092">
        <f>'Grid_Stock'!AT46</f>
        <v/>
      </c>
      <c r="AW1092">
        <f>'Grid_Stock'!AU46</f>
        <v/>
      </c>
      <c r="AX1092">
        <f>'Grid_Stock'!AV46</f>
        <v/>
      </c>
      <c r="AY1092">
        <f>'Grid_Stock'!AW46</f>
        <v/>
      </c>
      <c r="AZ1092">
        <f>'Grid_Stock'!AX46</f>
        <v/>
      </c>
      <c r="BA1092">
        <f>'Grid_Stock'!AY46</f>
        <v/>
      </c>
      <c r="BB1092">
        <f>'Grid_Stock'!AZ46</f>
        <v/>
      </c>
      <c r="BC1092">
        <f>'Grid_Stock'!BA46</f>
        <v/>
      </c>
      <c r="BD1092">
        <f>'Grid_Stock'!BB46</f>
        <v/>
      </c>
      <c r="BE1092">
        <f>'Grid_Stock'!BC46</f>
        <v/>
      </c>
      <c r="BF1092">
        <f>'Grid_Stock'!BD46</f>
        <v/>
      </c>
      <c r="BG1092">
        <f>'Grid_Stock'!BE46</f>
        <v/>
      </c>
      <c r="BH1092">
        <f>'Grid_Stock'!BF46</f>
        <v/>
      </c>
      <c r="BI1092">
        <f>'Grid_Stock'!BG46</f>
        <v/>
      </c>
      <c r="BJ1092">
        <f>'Grid_Stock'!BH46</f>
        <v/>
      </c>
      <c r="BK1092">
        <f>'Grid_Stock'!BI46</f>
        <v/>
      </c>
      <c r="BL1092">
        <f>'Grid_Stock'!BJ46</f>
        <v/>
      </c>
      <c r="BM1092">
        <f>'Grid_Stock'!BK46</f>
        <v/>
      </c>
      <c r="BN1092">
        <f>'Grid_Stock'!BL46</f>
        <v/>
      </c>
      <c r="BO1092">
        <f>'Grid_Stock'!BM46</f>
        <v/>
      </c>
      <c r="BP1092">
        <f>'Grid_Stock'!BN46</f>
        <v/>
      </c>
      <c r="BQ1092">
        <f>'Grid_Stock'!BO46</f>
        <v/>
      </c>
      <c r="BR1092">
        <f>'Grid_Stock'!BP46</f>
        <v/>
      </c>
      <c r="BS1092">
        <f>'Grid_Stock'!BQ46</f>
        <v/>
      </c>
      <c r="BT1092">
        <f>'Grid_Stock'!BR46</f>
        <v/>
      </c>
      <c r="BU1092">
        <f>'Grid_Stock'!BS46</f>
        <v/>
      </c>
      <c r="BV1092">
        <f>'Grid_Stock'!BT46</f>
        <v/>
      </c>
      <c r="BW1092">
        <f>'Grid_Stock'!BU46</f>
        <v/>
      </c>
      <c r="BX1092">
        <f>'Grid_Stock'!BV46</f>
        <v/>
      </c>
      <c r="BY1092">
        <f>'Grid_Stock'!BW46</f>
        <v/>
      </c>
      <c r="BZ1092">
        <f>'Grid_Stock'!BX46</f>
        <v/>
      </c>
      <c r="CA1092">
        <f>'Grid_Stock'!BY46</f>
        <v/>
      </c>
      <c r="CB1092">
        <f>'Grid_Stock'!BZ46</f>
        <v/>
      </c>
      <c r="CC1092">
        <f>'Grid_Stock'!CA46</f>
        <v/>
      </c>
      <c r="CD1092">
        <f>'Grid_Stock'!CB46</f>
        <v/>
      </c>
      <c r="CE1092">
        <f>'Grid_Stock'!CC46</f>
        <v/>
      </c>
      <c r="CF1092">
        <f>'Grid_Stock'!CD46</f>
        <v/>
      </c>
      <c r="CG1092">
        <f>'Grid_Stock'!CE46</f>
        <v/>
      </c>
      <c r="CH1092">
        <f>'Grid_Stock'!CF46</f>
        <v/>
      </c>
      <c r="CI1092">
        <f>'Grid_Stock'!CG46</f>
        <v/>
      </c>
      <c r="CJ1092">
        <f>'Grid_Stock'!CH46</f>
        <v/>
      </c>
      <c r="CK1092">
        <f>'Grid_Stock'!CI46</f>
        <v/>
      </c>
      <c r="CL1092">
        <f>'Grid_Stock'!CJ46</f>
        <v/>
      </c>
      <c r="CM1092">
        <f>'Grid_Stock'!CK46</f>
        <v/>
      </c>
      <c r="CN1092">
        <f>'Grid_Stock'!CL46</f>
        <v/>
      </c>
      <c r="CO1092">
        <f>'Grid_Stock'!CM46</f>
        <v/>
      </c>
      <c r="CP1092">
        <f>'Grid_Stock'!CN46</f>
        <v/>
      </c>
      <c r="CQ1092">
        <f>'Grid_Stock'!CO46</f>
        <v/>
      </c>
      <c r="CR1092">
        <f>'Grid_Stock'!CP46</f>
        <v/>
      </c>
      <c r="CS1092">
        <f>'Grid_Stock'!CQ46</f>
        <v/>
      </c>
      <c r="CT1092">
        <f>'Grid_Stock'!CR46</f>
        <v/>
      </c>
      <c r="CU1092">
        <f>'Grid_Stock'!CS46</f>
        <v/>
      </c>
      <c r="CV1092">
        <f>'Grid_Stock'!CT46</f>
        <v/>
      </c>
      <c r="CW1092">
        <f>'Grid_Stock'!CU46</f>
        <v/>
      </c>
      <c r="CX1092">
        <f>'Grid_Stock'!CV46</f>
        <v/>
      </c>
      <c r="CY1092">
        <f>'Grid_Stock'!CW46</f>
        <v/>
      </c>
      <c r="CZ1092">
        <f>'Grid_Stock'!CX46</f>
        <v/>
      </c>
      <c r="DA1092">
        <f>'Grid_Stock'!CY46</f>
        <v/>
      </c>
      <c r="DB1092">
        <f>'Grid_Stock'!CZ46</f>
        <v/>
      </c>
      <c r="DC1092">
        <f>'Grid_Stock'!DA46</f>
        <v/>
      </c>
    </row>
    <row r="1093">
      <c r="B1093" s="26" t="inlineStr">
        <is>
          <t>（発注の目安はDashboardの基準在庫[下限/上限]と色分けを参照）</t>
        </is>
      </c>
    </row>
    <row r="1095">
      <c r="A1095" s="21" t="inlineStr">
        <is>
          <t>CHEM-1430</t>
        </is>
      </c>
      <c r="B1095" s="21" t="inlineStr">
        <is>
          <t>RCT22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TSP-050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TSP-078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TSP-080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TSP-105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5" t="inlineStr">
        <is>
          <t>合計使用量(kg)/週</t>
        </is>
      </c>
      <c r="D1106">
        <f>'Grid_Requirement'!B47</f>
        <v/>
      </c>
      <c r="E1106">
        <f>'Grid_Requirement'!C47</f>
        <v/>
      </c>
      <c r="F1106">
        <f>'Grid_Requirement'!D47</f>
        <v/>
      </c>
      <c r="G1106">
        <f>'Grid_Requirement'!E47</f>
        <v/>
      </c>
      <c r="H1106">
        <f>'Grid_Requirement'!F47</f>
        <v/>
      </c>
      <c r="I1106">
        <f>'Grid_Requirement'!G47</f>
        <v/>
      </c>
      <c r="J1106">
        <f>'Grid_Requirement'!H47</f>
        <v/>
      </c>
      <c r="K1106">
        <f>'Grid_Requirement'!I47</f>
        <v/>
      </c>
      <c r="L1106">
        <f>'Grid_Requirement'!J47</f>
        <v/>
      </c>
      <c r="M1106">
        <f>'Grid_Requirement'!K47</f>
        <v/>
      </c>
      <c r="N1106">
        <f>'Grid_Requirement'!L47</f>
        <v/>
      </c>
      <c r="O1106">
        <f>'Grid_Requirement'!M47</f>
        <v/>
      </c>
      <c r="P1106">
        <f>'Grid_Requirement'!N47</f>
        <v/>
      </c>
      <c r="Q1106">
        <f>'Grid_Requirement'!O47</f>
        <v/>
      </c>
      <c r="R1106">
        <f>'Grid_Requirement'!P47</f>
        <v/>
      </c>
      <c r="S1106">
        <f>'Grid_Requirement'!Q47</f>
        <v/>
      </c>
      <c r="T1106">
        <f>'Grid_Requirement'!R47</f>
        <v/>
      </c>
      <c r="U1106">
        <f>'Grid_Requirement'!S47</f>
        <v/>
      </c>
      <c r="V1106">
        <f>'Grid_Requirement'!T47</f>
        <v/>
      </c>
      <c r="W1106">
        <f>'Grid_Requirement'!U47</f>
        <v/>
      </c>
      <c r="X1106">
        <f>'Grid_Requirement'!V47</f>
        <v/>
      </c>
      <c r="Y1106">
        <f>'Grid_Requirement'!W47</f>
        <v/>
      </c>
      <c r="Z1106">
        <f>'Grid_Requirement'!X47</f>
        <v/>
      </c>
      <c r="AA1106">
        <f>'Grid_Requirement'!Y47</f>
        <v/>
      </c>
      <c r="AB1106">
        <f>'Grid_Requirement'!Z47</f>
        <v/>
      </c>
      <c r="AC1106">
        <f>'Grid_Requirement'!AA47</f>
        <v/>
      </c>
      <c r="AD1106">
        <f>'Grid_Requirement'!AB47</f>
        <v/>
      </c>
      <c r="AE1106">
        <f>'Grid_Requirement'!AC47</f>
        <v/>
      </c>
      <c r="AF1106">
        <f>'Grid_Requirement'!AD47</f>
        <v/>
      </c>
      <c r="AG1106">
        <f>'Grid_Requirement'!AE47</f>
        <v/>
      </c>
      <c r="AH1106">
        <f>'Grid_Requirement'!AF47</f>
        <v/>
      </c>
      <c r="AI1106">
        <f>'Grid_Requirement'!AG47</f>
        <v/>
      </c>
      <c r="AJ1106">
        <f>'Grid_Requirement'!AH47</f>
        <v/>
      </c>
      <c r="AK1106">
        <f>'Grid_Requirement'!AI47</f>
        <v/>
      </c>
      <c r="AL1106">
        <f>'Grid_Requirement'!AJ47</f>
        <v/>
      </c>
      <c r="AM1106">
        <f>'Grid_Requirement'!AK47</f>
        <v/>
      </c>
      <c r="AN1106">
        <f>'Grid_Requirement'!AL47</f>
        <v/>
      </c>
      <c r="AO1106">
        <f>'Grid_Requirement'!AM47</f>
        <v/>
      </c>
      <c r="AP1106">
        <f>'Grid_Requirement'!AN47</f>
        <v/>
      </c>
      <c r="AQ1106">
        <f>'Grid_Requirement'!AO47</f>
        <v/>
      </c>
      <c r="AR1106">
        <f>'Grid_Requirement'!AP47</f>
        <v/>
      </c>
      <c r="AS1106">
        <f>'Grid_Requirement'!AQ47</f>
        <v/>
      </c>
      <c r="AT1106">
        <f>'Grid_Requirement'!AR47</f>
        <v/>
      </c>
      <c r="AU1106">
        <f>'Grid_Requirement'!AS47</f>
        <v/>
      </c>
      <c r="AV1106">
        <f>'Grid_Requirement'!AT47</f>
        <v/>
      </c>
      <c r="AW1106">
        <f>'Grid_Requirement'!AU47</f>
        <v/>
      </c>
      <c r="AX1106">
        <f>'Grid_Requirement'!AV47</f>
        <v/>
      </c>
      <c r="AY1106">
        <f>'Grid_Requirement'!AW47</f>
        <v/>
      </c>
      <c r="AZ1106">
        <f>'Grid_Requirement'!AX47</f>
        <v/>
      </c>
      <c r="BA1106">
        <f>'Grid_Requirement'!AY47</f>
        <v/>
      </c>
      <c r="BB1106">
        <f>'Grid_Requirement'!AZ47</f>
        <v/>
      </c>
      <c r="BC1106">
        <f>'Grid_Requirement'!BA47</f>
        <v/>
      </c>
      <c r="BD1106">
        <f>'Grid_Requirement'!BB47</f>
        <v/>
      </c>
      <c r="BE1106">
        <f>'Grid_Requirement'!BC47</f>
        <v/>
      </c>
      <c r="BF1106">
        <f>'Grid_Requirement'!BD47</f>
        <v/>
      </c>
      <c r="BG1106">
        <f>'Grid_Requirement'!BE47</f>
        <v/>
      </c>
      <c r="BH1106">
        <f>'Grid_Requirement'!BF47</f>
        <v/>
      </c>
      <c r="BI1106">
        <f>'Grid_Requirement'!BG47</f>
        <v/>
      </c>
      <c r="BJ1106">
        <f>'Grid_Requirement'!BH47</f>
        <v/>
      </c>
      <c r="BK1106">
        <f>'Grid_Requirement'!BI47</f>
        <v/>
      </c>
      <c r="BL1106">
        <f>'Grid_Requirement'!BJ47</f>
        <v/>
      </c>
      <c r="BM1106">
        <f>'Grid_Requirement'!BK47</f>
        <v/>
      </c>
      <c r="BN1106">
        <f>'Grid_Requirement'!BL47</f>
        <v/>
      </c>
      <c r="BO1106">
        <f>'Grid_Requirement'!BM47</f>
        <v/>
      </c>
      <c r="BP1106">
        <f>'Grid_Requirement'!BN47</f>
        <v/>
      </c>
      <c r="BQ1106">
        <f>'Grid_Requirement'!BO47</f>
        <v/>
      </c>
      <c r="BR1106">
        <f>'Grid_Requirement'!BP47</f>
        <v/>
      </c>
      <c r="BS1106">
        <f>'Grid_Requirement'!BQ47</f>
        <v/>
      </c>
      <c r="BT1106">
        <f>'Grid_Requirement'!BR47</f>
        <v/>
      </c>
      <c r="BU1106">
        <f>'Grid_Requirement'!BS47</f>
        <v/>
      </c>
      <c r="BV1106">
        <f>'Grid_Requirement'!BT47</f>
        <v/>
      </c>
      <c r="BW1106">
        <f>'Grid_Requirement'!BU47</f>
        <v/>
      </c>
      <c r="BX1106">
        <f>'Grid_Requirement'!BV47</f>
        <v/>
      </c>
      <c r="BY1106">
        <f>'Grid_Requirement'!BW47</f>
        <v/>
      </c>
      <c r="BZ1106">
        <f>'Grid_Requirement'!BX47</f>
        <v/>
      </c>
      <c r="CA1106">
        <f>'Grid_Requirement'!BY47</f>
        <v/>
      </c>
      <c r="CB1106">
        <f>'Grid_Requirement'!BZ47</f>
        <v/>
      </c>
      <c r="CC1106">
        <f>'Grid_Requirement'!CA47</f>
        <v/>
      </c>
      <c r="CD1106">
        <f>'Grid_Requirement'!CB47</f>
        <v/>
      </c>
      <c r="CE1106">
        <f>'Grid_Requirement'!CC47</f>
        <v/>
      </c>
      <c r="CF1106">
        <f>'Grid_Requirement'!CD47</f>
        <v/>
      </c>
      <c r="CG1106">
        <f>'Grid_Requirement'!CE47</f>
        <v/>
      </c>
      <c r="CH1106">
        <f>'Grid_Requirement'!CF47</f>
        <v/>
      </c>
      <c r="CI1106">
        <f>'Grid_Requirement'!CG47</f>
        <v/>
      </c>
      <c r="CJ1106">
        <f>'Grid_Requirement'!CH47</f>
        <v/>
      </c>
      <c r="CK1106">
        <f>'Grid_Requirement'!CI47</f>
        <v/>
      </c>
      <c r="CL1106">
        <f>'Grid_Requirement'!CJ47</f>
        <v/>
      </c>
      <c r="CM1106">
        <f>'Grid_Requirement'!CK47</f>
        <v/>
      </c>
      <c r="CN1106">
        <f>'Grid_Requirement'!CL47</f>
        <v/>
      </c>
      <c r="CO1106">
        <f>'Grid_Requirement'!CM47</f>
        <v/>
      </c>
      <c r="CP1106">
        <f>'Grid_Requirement'!CN47</f>
        <v/>
      </c>
      <c r="CQ1106">
        <f>'Grid_Requirement'!CO47</f>
        <v/>
      </c>
      <c r="CR1106">
        <f>'Grid_Requirement'!CP47</f>
        <v/>
      </c>
      <c r="CS1106">
        <f>'Grid_Requirement'!CQ47</f>
        <v/>
      </c>
      <c r="CT1106">
        <f>'Grid_Requirement'!CR47</f>
        <v/>
      </c>
      <c r="CU1106">
        <f>'Grid_Requirement'!CS47</f>
        <v/>
      </c>
      <c r="CV1106">
        <f>'Grid_Requirement'!CT47</f>
        <v/>
      </c>
      <c r="CW1106">
        <f>'Grid_Requirement'!CU47</f>
        <v/>
      </c>
      <c r="CX1106">
        <f>'Grid_Requirement'!CV47</f>
        <v/>
      </c>
      <c r="CY1106">
        <f>'Grid_Requirement'!CW47</f>
        <v/>
      </c>
      <c r="CZ1106">
        <f>'Grid_Requirement'!CX47</f>
        <v/>
      </c>
      <c r="DA1106">
        <f>'Grid_Requirement'!CY47</f>
        <v/>
      </c>
      <c r="DB1106">
        <f>'Grid_Requirement'!CZ47</f>
        <v/>
      </c>
      <c r="DC1106">
        <f>'Grid_Requirement'!DA47</f>
        <v/>
      </c>
    </row>
    <row r="1107">
      <c r="B1107" t="inlineStr">
        <is>
          <t>TTAF在庫(実績,kg)</t>
        </is>
      </c>
      <c r="D1107">
        <f>'T_TTAFStock'!B51</f>
        <v/>
      </c>
      <c r="E1107">
        <f>'T_TTAFStock'!C51</f>
        <v/>
      </c>
      <c r="F1107">
        <f>'T_TTAFStock'!D51</f>
        <v/>
      </c>
      <c r="G1107">
        <f>'T_TTAFStock'!E51</f>
        <v/>
      </c>
      <c r="H1107">
        <f>'T_TTAFStock'!F51</f>
        <v/>
      </c>
      <c r="I1107">
        <f>'T_TTAFStock'!G51</f>
        <v/>
      </c>
      <c r="J1107">
        <f>'T_TTAFStock'!H51</f>
        <v/>
      </c>
      <c r="K1107">
        <f>'T_TTAFStock'!I51</f>
        <v/>
      </c>
      <c r="L1107">
        <f>'T_TTAFStock'!J51</f>
        <v/>
      </c>
      <c r="M1107">
        <f>'T_TTAFStock'!K51</f>
        <v/>
      </c>
      <c r="N1107">
        <f>'T_TTAFStock'!L51</f>
        <v/>
      </c>
      <c r="O1107">
        <f>'T_TTAFStock'!M51</f>
        <v/>
      </c>
      <c r="P1107">
        <f>'T_TTAFStock'!N51</f>
        <v/>
      </c>
      <c r="Q1107">
        <f>'T_TTAFStock'!O51</f>
        <v/>
      </c>
      <c r="R1107">
        <f>'T_TTAFStock'!P51</f>
        <v/>
      </c>
      <c r="S1107">
        <f>'T_TTAFStock'!Q51</f>
        <v/>
      </c>
      <c r="T1107">
        <f>'T_TTAFStock'!R51</f>
        <v/>
      </c>
      <c r="U1107">
        <f>'T_TTAFStock'!S51</f>
        <v/>
      </c>
      <c r="V1107">
        <f>'T_TTAFStock'!T51</f>
        <v/>
      </c>
      <c r="W1107">
        <f>'T_TTAFStock'!U51</f>
        <v/>
      </c>
      <c r="X1107">
        <f>'T_TTAFStock'!V51</f>
        <v/>
      </c>
      <c r="Y1107">
        <f>'T_TTAFStock'!W51</f>
        <v/>
      </c>
      <c r="Z1107">
        <f>'T_TTAFStock'!X51</f>
        <v/>
      </c>
      <c r="AA1107">
        <f>'T_TTAFStock'!Y51</f>
        <v/>
      </c>
      <c r="AB1107">
        <f>'T_TTAFStock'!Z51</f>
        <v/>
      </c>
      <c r="AC1107">
        <f>'T_TTAFStock'!AA51</f>
        <v/>
      </c>
      <c r="AD1107">
        <f>'T_TTAFStock'!AB51</f>
        <v/>
      </c>
      <c r="AE1107">
        <f>'T_TTAFStock'!AC51</f>
        <v/>
      </c>
      <c r="AF1107">
        <f>'T_TTAFStock'!AD51</f>
        <v/>
      </c>
      <c r="AG1107">
        <f>'T_TTAFStock'!AE51</f>
        <v/>
      </c>
      <c r="AH1107">
        <f>'T_TTAFStock'!AF51</f>
        <v/>
      </c>
      <c r="AI1107">
        <f>'T_TTAFStock'!AG51</f>
        <v/>
      </c>
      <c r="AJ1107">
        <f>'T_TTAFStock'!AH51</f>
        <v/>
      </c>
      <c r="AK1107">
        <f>'T_TTAFStock'!AI51</f>
        <v/>
      </c>
      <c r="AL1107">
        <f>'T_TTAFStock'!AJ51</f>
        <v/>
      </c>
      <c r="AM1107">
        <f>'T_TTAFStock'!AK51</f>
        <v/>
      </c>
      <c r="AN1107">
        <f>'T_TTAFStock'!AL51</f>
        <v/>
      </c>
      <c r="AO1107">
        <f>'T_TTAFStock'!AM51</f>
        <v/>
      </c>
      <c r="AP1107">
        <f>'T_TTAFStock'!AN51</f>
        <v/>
      </c>
      <c r="AQ1107">
        <f>'T_TTAFStock'!AO51</f>
        <v/>
      </c>
      <c r="AR1107">
        <f>'T_TTAFStock'!AP51</f>
        <v/>
      </c>
      <c r="AS1107">
        <f>'T_TTAFStock'!AQ51</f>
        <v/>
      </c>
      <c r="AT1107">
        <f>'T_TTAFStock'!AR51</f>
        <v/>
      </c>
      <c r="AU1107">
        <f>'T_TTAFStock'!AS51</f>
        <v/>
      </c>
      <c r="AV1107">
        <f>'T_TTAFStock'!AT51</f>
        <v/>
      </c>
      <c r="AW1107">
        <f>'T_TTAFStock'!AU51</f>
        <v/>
      </c>
      <c r="AX1107">
        <f>'T_TTAFStock'!AV51</f>
        <v/>
      </c>
      <c r="AY1107">
        <f>'T_TTAFStock'!AW51</f>
        <v/>
      </c>
      <c r="AZ1107">
        <f>'T_TTAFStock'!AX51</f>
        <v/>
      </c>
      <c r="BA1107">
        <f>'T_TTAFStock'!AY51</f>
        <v/>
      </c>
      <c r="BB1107">
        <f>'T_TTAFStock'!AZ51</f>
        <v/>
      </c>
      <c r="BC1107">
        <f>'T_TTAFStock'!BA51</f>
        <v/>
      </c>
      <c r="BD1107">
        <f>'T_TTAFStock'!BB51</f>
        <v/>
      </c>
      <c r="BE1107">
        <f>'T_TTAFStock'!BC51</f>
        <v/>
      </c>
      <c r="BF1107">
        <f>'T_TTAFStock'!BD51</f>
        <v/>
      </c>
      <c r="BG1107">
        <f>'T_TTAFStock'!BE51</f>
        <v/>
      </c>
      <c r="BH1107">
        <f>'T_TTAFStock'!BF51</f>
        <v/>
      </c>
      <c r="BI1107">
        <f>'T_TTAFStock'!BG51</f>
        <v/>
      </c>
      <c r="BJ1107">
        <f>'T_TTAFStock'!BH51</f>
        <v/>
      </c>
      <c r="BK1107">
        <f>'T_TTAFStock'!BI51</f>
        <v/>
      </c>
      <c r="BL1107">
        <f>'T_TTAFStock'!BJ51</f>
        <v/>
      </c>
      <c r="BM1107">
        <f>'T_TTAFStock'!BK51</f>
        <v/>
      </c>
      <c r="BN1107">
        <f>'T_TTAFStock'!BL51</f>
        <v/>
      </c>
      <c r="BO1107">
        <f>'T_TTAFStock'!BM51</f>
        <v/>
      </c>
      <c r="BP1107">
        <f>'T_TTAFStock'!BN51</f>
        <v/>
      </c>
      <c r="BQ1107">
        <f>'T_TTAFStock'!BO51</f>
        <v/>
      </c>
      <c r="BR1107">
        <f>'T_TTAFStock'!BP51</f>
        <v/>
      </c>
      <c r="BS1107">
        <f>'T_TTAFStock'!BQ51</f>
        <v/>
      </c>
      <c r="BT1107">
        <f>'T_TTAFStock'!BR51</f>
        <v/>
      </c>
      <c r="BU1107">
        <f>'T_TTAFStock'!BS51</f>
        <v/>
      </c>
      <c r="BV1107">
        <f>'T_TTAFStock'!BT51</f>
        <v/>
      </c>
      <c r="BW1107">
        <f>'T_TTAFStock'!BU51</f>
        <v/>
      </c>
      <c r="BX1107">
        <f>'T_TTAFStock'!BV51</f>
        <v/>
      </c>
      <c r="BY1107">
        <f>'T_TTAFStock'!BW51</f>
        <v/>
      </c>
      <c r="BZ1107">
        <f>'T_TTAFStock'!BX51</f>
        <v/>
      </c>
      <c r="CA1107">
        <f>'T_TTAFStock'!BY51</f>
        <v/>
      </c>
      <c r="CB1107">
        <f>'T_TTAFStock'!BZ51</f>
        <v/>
      </c>
      <c r="CC1107">
        <f>'T_TTAFStock'!CA51</f>
        <v/>
      </c>
      <c r="CD1107">
        <f>'T_TTAFStock'!CB51</f>
        <v/>
      </c>
      <c r="CE1107">
        <f>'T_TTAFStock'!CC51</f>
        <v/>
      </c>
      <c r="CF1107">
        <f>'T_TTAFStock'!CD51</f>
        <v/>
      </c>
      <c r="CG1107">
        <f>'T_TTAFStock'!CE51</f>
        <v/>
      </c>
      <c r="CH1107">
        <f>'T_TTAFStock'!CF51</f>
        <v/>
      </c>
      <c r="CI1107">
        <f>'T_TTAFStock'!CG51</f>
        <v/>
      </c>
      <c r="CJ1107">
        <f>'T_TTAFStock'!CH51</f>
        <v/>
      </c>
      <c r="CK1107">
        <f>'T_TTAFStock'!CI51</f>
        <v/>
      </c>
      <c r="CL1107">
        <f>'T_TTAFStock'!CJ51</f>
        <v/>
      </c>
      <c r="CM1107">
        <f>'T_TTAFStock'!CK51</f>
        <v/>
      </c>
      <c r="CN1107">
        <f>'T_TTAFStock'!CL51</f>
        <v/>
      </c>
      <c r="CO1107">
        <f>'T_TTAFStock'!CM51</f>
        <v/>
      </c>
      <c r="CP1107">
        <f>'T_TTAFStock'!CN51</f>
        <v/>
      </c>
      <c r="CQ1107">
        <f>'T_TTAFStock'!CO51</f>
        <v/>
      </c>
      <c r="CR1107">
        <f>'T_TTAFStock'!CP51</f>
        <v/>
      </c>
      <c r="CS1107">
        <f>'T_TTAFStock'!CQ51</f>
        <v/>
      </c>
      <c r="CT1107">
        <f>'T_TTAFStock'!CR51</f>
        <v/>
      </c>
      <c r="CU1107">
        <f>'T_TTAFStock'!CS51</f>
        <v/>
      </c>
      <c r="CV1107">
        <f>'T_TTAFStock'!CT51</f>
        <v/>
      </c>
      <c r="CW1107">
        <f>'T_TTAFStock'!CU51</f>
        <v/>
      </c>
      <c r="CX1107">
        <f>'T_TTAFStock'!CV51</f>
        <v/>
      </c>
      <c r="CY1107">
        <f>'T_TTAFStock'!CW51</f>
        <v/>
      </c>
      <c r="CZ1107">
        <f>'T_TTAFStock'!CX51</f>
        <v/>
      </c>
      <c r="DA1107">
        <f>'T_TTAFStock'!CY51</f>
        <v/>
      </c>
      <c r="DB1107">
        <f>'T_TTAFStock'!CZ51</f>
        <v/>
      </c>
      <c r="DC1107">
        <f>'T_TTAFStock'!DA51</f>
        <v/>
      </c>
    </row>
    <row r="1108">
      <c r="B1108" t="inlineStr">
        <is>
          <t>自社在庫(実績,kg)</t>
        </is>
      </c>
      <c r="D1108">
        <f>'T_SelfStock'!B51</f>
        <v/>
      </c>
      <c r="E1108">
        <f>'T_SelfStock'!C51</f>
        <v/>
      </c>
      <c r="F1108">
        <f>'T_SelfStock'!D51</f>
        <v/>
      </c>
      <c r="G1108">
        <f>'T_SelfStock'!E51</f>
        <v/>
      </c>
      <c r="H1108">
        <f>'T_SelfStock'!F51</f>
        <v/>
      </c>
      <c r="I1108">
        <f>'T_SelfStock'!G51</f>
        <v/>
      </c>
      <c r="J1108">
        <f>'T_SelfStock'!H51</f>
        <v/>
      </c>
      <c r="K1108">
        <f>'T_SelfStock'!I51</f>
        <v/>
      </c>
      <c r="L1108">
        <f>'T_SelfStock'!J51</f>
        <v/>
      </c>
      <c r="M1108">
        <f>'T_SelfStock'!K51</f>
        <v/>
      </c>
      <c r="N1108">
        <f>'T_SelfStock'!L51</f>
        <v/>
      </c>
      <c r="O1108">
        <f>'T_SelfStock'!M51</f>
        <v/>
      </c>
      <c r="P1108">
        <f>'T_SelfStock'!N51</f>
        <v/>
      </c>
      <c r="Q1108">
        <f>'T_SelfStock'!O51</f>
        <v/>
      </c>
      <c r="R1108">
        <f>'T_SelfStock'!P51</f>
        <v/>
      </c>
      <c r="S1108">
        <f>'T_SelfStock'!Q51</f>
        <v/>
      </c>
      <c r="T1108">
        <f>'T_SelfStock'!R51</f>
        <v/>
      </c>
      <c r="U1108">
        <f>'T_SelfStock'!S51</f>
        <v/>
      </c>
      <c r="V1108">
        <f>'T_SelfStock'!T51</f>
        <v/>
      </c>
      <c r="W1108">
        <f>'T_SelfStock'!U51</f>
        <v/>
      </c>
      <c r="X1108">
        <f>'T_SelfStock'!V51</f>
        <v/>
      </c>
      <c r="Y1108">
        <f>'T_SelfStock'!W51</f>
        <v/>
      </c>
      <c r="Z1108">
        <f>'T_SelfStock'!X51</f>
        <v/>
      </c>
      <c r="AA1108">
        <f>'T_SelfStock'!Y51</f>
        <v/>
      </c>
      <c r="AB1108">
        <f>'T_SelfStock'!Z51</f>
        <v/>
      </c>
      <c r="AC1108">
        <f>'T_SelfStock'!AA51</f>
        <v/>
      </c>
      <c r="AD1108">
        <f>'T_SelfStock'!AB51</f>
        <v/>
      </c>
      <c r="AE1108">
        <f>'T_SelfStock'!AC51</f>
        <v/>
      </c>
      <c r="AF1108">
        <f>'T_SelfStock'!AD51</f>
        <v/>
      </c>
      <c r="AG1108">
        <f>'T_SelfStock'!AE51</f>
        <v/>
      </c>
      <c r="AH1108">
        <f>'T_SelfStock'!AF51</f>
        <v/>
      </c>
      <c r="AI1108">
        <f>'T_SelfStock'!AG51</f>
        <v/>
      </c>
      <c r="AJ1108">
        <f>'T_SelfStock'!AH51</f>
        <v/>
      </c>
      <c r="AK1108">
        <f>'T_SelfStock'!AI51</f>
        <v/>
      </c>
      <c r="AL1108">
        <f>'T_SelfStock'!AJ51</f>
        <v/>
      </c>
      <c r="AM1108">
        <f>'T_SelfStock'!AK51</f>
        <v/>
      </c>
      <c r="AN1108">
        <f>'T_SelfStock'!AL51</f>
        <v/>
      </c>
      <c r="AO1108">
        <f>'T_SelfStock'!AM51</f>
        <v/>
      </c>
      <c r="AP1108">
        <f>'T_SelfStock'!AN51</f>
        <v/>
      </c>
      <c r="AQ1108">
        <f>'T_SelfStock'!AO51</f>
        <v/>
      </c>
      <c r="AR1108">
        <f>'T_SelfStock'!AP51</f>
        <v/>
      </c>
      <c r="AS1108">
        <f>'T_SelfStock'!AQ51</f>
        <v/>
      </c>
      <c r="AT1108">
        <f>'T_SelfStock'!AR51</f>
        <v/>
      </c>
      <c r="AU1108">
        <f>'T_SelfStock'!AS51</f>
        <v/>
      </c>
      <c r="AV1108">
        <f>'T_SelfStock'!AT51</f>
        <v/>
      </c>
      <c r="AW1108">
        <f>'T_SelfStock'!AU51</f>
        <v/>
      </c>
      <c r="AX1108">
        <f>'T_SelfStock'!AV51</f>
        <v/>
      </c>
      <c r="AY1108">
        <f>'T_SelfStock'!AW51</f>
        <v/>
      </c>
      <c r="AZ1108">
        <f>'T_SelfStock'!AX51</f>
        <v/>
      </c>
      <c r="BA1108">
        <f>'T_SelfStock'!AY51</f>
        <v/>
      </c>
      <c r="BB1108">
        <f>'T_SelfStock'!AZ51</f>
        <v/>
      </c>
      <c r="BC1108">
        <f>'T_SelfStock'!BA51</f>
        <v/>
      </c>
      <c r="BD1108">
        <f>'T_SelfStock'!BB51</f>
        <v/>
      </c>
      <c r="BE1108">
        <f>'T_SelfStock'!BC51</f>
        <v/>
      </c>
      <c r="BF1108">
        <f>'T_SelfStock'!BD51</f>
        <v/>
      </c>
      <c r="BG1108">
        <f>'T_SelfStock'!BE51</f>
        <v/>
      </c>
      <c r="BH1108">
        <f>'T_SelfStock'!BF51</f>
        <v/>
      </c>
      <c r="BI1108">
        <f>'T_SelfStock'!BG51</f>
        <v/>
      </c>
      <c r="BJ1108">
        <f>'T_SelfStock'!BH51</f>
        <v/>
      </c>
      <c r="BK1108">
        <f>'T_SelfStock'!BI51</f>
        <v/>
      </c>
      <c r="BL1108">
        <f>'T_SelfStock'!BJ51</f>
        <v/>
      </c>
      <c r="BM1108">
        <f>'T_SelfStock'!BK51</f>
        <v/>
      </c>
      <c r="BN1108">
        <f>'T_SelfStock'!BL51</f>
        <v/>
      </c>
      <c r="BO1108">
        <f>'T_SelfStock'!BM51</f>
        <v/>
      </c>
      <c r="BP1108">
        <f>'T_SelfStock'!BN51</f>
        <v/>
      </c>
      <c r="BQ1108">
        <f>'T_SelfStock'!BO51</f>
        <v/>
      </c>
      <c r="BR1108">
        <f>'T_SelfStock'!BP51</f>
        <v/>
      </c>
      <c r="BS1108">
        <f>'T_SelfStock'!BQ51</f>
        <v/>
      </c>
      <c r="BT1108">
        <f>'T_SelfStock'!BR51</f>
        <v/>
      </c>
      <c r="BU1108">
        <f>'T_SelfStock'!BS51</f>
        <v/>
      </c>
      <c r="BV1108">
        <f>'T_SelfStock'!BT51</f>
        <v/>
      </c>
      <c r="BW1108">
        <f>'T_SelfStock'!BU51</f>
        <v/>
      </c>
      <c r="BX1108">
        <f>'T_SelfStock'!BV51</f>
        <v/>
      </c>
      <c r="BY1108">
        <f>'T_SelfStock'!BW51</f>
        <v/>
      </c>
      <c r="BZ1108">
        <f>'T_SelfStock'!BX51</f>
        <v/>
      </c>
      <c r="CA1108">
        <f>'T_SelfStock'!BY51</f>
        <v/>
      </c>
      <c r="CB1108">
        <f>'T_SelfStock'!BZ51</f>
        <v/>
      </c>
      <c r="CC1108">
        <f>'T_SelfStock'!CA51</f>
        <v/>
      </c>
      <c r="CD1108">
        <f>'T_SelfStock'!CB51</f>
        <v/>
      </c>
      <c r="CE1108">
        <f>'T_SelfStock'!CC51</f>
        <v/>
      </c>
      <c r="CF1108">
        <f>'T_SelfStock'!CD51</f>
        <v/>
      </c>
      <c r="CG1108">
        <f>'T_SelfStock'!CE51</f>
        <v/>
      </c>
      <c r="CH1108">
        <f>'T_SelfStock'!CF51</f>
        <v/>
      </c>
      <c r="CI1108">
        <f>'T_SelfStock'!CG51</f>
        <v/>
      </c>
      <c r="CJ1108">
        <f>'T_SelfStock'!CH51</f>
        <v/>
      </c>
      <c r="CK1108">
        <f>'T_SelfStock'!CI51</f>
        <v/>
      </c>
      <c r="CL1108">
        <f>'T_SelfStock'!CJ51</f>
        <v/>
      </c>
      <c r="CM1108">
        <f>'T_SelfStock'!CK51</f>
        <v/>
      </c>
      <c r="CN1108">
        <f>'T_SelfStock'!CL51</f>
        <v/>
      </c>
      <c r="CO1108">
        <f>'T_SelfStock'!CM51</f>
        <v/>
      </c>
      <c r="CP1108">
        <f>'T_SelfStock'!CN51</f>
        <v/>
      </c>
      <c r="CQ1108">
        <f>'T_SelfStock'!CO51</f>
        <v/>
      </c>
      <c r="CR1108">
        <f>'T_SelfStock'!CP51</f>
        <v/>
      </c>
      <c r="CS1108">
        <f>'T_SelfStock'!CQ51</f>
        <v/>
      </c>
      <c r="CT1108">
        <f>'T_SelfStock'!CR51</f>
        <v/>
      </c>
      <c r="CU1108">
        <f>'T_SelfStock'!CS51</f>
        <v/>
      </c>
      <c r="CV1108">
        <f>'T_SelfStock'!CT51</f>
        <v/>
      </c>
      <c r="CW1108">
        <f>'T_SelfStock'!CU51</f>
        <v/>
      </c>
      <c r="CX1108">
        <f>'T_SelfStock'!CV51</f>
        <v/>
      </c>
      <c r="CY1108">
        <f>'T_SelfStock'!CW51</f>
        <v/>
      </c>
      <c r="CZ1108">
        <f>'T_SelfStock'!CX51</f>
        <v/>
      </c>
      <c r="DA1108">
        <f>'T_SelfStock'!CY51</f>
        <v/>
      </c>
      <c r="DB1108">
        <f>'T_SelfStock'!CZ51</f>
        <v/>
      </c>
      <c r="DC1108">
        <f>'T_SelfStock'!DA51</f>
        <v/>
      </c>
    </row>
    <row r="1109">
      <c r="B1109" t="inlineStr">
        <is>
          <t>Order(発注予定,kg)</t>
        </is>
      </c>
      <c r="D1109" s="23" t="n"/>
      <c r="E1109" s="23" t="n"/>
      <c r="F1109" s="23" t="n"/>
      <c r="G1109" s="23" t="n"/>
      <c r="H1109" s="23" t="n"/>
      <c r="I1109" s="23" t="n"/>
      <c r="J1109" s="23" t="n"/>
      <c r="K1109" s="23" t="n"/>
      <c r="L1109" s="23" t="n"/>
      <c r="M1109" s="23" t="n"/>
      <c r="N1109" s="23" t="n"/>
      <c r="O1109" s="23" t="n"/>
      <c r="P1109" s="23" t="n"/>
      <c r="Q1109" s="23" t="n"/>
      <c r="R1109" s="23" t="n"/>
      <c r="S1109" s="23" t="n"/>
      <c r="T1109" s="23" t="n"/>
      <c r="U1109" s="23" t="n"/>
      <c r="V1109" s="23" t="n"/>
      <c r="W1109" s="23" t="n"/>
      <c r="X1109" s="23" t="n"/>
      <c r="Y1109" s="23" t="n"/>
      <c r="Z1109" s="23" t="n"/>
      <c r="AA1109" s="23" t="n"/>
      <c r="AB1109" s="23" t="n"/>
      <c r="AC1109" s="23" t="n"/>
      <c r="AD1109" s="23" t="n"/>
      <c r="AE1109" s="23" t="n"/>
      <c r="AF1109" s="23" t="n"/>
      <c r="AG1109" s="23" t="n"/>
      <c r="AH1109" s="23" t="n"/>
      <c r="AI1109" s="23" t="n"/>
      <c r="AJ1109" s="23" t="n"/>
      <c r="AK1109" s="23" t="n"/>
      <c r="AL1109" s="23" t="n"/>
      <c r="AM1109" s="23" t="n"/>
      <c r="AN1109" s="23" t="n"/>
      <c r="AO1109" s="23" t="n"/>
      <c r="AP1109" s="23" t="n"/>
      <c r="AQ1109" s="23" t="n"/>
      <c r="AR1109" s="23" t="n"/>
      <c r="AS1109" s="23" t="n"/>
      <c r="AT1109" s="23" t="n"/>
      <c r="AU1109" s="23" t="n"/>
      <c r="AV1109" s="23" t="n"/>
      <c r="AW1109" s="23" t="n"/>
      <c r="AX1109" s="23" t="n"/>
      <c r="AY1109" s="23" t="n"/>
      <c r="AZ1109" s="23" t="n"/>
      <c r="BA1109" s="23" t="n"/>
      <c r="BB1109" s="23" t="n"/>
      <c r="BC1109" s="23" t="n"/>
      <c r="BD1109" s="23" t="n"/>
      <c r="BE1109" s="23" t="n"/>
      <c r="BF1109" s="23" t="n"/>
      <c r="BG1109" s="23" t="n"/>
      <c r="BH1109" s="23" t="n"/>
      <c r="BI1109" s="23" t="n"/>
      <c r="BJ1109" s="23" t="n"/>
      <c r="BK1109" s="23" t="n"/>
      <c r="BL1109" s="23" t="n"/>
      <c r="BM1109" s="23" t="n"/>
      <c r="BN1109" s="23" t="n"/>
      <c r="BO1109" s="23" t="n"/>
      <c r="BP1109" s="23" t="n"/>
      <c r="BQ1109" s="23" t="n"/>
      <c r="BR1109" s="23" t="n"/>
      <c r="BS1109" s="23" t="n"/>
      <c r="BT1109" s="23" t="n"/>
      <c r="BU1109" s="23" t="n"/>
      <c r="BV1109" s="23" t="n"/>
      <c r="BW1109" s="23" t="n"/>
      <c r="BX1109" s="23" t="n"/>
      <c r="BY1109" s="23" t="n"/>
      <c r="BZ1109" s="23" t="n"/>
      <c r="CA1109" s="23" t="n"/>
      <c r="CB1109" s="23" t="n"/>
      <c r="CC1109" s="23" t="n"/>
      <c r="CD1109" s="23" t="n"/>
      <c r="CE1109" s="23" t="n"/>
      <c r="CF1109" s="23" t="n"/>
      <c r="CG1109" s="23" t="n"/>
      <c r="CH1109" s="23" t="n"/>
      <c r="CI1109" s="23" t="n"/>
      <c r="CJ1109" s="23" t="n"/>
      <c r="CK1109" s="23" t="n"/>
      <c r="CL1109" s="23" t="n"/>
      <c r="CM1109" s="23" t="n"/>
      <c r="CN1109" s="23" t="n"/>
      <c r="CO1109" s="23" t="n"/>
      <c r="CP1109" s="23" t="n"/>
      <c r="CQ1109" s="23" t="n"/>
      <c r="CR1109" s="23" t="n"/>
      <c r="CS1109" s="23" t="n"/>
      <c r="CT1109" s="23" t="n"/>
      <c r="CU1109" s="23" t="n"/>
      <c r="CV1109" s="23" t="n"/>
      <c r="CW1109" s="23" t="n"/>
      <c r="CX1109" s="23" t="n"/>
      <c r="CY1109" s="23" t="n"/>
      <c r="CZ1109" s="23" t="n"/>
      <c r="DA1109" s="23" t="n"/>
      <c r="DB1109" s="23" t="n"/>
      <c r="DC1109" s="23" t="n"/>
      <c r="DE1109" s="12" t="inlineStr">
        <is>
          <t>CHEM-1430</t>
        </is>
      </c>
    </row>
    <row r="1110">
      <c r="B1110" s="24" t="inlineStr">
        <is>
          <t>PO_No</t>
        </is>
      </c>
      <c r="D1110" s="25" t="n"/>
      <c r="E1110" s="25" t="n"/>
      <c r="F1110" s="25" t="n"/>
      <c r="G1110" s="25" t="n"/>
      <c r="H1110" s="25" t="n"/>
      <c r="I1110" s="25" t="n"/>
      <c r="J1110" s="25" t="n"/>
      <c r="K1110" s="25" t="n"/>
      <c r="L1110" s="25" t="n"/>
      <c r="M1110" s="25" t="n"/>
      <c r="N1110" s="25" t="n"/>
      <c r="O1110" s="25" t="n"/>
      <c r="P1110" s="25" t="n"/>
      <c r="Q1110" s="25" t="n"/>
      <c r="R1110" s="25" t="n"/>
      <c r="S1110" s="25" t="n"/>
      <c r="T1110" s="25" t="n"/>
      <c r="U1110" s="25" t="n"/>
      <c r="V1110" s="25" t="n"/>
      <c r="W1110" s="25" t="n"/>
      <c r="X1110" s="25" t="n"/>
      <c r="Y1110" s="25" t="n"/>
      <c r="Z1110" s="25" t="n"/>
      <c r="AA1110" s="25" t="n"/>
      <c r="AB1110" s="25" t="n"/>
      <c r="AC1110" s="25" t="n"/>
      <c r="AD1110" s="25" t="n"/>
      <c r="AE1110" s="25" t="n"/>
      <c r="AF1110" s="25" t="n"/>
      <c r="AG1110" s="25" t="n"/>
      <c r="AH1110" s="25" t="n"/>
      <c r="AI1110" s="25" t="n"/>
      <c r="AJ1110" s="25" t="n"/>
      <c r="AK1110" s="25" t="n"/>
      <c r="AL1110" s="25" t="n"/>
      <c r="AM1110" s="25" t="n"/>
      <c r="AN1110" s="25" t="n"/>
      <c r="AO1110" s="25" t="n"/>
      <c r="AP1110" s="25" t="n"/>
      <c r="AQ1110" s="25" t="n"/>
      <c r="AR1110" s="25" t="n"/>
      <c r="AS1110" s="25" t="n"/>
      <c r="AT1110" s="25" t="n"/>
      <c r="AU1110" s="25" t="n"/>
      <c r="AV1110" s="25" t="n"/>
      <c r="AW1110" s="25" t="n"/>
      <c r="AX1110" s="25" t="n"/>
      <c r="AY1110" s="25" t="n"/>
      <c r="AZ1110" s="25" t="n"/>
      <c r="BA1110" s="25" t="n"/>
      <c r="BB1110" s="25" t="n"/>
      <c r="BC1110" s="25" t="n"/>
      <c r="BD1110" s="25" t="n"/>
      <c r="BE1110" s="25" t="n"/>
      <c r="BF1110" s="25" t="n"/>
      <c r="BG1110" s="25" t="n"/>
      <c r="BH1110" s="25" t="n"/>
      <c r="BI1110" s="25" t="n"/>
      <c r="BJ1110" s="25" t="n"/>
      <c r="BK1110" s="25" t="n"/>
      <c r="BL1110" s="25" t="n"/>
      <c r="BM1110" s="25" t="n"/>
      <c r="BN1110" s="25" t="n"/>
      <c r="BO1110" s="25" t="n"/>
      <c r="BP1110" s="25" t="n"/>
      <c r="BQ1110" s="25" t="n"/>
      <c r="BR1110" s="25" t="n"/>
      <c r="BS1110" s="25" t="n"/>
      <c r="BT1110" s="25" t="n"/>
      <c r="BU1110" s="25" t="n"/>
      <c r="BV1110" s="25" t="n"/>
      <c r="BW1110" s="25" t="n"/>
      <c r="BX1110" s="25" t="n"/>
      <c r="BY1110" s="25" t="n"/>
      <c r="BZ1110" s="25" t="n"/>
      <c r="CA1110" s="25" t="n"/>
      <c r="CB1110" s="25" t="n"/>
      <c r="CC1110" s="25" t="n"/>
      <c r="CD1110" s="25" t="n"/>
      <c r="CE1110" s="25" t="n"/>
      <c r="CF1110" s="25" t="n"/>
      <c r="CG1110" s="25" t="n"/>
      <c r="CH1110" s="25" t="n"/>
      <c r="CI1110" s="25" t="n"/>
      <c r="CJ1110" s="25" t="n"/>
      <c r="CK1110" s="25" t="n"/>
      <c r="CL1110" s="25" t="n"/>
      <c r="CM1110" s="25" t="n"/>
      <c r="CN1110" s="25" t="n"/>
      <c r="CO1110" s="25" t="n"/>
      <c r="CP1110" s="25" t="n"/>
      <c r="CQ1110" s="25" t="n"/>
      <c r="CR1110" s="25" t="n"/>
      <c r="CS1110" s="25" t="n"/>
      <c r="CT1110" s="25" t="n"/>
      <c r="CU1110" s="25" t="n"/>
      <c r="CV1110" s="25" t="n"/>
      <c r="CW1110" s="25" t="n"/>
      <c r="CX1110" s="25" t="n"/>
      <c r="CY1110" s="25" t="n"/>
      <c r="CZ1110" s="25" t="n"/>
      <c r="DA1110" s="25" t="n"/>
      <c r="DB1110" s="25" t="n"/>
      <c r="DC1110" s="25" t="n"/>
    </row>
    <row r="1111">
      <c r="B1111" s="5" t="inlineStr">
        <is>
          <t>合計在庫(週末時点,kg)</t>
        </is>
      </c>
      <c r="D1111">
        <f>'Grid_Stock'!B47</f>
        <v/>
      </c>
      <c r="E1111">
        <f>'Grid_Stock'!C47</f>
        <v/>
      </c>
      <c r="F1111">
        <f>'Grid_Stock'!D47</f>
        <v/>
      </c>
      <c r="G1111">
        <f>'Grid_Stock'!E47</f>
        <v/>
      </c>
      <c r="H1111">
        <f>'Grid_Stock'!F47</f>
        <v/>
      </c>
      <c r="I1111">
        <f>'Grid_Stock'!G47</f>
        <v/>
      </c>
      <c r="J1111">
        <f>'Grid_Stock'!H47</f>
        <v/>
      </c>
      <c r="K1111">
        <f>'Grid_Stock'!I47</f>
        <v/>
      </c>
      <c r="L1111">
        <f>'Grid_Stock'!J47</f>
        <v/>
      </c>
      <c r="M1111">
        <f>'Grid_Stock'!K47</f>
        <v/>
      </c>
      <c r="N1111">
        <f>'Grid_Stock'!L47</f>
        <v/>
      </c>
      <c r="O1111">
        <f>'Grid_Stock'!M47</f>
        <v/>
      </c>
      <c r="P1111">
        <f>'Grid_Stock'!N47</f>
        <v/>
      </c>
      <c r="Q1111">
        <f>'Grid_Stock'!O47</f>
        <v/>
      </c>
      <c r="R1111">
        <f>'Grid_Stock'!P47</f>
        <v/>
      </c>
      <c r="S1111">
        <f>'Grid_Stock'!Q47</f>
        <v/>
      </c>
      <c r="T1111">
        <f>'Grid_Stock'!R47</f>
        <v/>
      </c>
      <c r="U1111">
        <f>'Grid_Stock'!S47</f>
        <v/>
      </c>
      <c r="V1111">
        <f>'Grid_Stock'!T47</f>
        <v/>
      </c>
      <c r="W1111">
        <f>'Grid_Stock'!U47</f>
        <v/>
      </c>
      <c r="X1111">
        <f>'Grid_Stock'!V47</f>
        <v/>
      </c>
      <c r="Y1111">
        <f>'Grid_Stock'!W47</f>
        <v/>
      </c>
      <c r="Z1111">
        <f>'Grid_Stock'!X47</f>
        <v/>
      </c>
      <c r="AA1111">
        <f>'Grid_Stock'!Y47</f>
        <v/>
      </c>
      <c r="AB1111">
        <f>'Grid_Stock'!Z47</f>
        <v/>
      </c>
      <c r="AC1111">
        <f>'Grid_Stock'!AA47</f>
        <v/>
      </c>
      <c r="AD1111">
        <f>'Grid_Stock'!AB47</f>
        <v/>
      </c>
      <c r="AE1111">
        <f>'Grid_Stock'!AC47</f>
        <v/>
      </c>
      <c r="AF1111">
        <f>'Grid_Stock'!AD47</f>
        <v/>
      </c>
      <c r="AG1111">
        <f>'Grid_Stock'!AE47</f>
        <v/>
      </c>
      <c r="AH1111">
        <f>'Grid_Stock'!AF47</f>
        <v/>
      </c>
      <c r="AI1111">
        <f>'Grid_Stock'!AG47</f>
        <v/>
      </c>
      <c r="AJ1111">
        <f>'Grid_Stock'!AH47</f>
        <v/>
      </c>
      <c r="AK1111">
        <f>'Grid_Stock'!AI47</f>
        <v/>
      </c>
      <c r="AL1111">
        <f>'Grid_Stock'!AJ47</f>
        <v/>
      </c>
      <c r="AM1111">
        <f>'Grid_Stock'!AK47</f>
        <v/>
      </c>
      <c r="AN1111">
        <f>'Grid_Stock'!AL47</f>
        <v/>
      </c>
      <c r="AO1111">
        <f>'Grid_Stock'!AM47</f>
        <v/>
      </c>
      <c r="AP1111">
        <f>'Grid_Stock'!AN47</f>
        <v/>
      </c>
      <c r="AQ1111">
        <f>'Grid_Stock'!AO47</f>
        <v/>
      </c>
      <c r="AR1111">
        <f>'Grid_Stock'!AP47</f>
        <v/>
      </c>
      <c r="AS1111">
        <f>'Grid_Stock'!AQ47</f>
        <v/>
      </c>
      <c r="AT1111">
        <f>'Grid_Stock'!AR47</f>
        <v/>
      </c>
      <c r="AU1111">
        <f>'Grid_Stock'!AS47</f>
        <v/>
      </c>
      <c r="AV1111">
        <f>'Grid_Stock'!AT47</f>
        <v/>
      </c>
      <c r="AW1111">
        <f>'Grid_Stock'!AU47</f>
        <v/>
      </c>
      <c r="AX1111">
        <f>'Grid_Stock'!AV47</f>
        <v/>
      </c>
      <c r="AY1111">
        <f>'Grid_Stock'!AW47</f>
        <v/>
      </c>
      <c r="AZ1111">
        <f>'Grid_Stock'!AX47</f>
        <v/>
      </c>
      <c r="BA1111">
        <f>'Grid_Stock'!AY47</f>
        <v/>
      </c>
      <c r="BB1111">
        <f>'Grid_Stock'!AZ47</f>
        <v/>
      </c>
      <c r="BC1111">
        <f>'Grid_Stock'!BA47</f>
        <v/>
      </c>
      <c r="BD1111">
        <f>'Grid_Stock'!BB47</f>
        <v/>
      </c>
      <c r="BE1111">
        <f>'Grid_Stock'!BC47</f>
        <v/>
      </c>
      <c r="BF1111">
        <f>'Grid_Stock'!BD47</f>
        <v/>
      </c>
      <c r="BG1111">
        <f>'Grid_Stock'!BE47</f>
        <v/>
      </c>
      <c r="BH1111">
        <f>'Grid_Stock'!BF47</f>
        <v/>
      </c>
      <c r="BI1111">
        <f>'Grid_Stock'!BG47</f>
        <v/>
      </c>
      <c r="BJ1111">
        <f>'Grid_Stock'!BH47</f>
        <v/>
      </c>
      <c r="BK1111">
        <f>'Grid_Stock'!BI47</f>
        <v/>
      </c>
      <c r="BL1111">
        <f>'Grid_Stock'!BJ47</f>
        <v/>
      </c>
      <c r="BM1111">
        <f>'Grid_Stock'!BK47</f>
        <v/>
      </c>
      <c r="BN1111">
        <f>'Grid_Stock'!BL47</f>
        <v/>
      </c>
      <c r="BO1111">
        <f>'Grid_Stock'!BM47</f>
        <v/>
      </c>
      <c r="BP1111">
        <f>'Grid_Stock'!BN47</f>
        <v/>
      </c>
      <c r="BQ1111">
        <f>'Grid_Stock'!BO47</f>
        <v/>
      </c>
      <c r="BR1111">
        <f>'Grid_Stock'!BP47</f>
        <v/>
      </c>
      <c r="BS1111">
        <f>'Grid_Stock'!BQ47</f>
        <v/>
      </c>
      <c r="BT1111">
        <f>'Grid_Stock'!BR47</f>
        <v/>
      </c>
      <c r="BU1111">
        <f>'Grid_Stock'!BS47</f>
        <v/>
      </c>
      <c r="BV1111">
        <f>'Grid_Stock'!BT47</f>
        <v/>
      </c>
      <c r="BW1111">
        <f>'Grid_Stock'!BU47</f>
        <v/>
      </c>
      <c r="BX1111">
        <f>'Grid_Stock'!BV47</f>
        <v/>
      </c>
      <c r="BY1111">
        <f>'Grid_Stock'!BW47</f>
        <v/>
      </c>
      <c r="BZ1111">
        <f>'Grid_Stock'!BX47</f>
        <v/>
      </c>
      <c r="CA1111">
        <f>'Grid_Stock'!BY47</f>
        <v/>
      </c>
      <c r="CB1111">
        <f>'Grid_Stock'!BZ47</f>
        <v/>
      </c>
      <c r="CC1111">
        <f>'Grid_Stock'!CA47</f>
        <v/>
      </c>
      <c r="CD1111">
        <f>'Grid_Stock'!CB47</f>
        <v/>
      </c>
      <c r="CE1111">
        <f>'Grid_Stock'!CC47</f>
        <v/>
      </c>
      <c r="CF1111">
        <f>'Grid_Stock'!CD47</f>
        <v/>
      </c>
      <c r="CG1111">
        <f>'Grid_Stock'!CE47</f>
        <v/>
      </c>
      <c r="CH1111">
        <f>'Grid_Stock'!CF47</f>
        <v/>
      </c>
      <c r="CI1111">
        <f>'Grid_Stock'!CG47</f>
        <v/>
      </c>
      <c r="CJ1111">
        <f>'Grid_Stock'!CH47</f>
        <v/>
      </c>
      <c r="CK1111">
        <f>'Grid_Stock'!CI47</f>
        <v/>
      </c>
      <c r="CL1111">
        <f>'Grid_Stock'!CJ47</f>
        <v/>
      </c>
      <c r="CM1111">
        <f>'Grid_Stock'!CK47</f>
        <v/>
      </c>
      <c r="CN1111">
        <f>'Grid_Stock'!CL47</f>
        <v/>
      </c>
      <c r="CO1111">
        <f>'Grid_Stock'!CM47</f>
        <v/>
      </c>
      <c r="CP1111">
        <f>'Grid_Stock'!CN47</f>
        <v/>
      </c>
      <c r="CQ1111">
        <f>'Grid_Stock'!CO47</f>
        <v/>
      </c>
      <c r="CR1111">
        <f>'Grid_Stock'!CP47</f>
        <v/>
      </c>
      <c r="CS1111">
        <f>'Grid_Stock'!CQ47</f>
        <v/>
      </c>
      <c r="CT1111">
        <f>'Grid_Stock'!CR47</f>
        <v/>
      </c>
      <c r="CU1111">
        <f>'Grid_Stock'!CS47</f>
        <v/>
      </c>
      <c r="CV1111">
        <f>'Grid_Stock'!CT47</f>
        <v/>
      </c>
      <c r="CW1111">
        <f>'Grid_Stock'!CU47</f>
        <v/>
      </c>
      <c r="CX1111">
        <f>'Grid_Stock'!CV47</f>
        <v/>
      </c>
      <c r="CY1111">
        <f>'Grid_Stock'!CW47</f>
        <v/>
      </c>
      <c r="CZ1111">
        <f>'Grid_Stock'!CX47</f>
        <v/>
      </c>
      <c r="DA1111">
        <f>'Grid_Stock'!CY47</f>
        <v/>
      </c>
      <c r="DB1111">
        <f>'Grid_Stock'!CZ47</f>
        <v/>
      </c>
      <c r="DC1111">
        <f>'Grid_Stock'!DA47</f>
        <v/>
      </c>
    </row>
    <row r="1112">
      <c r="B1112" s="26" t="inlineStr">
        <is>
          <t>（発注の目安はDashboardの基準在庫[下限/上限]と色分けを参照）</t>
        </is>
      </c>
    </row>
    <row r="1114">
      <c r="A1114" s="21" t="inlineStr">
        <is>
          <t>CHEM-1470</t>
        </is>
      </c>
      <c r="B1114" s="21" t="inlineStr">
        <is>
          <t>Aluminium Oxide [SCFA-100] - NO LANTHANUM</t>
        </is>
      </c>
      <c r="C1114" s="22" t="n"/>
      <c r="D1114" s="21" t="n"/>
      <c r="E1114" s="21" t="n"/>
      <c r="F1114" s="21" t="n"/>
      <c r="G1114" s="21" t="n"/>
      <c r="H1114" s="21" t="n"/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  <c r="AA1114" s="21" t="n"/>
      <c r="AB1114" s="21" t="n"/>
      <c r="AC1114" s="21" t="n"/>
      <c r="AD1114" s="21" t="n"/>
      <c r="AE1114" s="21" t="n"/>
      <c r="AF1114" s="21" t="n"/>
      <c r="AG1114" s="21" t="n"/>
      <c r="AH1114" s="21" t="n"/>
      <c r="AI1114" s="21" t="n"/>
      <c r="AJ1114" s="21" t="n"/>
      <c r="AK1114" s="21" t="n"/>
      <c r="AL1114" s="21" t="n"/>
      <c r="AM1114" s="21" t="n"/>
      <c r="AN1114" s="21" t="n"/>
      <c r="AO1114" s="21" t="n"/>
      <c r="AP1114" s="21" t="n"/>
      <c r="AQ1114" s="21" t="n"/>
      <c r="AR1114" s="21" t="n"/>
      <c r="AS1114" s="21" t="n"/>
      <c r="AT1114" s="21" t="n"/>
      <c r="AU1114" s="21" t="n"/>
      <c r="AV1114" s="21" t="n"/>
      <c r="AW1114" s="21" t="n"/>
      <c r="AX1114" s="21" t="n"/>
      <c r="AY1114" s="21" t="n"/>
      <c r="AZ1114" s="21" t="n"/>
      <c r="BA1114" s="21" t="n"/>
      <c r="BB1114" s="21" t="n"/>
      <c r="BC1114" s="21" t="n"/>
      <c r="BD1114" s="21" t="n"/>
      <c r="BE1114" s="21" t="n"/>
      <c r="BF1114" s="21" t="n"/>
      <c r="BG1114" s="21" t="n"/>
      <c r="BH1114" s="21" t="n"/>
      <c r="BI1114" s="21" t="n"/>
      <c r="BJ1114" s="21" t="n"/>
      <c r="BK1114" s="21" t="n"/>
      <c r="BL1114" s="21" t="n"/>
      <c r="BM1114" s="21" t="n"/>
      <c r="BN1114" s="21" t="n"/>
      <c r="BO1114" s="21" t="n"/>
      <c r="BP1114" s="21" t="n"/>
      <c r="BQ1114" s="21" t="n"/>
      <c r="BR1114" s="21" t="n"/>
      <c r="BS1114" s="21" t="n"/>
      <c r="BT1114" s="21" t="n"/>
      <c r="BU1114" s="21" t="n"/>
      <c r="BV1114" s="21" t="n"/>
      <c r="BW1114" s="21" t="n"/>
      <c r="BX1114" s="21" t="n"/>
      <c r="BY1114" s="21" t="n"/>
      <c r="BZ1114" s="21" t="n"/>
      <c r="CA1114" s="21" t="n"/>
      <c r="CB1114" s="21" t="n"/>
      <c r="CC1114" s="21" t="n"/>
      <c r="CD1114" s="21" t="n"/>
      <c r="CE1114" s="21" t="n"/>
      <c r="CF1114" s="21" t="n"/>
      <c r="CG1114" s="21" t="n"/>
      <c r="CH1114" s="21" t="n"/>
      <c r="CI1114" s="21" t="n"/>
      <c r="CJ1114" s="21" t="n"/>
      <c r="CK1114" s="21" t="n"/>
      <c r="CL1114" s="21" t="n"/>
      <c r="CM1114" s="21" t="n"/>
      <c r="CN1114" s="21" t="n"/>
      <c r="CO1114" s="21" t="n"/>
      <c r="CP1114" s="21" t="n"/>
      <c r="CQ1114" s="21" t="n"/>
      <c r="CR1114" s="21" t="n"/>
      <c r="CS1114" s="21" t="n"/>
      <c r="CT1114" s="21" t="n"/>
      <c r="CU1114" s="21" t="n"/>
      <c r="CV1114" s="21" t="n"/>
      <c r="CW1114" s="21" t="n"/>
      <c r="CX1114" s="21" t="n"/>
      <c r="CY1114" s="21" t="n"/>
      <c r="CZ1114" s="21" t="n"/>
      <c r="DA1114" s="21" t="n"/>
      <c r="DB1114" s="21" t="n"/>
      <c r="DC1114" s="21" t="n"/>
    </row>
    <row r="1115">
      <c r="B1115" t="inlineStr">
        <is>
          <t>TSP-224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12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SUMIFS(M_BOM[RM_Qty_Per_Batch],M_BOM[Intermediate],$B1115,M_BOM[Part Name],$A1114)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TSP-225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12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SUMIFS(M_BOM[RM_Qty_Per_Batch],M_BOM[Intermediate],$B1117,M_BOM[Part Name],$A1114)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5" t="inlineStr">
        <is>
          <t>合計使用量(kg)/週</t>
        </is>
      </c>
      <c r="D1119">
        <f>'Grid_Requirement'!B48</f>
        <v/>
      </c>
      <c r="E1119">
        <f>'Grid_Requirement'!C48</f>
        <v/>
      </c>
      <c r="F1119">
        <f>'Grid_Requirement'!D48</f>
        <v/>
      </c>
      <c r="G1119">
        <f>'Grid_Requirement'!E48</f>
        <v/>
      </c>
      <c r="H1119">
        <f>'Grid_Requirement'!F48</f>
        <v/>
      </c>
      <c r="I1119">
        <f>'Grid_Requirement'!G48</f>
        <v/>
      </c>
      <c r="J1119">
        <f>'Grid_Requirement'!H48</f>
        <v/>
      </c>
      <c r="K1119">
        <f>'Grid_Requirement'!I48</f>
        <v/>
      </c>
      <c r="L1119">
        <f>'Grid_Requirement'!J48</f>
        <v/>
      </c>
      <c r="M1119">
        <f>'Grid_Requirement'!K48</f>
        <v/>
      </c>
      <c r="N1119">
        <f>'Grid_Requirement'!L48</f>
        <v/>
      </c>
      <c r="O1119">
        <f>'Grid_Requirement'!M48</f>
        <v/>
      </c>
      <c r="P1119">
        <f>'Grid_Requirement'!N48</f>
        <v/>
      </c>
      <c r="Q1119">
        <f>'Grid_Requirement'!O48</f>
        <v/>
      </c>
      <c r="R1119">
        <f>'Grid_Requirement'!P48</f>
        <v/>
      </c>
      <c r="S1119">
        <f>'Grid_Requirement'!Q48</f>
        <v/>
      </c>
      <c r="T1119">
        <f>'Grid_Requirement'!R48</f>
        <v/>
      </c>
      <c r="U1119">
        <f>'Grid_Requirement'!S48</f>
        <v/>
      </c>
      <c r="V1119">
        <f>'Grid_Requirement'!T48</f>
        <v/>
      </c>
      <c r="W1119">
        <f>'Grid_Requirement'!U48</f>
        <v/>
      </c>
      <c r="X1119">
        <f>'Grid_Requirement'!V48</f>
        <v/>
      </c>
      <c r="Y1119">
        <f>'Grid_Requirement'!W48</f>
        <v/>
      </c>
      <c r="Z1119">
        <f>'Grid_Requirement'!X48</f>
        <v/>
      </c>
      <c r="AA1119">
        <f>'Grid_Requirement'!Y48</f>
        <v/>
      </c>
      <c r="AB1119">
        <f>'Grid_Requirement'!Z48</f>
        <v/>
      </c>
      <c r="AC1119">
        <f>'Grid_Requirement'!AA48</f>
        <v/>
      </c>
      <c r="AD1119">
        <f>'Grid_Requirement'!AB48</f>
        <v/>
      </c>
      <c r="AE1119">
        <f>'Grid_Requirement'!AC48</f>
        <v/>
      </c>
      <c r="AF1119">
        <f>'Grid_Requirement'!AD48</f>
        <v/>
      </c>
      <c r="AG1119">
        <f>'Grid_Requirement'!AE48</f>
        <v/>
      </c>
      <c r="AH1119">
        <f>'Grid_Requirement'!AF48</f>
        <v/>
      </c>
      <c r="AI1119">
        <f>'Grid_Requirement'!AG48</f>
        <v/>
      </c>
      <c r="AJ1119">
        <f>'Grid_Requirement'!AH48</f>
        <v/>
      </c>
      <c r="AK1119">
        <f>'Grid_Requirement'!AI48</f>
        <v/>
      </c>
      <c r="AL1119">
        <f>'Grid_Requirement'!AJ48</f>
        <v/>
      </c>
      <c r="AM1119">
        <f>'Grid_Requirement'!AK48</f>
        <v/>
      </c>
      <c r="AN1119">
        <f>'Grid_Requirement'!AL48</f>
        <v/>
      </c>
      <c r="AO1119">
        <f>'Grid_Requirement'!AM48</f>
        <v/>
      </c>
      <c r="AP1119">
        <f>'Grid_Requirement'!AN48</f>
        <v/>
      </c>
      <c r="AQ1119">
        <f>'Grid_Requirement'!AO48</f>
        <v/>
      </c>
      <c r="AR1119">
        <f>'Grid_Requirement'!AP48</f>
        <v/>
      </c>
      <c r="AS1119">
        <f>'Grid_Requirement'!AQ48</f>
        <v/>
      </c>
      <c r="AT1119">
        <f>'Grid_Requirement'!AR48</f>
        <v/>
      </c>
      <c r="AU1119">
        <f>'Grid_Requirement'!AS48</f>
        <v/>
      </c>
      <c r="AV1119">
        <f>'Grid_Requirement'!AT48</f>
        <v/>
      </c>
      <c r="AW1119">
        <f>'Grid_Requirement'!AU48</f>
        <v/>
      </c>
      <c r="AX1119">
        <f>'Grid_Requirement'!AV48</f>
        <v/>
      </c>
      <c r="AY1119">
        <f>'Grid_Requirement'!AW48</f>
        <v/>
      </c>
      <c r="AZ1119">
        <f>'Grid_Requirement'!AX48</f>
        <v/>
      </c>
      <c r="BA1119">
        <f>'Grid_Requirement'!AY48</f>
        <v/>
      </c>
      <c r="BB1119">
        <f>'Grid_Requirement'!AZ48</f>
        <v/>
      </c>
      <c r="BC1119">
        <f>'Grid_Requirement'!BA48</f>
        <v/>
      </c>
      <c r="BD1119">
        <f>'Grid_Requirement'!BB48</f>
        <v/>
      </c>
      <c r="BE1119">
        <f>'Grid_Requirement'!BC48</f>
        <v/>
      </c>
      <c r="BF1119">
        <f>'Grid_Requirement'!BD48</f>
        <v/>
      </c>
      <c r="BG1119">
        <f>'Grid_Requirement'!BE48</f>
        <v/>
      </c>
      <c r="BH1119">
        <f>'Grid_Requirement'!BF48</f>
        <v/>
      </c>
      <c r="BI1119">
        <f>'Grid_Requirement'!BG48</f>
        <v/>
      </c>
      <c r="BJ1119">
        <f>'Grid_Requirement'!BH48</f>
        <v/>
      </c>
      <c r="BK1119">
        <f>'Grid_Requirement'!BI48</f>
        <v/>
      </c>
      <c r="BL1119">
        <f>'Grid_Requirement'!BJ48</f>
        <v/>
      </c>
      <c r="BM1119">
        <f>'Grid_Requirement'!BK48</f>
        <v/>
      </c>
      <c r="BN1119">
        <f>'Grid_Requirement'!BL48</f>
        <v/>
      </c>
      <c r="BO1119">
        <f>'Grid_Requirement'!BM48</f>
        <v/>
      </c>
      <c r="BP1119">
        <f>'Grid_Requirement'!BN48</f>
        <v/>
      </c>
      <c r="BQ1119">
        <f>'Grid_Requirement'!BO48</f>
        <v/>
      </c>
      <c r="BR1119">
        <f>'Grid_Requirement'!BP48</f>
        <v/>
      </c>
      <c r="BS1119">
        <f>'Grid_Requirement'!BQ48</f>
        <v/>
      </c>
      <c r="BT1119">
        <f>'Grid_Requirement'!BR48</f>
        <v/>
      </c>
      <c r="BU1119">
        <f>'Grid_Requirement'!BS48</f>
        <v/>
      </c>
      <c r="BV1119">
        <f>'Grid_Requirement'!BT48</f>
        <v/>
      </c>
      <c r="BW1119">
        <f>'Grid_Requirement'!BU48</f>
        <v/>
      </c>
      <c r="BX1119">
        <f>'Grid_Requirement'!BV48</f>
        <v/>
      </c>
      <c r="BY1119">
        <f>'Grid_Requirement'!BW48</f>
        <v/>
      </c>
      <c r="BZ1119">
        <f>'Grid_Requirement'!BX48</f>
        <v/>
      </c>
      <c r="CA1119">
        <f>'Grid_Requirement'!BY48</f>
        <v/>
      </c>
      <c r="CB1119">
        <f>'Grid_Requirement'!BZ48</f>
        <v/>
      </c>
      <c r="CC1119">
        <f>'Grid_Requirement'!CA48</f>
        <v/>
      </c>
      <c r="CD1119">
        <f>'Grid_Requirement'!CB48</f>
        <v/>
      </c>
      <c r="CE1119">
        <f>'Grid_Requirement'!CC48</f>
        <v/>
      </c>
      <c r="CF1119">
        <f>'Grid_Requirement'!CD48</f>
        <v/>
      </c>
      <c r="CG1119">
        <f>'Grid_Requirement'!CE48</f>
        <v/>
      </c>
      <c r="CH1119">
        <f>'Grid_Requirement'!CF48</f>
        <v/>
      </c>
      <c r="CI1119">
        <f>'Grid_Requirement'!CG48</f>
        <v/>
      </c>
      <c r="CJ1119">
        <f>'Grid_Requirement'!CH48</f>
        <v/>
      </c>
      <c r="CK1119">
        <f>'Grid_Requirement'!CI48</f>
        <v/>
      </c>
      <c r="CL1119">
        <f>'Grid_Requirement'!CJ48</f>
        <v/>
      </c>
      <c r="CM1119">
        <f>'Grid_Requirement'!CK48</f>
        <v/>
      </c>
      <c r="CN1119">
        <f>'Grid_Requirement'!CL48</f>
        <v/>
      </c>
      <c r="CO1119">
        <f>'Grid_Requirement'!CM48</f>
        <v/>
      </c>
      <c r="CP1119">
        <f>'Grid_Requirement'!CN48</f>
        <v/>
      </c>
      <c r="CQ1119">
        <f>'Grid_Requirement'!CO48</f>
        <v/>
      </c>
      <c r="CR1119">
        <f>'Grid_Requirement'!CP48</f>
        <v/>
      </c>
      <c r="CS1119">
        <f>'Grid_Requirement'!CQ48</f>
        <v/>
      </c>
      <c r="CT1119">
        <f>'Grid_Requirement'!CR48</f>
        <v/>
      </c>
      <c r="CU1119">
        <f>'Grid_Requirement'!CS48</f>
        <v/>
      </c>
      <c r="CV1119">
        <f>'Grid_Requirement'!CT48</f>
        <v/>
      </c>
      <c r="CW1119">
        <f>'Grid_Requirement'!CU48</f>
        <v/>
      </c>
      <c r="CX1119">
        <f>'Grid_Requirement'!CV48</f>
        <v/>
      </c>
      <c r="CY1119">
        <f>'Grid_Requirement'!CW48</f>
        <v/>
      </c>
      <c r="CZ1119">
        <f>'Grid_Requirement'!CX48</f>
        <v/>
      </c>
      <c r="DA1119">
        <f>'Grid_Requirement'!CY48</f>
        <v/>
      </c>
      <c r="DB1119">
        <f>'Grid_Requirement'!CZ48</f>
        <v/>
      </c>
      <c r="DC1119">
        <f>'Grid_Requirement'!DA48</f>
        <v/>
      </c>
    </row>
    <row r="1120">
      <c r="B1120" t="inlineStr">
        <is>
          <t>TTAF在庫(実績,kg)</t>
        </is>
      </c>
      <c r="D1120">
        <f>'T_TTAFStock'!B52</f>
        <v/>
      </c>
      <c r="E1120">
        <f>'T_TTAFStock'!C52</f>
        <v/>
      </c>
      <c r="F1120">
        <f>'T_TTAFStock'!D52</f>
        <v/>
      </c>
      <c r="G1120">
        <f>'T_TTAFStock'!E52</f>
        <v/>
      </c>
      <c r="H1120">
        <f>'T_TTAFStock'!F52</f>
        <v/>
      </c>
      <c r="I1120">
        <f>'T_TTAFStock'!G52</f>
        <v/>
      </c>
      <c r="J1120">
        <f>'T_TTAFStock'!H52</f>
        <v/>
      </c>
      <c r="K1120">
        <f>'T_TTAFStock'!I52</f>
        <v/>
      </c>
      <c r="L1120">
        <f>'T_TTAFStock'!J52</f>
        <v/>
      </c>
      <c r="M1120">
        <f>'T_TTAFStock'!K52</f>
        <v/>
      </c>
      <c r="N1120">
        <f>'T_TTAFStock'!L52</f>
        <v/>
      </c>
      <c r="O1120">
        <f>'T_TTAFStock'!M52</f>
        <v/>
      </c>
      <c r="P1120">
        <f>'T_TTAFStock'!N52</f>
        <v/>
      </c>
      <c r="Q1120">
        <f>'T_TTAFStock'!O52</f>
        <v/>
      </c>
      <c r="R1120">
        <f>'T_TTAFStock'!P52</f>
        <v/>
      </c>
      <c r="S1120">
        <f>'T_TTAFStock'!Q52</f>
        <v/>
      </c>
      <c r="T1120">
        <f>'T_TTAFStock'!R52</f>
        <v/>
      </c>
      <c r="U1120">
        <f>'T_TTAFStock'!S52</f>
        <v/>
      </c>
      <c r="V1120">
        <f>'T_TTAFStock'!T52</f>
        <v/>
      </c>
      <c r="W1120">
        <f>'T_TTAFStock'!U52</f>
        <v/>
      </c>
      <c r="X1120">
        <f>'T_TTAFStock'!V52</f>
        <v/>
      </c>
      <c r="Y1120">
        <f>'T_TTAFStock'!W52</f>
        <v/>
      </c>
      <c r="Z1120">
        <f>'T_TTAFStock'!X52</f>
        <v/>
      </c>
      <c r="AA1120">
        <f>'T_TTAFStock'!Y52</f>
        <v/>
      </c>
      <c r="AB1120">
        <f>'T_TTAFStock'!Z52</f>
        <v/>
      </c>
      <c r="AC1120">
        <f>'T_TTAFStock'!AA52</f>
        <v/>
      </c>
      <c r="AD1120">
        <f>'T_TTAFStock'!AB52</f>
        <v/>
      </c>
      <c r="AE1120">
        <f>'T_TTAFStock'!AC52</f>
        <v/>
      </c>
      <c r="AF1120">
        <f>'T_TTAFStock'!AD52</f>
        <v/>
      </c>
      <c r="AG1120">
        <f>'T_TTAFStock'!AE52</f>
        <v/>
      </c>
      <c r="AH1120">
        <f>'T_TTAFStock'!AF52</f>
        <v/>
      </c>
      <c r="AI1120">
        <f>'T_TTAFStock'!AG52</f>
        <v/>
      </c>
      <c r="AJ1120">
        <f>'T_TTAFStock'!AH52</f>
        <v/>
      </c>
      <c r="AK1120">
        <f>'T_TTAFStock'!AI52</f>
        <v/>
      </c>
      <c r="AL1120">
        <f>'T_TTAFStock'!AJ52</f>
        <v/>
      </c>
      <c r="AM1120">
        <f>'T_TTAFStock'!AK52</f>
        <v/>
      </c>
      <c r="AN1120">
        <f>'T_TTAFStock'!AL52</f>
        <v/>
      </c>
      <c r="AO1120">
        <f>'T_TTAFStock'!AM52</f>
        <v/>
      </c>
      <c r="AP1120">
        <f>'T_TTAFStock'!AN52</f>
        <v/>
      </c>
      <c r="AQ1120">
        <f>'T_TTAFStock'!AO52</f>
        <v/>
      </c>
      <c r="AR1120">
        <f>'T_TTAFStock'!AP52</f>
        <v/>
      </c>
      <c r="AS1120">
        <f>'T_TTAFStock'!AQ52</f>
        <v/>
      </c>
      <c r="AT1120">
        <f>'T_TTAFStock'!AR52</f>
        <v/>
      </c>
      <c r="AU1120">
        <f>'T_TTAFStock'!AS52</f>
        <v/>
      </c>
      <c r="AV1120">
        <f>'T_TTAFStock'!AT52</f>
        <v/>
      </c>
      <c r="AW1120">
        <f>'T_TTAFStock'!AU52</f>
        <v/>
      </c>
      <c r="AX1120">
        <f>'T_TTAFStock'!AV52</f>
        <v/>
      </c>
      <c r="AY1120">
        <f>'T_TTAFStock'!AW52</f>
        <v/>
      </c>
      <c r="AZ1120">
        <f>'T_TTAFStock'!AX52</f>
        <v/>
      </c>
      <c r="BA1120">
        <f>'T_TTAFStock'!AY52</f>
        <v/>
      </c>
      <c r="BB1120">
        <f>'T_TTAFStock'!AZ52</f>
        <v/>
      </c>
      <c r="BC1120">
        <f>'T_TTAFStock'!BA52</f>
        <v/>
      </c>
      <c r="BD1120">
        <f>'T_TTAFStock'!BB52</f>
        <v/>
      </c>
      <c r="BE1120">
        <f>'T_TTAFStock'!BC52</f>
        <v/>
      </c>
      <c r="BF1120">
        <f>'T_TTAFStock'!BD52</f>
        <v/>
      </c>
      <c r="BG1120">
        <f>'T_TTAFStock'!BE52</f>
        <v/>
      </c>
      <c r="BH1120">
        <f>'T_TTAFStock'!BF52</f>
        <v/>
      </c>
      <c r="BI1120">
        <f>'T_TTAFStock'!BG52</f>
        <v/>
      </c>
      <c r="BJ1120">
        <f>'T_TTAFStock'!BH52</f>
        <v/>
      </c>
      <c r="BK1120">
        <f>'T_TTAFStock'!BI52</f>
        <v/>
      </c>
      <c r="BL1120">
        <f>'T_TTAFStock'!BJ52</f>
        <v/>
      </c>
      <c r="BM1120">
        <f>'T_TTAFStock'!BK52</f>
        <v/>
      </c>
      <c r="BN1120">
        <f>'T_TTAFStock'!BL52</f>
        <v/>
      </c>
      <c r="BO1120">
        <f>'T_TTAFStock'!BM52</f>
        <v/>
      </c>
      <c r="BP1120">
        <f>'T_TTAFStock'!BN52</f>
        <v/>
      </c>
      <c r="BQ1120">
        <f>'T_TTAFStock'!BO52</f>
        <v/>
      </c>
      <c r="BR1120">
        <f>'T_TTAFStock'!BP52</f>
        <v/>
      </c>
      <c r="BS1120">
        <f>'T_TTAFStock'!BQ52</f>
        <v/>
      </c>
      <c r="BT1120">
        <f>'T_TTAFStock'!BR52</f>
        <v/>
      </c>
      <c r="BU1120">
        <f>'T_TTAFStock'!BS52</f>
        <v/>
      </c>
      <c r="BV1120">
        <f>'T_TTAFStock'!BT52</f>
        <v/>
      </c>
      <c r="BW1120">
        <f>'T_TTAFStock'!BU52</f>
        <v/>
      </c>
      <c r="BX1120">
        <f>'T_TTAFStock'!BV52</f>
        <v/>
      </c>
      <c r="BY1120">
        <f>'T_TTAFStock'!BW52</f>
        <v/>
      </c>
      <c r="BZ1120">
        <f>'T_TTAFStock'!BX52</f>
        <v/>
      </c>
      <c r="CA1120">
        <f>'T_TTAFStock'!BY52</f>
        <v/>
      </c>
      <c r="CB1120">
        <f>'T_TTAFStock'!BZ52</f>
        <v/>
      </c>
      <c r="CC1120">
        <f>'T_TTAFStock'!CA52</f>
        <v/>
      </c>
      <c r="CD1120">
        <f>'T_TTAFStock'!CB52</f>
        <v/>
      </c>
      <c r="CE1120">
        <f>'T_TTAFStock'!CC52</f>
        <v/>
      </c>
      <c r="CF1120">
        <f>'T_TTAFStock'!CD52</f>
        <v/>
      </c>
      <c r="CG1120">
        <f>'T_TTAFStock'!CE52</f>
        <v/>
      </c>
      <c r="CH1120">
        <f>'T_TTAFStock'!CF52</f>
        <v/>
      </c>
      <c r="CI1120">
        <f>'T_TTAFStock'!CG52</f>
        <v/>
      </c>
      <c r="CJ1120">
        <f>'T_TTAFStock'!CH52</f>
        <v/>
      </c>
      <c r="CK1120">
        <f>'T_TTAFStock'!CI52</f>
        <v/>
      </c>
      <c r="CL1120">
        <f>'T_TTAFStock'!CJ52</f>
        <v/>
      </c>
      <c r="CM1120">
        <f>'T_TTAFStock'!CK52</f>
        <v/>
      </c>
      <c r="CN1120">
        <f>'T_TTAFStock'!CL52</f>
        <v/>
      </c>
      <c r="CO1120">
        <f>'T_TTAFStock'!CM52</f>
        <v/>
      </c>
      <c r="CP1120">
        <f>'T_TTAFStock'!CN52</f>
        <v/>
      </c>
      <c r="CQ1120">
        <f>'T_TTAFStock'!CO52</f>
        <v/>
      </c>
      <c r="CR1120">
        <f>'T_TTAFStock'!CP52</f>
        <v/>
      </c>
      <c r="CS1120">
        <f>'T_TTAFStock'!CQ52</f>
        <v/>
      </c>
      <c r="CT1120">
        <f>'T_TTAFStock'!CR52</f>
        <v/>
      </c>
      <c r="CU1120">
        <f>'T_TTAFStock'!CS52</f>
        <v/>
      </c>
      <c r="CV1120">
        <f>'T_TTAFStock'!CT52</f>
        <v/>
      </c>
      <c r="CW1120">
        <f>'T_TTAFStock'!CU52</f>
        <v/>
      </c>
      <c r="CX1120">
        <f>'T_TTAFStock'!CV52</f>
        <v/>
      </c>
      <c r="CY1120">
        <f>'T_TTAFStock'!CW52</f>
        <v/>
      </c>
      <c r="CZ1120">
        <f>'T_TTAFStock'!CX52</f>
        <v/>
      </c>
      <c r="DA1120">
        <f>'T_TTAFStock'!CY52</f>
        <v/>
      </c>
      <c r="DB1120">
        <f>'T_TTAFStock'!CZ52</f>
        <v/>
      </c>
      <c r="DC1120">
        <f>'T_TTAFStock'!DA52</f>
        <v/>
      </c>
    </row>
    <row r="1121">
      <c r="B1121" t="inlineStr">
        <is>
          <t>自社在庫(実績,kg)</t>
        </is>
      </c>
      <c r="D1121">
        <f>'T_SelfStock'!B52</f>
        <v/>
      </c>
      <c r="E1121">
        <f>'T_SelfStock'!C52</f>
        <v/>
      </c>
      <c r="F1121">
        <f>'T_SelfStock'!D52</f>
        <v/>
      </c>
      <c r="G1121">
        <f>'T_SelfStock'!E52</f>
        <v/>
      </c>
      <c r="H1121">
        <f>'T_SelfStock'!F52</f>
        <v/>
      </c>
      <c r="I1121">
        <f>'T_SelfStock'!G52</f>
        <v/>
      </c>
      <c r="J1121">
        <f>'T_SelfStock'!H52</f>
        <v/>
      </c>
      <c r="K1121">
        <f>'T_SelfStock'!I52</f>
        <v/>
      </c>
      <c r="L1121">
        <f>'T_SelfStock'!J52</f>
        <v/>
      </c>
      <c r="M1121">
        <f>'T_SelfStock'!K52</f>
        <v/>
      </c>
      <c r="N1121">
        <f>'T_SelfStock'!L52</f>
        <v/>
      </c>
      <c r="O1121">
        <f>'T_SelfStock'!M52</f>
        <v/>
      </c>
      <c r="P1121">
        <f>'T_SelfStock'!N52</f>
        <v/>
      </c>
      <c r="Q1121">
        <f>'T_SelfStock'!O52</f>
        <v/>
      </c>
      <c r="R1121">
        <f>'T_SelfStock'!P52</f>
        <v/>
      </c>
      <c r="S1121">
        <f>'T_SelfStock'!Q52</f>
        <v/>
      </c>
      <c r="T1121">
        <f>'T_SelfStock'!R52</f>
        <v/>
      </c>
      <c r="U1121">
        <f>'T_SelfStock'!S52</f>
        <v/>
      </c>
      <c r="V1121">
        <f>'T_SelfStock'!T52</f>
        <v/>
      </c>
      <c r="W1121">
        <f>'T_SelfStock'!U52</f>
        <v/>
      </c>
      <c r="X1121">
        <f>'T_SelfStock'!V52</f>
        <v/>
      </c>
      <c r="Y1121">
        <f>'T_SelfStock'!W52</f>
        <v/>
      </c>
      <c r="Z1121">
        <f>'T_SelfStock'!X52</f>
        <v/>
      </c>
      <c r="AA1121">
        <f>'T_SelfStock'!Y52</f>
        <v/>
      </c>
      <c r="AB1121">
        <f>'T_SelfStock'!Z52</f>
        <v/>
      </c>
      <c r="AC1121">
        <f>'T_SelfStock'!AA52</f>
        <v/>
      </c>
      <c r="AD1121">
        <f>'T_SelfStock'!AB52</f>
        <v/>
      </c>
      <c r="AE1121">
        <f>'T_SelfStock'!AC52</f>
        <v/>
      </c>
      <c r="AF1121">
        <f>'T_SelfStock'!AD52</f>
        <v/>
      </c>
      <c r="AG1121">
        <f>'T_SelfStock'!AE52</f>
        <v/>
      </c>
      <c r="AH1121">
        <f>'T_SelfStock'!AF52</f>
        <v/>
      </c>
      <c r="AI1121">
        <f>'T_SelfStock'!AG52</f>
        <v/>
      </c>
      <c r="AJ1121">
        <f>'T_SelfStock'!AH52</f>
        <v/>
      </c>
      <c r="AK1121">
        <f>'T_SelfStock'!AI52</f>
        <v/>
      </c>
      <c r="AL1121">
        <f>'T_SelfStock'!AJ52</f>
        <v/>
      </c>
      <c r="AM1121">
        <f>'T_SelfStock'!AK52</f>
        <v/>
      </c>
      <c r="AN1121">
        <f>'T_SelfStock'!AL52</f>
        <v/>
      </c>
      <c r="AO1121">
        <f>'T_SelfStock'!AM52</f>
        <v/>
      </c>
      <c r="AP1121">
        <f>'T_SelfStock'!AN52</f>
        <v/>
      </c>
      <c r="AQ1121">
        <f>'T_SelfStock'!AO52</f>
        <v/>
      </c>
      <c r="AR1121">
        <f>'T_SelfStock'!AP52</f>
        <v/>
      </c>
      <c r="AS1121">
        <f>'T_SelfStock'!AQ52</f>
        <v/>
      </c>
      <c r="AT1121">
        <f>'T_SelfStock'!AR52</f>
        <v/>
      </c>
      <c r="AU1121">
        <f>'T_SelfStock'!AS52</f>
        <v/>
      </c>
      <c r="AV1121">
        <f>'T_SelfStock'!AT52</f>
        <v/>
      </c>
      <c r="AW1121">
        <f>'T_SelfStock'!AU52</f>
        <v/>
      </c>
      <c r="AX1121">
        <f>'T_SelfStock'!AV52</f>
        <v/>
      </c>
      <c r="AY1121">
        <f>'T_SelfStock'!AW52</f>
        <v/>
      </c>
      <c r="AZ1121">
        <f>'T_SelfStock'!AX52</f>
        <v/>
      </c>
      <c r="BA1121">
        <f>'T_SelfStock'!AY52</f>
        <v/>
      </c>
      <c r="BB1121">
        <f>'T_SelfStock'!AZ52</f>
        <v/>
      </c>
      <c r="BC1121">
        <f>'T_SelfStock'!BA52</f>
        <v/>
      </c>
      <c r="BD1121">
        <f>'T_SelfStock'!BB52</f>
        <v/>
      </c>
      <c r="BE1121">
        <f>'T_SelfStock'!BC52</f>
        <v/>
      </c>
      <c r="BF1121">
        <f>'T_SelfStock'!BD52</f>
        <v/>
      </c>
      <c r="BG1121">
        <f>'T_SelfStock'!BE52</f>
        <v/>
      </c>
      <c r="BH1121">
        <f>'T_SelfStock'!BF52</f>
        <v/>
      </c>
      <c r="BI1121">
        <f>'T_SelfStock'!BG52</f>
        <v/>
      </c>
      <c r="BJ1121">
        <f>'T_SelfStock'!BH52</f>
        <v/>
      </c>
      <c r="BK1121">
        <f>'T_SelfStock'!BI52</f>
        <v/>
      </c>
      <c r="BL1121">
        <f>'T_SelfStock'!BJ52</f>
        <v/>
      </c>
      <c r="BM1121">
        <f>'T_SelfStock'!BK52</f>
        <v/>
      </c>
      <c r="BN1121">
        <f>'T_SelfStock'!BL52</f>
        <v/>
      </c>
      <c r="BO1121">
        <f>'T_SelfStock'!BM52</f>
        <v/>
      </c>
      <c r="BP1121">
        <f>'T_SelfStock'!BN52</f>
        <v/>
      </c>
      <c r="BQ1121">
        <f>'T_SelfStock'!BO52</f>
        <v/>
      </c>
      <c r="BR1121">
        <f>'T_SelfStock'!BP52</f>
        <v/>
      </c>
      <c r="BS1121">
        <f>'T_SelfStock'!BQ52</f>
        <v/>
      </c>
      <c r="BT1121">
        <f>'T_SelfStock'!BR52</f>
        <v/>
      </c>
      <c r="BU1121">
        <f>'T_SelfStock'!BS52</f>
        <v/>
      </c>
      <c r="BV1121">
        <f>'T_SelfStock'!BT52</f>
        <v/>
      </c>
      <c r="BW1121">
        <f>'T_SelfStock'!BU52</f>
        <v/>
      </c>
      <c r="BX1121">
        <f>'T_SelfStock'!BV52</f>
        <v/>
      </c>
      <c r="BY1121">
        <f>'T_SelfStock'!BW52</f>
        <v/>
      </c>
      <c r="BZ1121">
        <f>'T_SelfStock'!BX52</f>
        <v/>
      </c>
      <c r="CA1121">
        <f>'T_SelfStock'!BY52</f>
        <v/>
      </c>
      <c r="CB1121">
        <f>'T_SelfStock'!BZ52</f>
        <v/>
      </c>
      <c r="CC1121">
        <f>'T_SelfStock'!CA52</f>
        <v/>
      </c>
      <c r="CD1121">
        <f>'T_SelfStock'!CB52</f>
        <v/>
      </c>
      <c r="CE1121">
        <f>'T_SelfStock'!CC52</f>
        <v/>
      </c>
      <c r="CF1121">
        <f>'T_SelfStock'!CD52</f>
        <v/>
      </c>
      <c r="CG1121">
        <f>'T_SelfStock'!CE52</f>
        <v/>
      </c>
      <c r="CH1121">
        <f>'T_SelfStock'!CF52</f>
        <v/>
      </c>
      <c r="CI1121">
        <f>'T_SelfStock'!CG52</f>
        <v/>
      </c>
      <c r="CJ1121">
        <f>'T_SelfStock'!CH52</f>
        <v/>
      </c>
      <c r="CK1121">
        <f>'T_SelfStock'!CI52</f>
        <v/>
      </c>
      <c r="CL1121">
        <f>'T_SelfStock'!CJ52</f>
        <v/>
      </c>
      <c r="CM1121">
        <f>'T_SelfStock'!CK52</f>
        <v/>
      </c>
      <c r="CN1121">
        <f>'T_SelfStock'!CL52</f>
        <v/>
      </c>
      <c r="CO1121">
        <f>'T_SelfStock'!CM52</f>
        <v/>
      </c>
      <c r="CP1121">
        <f>'T_SelfStock'!CN52</f>
        <v/>
      </c>
      <c r="CQ1121">
        <f>'T_SelfStock'!CO52</f>
        <v/>
      </c>
      <c r="CR1121">
        <f>'T_SelfStock'!CP52</f>
        <v/>
      </c>
      <c r="CS1121">
        <f>'T_SelfStock'!CQ52</f>
        <v/>
      </c>
      <c r="CT1121">
        <f>'T_SelfStock'!CR52</f>
        <v/>
      </c>
      <c r="CU1121">
        <f>'T_SelfStock'!CS52</f>
        <v/>
      </c>
      <c r="CV1121">
        <f>'T_SelfStock'!CT52</f>
        <v/>
      </c>
      <c r="CW1121">
        <f>'T_SelfStock'!CU52</f>
        <v/>
      </c>
      <c r="CX1121">
        <f>'T_SelfStock'!CV52</f>
        <v/>
      </c>
      <c r="CY1121">
        <f>'T_SelfStock'!CW52</f>
        <v/>
      </c>
      <c r="CZ1121">
        <f>'T_SelfStock'!CX52</f>
        <v/>
      </c>
      <c r="DA1121">
        <f>'T_SelfStock'!CY52</f>
        <v/>
      </c>
      <c r="DB1121">
        <f>'T_SelfStock'!CZ52</f>
        <v/>
      </c>
      <c r="DC1121">
        <f>'T_SelfStock'!DA52</f>
        <v/>
      </c>
    </row>
    <row r="1122">
      <c r="B1122" t="inlineStr">
        <is>
          <t>Order(発注予定,kg)</t>
        </is>
      </c>
      <c r="D1122" s="23" t="n"/>
      <c r="E1122" s="23" t="n"/>
      <c r="F1122" s="23" t="n"/>
      <c r="G1122" s="23" t="n"/>
      <c r="H1122" s="23" t="n"/>
      <c r="I1122" s="23" t="n"/>
      <c r="J1122" s="23" t="n"/>
      <c r="K1122" s="23" t="n"/>
      <c r="L1122" s="23" t="n"/>
      <c r="M1122" s="23" t="n"/>
      <c r="N1122" s="23" t="n"/>
      <c r="O1122" s="23" t="n"/>
      <c r="P1122" s="23" t="n"/>
      <c r="Q1122" s="23" t="n"/>
      <c r="R1122" s="23" t="n"/>
      <c r="S1122" s="23" t="n"/>
      <c r="T1122" s="23" t="n"/>
      <c r="U1122" s="23" t="n"/>
      <c r="V1122" s="23" t="n"/>
      <c r="W1122" s="23" t="n"/>
      <c r="X1122" s="23" t="n"/>
      <c r="Y1122" s="23" t="n"/>
      <c r="Z1122" s="23" t="n"/>
      <c r="AA1122" s="23" t="n"/>
      <c r="AB1122" s="23" t="n"/>
      <c r="AC1122" s="23" t="n"/>
      <c r="AD1122" s="23" t="n"/>
      <c r="AE1122" s="23" t="n"/>
      <c r="AF1122" s="23" t="n"/>
      <c r="AG1122" s="23" t="n"/>
      <c r="AH1122" s="23" t="n"/>
      <c r="AI1122" s="23" t="n"/>
      <c r="AJ1122" s="23" t="n"/>
      <c r="AK1122" s="23" t="n"/>
      <c r="AL1122" s="23" t="n"/>
      <c r="AM1122" s="23" t="n"/>
      <c r="AN1122" s="23" t="n"/>
      <c r="AO1122" s="23" t="n"/>
      <c r="AP1122" s="23" t="n"/>
      <c r="AQ1122" s="23" t="n"/>
      <c r="AR1122" s="23" t="n"/>
      <c r="AS1122" s="23" t="n"/>
      <c r="AT1122" s="23" t="n"/>
      <c r="AU1122" s="23" t="n"/>
      <c r="AV1122" s="23" t="n"/>
      <c r="AW1122" s="23" t="n"/>
      <c r="AX1122" s="23" t="n"/>
      <c r="AY1122" s="23" t="n"/>
      <c r="AZ1122" s="23" t="n"/>
      <c r="BA1122" s="23" t="n"/>
      <c r="BB1122" s="23" t="n"/>
      <c r="BC1122" s="23" t="n"/>
      <c r="BD1122" s="23" t="n"/>
      <c r="BE1122" s="23" t="n"/>
      <c r="BF1122" s="23" t="n"/>
      <c r="BG1122" s="23" t="n"/>
      <c r="BH1122" s="23" t="n"/>
      <c r="BI1122" s="23" t="n"/>
      <c r="BJ1122" s="23" t="n"/>
      <c r="BK1122" s="23" t="n"/>
      <c r="BL1122" s="23" t="n"/>
      <c r="BM1122" s="23" t="n"/>
      <c r="BN1122" s="23" t="n"/>
      <c r="BO1122" s="23" t="n"/>
      <c r="BP1122" s="23" t="n"/>
      <c r="BQ1122" s="23" t="n"/>
      <c r="BR1122" s="23" t="n"/>
      <c r="BS1122" s="23" t="n"/>
      <c r="BT1122" s="23" t="n"/>
      <c r="BU1122" s="23" t="n"/>
      <c r="BV1122" s="23" t="n"/>
      <c r="BW1122" s="23" t="n"/>
      <c r="BX1122" s="23" t="n"/>
      <c r="BY1122" s="23" t="n"/>
      <c r="BZ1122" s="23" t="n"/>
      <c r="CA1122" s="23" t="n"/>
      <c r="CB1122" s="23" t="n"/>
      <c r="CC1122" s="23" t="n"/>
      <c r="CD1122" s="23" t="n"/>
      <c r="CE1122" s="23" t="n"/>
      <c r="CF1122" s="23" t="n"/>
      <c r="CG1122" s="23" t="n"/>
      <c r="CH1122" s="23" t="n"/>
      <c r="CI1122" s="23" t="n"/>
      <c r="CJ1122" s="23" t="n"/>
      <c r="CK1122" s="23" t="n"/>
      <c r="CL1122" s="23" t="n"/>
      <c r="CM1122" s="23" t="n"/>
      <c r="CN1122" s="23" t="n"/>
      <c r="CO1122" s="23" t="n"/>
      <c r="CP1122" s="23" t="n"/>
      <c r="CQ1122" s="23" t="n"/>
      <c r="CR1122" s="23" t="n"/>
      <c r="CS1122" s="23" t="n"/>
      <c r="CT1122" s="23" t="n"/>
      <c r="CU1122" s="23" t="n"/>
      <c r="CV1122" s="23" t="n"/>
      <c r="CW1122" s="23" t="n"/>
      <c r="CX1122" s="23" t="n"/>
      <c r="CY1122" s="23" t="n"/>
      <c r="CZ1122" s="23" t="n"/>
      <c r="DA1122" s="23" t="n"/>
      <c r="DB1122" s="23" t="n"/>
      <c r="DC1122" s="23" t="n"/>
      <c r="DE1122" s="12" t="inlineStr">
        <is>
          <t>CHEM-1470</t>
        </is>
      </c>
    </row>
    <row r="1123">
      <c r="B1123" s="24" t="inlineStr">
        <is>
          <t>PO_No</t>
        </is>
      </c>
      <c r="D1123" s="25" t="n"/>
      <c r="E1123" s="25" t="n"/>
      <c r="F1123" s="25" t="n"/>
      <c r="G1123" s="25" t="n"/>
      <c r="H1123" s="25" t="n"/>
      <c r="I1123" s="25" t="n"/>
      <c r="J1123" s="25" t="n"/>
      <c r="K1123" s="25" t="n"/>
      <c r="L1123" s="25" t="n"/>
      <c r="M1123" s="25" t="n"/>
      <c r="N1123" s="25" t="n"/>
      <c r="O1123" s="25" t="n"/>
      <c r="P1123" s="25" t="n"/>
      <c r="Q1123" s="25" t="n"/>
      <c r="R1123" s="25" t="n"/>
      <c r="S1123" s="25" t="n"/>
      <c r="T1123" s="25" t="n"/>
      <c r="U1123" s="25" t="n"/>
      <c r="V1123" s="25" t="n"/>
      <c r="W1123" s="25" t="n"/>
      <c r="X1123" s="25" t="n"/>
      <c r="Y1123" s="25" t="n"/>
      <c r="Z1123" s="25" t="n"/>
      <c r="AA1123" s="25" t="n"/>
      <c r="AB1123" s="25" t="n"/>
      <c r="AC1123" s="25" t="n"/>
      <c r="AD1123" s="25" t="n"/>
      <c r="AE1123" s="25" t="n"/>
      <c r="AF1123" s="25" t="n"/>
      <c r="AG1123" s="25" t="n"/>
      <c r="AH1123" s="25" t="n"/>
      <c r="AI1123" s="25" t="n"/>
      <c r="AJ1123" s="25" t="n"/>
      <c r="AK1123" s="25" t="n"/>
      <c r="AL1123" s="25" t="n"/>
      <c r="AM1123" s="25" t="n"/>
      <c r="AN1123" s="25" t="n"/>
      <c r="AO1123" s="25" t="n"/>
      <c r="AP1123" s="25" t="n"/>
      <c r="AQ1123" s="25" t="n"/>
      <c r="AR1123" s="25" t="n"/>
      <c r="AS1123" s="25" t="n"/>
      <c r="AT1123" s="25" t="n"/>
      <c r="AU1123" s="25" t="n"/>
      <c r="AV1123" s="25" t="n"/>
      <c r="AW1123" s="25" t="n"/>
      <c r="AX1123" s="25" t="n"/>
      <c r="AY1123" s="25" t="n"/>
      <c r="AZ1123" s="25" t="n"/>
      <c r="BA1123" s="25" t="n"/>
      <c r="BB1123" s="25" t="n"/>
      <c r="BC1123" s="25" t="n"/>
      <c r="BD1123" s="25" t="n"/>
      <c r="BE1123" s="25" t="n"/>
      <c r="BF1123" s="25" t="n"/>
      <c r="BG1123" s="25" t="n"/>
      <c r="BH1123" s="25" t="n"/>
      <c r="BI1123" s="25" t="n"/>
      <c r="BJ1123" s="25" t="n"/>
      <c r="BK1123" s="25" t="n"/>
      <c r="BL1123" s="25" t="n"/>
      <c r="BM1123" s="25" t="n"/>
      <c r="BN1123" s="25" t="n"/>
      <c r="BO1123" s="25" t="n"/>
      <c r="BP1123" s="25" t="n"/>
      <c r="BQ1123" s="25" t="n"/>
      <c r="BR1123" s="25" t="n"/>
      <c r="BS1123" s="25" t="n"/>
      <c r="BT1123" s="25" t="n"/>
      <c r="BU1123" s="25" t="n"/>
      <c r="BV1123" s="25" t="n"/>
      <c r="BW1123" s="25" t="n"/>
      <c r="BX1123" s="25" t="n"/>
      <c r="BY1123" s="25" t="n"/>
      <c r="BZ1123" s="25" t="n"/>
      <c r="CA1123" s="25" t="n"/>
      <c r="CB1123" s="25" t="n"/>
      <c r="CC1123" s="25" t="n"/>
      <c r="CD1123" s="25" t="n"/>
      <c r="CE1123" s="25" t="n"/>
      <c r="CF1123" s="25" t="n"/>
      <c r="CG1123" s="25" t="n"/>
      <c r="CH1123" s="25" t="n"/>
      <c r="CI1123" s="25" t="n"/>
      <c r="CJ1123" s="25" t="n"/>
      <c r="CK1123" s="25" t="n"/>
      <c r="CL1123" s="25" t="n"/>
      <c r="CM1123" s="25" t="n"/>
      <c r="CN1123" s="25" t="n"/>
      <c r="CO1123" s="25" t="n"/>
      <c r="CP1123" s="25" t="n"/>
      <c r="CQ1123" s="25" t="n"/>
      <c r="CR1123" s="25" t="n"/>
      <c r="CS1123" s="25" t="n"/>
      <c r="CT1123" s="25" t="n"/>
      <c r="CU1123" s="25" t="n"/>
      <c r="CV1123" s="25" t="n"/>
      <c r="CW1123" s="25" t="n"/>
      <c r="CX1123" s="25" t="n"/>
      <c r="CY1123" s="25" t="n"/>
      <c r="CZ1123" s="25" t="n"/>
      <c r="DA1123" s="25" t="n"/>
      <c r="DB1123" s="25" t="n"/>
      <c r="DC1123" s="25" t="n"/>
    </row>
    <row r="1124">
      <c r="B1124" s="5" t="inlineStr">
        <is>
          <t>合計在庫(週末時点,kg)</t>
        </is>
      </c>
      <c r="D1124">
        <f>'Grid_Stock'!B48</f>
        <v/>
      </c>
      <c r="E1124">
        <f>'Grid_Stock'!C48</f>
        <v/>
      </c>
      <c r="F1124">
        <f>'Grid_Stock'!D48</f>
        <v/>
      </c>
      <c r="G1124">
        <f>'Grid_Stock'!E48</f>
        <v/>
      </c>
      <c r="H1124">
        <f>'Grid_Stock'!F48</f>
        <v/>
      </c>
      <c r="I1124">
        <f>'Grid_Stock'!G48</f>
        <v/>
      </c>
      <c r="J1124">
        <f>'Grid_Stock'!H48</f>
        <v/>
      </c>
      <c r="K1124">
        <f>'Grid_Stock'!I48</f>
        <v/>
      </c>
      <c r="L1124">
        <f>'Grid_Stock'!J48</f>
        <v/>
      </c>
      <c r="M1124">
        <f>'Grid_Stock'!K48</f>
        <v/>
      </c>
      <c r="N1124">
        <f>'Grid_Stock'!L48</f>
        <v/>
      </c>
      <c r="O1124">
        <f>'Grid_Stock'!M48</f>
        <v/>
      </c>
      <c r="P1124">
        <f>'Grid_Stock'!N48</f>
        <v/>
      </c>
      <c r="Q1124">
        <f>'Grid_Stock'!O48</f>
        <v/>
      </c>
      <c r="R1124">
        <f>'Grid_Stock'!P48</f>
        <v/>
      </c>
      <c r="S1124">
        <f>'Grid_Stock'!Q48</f>
        <v/>
      </c>
      <c r="T1124">
        <f>'Grid_Stock'!R48</f>
        <v/>
      </c>
      <c r="U1124">
        <f>'Grid_Stock'!S48</f>
        <v/>
      </c>
      <c r="V1124">
        <f>'Grid_Stock'!T48</f>
        <v/>
      </c>
      <c r="W1124">
        <f>'Grid_Stock'!U48</f>
        <v/>
      </c>
      <c r="X1124">
        <f>'Grid_Stock'!V48</f>
        <v/>
      </c>
      <c r="Y1124">
        <f>'Grid_Stock'!W48</f>
        <v/>
      </c>
      <c r="Z1124">
        <f>'Grid_Stock'!X48</f>
        <v/>
      </c>
      <c r="AA1124">
        <f>'Grid_Stock'!Y48</f>
        <v/>
      </c>
      <c r="AB1124">
        <f>'Grid_Stock'!Z48</f>
        <v/>
      </c>
      <c r="AC1124">
        <f>'Grid_Stock'!AA48</f>
        <v/>
      </c>
      <c r="AD1124">
        <f>'Grid_Stock'!AB48</f>
        <v/>
      </c>
      <c r="AE1124">
        <f>'Grid_Stock'!AC48</f>
        <v/>
      </c>
      <c r="AF1124">
        <f>'Grid_Stock'!AD48</f>
        <v/>
      </c>
      <c r="AG1124">
        <f>'Grid_Stock'!AE48</f>
        <v/>
      </c>
      <c r="AH1124">
        <f>'Grid_Stock'!AF48</f>
        <v/>
      </c>
      <c r="AI1124">
        <f>'Grid_Stock'!AG48</f>
        <v/>
      </c>
      <c r="AJ1124">
        <f>'Grid_Stock'!AH48</f>
        <v/>
      </c>
      <c r="AK1124">
        <f>'Grid_Stock'!AI48</f>
        <v/>
      </c>
      <c r="AL1124">
        <f>'Grid_Stock'!AJ48</f>
        <v/>
      </c>
      <c r="AM1124">
        <f>'Grid_Stock'!AK48</f>
        <v/>
      </c>
      <c r="AN1124">
        <f>'Grid_Stock'!AL48</f>
        <v/>
      </c>
      <c r="AO1124">
        <f>'Grid_Stock'!AM48</f>
        <v/>
      </c>
      <c r="AP1124">
        <f>'Grid_Stock'!AN48</f>
        <v/>
      </c>
      <c r="AQ1124">
        <f>'Grid_Stock'!AO48</f>
        <v/>
      </c>
      <c r="AR1124">
        <f>'Grid_Stock'!AP48</f>
        <v/>
      </c>
      <c r="AS1124">
        <f>'Grid_Stock'!AQ48</f>
        <v/>
      </c>
      <c r="AT1124">
        <f>'Grid_Stock'!AR48</f>
        <v/>
      </c>
      <c r="AU1124">
        <f>'Grid_Stock'!AS48</f>
        <v/>
      </c>
      <c r="AV1124">
        <f>'Grid_Stock'!AT48</f>
        <v/>
      </c>
      <c r="AW1124">
        <f>'Grid_Stock'!AU48</f>
        <v/>
      </c>
      <c r="AX1124">
        <f>'Grid_Stock'!AV48</f>
        <v/>
      </c>
      <c r="AY1124">
        <f>'Grid_Stock'!AW48</f>
        <v/>
      </c>
      <c r="AZ1124">
        <f>'Grid_Stock'!AX48</f>
        <v/>
      </c>
      <c r="BA1124">
        <f>'Grid_Stock'!AY48</f>
        <v/>
      </c>
      <c r="BB1124">
        <f>'Grid_Stock'!AZ48</f>
        <v/>
      </c>
      <c r="BC1124">
        <f>'Grid_Stock'!BA48</f>
        <v/>
      </c>
      <c r="BD1124">
        <f>'Grid_Stock'!BB48</f>
        <v/>
      </c>
      <c r="BE1124">
        <f>'Grid_Stock'!BC48</f>
        <v/>
      </c>
      <c r="BF1124">
        <f>'Grid_Stock'!BD48</f>
        <v/>
      </c>
      <c r="BG1124">
        <f>'Grid_Stock'!BE48</f>
        <v/>
      </c>
      <c r="BH1124">
        <f>'Grid_Stock'!BF48</f>
        <v/>
      </c>
      <c r="BI1124">
        <f>'Grid_Stock'!BG48</f>
        <v/>
      </c>
      <c r="BJ1124">
        <f>'Grid_Stock'!BH48</f>
        <v/>
      </c>
      <c r="BK1124">
        <f>'Grid_Stock'!BI48</f>
        <v/>
      </c>
      <c r="BL1124">
        <f>'Grid_Stock'!BJ48</f>
        <v/>
      </c>
      <c r="BM1124">
        <f>'Grid_Stock'!BK48</f>
        <v/>
      </c>
      <c r="BN1124">
        <f>'Grid_Stock'!BL48</f>
        <v/>
      </c>
      <c r="BO1124">
        <f>'Grid_Stock'!BM48</f>
        <v/>
      </c>
      <c r="BP1124">
        <f>'Grid_Stock'!BN48</f>
        <v/>
      </c>
      <c r="BQ1124">
        <f>'Grid_Stock'!BO48</f>
        <v/>
      </c>
      <c r="BR1124">
        <f>'Grid_Stock'!BP48</f>
        <v/>
      </c>
      <c r="BS1124">
        <f>'Grid_Stock'!BQ48</f>
        <v/>
      </c>
      <c r="BT1124">
        <f>'Grid_Stock'!BR48</f>
        <v/>
      </c>
      <c r="BU1124">
        <f>'Grid_Stock'!BS48</f>
        <v/>
      </c>
      <c r="BV1124">
        <f>'Grid_Stock'!BT48</f>
        <v/>
      </c>
      <c r="BW1124">
        <f>'Grid_Stock'!BU48</f>
        <v/>
      </c>
      <c r="BX1124">
        <f>'Grid_Stock'!BV48</f>
        <v/>
      </c>
      <c r="BY1124">
        <f>'Grid_Stock'!BW48</f>
        <v/>
      </c>
      <c r="BZ1124">
        <f>'Grid_Stock'!BX48</f>
        <v/>
      </c>
      <c r="CA1124">
        <f>'Grid_Stock'!BY48</f>
        <v/>
      </c>
      <c r="CB1124">
        <f>'Grid_Stock'!BZ48</f>
        <v/>
      </c>
      <c r="CC1124">
        <f>'Grid_Stock'!CA48</f>
        <v/>
      </c>
      <c r="CD1124">
        <f>'Grid_Stock'!CB48</f>
        <v/>
      </c>
      <c r="CE1124">
        <f>'Grid_Stock'!CC48</f>
        <v/>
      </c>
      <c r="CF1124">
        <f>'Grid_Stock'!CD48</f>
        <v/>
      </c>
      <c r="CG1124">
        <f>'Grid_Stock'!CE48</f>
        <v/>
      </c>
      <c r="CH1124">
        <f>'Grid_Stock'!CF48</f>
        <v/>
      </c>
      <c r="CI1124">
        <f>'Grid_Stock'!CG48</f>
        <v/>
      </c>
      <c r="CJ1124">
        <f>'Grid_Stock'!CH48</f>
        <v/>
      </c>
      <c r="CK1124">
        <f>'Grid_Stock'!CI48</f>
        <v/>
      </c>
      <c r="CL1124">
        <f>'Grid_Stock'!CJ48</f>
        <v/>
      </c>
      <c r="CM1124">
        <f>'Grid_Stock'!CK48</f>
        <v/>
      </c>
      <c r="CN1124">
        <f>'Grid_Stock'!CL48</f>
        <v/>
      </c>
      <c r="CO1124">
        <f>'Grid_Stock'!CM48</f>
        <v/>
      </c>
      <c r="CP1124">
        <f>'Grid_Stock'!CN48</f>
        <v/>
      </c>
      <c r="CQ1124">
        <f>'Grid_Stock'!CO48</f>
        <v/>
      </c>
      <c r="CR1124">
        <f>'Grid_Stock'!CP48</f>
        <v/>
      </c>
      <c r="CS1124">
        <f>'Grid_Stock'!CQ48</f>
        <v/>
      </c>
      <c r="CT1124">
        <f>'Grid_Stock'!CR48</f>
        <v/>
      </c>
      <c r="CU1124">
        <f>'Grid_Stock'!CS48</f>
        <v/>
      </c>
      <c r="CV1124">
        <f>'Grid_Stock'!CT48</f>
        <v/>
      </c>
      <c r="CW1124">
        <f>'Grid_Stock'!CU48</f>
        <v/>
      </c>
      <c r="CX1124">
        <f>'Grid_Stock'!CV48</f>
        <v/>
      </c>
      <c r="CY1124">
        <f>'Grid_Stock'!CW48</f>
        <v/>
      </c>
      <c r="CZ1124">
        <f>'Grid_Stock'!CX48</f>
        <v/>
      </c>
      <c r="DA1124">
        <f>'Grid_Stock'!CY48</f>
        <v/>
      </c>
      <c r="DB1124">
        <f>'Grid_Stock'!CZ48</f>
        <v/>
      </c>
      <c r="DC1124">
        <f>'Grid_Stock'!DA48</f>
        <v/>
      </c>
    </row>
    <row r="1125">
      <c r="B1125" s="26" t="inlineStr">
        <is>
          <t>（発注の目安はDashboardの基準在庫[下限/上限]と色分けを参照）</t>
        </is>
      </c>
    </row>
    <row r="1127">
      <c r="A1127" s="21" t="inlineStr">
        <is>
          <t>CHEM-1010</t>
        </is>
      </c>
      <c r="B1127" s="21" t="inlineStr">
        <is>
          <t>Sodium Carbonate Anhydrous</t>
        </is>
      </c>
      <c r="C1127" s="22" t="n"/>
      <c r="D1127" s="21" t="n"/>
      <c r="E1127" s="21" t="n"/>
      <c r="F1127" s="21" t="n"/>
      <c r="G1127" s="21" t="n"/>
      <c r="H1127" s="21" t="n"/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  <c r="AA1127" s="21" t="n"/>
      <c r="AB1127" s="21" t="n"/>
      <c r="AC1127" s="21" t="n"/>
      <c r="AD1127" s="21" t="n"/>
      <c r="AE1127" s="21" t="n"/>
      <c r="AF1127" s="21" t="n"/>
      <c r="AG1127" s="21" t="n"/>
      <c r="AH1127" s="21" t="n"/>
      <c r="AI1127" s="21" t="n"/>
      <c r="AJ1127" s="21" t="n"/>
      <c r="AK1127" s="21" t="n"/>
      <c r="AL1127" s="21" t="n"/>
      <c r="AM1127" s="21" t="n"/>
      <c r="AN1127" s="21" t="n"/>
      <c r="AO1127" s="21" t="n"/>
      <c r="AP1127" s="21" t="n"/>
      <c r="AQ1127" s="21" t="n"/>
      <c r="AR1127" s="21" t="n"/>
      <c r="AS1127" s="21" t="n"/>
      <c r="AT1127" s="21" t="n"/>
      <c r="AU1127" s="21" t="n"/>
      <c r="AV1127" s="21" t="n"/>
      <c r="AW1127" s="21" t="n"/>
      <c r="AX1127" s="21" t="n"/>
      <c r="AY1127" s="21" t="n"/>
      <c r="AZ1127" s="21" t="n"/>
      <c r="BA1127" s="21" t="n"/>
      <c r="BB1127" s="21" t="n"/>
      <c r="BC1127" s="21" t="n"/>
      <c r="BD1127" s="21" t="n"/>
      <c r="BE1127" s="21" t="n"/>
      <c r="BF1127" s="21" t="n"/>
      <c r="BG1127" s="21" t="n"/>
      <c r="BH1127" s="21" t="n"/>
      <c r="BI1127" s="21" t="n"/>
      <c r="BJ1127" s="21" t="n"/>
      <c r="BK1127" s="21" t="n"/>
      <c r="BL1127" s="21" t="n"/>
      <c r="BM1127" s="21" t="n"/>
      <c r="BN1127" s="21" t="n"/>
      <c r="BO1127" s="21" t="n"/>
      <c r="BP1127" s="21" t="n"/>
      <c r="BQ1127" s="21" t="n"/>
      <c r="BR1127" s="21" t="n"/>
      <c r="BS1127" s="21" t="n"/>
      <c r="BT1127" s="21" t="n"/>
      <c r="BU1127" s="21" t="n"/>
      <c r="BV1127" s="21" t="n"/>
      <c r="BW1127" s="21" t="n"/>
      <c r="BX1127" s="21" t="n"/>
      <c r="BY1127" s="21" t="n"/>
      <c r="BZ1127" s="21" t="n"/>
      <c r="CA1127" s="21" t="n"/>
      <c r="CB1127" s="21" t="n"/>
      <c r="CC1127" s="21" t="n"/>
      <c r="CD1127" s="21" t="n"/>
      <c r="CE1127" s="21" t="n"/>
      <c r="CF1127" s="21" t="n"/>
      <c r="CG1127" s="21" t="n"/>
      <c r="CH1127" s="21" t="n"/>
      <c r="CI1127" s="21" t="n"/>
      <c r="CJ1127" s="21" t="n"/>
      <c r="CK1127" s="21" t="n"/>
      <c r="CL1127" s="21" t="n"/>
      <c r="CM1127" s="21" t="n"/>
      <c r="CN1127" s="21" t="n"/>
      <c r="CO1127" s="21" t="n"/>
      <c r="CP1127" s="21" t="n"/>
      <c r="CQ1127" s="21" t="n"/>
      <c r="CR1127" s="21" t="n"/>
      <c r="CS1127" s="21" t="n"/>
      <c r="CT1127" s="21" t="n"/>
      <c r="CU1127" s="21" t="n"/>
      <c r="CV1127" s="21" t="n"/>
      <c r="CW1127" s="21" t="n"/>
      <c r="CX1127" s="21" t="n"/>
      <c r="CY1127" s="21" t="n"/>
      <c r="CZ1127" s="21" t="n"/>
      <c r="DA1127" s="21" t="n"/>
      <c r="DB1127" s="21" t="n"/>
      <c r="DC1127" s="21" t="n"/>
    </row>
    <row r="1128">
      <c r="B1128" t="inlineStr">
        <is>
          <t>SOL-20P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Name],$A1127)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TPP-699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Name],$A1127)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TPP-700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Name],$A1127)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TPP-701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Name],$A1127)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TPP-825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Name],$A1127)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TSP-049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TSP-067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TSP-069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TSP-224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TSP-668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TSP-669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Name],$A1127)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TSP-670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Name],$A1127)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TSP-828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Name],$A1127)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s="5" t="inlineStr">
        <is>
          <t>合計使用量(kg)/週</t>
        </is>
      </c>
      <c r="D1154">
        <f>'Grid_Requirement'!B49</f>
        <v/>
      </c>
      <c r="E1154">
        <f>'Grid_Requirement'!C49</f>
        <v/>
      </c>
      <c r="F1154">
        <f>'Grid_Requirement'!D49</f>
        <v/>
      </c>
      <c r="G1154">
        <f>'Grid_Requirement'!E49</f>
        <v/>
      </c>
      <c r="H1154">
        <f>'Grid_Requirement'!F49</f>
        <v/>
      </c>
      <c r="I1154">
        <f>'Grid_Requirement'!G49</f>
        <v/>
      </c>
      <c r="J1154">
        <f>'Grid_Requirement'!H49</f>
        <v/>
      </c>
      <c r="K1154">
        <f>'Grid_Requirement'!I49</f>
        <v/>
      </c>
      <c r="L1154">
        <f>'Grid_Requirement'!J49</f>
        <v/>
      </c>
      <c r="M1154">
        <f>'Grid_Requirement'!K49</f>
        <v/>
      </c>
      <c r="N1154">
        <f>'Grid_Requirement'!L49</f>
        <v/>
      </c>
      <c r="O1154">
        <f>'Grid_Requirement'!M49</f>
        <v/>
      </c>
      <c r="P1154">
        <f>'Grid_Requirement'!N49</f>
        <v/>
      </c>
      <c r="Q1154">
        <f>'Grid_Requirement'!O49</f>
        <v/>
      </c>
      <c r="R1154">
        <f>'Grid_Requirement'!P49</f>
        <v/>
      </c>
      <c r="S1154">
        <f>'Grid_Requirement'!Q49</f>
        <v/>
      </c>
      <c r="T1154">
        <f>'Grid_Requirement'!R49</f>
        <v/>
      </c>
      <c r="U1154">
        <f>'Grid_Requirement'!S49</f>
        <v/>
      </c>
      <c r="V1154">
        <f>'Grid_Requirement'!T49</f>
        <v/>
      </c>
      <c r="W1154">
        <f>'Grid_Requirement'!U49</f>
        <v/>
      </c>
      <c r="X1154">
        <f>'Grid_Requirement'!V49</f>
        <v/>
      </c>
      <c r="Y1154">
        <f>'Grid_Requirement'!W49</f>
        <v/>
      </c>
      <c r="Z1154">
        <f>'Grid_Requirement'!X49</f>
        <v/>
      </c>
      <c r="AA1154">
        <f>'Grid_Requirement'!Y49</f>
        <v/>
      </c>
      <c r="AB1154">
        <f>'Grid_Requirement'!Z49</f>
        <v/>
      </c>
      <c r="AC1154">
        <f>'Grid_Requirement'!AA49</f>
        <v/>
      </c>
      <c r="AD1154">
        <f>'Grid_Requirement'!AB49</f>
        <v/>
      </c>
      <c r="AE1154">
        <f>'Grid_Requirement'!AC49</f>
        <v/>
      </c>
      <c r="AF1154">
        <f>'Grid_Requirement'!AD49</f>
        <v/>
      </c>
      <c r="AG1154">
        <f>'Grid_Requirement'!AE49</f>
        <v/>
      </c>
      <c r="AH1154">
        <f>'Grid_Requirement'!AF49</f>
        <v/>
      </c>
      <c r="AI1154">
        <f>'Grid_Requirement'!AG49</f>
        <v/>
      </c>
      <c r="AJ1154">
        <f>'Grid_Requirement'!AH49</f>
        <v/>
      </c>
      <c r="AK1154">
        <f>'Grid_Requirement'!AI49</f>
        <v/>
      </c>
      <c r="AL1154">
        <f>'Grid_Requirement'!AJ49</f>
        <v/>
      </c>
      <c r="AM1154">
        <f>'Grid_Requirement'!AK49</f>
        <v/>
      </c>
      <c r="AN1154">
        <f>'Grid_Requirement'!AL49</f>
        <v/>
      </c>
      <c r="AO1154">
        <f>'Grid_Requirement'!AM49</f>
        <v/>
      </c>
      <c r="AP1154">
        <f>'Grid_Requirement'!AN49</f>
        <v/>
      </c>
      <c r="AQ1154">
        <f>'Grid_Requirement'!AO49</f>
        <v/>
      </c>
      <c r="AR1154">
        <f>'Grid_Requirement'!AP49</f>
        <v/>
      </c>
      <c r="AS1154">
        <f>'Grid_Requirement'!AQ49</f>
        <v/>
      </c>
      <c r="AT1154">
        <f>'Grid_Requirement'!AR49</f>
        <v/>
      </c>
      <c r="AU1154">
        <f>'Grid_Requirement'!AS49</f>
        <v/>
      </c>
      <c r="AV1154">
        <f>'Grid_Requirement'!AT49</f>
        <v/>
      </c>
      <c r="AW1154">
        <f>'Grid_Requirement'!AU49</f>
        <v/>
      </c>
      <c r="AX1154">
        <f>'Grid_Requirement'!AV49</f>
        <v/>
      </c>
      <c r="AY1154">
        <f>'Grid_Requirement'!AW49</f>
        <v/>
      </c>
      <c r="AZ1154">
        <f>'Grid_Requirement'!AX49</f>
        <v/>
      </c>
      <c r="BA1154">
        <f>'Grid_Requirement'!AY49</f>
        <v/>
      </c>
      <c r="BB1154">
        <f>'Grid_Requirement'!AZ49</f>
        <v/>
      </c>
      <c r="BC1154">
        <f>'Grid_Requirement'!BA49</f>
        <v/>
      </c>
      <c r="BD1154">
        <f>'Grid_Requirement'!BB49</f>
        <v/>
      </c>
      <c r="BE1154">
        <f>'Grid_Requirement'!BC49</f>
        <v/>
      </c>
      <c r="BF1154">
        <f>'Grid_Requirement'!BD49</f>
        <v/>
      </c>
      <c r="BG1154">
        <f>'Grid_Requirement'!BE49</f>
        <v/>
      </c>
      <c r="BH1154">
        <f>'Grid_Requirement'!BF49</f>
        <v/>
      </c>
      <c r="BI1154">
        <f>'Grid_Requirement'!BG49</f>
        <v/>
      </c>
      <c r="BJ1154">
        <f>'Grid_Requirement'!BH49</f>
        <v/>
      </c>
      <c r="BK1154">
        <f>'Grid_Requirement'!BI49</f>
        <v/>
      </c>
      <c r="BL1154">
        <f>'Grid_Requirement'!BJ49</f>
        <v/>
      </c>
      <c r="BM1154">
        <f>'Grid_Requirement'!BK49</f>
        <v/>
      </c>
      <c r="BN1154">
        <f>'Grid_Requirement'!BL49</f>
        <v/>
      </c>
      <c r="BO1154">
        <f>'Grid_Requirement'!BM49</f>
        <v/>
      </c>
      <c r="BP1154">
        <f>'Grid_Requirement'!BN49</f>
        <v/>
      </c>
      <c r="BQ1154">
        <f>'Grid_Requirement'!BO49</f>
        <v/>
      </c>
      <c r="BR1154">
        <f>'Grid_Requirement'!BP49</f>
        <v/>
      </c>
      <c r="BS1154">
        <f>'Grid_Requirement'!BQ49</f>
        <v/>
      </c>
      <c r="BT1154">
        <f>'Grid_Requirement'!BR49</f>
        <v/>
      </c>
      <c r="BU1154">
        <f>'Grid_Requirement'!BS49</f>
        <v/>
      </c>
      <c r="BV1154">
        <f>'Grid_Requirement'!BT49</f>
        <v/>
      </c>
      <c r="BW1154">
        <f>'Grid_Requirement'!BU49</f>
        <v/>
      </c>
      <c r="BX1154">
        <f>'Grid_Requirement'!BV49</f>
        <v/>
      </c>
      <c r="BY1154">
        <f>'Grid_Requirement'!BW49</f>
        <v/>
      </c>
      <c r="BZ1154">
        <f>'Grid_Requirement'!BX49</f>
        <v/>
      </c>
      <c r="CA1154">
        <f>'Grid_Requirement'!BY49</f>
        <v/>
      </c>
      <c r="CB1154">
        <f>'Grid_Requirement'!BZ49</f>
        <v/>
      </c>
      <c r="CC1154">
        <f>'Grid_Requirement'!CA49</f>
        <v/>
      </c>
      <c r="CD1154">
        <f>'Grid_Requirement'!CB49</f>
        <v/>
      </c>
      <c r="CE1154">
        <f>'Grid_Requirement'!CC49</f>
        <v/>
      </c>
      <c r="CF1154">
        <f>'Grid_Requirement'!CD49</f>
        <v/>
      </c>
      <c r="CG1154">
        <f>'Grid_Requirement'!CE49</f>
        <v/>
      </c>
      <c r="CH1154">
        <f>'Grid_Requirement'!CF49</f>
        <v/>
      </c>
      <c r="CI1154">
        <f>'Grid_Requirement'!CG49</f>
        <v/>
      </c>
      <c r="CJ1154">
        <f>'Grid_Requirement'!CH49</f>
        <v/>
      </c>
      <c r="CK1154">
        <f>'Grid_Requirement'!CI49</f>
        <v/>
      </c>
      <c r="CL1154">
        <f>'Grid_Requirement'!CJ49</f>
        <v/>
      </c>
      <c r="CM1154">
        <f>'Grid_Requirement'!CK49</f>
        <v/>
      </c>
      <c r="CN1154">
        <f>'Grid_Requirement'!CL49</f>
        <v/>
      </c>
      <c r="CO1154">
        <f>'Grid_Requirement'!CM49</f>
        <v/>
      </c>
      <c r="CP1154">
        <f>'Grid_Requirement'!CN49</f>
        <v/>
      </c>
      <c r="CQ1154">
        <f>'Grid_Requirement'!CO49</f>
        <v/>
      </c>
      <c r="CR1154">
        <f>'Grid_Requirement'!CP49</f>
        <v/>
      </c>
      <c r="CS1154">
        <f>'Grid_Requirement'!CQ49</f>
        <v/>
      </c>
      <c r="CT1154">
        <f>'Grid_Requirement'!CR49</f>
        <v/>
      </c>
      <c r="CU1154">
        <f>'Grid_Requirement'!CS49</f>
        <v/>
      </c>
      <c r="CV1154">
        <f>'Grid_Requirement'!CT49</f>
        <v/>
      </c>
      <c r="CW1154">
        <f>'Grid_Requirement'!CU49</f>
        <v/>
      </c>
      <c r="CX1154">
        <f>'Grid_Requirement'!CV49</f>
        <v/>
      </c>
      <c r="CY1154">
        <f>'Grid_Requirement'!CW49</f>
        <v/>
      </c>
      <c r="CZ1154">
        <f>'Grid_Requirement'!CX49</f>
        <v/>
      </c>
      <c r="DA1154">
        <f>'Grid_Requirement'!CY49</f>
        <v/>
      </c>
      <c r="DB1154">
        <f>'Grid_Requirement'!CZ49</f>
        <v/>
      </c>
      <c r="DC1154">
        <f>'Grid_Requirement'!DA49</f>
        <v/>
      </c>
    </row>
    <row r="1155">
      <c r="B1155" t="inlineStr">
        <is>
          <t>TTAF在庫(実績,kg)</t>
        </is>
      </c>
      <c r="D1155">
        <f>'T_TTAFStock'!B53</f>
        <v/>
      </c>
      <c r="E1155">
        <f>'T_TTAFStock'!C53</f>
        <v/>
      </c>
      <c r="F1155">
        <f>'T_TTAFStock'!D53</f>
        <v/>
      </c>
      <c r="G1155">
        <f>'T_TTAFStock'!E53</f>
        <v/>
      </c>
      <c r="H1155">
        <f>'T_TTAFStock'!F53</f>
        <v/>
      </c>
      <c r="I1155">
        <f>'T_TTAFStock'!G53</f>
        <v/>
      </c>
      <c r="J1155">
        <f>'T_TTAFStock'!H53</f>
        <v/>
      </c>
      <c r="K1155">
        <f>'T_TTAFStock'!I53</f>
        <v/>
      </c>
      <c r="L1155">
        <f>'T_TTAFStock'!J53</f>
        <v/>
      </c>
      <c r="M1155">
        <f>'T_TTAFStock'!K53</f>
        <v/>
      </c>
      <c r="N1155">
        <f>'T_TTAFStock'!L53</f>
        <v/>
      </c>
      <c r="O1155">
        <f>'T_TTAFStock'!M53</f>
        <v/>
      </c>
      <c r="P1155">
        <f>'T_TTAFStock'!N53</f>
        <v/>
      </c>
      <c r="Q1155">
        <f>'T_TTAFStock'!O53</f>
        <v/>
      </c>
      <c r="R1155">
        <f>'T_TTAFStock'!P53</f>
        <v/>
      </c>
      <c r="S1155">
        <f>'T_TTAFStock'!Q53</f>
        <v/>
      </c>
      <c r="T1155">
        <f>'T_TTAFStock'!R53</f>
        <v/>
      </c>
      <c r="U1155">
        <f>'T_TTAFStock'!S53</f>
        <v/>
      </c>
      <c r="V1155">
        <f>'T_TTAFStock'!T53</f>
        <v/>
      </c>
      <c r="W1155">
        <f>'T_TTAFStock'!U53</f>
        <v/>
      </c>
      <c r="X1155">
        <f>'T_TTAFStock'!V53</f>
        <v/>
      </c>
      <c r="Y1155">
        <f>'T_TTAFStock'!W53</f>
        <v/>
      </c>
      <c r="Z1155">
        <f>'T_TTAFStock'!X53</f>
        <v/>
      </c>
      <c r="AA1155">
        <f>'T_TTAFStock'!Y53</f>
        <v/>
      </c>
      <c r="AB1155">
        <f>'T_TTAFStock'!Z53</f>
        <v/>
      </c>
      <c r="AC1155">
        <f>'T_TTAFStock'!AA53</f>
        <v/>
      </c>
      <c r="AD1155">
        <f>'T_TTAFStock'!AB53</f>
        <v/>
      </c>
      <c r="AE1155">
        <f>'T_TTAFStock'!AC53</f>
        <v/>
      </c>
      <c r="AF1155">
        <f>'T_TTAFStock'!AD53</f>
        <v/>
      </c>
      <c r="AG1155">
        <f>'T_TTAFStock'!AE53</f>
        <v/>
      </c>
      <c r="AH1155">
        <f>'T_TTAFStock'!AF53</f>
        <v/>
      </c>
      <c r="AI1155">
        <f>'T_TTAFStock'!AG53</f>
        <v/>
      </c>
      <c r="AJ1155">
        <f>'T_TTAFStock'!AH53</f>
        <v/>
      </c>
      <c r="AK1155">
        <f>'T_TTAFStock'!AI53</f>
        <v/>
      </c>
      <c r="AL1155">
        <f>'T_TTAFStock'!AJ53</f>
        <v/>
      </c>
      <c r="AM1155">
        <f>'T_TTAFStock'!AK53</f>
        <v/>
      </c>
      <c r="AN1155">
        <f>'T_TTAFStock'!AL53</f>
        <v/>
      </c>
      <c r="AO1155">
        <f>'T_TTAFStock'!AM53</f>
        <v/>
      </c>
      <c r="AP1155">
        <f>'T_TTAFStock'!AN53</f>
        <v/>
      </c>
      <c r="AQ1155">
        <f>'T_TTAFStock'!AO53</f>
        <v/>
      </c>
      <c r="AR1155">
        <f>'T_TTAFStock'!AP53</f>
        <v/>
      </c>
      <c r="AS1155">
        <f>'T_TTAFStock'!AQ53</f>
        <v/>
      </c>
      <c r="AT1155">
        <f>'T_TTAFStock'!AR53</f>
        <v/>
      </c>
      <c r="AU1155">
        <f>'T_TTAFStock'!AS53</f>
        <v/>
      </c>
      <c r="AV1155">
        <f>'T_TTAFStock'!AT53</f>
        <v/>
      </c>
      <c r="AW1155">
        <f>'T_TTAFStock'!AU53</f>
        <v/>
      </c>
      <c r="AX1155">
        <f>'T_TTAFStock'!AV53</f>
        <v/>
      </c>
      <c r="AY1155">
        <f>'T_TTAFStock'!AW53</f>
        <v/>
      </c>
      <c r="AZ1155">
        <f>'T_TTAFStock'!AX53</f>
        <v/>
      </c>
      <c r="BA1155">
        <f>'T_TTAFStock'!AY53</f>
        <v/>
      </c>
      <c r="BB1155">
        <f>'T_TTAFStock'!AZ53</f>
        <v/>
      </c>
      <c r="BC1155">
        <f>'T_TTAFStock'!BA53</f>
        <v/>
      </c>
      <c r="BD1155">
        <f>'T_TTAFStock'!BB53</f>
        <v/>
      </c>
      <c r="BE1155">
        <f>'T_TTAFStock'!BC53</f>
        <v/>
      </c>
      <c r="BF1155">
        <f>'T_TTAFStock'!BD53</f>
        <v/>
      </c>
      <c r="BG1155">
        <f>'T_TTAFStock'!BE53</f>
        <v/>
      </c>
      <c r="BH1155">
        <f>'T_TTAFStock'!BF53</f>
        <v/>
      </c>
      <c r="BI1155">
        <f>'T_TTAFStock'!BG53</f>
        <v/>
      </c>
      <c r="BJ1155">
        <f>'T_TTAFStock'!BH53</f>
        <v/>
      </c>
      <c r="BK1155">
        <f>'T_TTAFStock'!BI53</f>
        <v/>
      </c>
      <c r="BL1155">
        <f>'T_TTAFStock'!BJ53</f>
        <v/>
      </c>
      <c r="BM1155">
        <f>'T_TTAFStock'!BK53</f>
        <v/>
      </c>
      <c r="BN1155">
        <f>'T_TTAFStock'!BL53</f>
        <v/>
      </c>
      <c r="BO1155">
        <f>'T_TTAFStock'!BM53</f>
        <v/>
      </c>
      <c r="BP1155">
        <f>'T_TTAFStock'!BN53</f>
        <v/>
      </c>
      <c r="BQ1155">
        <f>'T_TTAFStock'!BO53</f>
        <v/>
      </c>
      <c r="BR1155">
        <f>'T_TTAFStock'!BP53</f>
        <v/>
      </c>
      <c r="BS1155">
        <f>'T_TTAFStock'!BQ53</f>
        <v/>
      </c>
      <c r="BT1155">
        <f>'T_TTAFStock'!BR53</f>
        <v/>
      </c>
      <c r="BU1155">
        <f>'T_TTAFStock'!BS53</f>
        <v/>
      </c>
      <c r="BV1155">
        <f>'T_TTAFStock'!BT53</f>
        <v/>
      </c>
      <c r="BW1155">
        <f>'T_TTAFStock'!BU53</f>
        <v/>
      </c>
      <c r="BX1155">
        <f>'T_TTAFStock'!BV53</f>
        <v/>
      </c>
      <c r="BY1155">
        <f>'T_TTAFStock'!BW53</f>
        <v/>
      </c>
      <c r="BZ1155">
        <f>'T_TTAFStock'!BX53</f>
        <v/>
      </c>
      <c r="CA1155">
        <f>'T_TTAFStock'!BY53</f>
        <v/>
      </c>
      <c r="CB1155">
        <f>'T_TTAFStock'!BZ53</f>
        <v/>
      </c>
      <c r="CC1155">
        <f>'T_TTAFStock'!CA53</f>
        <v/>
      </c>
      <c r="CD1155">
        <f>'T_TTAFStock'!CB53</f>
        <v/>
      </c>
      <c r="CE1155">
        <f>'T_TTAFStock'!CC53</f>
        <v/>
      </c>
      <c r="CF1155">
        <f>'T_TTAFStock'!CD53</f>
        <v/>
      </c>
      <c r="CG1155">
        <f>'T_TTAFStock'!CE53</f>
        <v/>
      </c>
      <c r="CH1155">
        <f>'T_TTAFStock'!CF53</f>
        <v/>
      </c>
      <c r="CI1155">
        <f>'T_TTAFStock'!CG53</f>
        <v/>
      </c>
      <c r="CJ1155">
        <f>'T_TTAFStock'!CH53</f>
        <v/>
      </c>
      <c r="CK1155">
        <f>'T_TTAFStock'!CI53</f>
        <v/>
      </c>
      <c r="CL1155">
        <f>'T_TTAFStock'!CJ53</f>
        <v/>
      </c>
      <c r="CM1155">
        <f>'T_TTAFStock'!CK53</f>
        <v/>
      </c>
      <c r="CN1155">
        <f>'T_TTAFStock'!CL53</f>
        <v/>
      </c>
      <c r="CO1155">
        <f>'T_TTAFStock'!CM53</f>
        <v/>
      </c>
      <c r="CP1155">
        <f>'T_TTAFStock'!CN53</f>
        <v/>
      </c>
      <c r="CQ1155">
        <f>'T_TTAFStock'!CO53</f>
        <v/>
      </c>
      <c r="CR1155">
        <f>'T_TTAFStock'!CP53</f>
        <v/>
      </c>
      <c r="CS1155">
        <f>'T_TTAFStock'!CQ53</f>
        <v/>
      </c>
      <c r="CT1155">
        <f>'T_TTAFStock'!CR53</f>
        <v/>
      </c>
      <c r="CU1155">
        <f>'T_TTAFStock'!CS53</f>
        <v/>
      </c>
      <c r="CV1155">
        <f>'T_TTAFStock'!CT53</f>
        <v/>
      </c>
      <c r="CW1155">
        <f>'T_TTAFStock'!CU53</f>
        <v/>
      </c>
      <c r="CX1155">
        <f>'T_TTAFStock'!CV53</f>
        <v/>
      </c>
      <c r="CY1155">
        <f>'T_TTAFStock'!CW53</f>
        <v/>
      </c>
      <c r="CZ1155">
        <f>'T_TTAFStock'!CX53</f>
        <v/>
      </c>
      <c r="DA1155">
        <f>'T_TTAFStock'!CY53</f>
        <v/>
      </c>
      <c r="DB1155">
        <f>'T_TTAFStock'!CZ53</f>
        <v/>
      </c>
      <c r="DC1155">
        <f>'T_TTAFStock'!DA53</f>
        <v/>
      </c>
    </row>
    <row r="1156">
      <c r="B1156" t="inlineStr">
        <is>
          <t>自社在庫(実績,kg)</t>
        </is>
      </c>
      <c r="D1156">
        <f>'T_SelfStock'!B53</f>
        <v/>
      </c>
      <c r="E1156">
        <f>'T_SelfStock'!C53</f>
        <v/>
      </c>
      <c r="F1156">
        <f>'T_SelfStock'!D53</f>
        <v/>
      </c>
      <c r="G1156">
        <f>'T_SelfStock'!E53</f>
        <v/>
      </c>
      <c r="H1156">
        <f>'T_SelfStock'!F53</f>
        <v/>
      </c>
      <c r="I1156">
        <f>'T_SelfStock'!G53</f>
        <v/>
      </c>
      <c r="J1156">
        <f>'T_SelfStock'!H53</f>
        <v/>
      </c>
      <c r="K1156">
        <f>'T_SelfStock'!I53</f>
        <v/>
      </c>
      <c r="L1156">
        <f>'T_SelfStock'!J53</f>
        <v/>
      </c>
      <c r="M1156">
        <f>'T_SelfStock'!K53</f>
        <v/>
      </c>
      <c r="N1156">
        <f>'T_SelfStock'!L53</f>
        <v/>
      </c>
      <c r="O1156">
        <f>'T_SelfStock'!M53</f>
        <v/>
      </c>
      <c r="P1156">
        <f>'T_SelfStock'!N53</f>
        <v/>
      </c>
      <c r="Q1156">
        <f>'T_SelfStock'!O53</f>
        <v/>
      </c>
      <c r="R1156">
        <f>'T_SelfStock'!P53</f>
        <v/>
      </c>
      <c r="S1156">
        <f>'T_SelfStock'!Q53</f>
        <v/>
      </c>
      <c r="T1156">
        <f>'T_SelfStock'!R53</f>
        <v/>
      </c>
      <c r="U1156">
        <f>'T_SelfStock'!S53</f>
        <v/>
      </c>
      <c r="V1156">
        <f>'T_SelfStock'!T53</f>
        <v/>
      </c>
      <c r="W1156">
        <f>'T_SelfStock'!U53</f>
        <v/>
      </c>
      <c r="X1156">
        <f>'T_SelfStock'!V53</f>
        <v/>
      </c>
      <c r="Y1156">
        <f>'T_SelfStock'!W53</f>
        <v/>
      </c>
      <c r="Z1156">
        <f>'T_SelfStock'!X53</f>
        <v/>
      </c>
      <c r="AA1156">
        <f>'T_SelfStock'!Y53</f>
        <v/>
      </c>
      <c r="AB1156">
        <f>'T_SelfStock'!Z53</f>
        <v/>
      </c>
      <c r="AC1156">
        <f>'T_SelfStock'!AA53</f>
        <v/>
      </c>
      <c r="AD1156">
        <f>'T_SelfStock'!AB53</f>
        <v/>
      </c>
      <c r="AE1156">
        <f>'T_SelfStock'!AC53</f>
        <v/>
      </c>
      <c r="AF1156">
        <f>'T_SelfStock'!AD53</f>
        <v/>
      </c>
      <c r="AG1156">
        <f>'T_SelfStock'!AE53</f>
        <v/>
      </c>
      <c r="AH1156">
        <f>'T_SelfStock'!AF53</f>
        <v/>
      </c>
      <c r="AI1156">
        <f>'T_SelfStock'!AG53</f>
        <v/>
      </c>
      <c r="AJ1156">
        <f>'T_SelfStock'!AH53</f>
        <v/>
      </c>
      <c r="AK1156">
        <f>'T_SelfStock'!AI53</f>
        <v/>
      </c>
      <c r="AL1156">
        <f>'T_SelfStock'!AJ53</f>
        <v/>
      </c>
      <c r="AM1156">
        <f>'T_SelfStock'!AK53</f>
        <v/>
      </c>
      <c r="AN1156">
        <f>'T_SelfStock'!AL53</f>
        <v/>
      </c>
      <c r="AO1156">
        <f>'T_SelfStock'!AM53</f>
        <v/>
      </c>
      <c r="AP1156">
        <f>'T_SelfStock'!AN53</f>
        <v/>
      </c>
      <c r="AQ1156">
        <f>'T_SelfStock'!AO53</f>
        <v/>
      </c>
      <c r="AR1156">
        <f>'T_SelfStock'!AP53</f>
        <v/>
      </c>
      <c r="AS1156">
        <f>'T_SelfStock'!AQ53</f>
        <v/>
      </c>
      <c r="AT1156">
        <f>'T_SelfStock'!AR53</f>
        <v/>
      </c>
      <c r="AU1156">
        <f>'T_SelfStock'!AS53</f>
        <v/>
      </c>
      <c r="AV1156">
        <f>'T_SelfStock'!AT53</f>
        <v/>
      </c>
      <c r="AW1156">
        <f>'T_SelfStock'!AU53</f>
        <v/>
      </c>
      <c r="AX1156">
        <f>'T_SelfStock'!AV53</f>
        <v/>
      </c>
      <c r="AY1156">
        <f>'T_SelfStock'!AW53</f>
        <v/>
      </c>
      <c r="AZ1156">
        <f>'T_SelfStock'!AX53</f>
        <v/>
      </c>
      <c r="BA1156">
        <f>'T_SelfStock'!AY53</f>
        <v/>
      </c>
      <c r="BB1156">
        <f>'T_SelfStock'!AZ53</f>
        <v/>
      </c>
      <c r="BC1156">
        <f>'T_SelfStock'!BA53</f>
        <v/>
      </c>
      <c r="BD1156">
        <f>'T_SelfStock'!BB53</f>
        <v/>
      </c>
      <c r="BE1156">
        <f>'T_SelfStock'!BC53</f>
        <v/>
      </c>
      <c r="BF1156">
        <f>'T_SelfStock'!BD53</f>
        <v/>
      </c>
      <c r="BG1156">
        <f>'T_SelfStock'!BE53</f>
        <v/>
      </c>
      <c r="BH1156">
        <f>'T_SelfStock'!BF53</f>
        <v/>
      </c>
      <c r="BI1156">
        <f>'T_SelfStock'!BG53</f>
        <v/>
      </c>
      <c r="BJ1156">
        <f>'T_SelfStock'!BH53</f>
        <v/>
      </c>
      <c r="BK1156">
        <f>'T_SelfStock'!BI53</f>
        <v/>
      </c>
      <c r="BL1156">
        <f>'T_SelfStock'!BJ53</f>
        <v/>
      </c>
      <c r="BM1156">
        <f>'T_SelfStock'!BK53</f>
        <v/>
      </c>
      <c r="BN1156">
        <f>'T_SelfStock'!BL53</f>
        <v/>
      </c>
      <c r="BO1156">
        <f>'T_SelfStock'!BM53</f>
        <v/>
      </c>
      <c r="BP1156">
        <f>'T_SelfStock'!BN53</f>
        <v/>
      </c>
      <c r="BQ1156">
        <f>'T_SelfStock'!BO53</f>
        <v/>
      </c>
      <c r="BR1156">
        <f>'T_SelfStock'!BP53</f>
        <v/>
      </c>
      <c r="BS1156">
        <f>'T_SelfStock'!BQ53</f>
        <v/>
      </c>
      <c r="BT1156">
        <f>'T_SelfStock'!BR53</f>
        <v/>
      </c>
      <c r="BU1156">
        <f>'T_SelfStock'!BS53</f>
        <v/>
      </c>
      <c r="BV1156">
        <f>'T_SelfStock'!BT53</f>
        <v/>
      </c>
      <c r="BW1156">
        <f>'T_SelfStock'!BU53</f>
        <v/>
      </c>
      <c r="BX1156">
        <f>'T_SelfStock'!BV53</f>
        <v/>
      </c>
      <c r="BY1156">
        <f>'T_SelfStock'!BW53</f>
        <v/>
      </c>
      <c r="BZ1156">
        <f>'T_SelfStock'!BX53</f>
        <v/>
      </c>
      <c r="CA1156">
        <f>'T_SelfStock'!BY53</f>
        <v/>
      </c>
      <c r="CB1156">
        <f>'T_SelfStock'!BZ53</f>
        <v/>
      </c>
      <c r="CC1156">
        <f>'T_SelfStock'!CA53</f>
        <v/>
      </c>
      <c r="CD1156">
        <f>'T_SelfStock'!CB53</f>
        <v/>
      </c>
      <c r="CE1156">
        <f>'T_SelfStock'!CC53</f>
        <v/>
      </c>
      <c r="CF1156">
        <f>'T_SelfStock'!CD53</f>
        <v/>
      </c>
      <c r="CG1156">
        <f>'T_SelfStock'!CE53</f>
        <v/>
      </c>
      <c r="CH1156">
        <f>'T_SelfStock'!CF53</f>
        <v/>
      </c>
      <c r="CI1156">
        <f>'T_SelfStock'!CG53</f>
        <v/>
      </c>
      <c r="CJ1156">
        <f>'T_SelfStock'!CH53</f>
        <v/>
      </c>
      <c r="CK1156">
        <f>'T_SelfStock'!CI53</f>
        <v/>
      </c>
      <c r="CL1156">
        <f>'T_SelfStock'!CJ53</f>
        <v/>
      </c>
      <c r="CM1156">
        <f>'T_SelfStock'!CK53</f>
        <v/>
      </c>
      <c r="CN1156">
        <f>'T_SelfStock'!CL53</f>
        <v/>
      </c>
      <c r="CO1156">
        <f>'T_SelfStock'!CM53</f>
        <v/>
      </c>
      <c r="CP1156">
        <f>'T_SelfStock'!CN53</f>
        <v/>
      </c>
      <c r="CQ1156">
        <f>'T_SelfStock'!CO53</f>
        <v/>
      </c>
      <c r="CR1156">
        <f>'T_SelfStock'!CP53</f>
        <v/>
      </c>
      <c r="CS1156">
        <f>'T_SelfStock'!CQ53</f>
        <v/>
      </c>
      <c r="CT1156">
        <f>'T_SelfStock'!CR53</f>
        <v/>
      </c>
      <c r="CU1156">
        <f>'T_SelfStock'!CS53</f>
        <v/>
      </c>
      <c r="CV1156">
        <f>'T_SelfStock'!CT53</f>
        <v/>
      </c>
      <c r="CW1156">
        <f>'T_SelfStock'!CU53</f>
        <v/>
      </c>
      <c r="CX1156">
        <f>'T_SelfStock'!CV53</f>
        <v/>
      </c>
      <c r="CY1156">
        <f>'T_SelfStock'!CW53</f>
        <v/>
      </c>
      <c r="CZ1156">
        <f>'T_SelfStock'!CX53</f>
        <v/>
      </c>
      <c r="DA1156">
        <f>'T_SelfStock'!CY53</f>
        <v/>
      </c>
      <c r="DB1156">
        <f>'T_SelfStock'!CZ53</f>
        <v/>
      </c>
      <c r="DC1156">
        <f>'T_SelfStock'!DA53</f>
        <v/>
      </c>
    </row>
    <row r="1157">
      <c r="B1157" t="inlineStr">
        <is>
          <t>Order(発注予定,kg)</t>
        </is>
      </c>
      <c r="D1157" s="23" t="n"/>
      <c r="E1157" s="23" t="n"/>
      <c r="F1157" s="23" t="n"/>
      <c r="G1157" s="23" t="n"/>
      <c r="H1157" s="23" t="n"/>
      <c r="I1157" s="23" t="n"/>
      <c r="J1157" s="23" t="n"/>
      <c r="K1157" s="23" t="n"/>
      <c r="L1157" s="23" t="n"/>
      <c r="M1157" s="23" t="n"/>
      <c r="N1157" s="23" t="n"/>
      <c r="O1157" s="23" t="n"/>
      <c r="P1157" s="23" t="n"/>
      <c r="Q1157" s="23" t="n"/>
      <c r="R1157" s="23" t="n"/>
      <c r="S1157" s="23" t="n"/>
      <c r="T1157" s="23" t="n"/>
      <c r="U1157" s="23" t="n"/>
      <c r="V1157" s="23" t="n"/>
      <c r="W1157" s="23" t="n"/>
      <c r="X1157" s="23" t="n"/>
      <c r="Y1157" s="23" t="n"/>
      <c r="Z1157" s="23" t="n"/>
      <c r="AA1157" s="23" t="n"/>
      <c r="AB1157" s="23" t="n"/>
      <c r="AC1157" s="23" t="n"/>
      <c r="AD1157" s="23" t="n"/>
      <c r="AE1157" s="23" t="n"/>
      <c r="AF1157" s="23" t="n"/>
      <c r="AG1157" s="23" t="n"/>
      <c r="AH1157" s="23" t="n"/>
      <c r="AI1157" s="23" t="n"/>
      <c r="AJ1157" s="23" t="n"/>
      <c r="AK1157" s="23" t="n"/>
      <c r="AL1157" s="23" t="n"/>
      <c r="AM1157" s="23" t="n"/>
      <c r="AN1157" s="23" t="n"/>
      <c r="AO1157" s="23" t="n"/>
      <c r="AP1157" s="23" t="n"/>
      <c r="AQ1157" s="23" t="n"/>
      <c r="AR1157" s="23" t="n"/>
      <c r="AS1157" s="23" t="n"/>
      <c r="AT1157" s="23" t="n"/>
      <c r="AU1157" s="23" t="n"/>
      <c r="AV1157" s="23" t="n"/>
      <c r="AW1157" s="23" t="n"/>
      <c r="AX1157" s="23" t="n"/>
      <c r="AY1157" s="23" t="n"/>
      <c r="AZ1157" s="23" t="n"/>
      <c r="BA1157" s="23" t="n"/>
      <c r="BB1157" s="23" t="n"/>
      <c r="BC1157" s="23" t="n"/>
      <c r="BD1157" s="23" t="n"/>
      <c r="BE1157" s="23" t="n"/>
      <c r="BF1157" s="23" t="n"/>
      <c r="BG1157" s="23" t="n"/>
      <c r="BH1157" s="23" t="n"/>
      <c r="BI1157" s="23" t="n"/>
      <c r="BJ1157" s="23" t="n"/>
      <c r="BK1157" s="23" t="n"/>
      <c r="BL1157" s="23" t="n"/>
      <c r="BM1157" s="23" t="n"/>
      <c r="BN1157" s="23" t="n"/>
      <c r="BO1157" s="23" t="n"/>
      <c r="BP1157" s="23" t="n"/>
      <c r="BQ1157" s="23" t="n"/>
      <c r="BR1157" s="23" t="n"/>
      <c r="BS1157" s="23" t="n"/>
      <c r="BT1157" s="23" t="n"/>
      <c r="BU1157" s="23" t="n"/>
      <c r="BV1157" s="23" t="n"/>
      <c r="BW1157" s="23" t="n"/>
      <c r="BX1157" s="23" t="n"/>
      <c r="BY1157" s="23" t="n"/>
      <c r="BZ1157" s="23" t="n"/>
      <c r="CA1157" s="23" t="n"/>
      <c r="CB1157" s="23" t="n"/>
      <c r="CC1157" s="23" t="n"/>
      <c r="CD1157" s="23" t="n"/>
      <c r="CE1157" s="23" t="n"/>
      <c r="CF1157" s="23" t="n"/>
      <c r="CG1157" s="23" t="n"/>
      <c r="CH1157" s="23" t="n"/>
      <c r="CI1157" s="23" t="n"/>
      <c r="CJ1157" s="23" t="n"/>
      <c r="CK1157" s="23" t="n"/>
      <c r="CL1157" s="23" t="n"/>
      <c r="CM1157" s="23" t="n"/>
      <c r="CN1157" s="23" t="n"/>
      <c r="CO1157" s="23" t="n"/>
      <c r="CP1157" s="23" t="n"/>
      <c r="CQ1157" s="23" t="n"/>
      <c r="CR1157" s="23" t="n"/>
      <c r="CS1157" s="23" t="n"/>
      <c r="CT1157" s="23" t="n"/>
      <c r="CU1157" s="23" t="n"/>
      <c r="CV1157" s="23" t="n"/>
      <c r="CW1157" s="23" t="n"/>
      <c r="CX1157" s="23" t="n"/>
      <c r="CY1157" s="23" t="n"/>
      <c r="CZ1157" s="23" t="n"/>
      <c r="DA1157" s="23" t="n"/>
      <c r="DB1157" s="23" t="n"/>
      <c r="DC1157" s="23" t="n"/>
      <c r="DE1157" s="12" t="inlineStr">
        <is>
          <t>CHEM-1010</t>
        </is>
      </c>
    </row>
    <row r="1158">
      <c r="B1158" s="24" t="inlineStr">
        <is>
          <t>PO_No</t>
        </is>
      </c>
      <c r="D1158" s="25" t="n"/>
      <c r="E1158" s="25" t="n"/>
      <c r="F1158" s="25" t="n"/>
      <c r="G1158" s="25" t="n"/>
      <c r="H1158" s="25" t="n"/>
      <c r="I1158" s="25" t="n"/>
      <c r="J1158" s="25" t="n"/>
      <c r="K1158" s="25" t="n"/>
      <c r="L1158" s="25" t="n"/>
      <c r="M1158" s="25" t="n"/>
      <c r="N1158" s="25" t="n"/>
      <c r="O1158" s="25" t="n"/>
      <c r="P1158" s="25" t="n"/>
      <c r="Q1158" s="25" t="n"/>
      <c r="R1158" s="25" t="n"/>
      <c r="S1158" s="25" t="n"/>
      <c r="T1158" s="25" t="n"/>
      <c r="U1158" s="25" t="n"/>
      <c r="V1158" s="25" t="n"/>
      <c r="W1158" s="25" t="n"/>
      <c r="X1158" s="25" t="n"/>
      <c r="Y1158" s="25" t="n"/>
      <c r="Z1158" s="25" t="n"/>
      <c r="AA1158" s="25" t="n"/>
      <c r="AB1158" s="25" t="n"/>
      <c r="AC1158" s="25" t="n"/>
      <c r="AD1158" s="25" t="n"/>
      <c r="AE1158" s="25" t="n"/>
      <c r="AF1158" s="25" t="n"/>
      <c r="AG1158" s="25" t="n"/>
      <c r="AH1158" s="25" t="n"/>
      <c r="AI1158" s="25" t="n"/>
      <c r="AJ1158" s="25" t="n"/>
      <c r="AK1158" s="25" t="n"/>
      <c r="AL1158" s="25" t="n"/>
      <c r="AM1158" s="25" t="n"/>
      <c r="AN1158" s="25" t="n"/>
      <c r="AO1158" s="25" t="n"/>
      <c r="AP1158" s="25" t="n"/>
      <c r="AQ1158" s="25" t="n"/>
      <c r="AR1158" s="25" t="n"/>
      <c r="AS1158" s="25" t="n"/>
      <c r="AT1158" s="25" t="n"/>
      <c r="AU1158" s="25" t="n"/>
      <c r="AV1158" s="25" t="n"/>
      <c r="AW1158" s="25" t="n"/>
      <c r="AX1158" s="25" t="n"/>
      <c r="AY1158" s="25" t="n"/>
      <c r="AZ1158" s="25" t="n"/>
      <c r="BA1158" s="25" t="n"/>
      <c r="BB1158" s="25" t="n"/>
      <c r="BC1158" s="25" t="n"/>
      <c r="BD1158" s="25" t="n"/>
      <c r="BE1158" s="25" t="n"/>
      <c r="BF1158" s="25" t="n"/>
      <c r="BG1158" s="25" t="n"/>
      <c r="BH1158" s="25" t="n"/>
      <c r="BI1158" s="25" t="n"/>
      <c r="BJ1158" s="25" t="n"/>
      <c r="BK1158" s="25" t="n"/>
      <c r="BL1158" s="25" t="n"/>
      <c r="BM1158" s="25" t="n"/>
      <c r="BN1158" s="25" t="n"/>
      <c r="BO1158" s="25" t="n"/>
      <c r="BP1158" s="25" t="n"/>
      <c r="BQ1158" s="25" t="n"/>
      <c r="BR1158" s="25" t="n"/>
      <c r="BS1158" s="25" t="n"/>
      <c r="BT1158" s="25" t="n"/>
      <c r="BU1158" s="25" t="n"/>
      <c r="BV1158" s="25" t="n"/>
      <c r="BW1158" s="25" t="n"/>
      <c r="BX1158" s="25" t="n"/>
      <c r="BY1158" s="25" t="n"/>
      <c r="BZ1158" s="25" t="n"/>
      <c r="CA1158" s="25" t="n"/>
      <c r="CB1158" s="25" t="n"/>
      <c r="CC1158" s="25" t="n"/>
      <c r="CD1158" s="25" t="n"/>
      <c r="CE1158" s="25" t="n"/>
      <c r="CF1158" s="25" t="n"/>
      <c r="CG1158" s="25" t="n"/>
      <c r="CH1158" s="25" t="n"/>
      <c r="CI1158" s="25" t="n"/>
      <c r="CJ1158" s="25" t="n"/>
      <c r="CK1158" s="25" t="n"/>
      <c r="CL1158" s="25" t="n"/>
      <c r="CM1158" s="25" t="n"/>
      <c r="CN1158" s="25" t="n"/>
      <c r="CO1158" s="25" t="n"/>
      <c r="CP1158" s="25" t="n"/>
      <c r="CQ1158" s="25" t="n"/>
      <c r="CR1158" s="25" t="n"/>
      <c r="CS1158" s="25" t="n"/>
      <c r="CT1158" s="25" t="n"/>
      <c r="CU1158" s="25" t="n"/>
      <c r="CV1158" s="25" t="n"/>
      <c r="CW1158" s="25" t="n"/>
      <c r="CX1158" s="25" t="n"/>
      <c r="CY1158" s="25" t="n"/>
      <c r="CZ1158" s="25" t="n"/>
      <c r="DA1158" s="25" t="n"/>
      <c r="DB1158" s="25" t="n"/>
      <c r="DC1158" s="25" t="n"/>
    </row>
    <row r="1159">
      <c r="B1159" s="5" t="inlineStr">
        <is>
          <t>合計在庫(週末時点,kg)</t>
        </is>
      </c>
      <c r="D1159">
        <f>'Grid_Stock'!B49</f>
        <v/>
      </c>
      <c r="E1159">
        <f>'Grid_Stock'!C49</f>
        <v/>
      </c>
      <c r="F1159">
        <f>'Grid_Stock'!D49</f>
        <v/>
      </c>
      <c r="G1159">
        <f>'Grid_Stock'!E49</f>
        <v/>
      </c>
      <c r="H1159">
        <f>'Grid_Stock'!F49</f>
        <v/>
      </c>
      <c r="I1159">
        <f>'Grid_Stock'!G49</f>
        <v/>
      </c>
      <c r="J1159">
        <f>'Grid_Stock'!H49</f>
        <v/>
      </c>
      <c r="K1159">
        <f>'Grid_Stock'!I49</f>
        <v/>
      </c>
      <c r="L1159">
        <f>'Grid_Stock'!J49</f>
        <v/>
      </c>
      <c r="M1159">
        <f>'Grid_Stock'!K49</f>
        <v/>
      </c>
      <c r="N1159">
        <f>'Grid_Stock'!L49</f>
        <v/>
      </c>
      <c r="O1159">
        <f>'Grid_Stock'!M49</f>
        <v/>
      </c>
      <c r="P1159">
        <f>'Grid_Stock'!N49</f>
        <v/>
      </c>
      <c r="Q1159">
        <f>'Grid_Stock'!O49</f>
        <v/>
      </c>
      <c r="R1159">
        <f>'Grid_Stock'!P49</f>
        <v/>
      </c>
      <c r="S1159">
        <f>'Grid_Stock'!Q49</f>
        <v/>
      </c>
      <c r="T1159">
        <f>'Grid_Stock'!R49</f>
        <v/>
      </c>
      <c r="U1159">
        <f>'Grid_Stock'!S49</f>
        <v/>
      </c>
      <c r="V1159">
        <f>'Grid_Stock'!T49</f>
        <v/>
      </c>
      <c r="W1159">
        <f>'Grid_Stock'!U49</f>
        <v/>
      </c>
      <c r="X1159">
        <f>'Grid_Stock'!V49</f>
        <v/>
      </c>
      <c r="Y1159">
        <f>'Grid_Stock'!W49</f>
        <v/>
      </c>
      <c r="Z1159">
        <f>'Grid_Stock'!X49</f>
        <v/>
      </c>
      <c r="AA1159">
        <f>'Grid_Stock'!Y49</f>
        <v/>
      </c>
      <c r="AB1159">
        <f>'Grid_Stock'!Z49</f>
        <v/>
      </c>
      <c r="AC1159">
        <f>'Grid_Stock'!AA49</f>
        <v/>
      </c>
      <c r="AD1159">
        <f>'Grid_Stock'!AB49</f>
        <v/>
      </c>
      <c r="AE1159">
        <f>'Grid_Stock'!AC49</f>
        <v/>
      </c>
      <c r="AF1159">
        <f>'Grid_Stock'!AD49</f>
        <v/>
      </c>
      <c r="AG1159">
        <f>'Grid_Stock'!AE49</f>
        <v/>
      </c>
      <c r="AH1159">
        <f>'Grid_Stock'!AF49</f>
        <v/>
      </c>
      <c r="AI1159">
        <f>'Grid_Stock'!AG49</f>
        <v/>
      </c>
      <c r="AJ1159">
        <f>'Grid_Stock'!AH49</f>
        <v/>
      </c>
      <c r="AK1159">
        <f>'Grid_Stock'!AI49</f>
        <v/>
      </c>
      <c r="AL1159">
        <f>'Grid_Stock'!AJ49</f>
        <v/>
      </c>
      <c r="AM1159">
        <f>'Grid_Stock'!AK49</f>
        <v/>
      </c>
      <c r="AN1159">
        <f>'Grid_Stock'!AL49</f>
        <v/>
      </c>
      <c r="AO1159">
        <f>'Grid_Stock'!AM49</f>
        <v/>
      </c>
      <c r="AP1159">
        <f>'Grid_Stock'!AN49</f>
        <v/>
      </c>
      <c r="AQ1159">
        <f>'Grid_Stock'!AO49</f>
        <v/>
      </c>
      <c r="AR1159">
        <f>'Grid_Stock'!AP49</f>
        <v/>
      </c>
      <c r="AS1159">
        <f>'Grid_Stock'!AQ49</f>
        <v/>
      </c>
      <c r="AT1159">
        <f>'Grid_Stock'!AR49</f>
        <v/>
      </c>
      <c r="AU1159">
        <f>'Grid_Stock'!AS49</f>
        <v/>
      </c>
      <c r="AV1159">
        <f>'Grid_Stock'!AT49</f>
        <v/>
      </c>
      <c r="AW1159">
        <f>'Grid_Stock'!AU49</f>
        <v/>
      </c>
      <c r="AX1159">
        <f>'Grid_Stock'!AV49</f>
        <v/>
      </c>
      <c r="AY1159">
        <f>'Grid_Stock'!AW49</f>
        <v/>
      </c>
      <c r="AZ1159">
        <f>'Grid_Stock'!AX49</f>
        <v/>
      </c>
      <c r="BA1159">
        <f>'Grid_Stock'!AY49</f>
        <v/>
      </c>
      <c r="BB1159">
        <f>'Grid_Stock'!AZ49</f>
        <v/>
      </c>
      <c r="BC1159">
        <f>'Grid_Stock'!BA49</f>
        <v/>
      </c>
      <c r="BD1159">
        <f>'Grid_Stock'!BB49</f>
        <v/>
      </c>
      <c r="BE1159">
        <f>'Grid_Stock'!BC49</f>
        <v/>
      </c>
      <c r="BF1159">
        <f>'Grid_Stock'!BD49</f>
        <v/>
      </c>
      <c r="BG1159">
        <f>'Grid_Stock'!BE49</f>
        <v/>
      </c>
      <c r="BH1159">
        <f>'Grid_Stock'!BF49</f>
        <v/>
      </c>
      <c r="BI1159">
        <f>'Grid_Stock'!BG49</f>
        <v/>
      </c>
      <c r="BJ1159">
        <f>'Grid_Stock'!BH49</f>
        <v/>
      </c>
      <c r="BK1159">
        <f>'Grid_Stock'!BI49</f>
        <v/>
      </c>
      <c r="BL1159">
        <f>'Grid_Stock'!BJ49</f>
        <v/>
      </c>
      <c r="BM1159">
        <f>'Grid_Stock'!BK49</f>
        <v/>
      </c>
      <c r="BN1159">
        <f>'Grid_Stock'!BL49</f>
        <v/>
      </c>
      <c r="BO1159">
        <f>'Grid_Stock'!BM49</f>
        <v/>
      </c>
      <c r="BP1159">
        <f>'Grid_Stock'!BN49</f>
        <v/>
      </c>
      <c r="BQ1159">
        <f>'Grid_Stock'!BO49</f>
        <v/>
      </c>
      <c r="BR1159">
        <f>'Grid_Stock'!BP49</f>
        <v/>
      </c>
      <c r="BS1159">
        <f>'Grid_Stock'!BQ49</f>
        <v/>
      </c>
      <c r="BT1159">
        <f>'Grid_Stock'!BR49</f>
        <v/>
      </c>
      <c r="BU1159">
        <f>'Grid_Stock'!BS49</f>
        <v/>
      </c>
      <c r="BV1159">
        <f>'Grid_Stock'!BT49</f>
        <v/>
      </c>
      <c r="BW1159">
        <f>'Grid_Stock'!BU49</f>
        <v/>
      </c>
      <c r="BX1159">
        <f>'Grid_Stock'!BV49</f>
        <v/>
      </c>
      <c r="BY1159">
        <f>'Grid_Stock'!BW49</f>
        <v/>
      </c>
      <c r="BZ1159">
        <f>'Grid_Stock'!BX49</f>
        <v/>
      </c>
      <c r="CA1159">
        <f>'Grid_Stock'!BY49</f>
        <v/>
      </c>
      <c r="CB1159">
        <f>'Grid_Stock'!BZ49</f>
        <v/>
      </c>
      <c r="CC1159">
        <f>'Grid_Stock'!CA49</f>
        <v/>
      </c>
      <c r="CD1159">
        <f>'Grid_Stock'!CB49</f>
        <v/>
      </c>
      <c r="CE1159">
        <f>'Grid_Stock'!CC49</f>
        <v/>
      </c>
      <c r="CF1159">
        <f>'Grid_Stock'!CD49</f>
        <v/>
      </c>
      <c r="CG1159">
        <f>'Grid_Stock'!CE49</f>
        <v/>
      </c>
      <c r="CH1159">
        <f>'Grid_Stock'!CF49</f>
        <v/>
      </c>
      <c r="CI1159">
        <f>'Grid_Stock'!CG49</f>
        <v/>
      </c>
      <c r="CJ1159">
        <f>'Grid_Stock'!CH49</f>
        <v/>
      </c>
      <c r="CK1159">
        <f>'Grid_Stock'!CI49</f>
        <v/>
      </c>
      <c r="CL1159">
        <f>'Grid_Stock'!CJ49</f>
        <v/>
      </c>
      <c r="CM1159">
        <f>'Grid_Stock'!CK49</f>
        <v/>
      </c>
      <c r="CN1159">
        <f>'Grid_Stock'!CL49</f>
        <v/>
      </c>
      <c r="CO1159">
        <f>'Grid_Stock'!CM49</f>
        <v/>
      </c>
      <c r="CP1159">
        <f>'Grid_Stock'!CN49</f>
        <v/>
      </c>
      <c r="CQ1159">
        <f>'Grid_Stock'!CO49</f>
        <v/>
      </c>
      <c r="CR1159">
        <f>'Grid_Stock'!CP49</f>
        <v/>
      </c>
      <c r="CS1159">
        <f>'Grid_Stock'!CQ49</f>
        <v/>
      </c>
      <c r="CT1159">
        <f>'Grid_Stock'!CR49</f>
        <v/>
      </c>
      <c r="CU1159">
        <f>'Grid_Stock'!CS49</f>
        <v/>
      </c>
      <c r="CV1159">
        <f>'Grid_Stock'!CT49</f>
        <v/>
      </c>
      <c r="CW1159">
        <f>'Grid_Stock'!CU49</f>
        <v/>
      </c>
      <c r="CX1159">
        <f>'Grid_Stock'!CV49</f>
        <v/>
      </c>
      <c r="CY1159">
        <f>'Grid_Stock'!CW49</f>
        <v/>
      </c>
      <c r="CZ1159">
        <f>'Grid_Stock'!CX49</f>
        <v/>
      </c>
      <c r="DA1159">
        <f>'Grid_Stock'!CY49</f>
        <v/>
      </c>
      <c r="DB1159">
        <f>'Grid_Stock'!CZ49</f>
        <v/>
      </c>
      <c r="DC1159">
        <f>'Grid_Stock'!DA49</f>
        <v/>
      </c>
    </row>
    <row r="1160">
      <c r="B1160" s="26" t="inlineStr">
        <is>
          <t>（発注の目安はDashboardの基準在庫[下限/上限]と色分けを参照）</t>
        </is>
      </c>
    </row>
    <row r="1162">
      <c r="A1162" s="21" t="inlineStr">
        <is>
          <t>CHEM-1760</t>
        </is>
      </c>
      <c r="B1162" s="21" t="inlineStr">
        <is>
          <t>Pigment TC RED FD (A)</t>
        </is>
      </c>
      <c r="C1162" s="22" t="n"/>
      <c r="D1162" s="21" t="n"/>
      <c r="E1162" s="21" t="n"/>
      <c r="F1162" s="21" t="n"/>
      <c r="G1162" s="21" t="n"/>
      <c r="H1162" s="21" t="n"/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  <c r="AA1162" s="21" t="n"/>
      <c r="AB1162" s="21" t="n"/>
      <c r="AC1162" s="21" t="n"/>
      <c r="AD1162" s="21" t="n"/>
      <c r="AE1162" s="21" t="n"/>
      <c r="AF1162" s="21" t="n"/>
      <c r="AG1162" s="21" t="n"/>
      <c r="AH1162" s="21" t="n"/>
      <c r="AI1162" s="21" t="n"/>
      <c r="AJ1162" s="21" t="n"/>
      <c r="AK1162" s="21" t="n"/>
      <c r="AL1162" s="21" t="n"/>
      <c r="AM1162" s="21" t="n"/>
      <c r="AN1162" s="21" t="n"/>
      <c r="AO1162" s="21" t="n"/>
      <c r="AP1162" s="21" t="n"/>
      <c r="AQ1162" s="21" t="n"/>
      <c r="AR1162" s="21" t="n"/>
      <c r="AS1162" s="21" t="n"/>
      <c r="AT1162" s="21" t="n"/>
      <c r="AU1162" s="21" t="n"/>
      <c r="AV1162" s="21" t="n"/>
      <c r="AW1162" s="21" t="n"/>
      <c r="AX1162" s="21" t="n"/>
      <c r="AY1162" s="21" t="n"/>
      <c r="AZ1162" s="21" t="n"/>
      <c r="BA1162" s="21" t="n"/>
      <c r="BB1162" s="21" t="n"/>
      <c r="BC1162" s="21" t="n"/>
      <c r="BD1162" s="21" t="n"/>
      <c r="BE1162" s="21" t="n"/>
      <c r="BF1162" s="21" t="n"/>
      <c r="BG1162" s="21" t="n"/>
      <c r="BH1162" s="21" t="n"/>
      <c r="BI1162" s="21" t="n"/>
      <c r="BJ1162" s="21" t="n"/>
      <c r="BK1162" s="21" t="n"/>
      <c r="BL1162" s="21" t="n"/>
      <c r="BM1162" s="21" t="n"/>
      <c r="BN1162" s="21" t="n"/>
      <c r="BO1162" s="21" t="n"/>
      <c r="BP1162" s="21" t="n"/>
      <c r="BQ1162" s="21" t="n"/>
      <c r="BR1162" s="21" t="n"/>
      <c r="BS1162" s="21" t="n"/>
      <c r="BT1162" s="21" t="n"/>
      <c r="BU1162" s="21" t="n"/>
      <c r="BV1162" s="21" t="n"/>
      <c r="BW1162" s="21" t="n"/>
      <c r="BX1162" s="21" t="n"/>
      <c r="BY1162" s="21" t="n"/>
      <c r="BZ1162" s="21" t="n"/>
      <c r="CA1162" s="21" t="n"/>
      <c r="CB1162" s="21" t="n"/>
      <c r="CC1162" s="21" t="n"/>
      <c r="CD1162" s="21" t="n"/>
      <c r="CE1162" s="21" t="n"/>
      <c r="CF1162" s="21" t="n"/>
      <c r="CG1162" s="21" t="n"/>
      <c r="CH1162" s="21" t="n"/>
      <c r="CI1162" s="21" t="n"/>
      <c r="CJ1162" s="21" t="n"/>
      <c r="CK1162" s="21" t="n"/>
      <c r="CL1162" s="21" t="n"/>
      <c r="CM1162" s="21" t="n"/>
      <c r="CN1162" s="21" t="n"/>
      <c r="CO1162" s="21" t="n"/>
      <c r="CP1162" s="21" t="n"/>
      <c r="CQ1162" s="21" t="n"/>
      <c r="CR1162" s="21" t="n"/>
      <c r="CS1162" s="21" t="n"/>
      <c r="CT1162" s="21" t="n"/>
      <c r="CU1162" s="21" t="n"/>
      <c r="CV1162" s="21" t="n"/>
      <c r="CW1162" s="21" t="n"/>
      <c r="CX1162" s="21" t="n"/>
      <c r="CY1162" s="21" t="n"/>
      <c r="CZ1162" s="21" t="n"/>
      <c r="DA1162" s="21" t="n"/>
      <c r="DB1162" s="21" t="n"/>
      <c r="DC1162" s="21" t="n"/>
    </row>
    <row r="1163">
      <c r="B1163" t="inlineStr">
        <is>
          <t>TVS-267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12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SUMIFS(M_BOM[RM_Qty_Per_Batch],M_BOM[Intermediate],$B1163,M_BOM[Part Name],$A1162)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TVS-500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12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SUMIFS(M_BOM[RM_Qty_Per_Batch],M_BOM[Intermediate],$B1165,M_BOM[Part Name],$A1162)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t="inlineStr">
        <is>
          <t>TVS-664</t>
        </is>
      </c>
      <c r="C1167" t="inlineStr">
        <is>
          <t>No. of batches</t>
        </is>
      </c>
      <c r="D1167">
        <f>IFERROR(INDEX(PP_Grid[#Data],$DD1167,2),0)</f>
        <v/>
      </c>
      <c r="E1167">
        <f>IFERROR(INDEX(PP_Grid[#Data],$DD1167,3),0)</f>
        <v/>
      </c>
      <c r="F1167">
        <f>IFERROR(INDEX(PP_Grid[#Data],$DD1167,4),0)</f>
        <v/>
      </c>
      <c r="G1167">
        <f>IFERROR(INDEX(PP_Grid[#Data],$DD1167,5),0)</f>
        <v/>
      </c>
      <c r="H1167">
        <f>IFERROR(INDEX(PP_Grid[#Data],$DD1167,6),0)</f>
        <v/>
      </c>
      <c r="I1167">
        <f>IFERROR(INDEX(PP_Grid[#Data],$DD1167,7),0)</f>
        <v/>
      </c>
      <c r="J1167">
        <f>IFERROR(INDEX(PP_Grid[#Data],$DD1167,8),0)</f>
        <v/>
      </c>
      <c r="K1167">
        <f>IFERROR(INDEX(PP_Grid[#Data],$DD1167,9),0)</f>
        <v/>
      </c>
      <c r="L1167">
        <f>IFERROR(INDEX(PP_Grid[#Data],$DD1167,10),0)</f>
        <v/>
      </c>
      <c r="M1167">
        <f>IFERROR(INDEX(PP_Grid[#Data],$DD1167,11),0)</f>
        <v/>
      </c>
      <c r="N1167">
        <f>IFERROR(INDEX(PP_Grid[#Data],$DD1167,12),0)</f>
        <v/>
      </c>
      <c r="O1167">
        <f>IFERROR(INDEX(PP_Grid[#Data],$DD1167,13),0)</f>
        <v/>
      </c>
      <c r="P1167">
        <f>IFERROR(INDEX(PP_Grid[#Data],$DD1167,14),0)</f>
        <v/>
      </c>
      <c r="Q1167">
        <f>IFERROR(INDEX(PP_Grid[#Data],$DD1167,15),0)</f>
        <v/>
      </c>
      <c r="R1167">
        <f>IFERROR(INDEX(PP_Grid[#Data],$DD1167,16),0)</f>
        <v/>
      </c>
      <c r="S1167">
        <f>IFERROR(INDEX(PP_Grid[#Data],$DD1167,17),0)</f>
        <v/>
      </c>
      <c r="T1167">
        <f>IFERROR(INDEX(PP_Grid[#Data],$DD1167,18),0)</f>
        <v/>
      </c>
      <c r="U1167">
        <f>IFERROR(INDEX(PP_Grid[#Data],$DD1167,19),0)</f>
        <v/>
      </c>
      <c r="V1167">
        <f>IFERROR(INDEX(PP_Grid[#Data],$DD1167,20),0)</f>
        <v/>
      </c>
      <c r="W1167">
        <f>IFERROR(INDEX(PP_Grid[#Data],$DD1167,21),0)</f>
        <v/>
      </c>
      <c r="X1167">
        <f>IFERROR(INDEX(PP_Grid[#Data],$DD1167,22),0)</f>
        <v/>
      </c>
      <c r="Y1167">
        <f>IFERROR(INDEX(PP_Grid[#Data],$DD1167,23),0)</f>
        <v/>
      </c>
      <c r="Z1167">
        <f>IFERROR(INDEX(PP_Grid[#Data],$DD1167,24),0)</f>
        <v/>
      </c>
      <c r="AA1167">
        <f>IFERROR(INDEX(PP_Grid[#Data],$DD1167,25),0)</f>
        <v/>
      </c>
      <c r="AB1167">
        <f>IFERROR(INDEX(PP_Grid[#Data],$DD1167,26),0)</f>
        <v/>
      </c>
      <c r="AC1167">
        <f>IFERROR(INDEX(PP_Grid[#Data],$DD1167,27),0)</f>
        <v/>
      </c>
      <c r="AD1167">
        <f>IFERROR(INDEX(PP_Grid[#Data],$DD1167,28),0)</f>
        <v/>
      </c>
      <c r="AE1167">
        <f>IFERROR(INDEX(PP_Grid[#Data],$DD1167,29),0)</f>
        <v/>
      </c>
      <c r="AF1167">
        <f>IFERROR(INDEX(PP_Grid[#Data],$DD1167,30),0)</f>
        <v/>
      </c>
      <c r="AG1167">
        <f>IFERROR(INDEX(PP_Grid[#Data],$DD1167,31),0)</f>
        <v/>
      </c>
      <c r="AH1167">
        <f>IFERROR(INDEX(PP_Grid[#Data],$DD1167,32),0)</f>
        <v/>
      </c>
      <c r="AI1167">
        <f>IFERROR(INDEX(PP_Grid[#Data],$DD1167,33),0)</f>
        <v/>
      </c>
      <c r="AJ1167">
        <f>IFERROR(INDEX(PP_Grid[#Data],$DD1167,34),0)</f>
        <v/>
      </c>
      <c r="AK1167">
        <f>IFERROR(INDEX(PP_Grid[#Data],$DD1167,35),0)</f>
        <v/>
      </c>
      <c r="AL1167">
        <f>IFERROR(INDEX(PP_Grid[#Data],$DD1167,36),0)</f>
        <v/>
      </c>
      <c r="AM1167">
        <f>IFERROR(INDEX(PP_Grid[#Data],$DD1167,37),0)</f>
        <v/>
      </c>
      <c r="AN1167">
        <f>IFERROR(INDEX(PP_Grid[#Data],$DD1167,38),0)</f>
        <v/>
      </c>
      <c r="AO1167">
        <f>IFERROR(INDEX(PP_Grid[#Data],$DD1167,39),0)</f>
        <v/>
      </c>
      <c r="AP1167">
        <f>IFERROR(INDEX(PP_Grid[#Data],$DD1167,40),0)</f>
        <v/>
      </c>
      <c r="AQ1167">
        <f>IFERROR(INDEX(PP_Grid[#Data],$DD1167,41),0)</f>
        <v/>
      </c>
      <c r="AR1167">
        <f>IFERROR(INDEX(PP_Grid[#Data],$DD1167,42),0)</f>
        <v/>
      </c>
      <c r="AS1167">
        <f>IFERROR(INDEX(PP_Grid[#Data],$DD1167,43),0)</f>
        <v/>
      </c>
      <c r="AT1167">
        <f>IFERROR(INDEX(PP_Grid[#Data],$DD1167,44),0)</f>
        <v/>
      </c>
      <c r="AU1167">
        <f>IFERROR(INDEX(PP_Grid[#Data],$DD1167,45),0)</f>
        <v/>
      </c>
      <c r="AV1167">
        <f>IFERROR(INDEX(PP_Grid[#Data],$DD1167,46),0)</f>
        <v/>
      </c>
      <c r="AW1167">
        <f>IFERROR(INDEX(PP_Grid[#Data],$DD1167,47),0)</f>
        <v/>
      </c>
      <c r="AX1167">
        <f>IFERROR(INDEX(PP_Grid[#Data],$DD1167,48),0)</f>
        <v/>
      </c>
      <c r="AY1167">
        <f>IFERROR(INDEX(PP_Grid[#Data],$DD1167,49),0)</f>
        <v/>
      </c>
      <c r="AZ1167">
        <f>IFERROR(INDEX(PP_Grid[#Data],$DD1167,50),0)</f>
        <v/>
      </c>
      <c r="BA1167">
        <f>IFERROR(INDEX(PP_Grid[#Data],$DD1167,51),0)</f>
        <v/>
      </c>
      <c r="BB1167">
        <f>IFERROR(INDEX(PP_Grid[#Data],$DD1167,52),0)</f>
        <v/>
      </c>
      <c r="BC1167">
        <f>IFERROR(INDEX(PP_Grid[#Data],$DD1167,53),0)</f>
        <v/>
      </c>
      <c r="BD1167">
        <f>IFERROR(INDEX(PP_Grid[#Data],$DD1167,54),0)</f>
        <v/>
      </c>
      <c r="BE1167">
        <f>IFERROR(INDEX(PP_Grid[#Data],$DD1167,55),0)</f>
        <v/>
      </c>
      <c r="BF1167">
        <f>IFERROR(INDEX(PP_Grid[#Data],$DD1167,56),0)</f>
        <v/>
      </c>
      <c r="BG1167">
        <f>IFERROR(INDEX(PP_Grid[#Data],$DD1167,57),0)</f>
        <v/>
      </c>
      <c r="BH1167">
        <f>IFERROR(INDEX(PP_Grid[#Data],$DD1167,58),0)</f>
        <v/>
      </c>
      <c r="BI1167">
        <f>IFERROR(INDEX(PP_Grid[#Data],$DD1167,59),0)</f>
        <v/>
      </c>
      <c r="BJ1167">
        <f>IFERROR(INDEX(PP_Grid[#Data],$DD1167,60),0)</f>
        <v/>
      </c>
      <c r="BK1167">
        <f>IFERROR(INDEX(PP_Grid[#Data],$DD1167,61),0)</f>
        <v/>
      </c>
      <c r="BL1167">
        <f>IFERROR(INDEX(PP_Grid[#Data],$DD1167,62),0)</f>
        <v/>
      </c>
      <c r="BM1167">
        <f>IFERROR(INDEX(PP_Grid[#Data],$DD1167,63),0)</f>
        <v/>
      </c>
      <c r="BN1167">
        <f>IFERROR(INDEX(PP_Grid[#Data],$DD1167,64),0)</f>
        <v/>
      </c>
      <c r="BO1167">
        <f>IFERROR(INDEX(PP_Grid[#Data],$DD1167,65),0)</f>
        <v/>
      </c>
      <c r="BP1167">
        <f>IFERROR(INDEX(PP_Grid[#Data],$DD1167,66),0)</f>
        <v/>
      </c>
      <c r="BQ1167">
        <f>IFERROR(INDEX(PP_Grid[#Data],$DD1167,67),0)</f>
        <v/>
      </c>
      <c r="BR1167">
        <f>IFERROR(INDEX(PP_Grid[#Data],$DD1167,68),0)</f>
        <v/>
      </c>
      <c r="BS1167">
        <f>IFERROR(INDEX(PP_Grid[#Data],$DD1167,69),0)</f>
        <v/>
      </c>
      <c r="BT1167">
        <f>IFERROR(INDEX(PP_Grid[#Data],$DD1167,70),0)</f>
        <v/>
      </c>
      <c r="BU1167">
        <f>IFERROR(INDEX(PP_Grid[#Data],$DD1167,71),0)</f>
        <v/>
      </c>
      <c r="BV1167">
        <f>IFERROR(INDEX(PP_Grid[#Data],$DD1167,72),0)</f>
        <v/>
      </c>
      <c r="BW1167">
        <f>IFERROR(INDEX(PP_Grid[#Data],$DD1167,73),0)</f>
        <v/>
      </c>
      <c r="BX1167">
        <f>IFERROR(INDEX(PP_Grid[#Data],$DD1167,74),0)</f>
        <v/>
      </c>
      <c r="BY1167">
        <f>IFERROR(INDEX(PP_Grid[#Data],$DD1167,75),0)</f>
        <v/>
      </c>
      <c r="BZ1167">
        <f>IFERROR(INDEX(PP_Grid[#Data],$DD1167,76),0)</f>
        <v/>
      </c>
      <c r="CA1167">
        <f>IFERROR(INDEX(PP_Grid[#Data],$DD1167,77),0)</f>
        <v/>
      </c>
      <c r="CB1167">
        <f>IFERROR(INDEX(PP_Grid[#Data],$DD1167,78),0)</f>
        <v/>
      </c>
      <c r="CC1167">
        <f>IFERROR(INDEX(PP_Grid[#Data],$DD1167,79),0)</f>
        <v/>
      </c>
      <c r="CD1167">
        <f>IFERROR(INDEX(PP_Grid[#Data],$DD1167,80),0)</f>
        <v/>
      </c>
      <c r="CE1167">
        <f>IFERROR(INDEX(PP_Grid[#Data],$DD1167,81),0)</f>
        <v/>
      </c>
      <c r="CF1167">
        <f>IFERROR(INDEX(PP_Grid[#Data],$DD1167,82),0)</f>
        <v/>
      </c>
      <c r="CG1167">
        <f>IFERROR(INDEX(PP_Grid[#Data],$DD1167,83),0)</f>
        <v/>
      </c>
      <c r="CH1167">
        <f>IFERROR(INDEX(PP_Grid[#Data],$DD1167,84),0)</f>
        <v/>
      </c>
      <c r="CI1167">
        <f>IFERROR(INDEX(PP_Grid[#Data],$DD1167,85),0)</f>
        <v/>
      </c>
      <c r="CJ1167">
        <f>IFERROR(INDEX(PP_Grid[#Data],$DD1167,86),0)</f>
        <v/>
      </c>
      <c r="CK1167">
        <f>IFERROR(INDEX(PP_Grid[#Data],$DD1167,87),0)</f>
        <v/>
      </c>
      <c r="CL1167">
        <f>IFERROR(INDEX(PP_Grid[#Data],$DD1167,88),0)</f>
        <v/>
      </c>
      <c r="CM1167">
        <f>IFERROR(INDEX(PP_Grid[#Data],$DD1167,89),0)</f>
        <v/>
      </c>
      <c r="CN1167">
        <f>IFERROR(INDEX(PP_Grid[#Data],$DD1167,90),0)</f>
        <v/>
      </c>
      <c r="CO1167">
        <f>IFERROR(INDEX(PP_Grid[#Data],$DD1167,91),0)</f>
        <v/>
      </c>
      <c r="CP1167">
        <f>IFERROR(INDEX(PP_Grid[#Data],$DD1167,92),0)</f>
        <v/>
      </c>
      <c r="CQ1167">
        <f>IFERROR(INDEX(PP_Grid[#Data],$DD1167,93),0)</f>
        <v/>
      </c>
      <c r="CR1167">
        <f>IFERROR(INDEX(PP_Grid[#Data],$DD1167,94),0)</f>
        <v/>
      </c>
      <c r="CS1167">
        <f>IFERROR(INDEX(PP_Grid[#Data],$DD1167,95),0)</f>
        <v/>
      </c>
      <c r="CT1167">
        <f>IFERROR(INDEX(PP_Grid[#Data],$DD1167,96),0)</f>
        <v/>
      </c>
      <c r="CU1167">
        <f>IFERROR(INDEX(PP_Grid[#Data],$DD1167,97),0)</f>
        <v/>
      </c>
      <c r="CV1167">
        <f>IFERROR(INDEX(PP_Grid[#Data],$DD1167,98),0)</f>
        <v/>
      </c>
      <c r="CW1167">
        <f>IFERROR(INDEX(PP_Grid[#Data],$DD1167,99),0)</f>
        <v/>
      </c>
      <c r="CX1167">
        <f>IFERROR(INDEX(PP_Grid[#Data],$DD1167,100),0)</f>
        <v/>
      </c>
      <c r="CY1167">
        <f>IFERROR(INDEX(PP_Grid[#Data],$DD1167,101),0)</f>
        <v/>
      </c>
      <c r="CZ1167">
        <f>IFERROR(INDEX(PP_Grid[#Data],$DD1167,102),0)</f>
        <v/>
      </c>
      <c r="DA1167">
        <f>IFERROR(INDEX(PP_Grid[#Data],$DD1167,103),0)</f>
        <v/>
      </c>
      <c r="DB1167">
        <f>IFERROR(INDEX(PP_Grid[#Data],$DD1167,104),0)</f>
        <v/>
      </c>
      <c r="DC1167">
        <f>IFERROR(INDEX(PP_Grid[#Data],$DD1167,105),0)</f>
        <v/>
      </c>
      <c r="DD1167" s="12">
        <f>IFERROR(MATCH($B1167,PP_Grid[Intermediate],0),99999)</f>
        <v/>
      </c>
    </row>
    <row r="1168">
      <c r="B1168" t="inlineStr">
        <is>
          <t>使用量(kg)</t>
        </is>
      </c>
      <c r="C1168">
        <f>SUMIFS(M_BOM[RM_Qty_Per_Batch],M_BOM[Intermediate],$B1167,M_BOM[Part Name],$A1162)</f>
        <v/>
      </c>
      <c r="D1168">
        <f>$C1168*D1167</f>
        <v/>
      </c>
      <c r="E1168">
        <f>$C1168*E1167</f>
        <v/>
      </c>
      <c r="F1168">
        <f>$C1168*F1167</f>
        <v/>
      </c>
      <c r="G1168">
        <f>$C1168*G1167</f>
        <v/>
      </c>
      <c r="H1168">
        <f>$C1168*H1167</f>
        <v/>
      </c>
      <c r="I1168">
        <f>$C1168*I1167</f>
        <v/>
      </c>
      <c r="J1168">
        <f>$C1168*J1167</f>
        <v/>
      </c>
      <c r="K1168">
        <f>$C1168*K1167</f>
        <v/>
      </c>
      <c r="L1168">
        <f>$C1168*L1167</f>
        <v/>
      </c>
      <c r="M1168">
        <f>$C1168*M1167</f>
        <v/>
      </c>
      <c r="N1168">
        <f>$C1168*N1167</f>
        <v/>
      </c>
      <c r="O1168">
        <f>$C1168*O1167</f>
        <v/>
      </c>
      <c r="P1168">
        <f>$C1168*P1167</f>
        <v/>
      </c>
      <c r="Q1168">
        <f>$C1168*Q1167</f>
        <v/>
      </c>
      <c r="R1168">
        <f>$C1168*R1167</f>
        <v/>
      </c>
      <c r="S1168">
        <f>$C1168*S1167</f>
        <v/>
      </c>
      <c r="T1168">
        <f>$C1168*T1167</f>
        <v/>
      </c>
      <c r="U1168">
        <f>$C1168*U1167</f>
        <v/>
      </c>
      <c r="V1168">
        <f>$C1168*V1167</f>
        <v/>
      </c>
      <c r="W1168">
        <f>$C1168*W1167</f>
        <v/>
      </c>
      <c r="X1168">
        <f>$C1168*X1167</f>
        <v/>
      </c>
      <c r="Y1168">
        <f>$C1168*Y1167</f>
        <v/>
      </c>
      <c r="Z1168">
        <f>$C1168*Z1167</f>
        <v/>
      </c>
      <c r="AA1168">
        <f>$C1168*AA1167</f>
        <v/>
      </c>
      <c r="AB1168">
        <f>$C1168*AB1167</f>
        <v/>
      </c>
      <c r="AC1168">
        <f>$C1168*AC1167</f>
        <v/>
      </c>
      <c r="AD1168">
        <f>$C1168*AD1167</f>
        <v/>
      </c>
      <c r="AE1168">
        <f>$C1168*AE1167</f>
        <v/>
      </c>
      <c r="AF1168">
        <f>$C1168*AF1167</f>
        <v/>
      </c>
      <c r="AG1168">
        <f>$C1168*AG1167</f>
        <v/>
      </c>
      <c r="AH1168">
        <f>$C1168*AH1167</f>
        <v/>
      </c>
      <c r="AI1168">
        <f>$C1168*AI1167</f>
        <v/>
      </c>
      <c r="AJ1168">
        <f>$C1168*AJ1167</f>
        <v/>
      </c>
      <c r="AK1168">
        <f>$C1168*AK1167</f>
        <v/>
      </c>
      <c r="AL1168">
        <f>$C1168*AL1167</f>
        <v/>
      </c>
      <c r="AM1168">
        <f>$C1168*AM1167</f>
        <v/>
      </c>
      <c r="AN1168">
        <f>$C1168*AN1167</f>
        <v/>
      </c>
      <c r="AO1168">
        <f>$C1168*AO1167</f>
        <v/>
      </c>
      <c r="AP1168">
        <f>$C1168*AP1167</f>
        <v/>
      </c>
      <c r="AQ1168">
        <f>$C1168*AQ1167</f>
        <v/>
      </c>
      <c r="AR1168">
        <f>$C1168*AR1167</f>
        <v/>
      </c>
      <c r="AS1168">
        <f>$C1168*AS1167</f>
        <v/>
      </c>
      <c r="AT1168">
        <f>$C1168*AT1167</f>
        <v/>
      </c>
      <c r="AU1168">
        <f>$C1168*AU1167</f>
        <v/>
      </c>
      <c r="AV1168">
        <f>$C1168*AV1167</f>
        <v/>
      </c>
      <c r="AW1168">
        <f>$C1168*AW1167</f>
        <v/>
      </c>
      <c r="AX1168">
        <f>$C1168*AX1167</f>
        <v/>
      </c>
      <c r="AY1168">
        <f>$C1168*AY1167</f>
        <v/>
      </c>
      <c r="AZ1168">
        <f>$C1168*AZ1167</f>
        <v/>
      </c>
      <c r="BA1168">
        <f>$C1168*BA1167</f>
        <v/>
      </c>
      <c r="BB1168">
        <f>$C1168*BB1167</f>
        <v/>
      </c>
      <c r="BC1168">
        <f>$C1168*BC1167</f>
        <v/>
      </c>
      <c r="BD1168">
        <f>$C1168*BD1167</f>
        <v/>
      </c>
      <c r="BE1168">
        <f>$C1168*BE1167</f>
        <v/>
      </c>
      <c r="BF1168">
        <f>$C1168*BF1167</f>
        <v/>
      </c>
      <c r="BG1168">
        <f>$C1168*BG1167</f>
        <v/>
      </c>
      <c r="BH1168">
        <f>$C1168*BH1167</f>
        <v/>
      </c>
      <c r="BI1168">
        <f>$C1168*BI1167</f>
        <v/>
      </c>
      <c r="BJ1168">
        <f>$C1168*BJ1167</f>
        <v/>
      </c>
      <c r="BK1168">
        <f>$C1168*BK1167</f>
        <v/>
      </c>
      <c r="BL1168">
        <f>$C1168*BL1167</f>
        <v/>
      </c>
      <c r="BM1168">
        <f>$C1168*BM1167</f>
        <v/>
      </c>
      <c r="BN1168">
        <f>$C1168*BN1167</f>
        <v/>
      </c>
      <c r="BO1168">
        <f>$C1168*BO1167</f>
        <v/>
      </c>
      <c r="BP1168">
        <f>$C1168*BP1167</f>
        <v/>
      </c>
      <c r="BQ1168">
        <f>$C1168*BQ1167</f>
        <v/>
      </c>
      <c r="BR1168">
        <f>$C1168*BR1167</f>
        <v/>
      </c>
      <c r="BS1168">
        <f>$C1168*BS1167</f>
        <v/>
      </c>
      <c r="BT1168">
        <f>$C1168*BT1167</f>
        <v/>
      </c>
      <c r="BU1168">
        <f>$C1168*BU1167</f>
        <v/>
      </c>
      <c r="BV1168">
        <f>$C1168*BV1167</f>
        <v/>
      </c>
      <c r="BW1168">
        <f>$C1168*BW1167</f>
        <v/>
      </c>
      <c r="BX1168">
        <f>$C1168*BX1167</f>
        <v/>
      </c>
      <c r="BY1168">
        <f>$C1168*BY1167</f>
        <v/>
      </c>
      <c r="BZ1168">
        <f>$C1168*BZ1167</f>
        <v/>
      </c>
      <c r="CA1168">
        <f>$C1168*CA1167</f>
        <v/>
      </c>
      <c r="CB1168">
        <f>$C1168*CB1167</f>
        <v/>
      </c>
      <c r="CC1168">
        <f>$C1168*CC1167</f>
        <v/>
      </c>
      <c r="CD1168">
        <f>$C1168*CD1167</f>
        <v/>
      </c>
      <c r="CE1168">
        <f>$C1168*CE1167</f>
        <v/>
      </c>
      <c r="CF1168">
        <f>$C1168*CF1167</f>
        <v/>
      </c>
      <c r="CG1168">
        <f>$C1168*CG1167</f>
        <v/>
      </c>
      <c r="CH1168">
        <f>$C1168*CH1167</f>
        <v/>
      </c>
      <c r="CI1168">
        <f>$C1168*CI1167</f>
        <v/>
      </c>
      <c r="CJ1168">
        <f>$C1168*CJ1167</f>
        <v/>
      </c>
      <c r="CK1168">
        <f>$C1168*CK1167</f>
        <v/>
      </c>
      <c r="CL1168">
        <f>$C1168*CL1167</f>
        <v/>
      </c>
      <c r="CM1168">
        <f>$C1168*CM1167</f>
        <v/>
      </c>
      <c r="CN1168">
        <f>$C1168*CN1167</f>
        <v/>
      </c>
      <c r="CO1168">
        <f>$C1168*CO1167</f>
        <v/>
      </c>
      <c r="CP1168">
        <f>$C1168*CP1167</f>
        <v/>
      </c>
      <c r="CQ1168">
        <f>$C1168*CQ1167</f>
        <v/>
      </c>
      <c r="CR1168">
        <f>$C1168*CR1167</f>
        <v/>
      </c>
      <c r="CS1168">
        <f>$C1168*CS1167</f>
        <v/>
      </c>
      <c r="CT1168">
        <f>$C1168*CT1167</f>
        <v/>
      </c>
      <c r="CU1168">
        <f>$C1168*CU1167</f>
        <v/>
      </c>
      <c r="CV1168">
        <f>$C1168*CV1167</f>
        <v/>
      </c>
      <c r="CW1168">
        <f>$C1168*CW1167</f>
        <v/>
      </c>
      <c r="CX1168">
        <f>$C1168*CX1167</f>
        <v/>
      </c>
      <c r="CY1168">
        <f>$C1168*CY1167</f>
        <v/>
      </c>
      <c r="CZ1168">
        <f>$C1168*CZ1167</f>
        <v/>
      </c>
      <c r="DA1168">
        <f>$C1168*DA1167</f>
        <v/>
      </c>
      <c r="DB1168">
        <f>$C1168*DB1167</f>
        <v/>
      </c>
      <c r="DC1168">
        <f>$C1168*DC1167</f>
        <v/>
      </c>
    </row>
    <row r="1169">
      <c r="B1169" t="inlineStr">
        <is>
          <t>TVS-833</t>
        </is>
      </c>
      <c r="C1169" t="inlineStr">
        <is>
          <t>No. of batches</t>
        </is>
      </c>
      <c r="D1169">
        <f>IFERROR(INDEX(PP_Grid[#Data],$DD1169,2),0)</f>
        <v/>
      </c>
      <c r="E1169">
        <f>IFERROR(INDEX(PP_Grid[#Data],$DD1169,3),0)</f>
        <v/>
      </c>
      <c r="F1169">
        <f>IFERROR(INDEX(PP_Grid[#Data],$DD1169,4),0)</f>
        <v/>
      </c>
      <c r="G1169">
        <f>IFERROR(INDEX(PP_Grid[#Data],$DD1169,5),0)</f>
        <v/>
      </c>
      <c r="H1169">
        <f>IFERROR(INDEX(PP_Grid[#Data],$DD1169,6),0)</f>
        <v/>
      </c>
      <c r="I1169">
        <f>IFERROR(INDEX(PP_Grid[#Data],$DD1169,7),0)</f>
        <v/>
      </c>
      <c r="J1169">
        <f>IFERROR(INDEX(PP_Grid[#Data],$DD1169,8),0)</f>
        <v/>
      </c>
      <c r="K1169">
        <f>IFERROR(INDEX(PP_Grid[#Data],$DD1169,9),0)</f>
        <v/>
      </c>
      <c r="L1169">
        <f>IFERROR(INDEX(PP_Grid[#Data],$DD1169,10),0)</f>
        <v/>
      </c>
      <c r="M1169">
        <f>IFERROR(INDEX(PP_Grid[#Data],$DD1169,11),0)</f>
        <v/>
      </c>
      <c r="N1169">
        <f>IFERROR(INDEX(PP_Grid[#Data],$DD1169,12),0)</f>
        <v/>
      </c>
      <c r="O1169">
        <f>IFERROR(INDEX(PP_Grid[#Data],$DD1169,13),0)</f>
        <v/>
      </c>
      <c r="P1169">
        <f>IFERROR(INDEX(PP_Grid[#Data],$DD1169,14),0)</f>
        <v/>
      </c>
      <c r="Q1169">
        <f>IFERROR(INDEX(PP_Grid[#Data],$DD1169,15),0)</f>
        <v/>
      </c>
      <c r="R1169">
        <f>IFERROR(INDEX(PP_Grid[#Data],$DD1169,16),0)</f>
        <v/>
      </c>
      <c r="S1169">
        <f>IFERROR(INDEX(PP_Grid[#Data],$DD1169,17),0)</f>
        <v/>
      </c>
      <c r="T1169">
        <f>IFERROR(INDEX(PP_Grid[#Data],$DD1169,18),0)</f>
        <v/>
      </c>
      <c r="U1169">
        <f>IFERROR(INDEX(PP_Grid[#Data],$DD1169,19),0)</f>
        <v/>
      </c>
      <c r="V1169">
        <f>IFERROR(INDEX(PP_Grid[#Data],$DD1169,20),0)</f>
        <v/>
      </c>
      <c r="W1169">
        <f>IFERROR(INDEX(PP_Grid[#Data],$DD1169,21),0)</f>
        <v/>
      </c>
      <c r="X1169">
        <f>IFERROR(INDEX(PP_Grid[#Data],$DD1169,22),0)</f>
        <v/>
      </c>
      <c r="Y1169">
        <f>IFERROR(INDEX(PP_Grid[#Data],$DD1169,23),0)</f>
        <v/>
      </c>
      <c r="Z1169">
        <f>IFERROR(INDEX(PP_Grid[#Data],$DD1169,24),0)</f>
        <v/>
      </c>
      <c r="AA1169">
        <f>IFERROR(INDEX(PP_Grid[#Data],$DD1169,25),0)</f>
        <v/>
      </c>
      <c r="AB1169">
        <f>IFERROR(INDEX(PP_Grid[#Data],$DD1169,26),0)</f>
        <v/>
      </c>
      <c r="AC1169">
        <f>IFERROR(INDEX(PP_Grid[#Data],$DD1169,27),0)</f>
        <v/>
      </c>
      <c r="AD1169">
        <f>IFERROR(INDEX(PP_Grid[#Data],$DD1169,28),0)</f>
        <v/>
      </c>
      <c r="AE1169">
        <f>IFERROR(INDEX(PP_Grid[#Data],$DD1169,29),0)</f>
        <v/>
      </c>
      <c r="AF1169">
        <f>IFERROR(INDEX(PP_Grid[#Data],$DD1169,30),0)</f>
        <v/>
      </c>
      <c r="AG1169">
        <f>IFERROR(INDEX(PP_Grid[#Data],$DD1169,31),0)</f>
        <v/>
      </c>
      <c r="AH1169">
        <f>IFERROR(INDEX(PP_Grid[#Data],$DD1169,32),0)</f>
        <v/>
      </c>
      <c r="AI1169">
        <f>IFERROR(INDEX(PP_Grid[#Data],$DD1169,33),0)</f>
        <v/>
      </c>
      <c r="AJ1169">
        <f>IFERROR(INDEX(PP_Grid[#Data],$DD1169,34),0)</f>
        <v/>
      </c>
      <c r="AK1169">
        <f>IFERROR(INDEX(PP_Grid[#Data],$DD1169,35),0)</f>
        <v/>
      </c>
      <c r="AL1169">
        <f>IFERROR(INDEX(PP_Grid[#Data],$DD1169,36),0)</f>
        <v/>
      </c>
      <c r="AM1169">
        <f>IFERROR(INDEX(PP_Grid[#Data],$DD1169,37),0)</f>
        <v/>
      </c>
      <c r="AN1169">
        <f>IFERROR(INDEX(PP_Grid[#Data],$DD1169,38),0)</f>
        <v/>
      </c>
      <c r="AO1169">
        <f>IFERROR(INDEX(PP_Grid[#Data],$DD1169,39),0)</f>
        <v/>
      </c>
      <c r="AP1169">
        <f>IFERROR(INDEX(PP_Grid[#Data],$DD1169,40),0)</f>
        <v/>
      </c>
      <c r="AQ1169">
        <f>IFERROR(INDEX(PP_Grid[#Data],$DD1169,41),0)</f>
        <v/>
      </c>
      <c r="AR1169">
        <f>IFERROR(INDEX(PP_Grid[#Data],$DD1169,42),0)</f>
        <v/>
      </c>
      <c r="AS1169">
        <f>IFERROR(INDEX(PP_Grid[#Data],$DD1169,43),0)</f>
        <v/>
      </c>
      <c r="AT1169">
        <f>IFERROR(INDEX(PP_Grid[#Data],$DD1169,44),0)</f>
        <v/>
      </c>
      <c r="AU1169">
        <f>IFERROR(INDEX(PP_Grid[#Data],$DD1169,45),0)</f>
        <v/>
      </c>
      <c r="AV1169">
        <f>IFERROR(INDEX(PP_Grid[#Data],$DD1169,46),0)</f>
        <v/>
      </c>
      <c r="AW1169">
        <f>IFERROR(INDEX(PP_Grid[#Data],$DD1169,47),0)</f>
        <v/>
      </c>
      <c r="AX1169">
        <f>IFERROR(INDEX(PP_Grid[#Data],$DD1169,48),0)</f>
        <v/>
      </c>
      <c r="AY1169">
        <f>IFERROR(INDEX(PP_Grid[#Data],$DD1169,49),0)</f>
        <v/>
      </c>
      <c r="AZ1169">
        <f>IFERROR(INDEX(PP_Grid[#Data],$DD1169,50),0)</f>
        <v/>
      </c>
      <c r="BA1169">
        <f>IFERROR(INDEX(PP_Grid[#Data],$DD1169,51),0)</f>
        <v/>
      </c>
      <c r="BB1169">
        <f>IFERROR(INDEX(PP_Grid[#Data],$DD1169,52),0)</f>
        <v/>
      </c>
      <c r="BC1169">
        <f>IFERROR(INDEX(PP_Grid[#Data],$DD1169,53),0)</f>
        <v/>
      </c>
      <c r="BD1169">
        <f>IFERROR(INDEX(PP_Grid[#Data],$DD1169,54),0)</f>
        <v/>
      </c>
      <c r="BE1169">
        <f>IFERROR(INDEX(PP_Grid[#Data],$DD1169,55),0)</f>
        <v/>
      </c>
      <c r="BF1169">
        <f>IFERROR(INDEX(PP_Grid[#Data],$DD1169,56),0)</f>
        <v/>
      </c>
      <c r="BG1169">
        <f>IFERROR(INDEX(PP_Grid[#Data],$DD1169,57),0)</f>
        <v/>
      </c>
      <c r="BH1169">
        <f>IFERROR(INDEX(PP_Grid[#Data],$DD1169,58),0)</f>
        <v/>
      </c>
      <c r="BI1169">
        <f>IFERROR(INDEX(PP_Grid[#Data],$DD1169,59),0)</f>
        <v/>
      </c>
      <c r="BJ1169">
        <f>IFERROR(INDEX(PP_Grid[#Data],$DD1169,60),0)</f>
        <v/>
      </c>
      <c r="BK1169">
        <f>IFERROR(INDEX(PP_Grid[#Data],$DD1169,61),0)</f>
        <v/>
      </c>
      <c r="BL1169">
        <f>IFERROR(INDEX(PP_Grid[#Data],$DD1169,62),0)</f>
        <v/>
      </c>
      <c r="BM1169">
        <f>IFERROR(INDEX(PP_Grid[#Data],$DD1169,63),0)</f>
        <v/>
      </c>
      <c r="BN1169">
        <f>IFERROR(INDEX(PP_Grid[#Data],$DD1169,64),0)</f>
        <v/>
      </c>
      <c r="BO1169">
        <f>IFERROR(INDEX(PP_Grid[#Data],$DD1169,65),0)</f>
        <v/>
      </c>
      <c r="BP1169">
        <f>IFERROR(INDEX(PP_Grid[#Data],$DD1169,66),0)</f>
        <v/>
      </c>
      <c r="BQ1169">
        <f>IFERROR(INDEX(PP_Grid[#Data],$DD1169,67),0)</f>
        <v/>
      </c>
      <c r="BR1169">
        <f>IFERROR(INDEX(PP_Grid[#Data],$DD1169,68),0)</f>
        <v/>
      </c>
      <c r="BS1169">
        <f>IFERROR(INDEX(PP_Grid[#Data],$DD1169,69),0)</f>
        <v/>
      </c>
      <c r="BT1169">
        <f>IFERROR(INDEX(PP_Grid[#Data],$DD1169,70),0)</f>
        <v/>
      </c>
      <c r="BU1169">
        <f>IFERROR(INDEX(PP_Grid[#Data],$DD1169,71),0)</f>
        <v/>
      </c>
      <c r="BV1169">
        <f>IFERROR(INDEX(PP_Grid[#Data],$DD1169,72),0)</f>
        <v/>
      </c>
      <c r="BW1169">
        <f>IFERROR(INDEX(PP_Grid[#Data],$DD1169,73),0)</f>
        <v/>
      </c>
      <c r="BX1169">
        <f>IFERROR(INDEX(PP_Grid[#Data],$DD1169,74),0)</f>
        <v/>
      </c>
      <c r="BY1169">
        <f>IFERROR(INDEX(PP_Grid[#Data],$DD1169,75),0)</f>
        <v/>
      </c>
      <c r="BZ1169">
        <f>IFERROR(INDEX(PP_Grid[#Data],$DD1169,76),0)</f>
        <v/>
      </c>
      <c r="CA1169">
        <f>IFERROR(INDEX(PP_Grid[#Data],$DD1169,77),0)</f>
        <v/>
      </c>
      <c r="CB1169">
        <f>IFERROR(INDEX(PP_Grid[#Data],$DD1169,78),0)</f>
        <v/>
      </c>
      <c r="CC1169">
        <f>IFERROR(INDEX(PP_Grid[#Data],$DD1169,79),0)</f>
        <v/>
      </c>
      <c r="CD1169">
        <f>IFERROR(INDEX(PP_Grid[#Data],$DD1169,80),0)</f>
        <v/>
      </c>
      <c r="CE1169">
        <f>IFERROR(INDEX(PP_Grid[#Data],$DD1169,81),0)</f>
        <v/>
      </c>
      <c r="CF1169">
        <f>IFERROR(INDEX(PP_Grid[#Data],$DD1169,82),0)</f>
        <v/>
      </c>
      <c r="CG1169">
        <f>IFERROR(INDEX(PP_Grid[#Data],$DD1169,83),0)</f>
        <v/>
      </c>
      <c r="CH1169">
        <f>IFERROR(INDEX(PP_Grid[#Data],$DD1169,84),0)</f>
        <v/>
      </c>
      <c r="CI1169">
        <f>IFERROR(INDEX(PP_Grid[#Data],$DD1169,85),0)</f>
        <v/>
      </c>
      <c r="CJ1169">
        <f>IFERROR(INDEX(PP_Grid[#Data],$DD1169,86),0)</f>
        <v/>
      </c>
      <c r="CK1169">
        <f>IFERROR(INDEX(PP_Grid[#Data],$DD1169,87),0)</f>
        <v/>
      </c>
      <c r="CL1169">
        <f>IFERROR(INDEX(PP_Grid[#Data],$DD1169,88),0)</f>
        <v/>
      </c>
      <c r="CM1169">
        <f>IFERROR(INDEX(PP_Grid[#Data],$DD1169,89),0)</f>
        <v/>
      </c>
      <c r="CN1169">
        <f>IFERROR(INDEX(PP_Grid[#Data],$DD1169,90),0)</f>
        <v/>
      </c>
      <c r="CO1169">
        <f>IFERROR(INDEX(PP_Grid[#Data],$DD1169,91),0)</f>
        <v/>
      </c>
      <c r="CP1169">
        <f>IFERROR(INDEX(PP_Grid[#Data],$DD1169,92),0)</f>
        <v/>
      </c>
      <c r="CQ1169">
        <f>IFERROR(INDEX(PP_Grid[#Data],$DD1169,93),0)</f>
        <v/>
      </c>
      <c r="CR1169">
        <f>IFERROR(INDEX(PP_Grid[#Data],$DD1169,94),0)</f>
        <v/>
      </c>
      <c r="CS1169">
        <f>IFERROR(INDEX(PP_Grid[#Data],$DD1169,95),0)</f>
        <v/>
      </c>
      <c r="CT1169">
        <f>IFERROR(INDEX(PP_Grid[#Data],$DD1169,96),0)</f>
        <v/>
      </c>
      <c r="CU1169">
        <f>IFERROR(INDEX(PP_Grid[#Data],$DD1169,97),0)</f>
        <v/>
      </c>
      <c r="CV1169">
        <f>IFERROR(INDEX(PP_Grid[#Data],$DD1169,98),0)</f>
        <v/>
      </c>
      <c r="CW1169">
        <f>IFERROR(INDEX(PP_Grid[#Data],$DD1169,99),0)</f>
        <v/>
      </c>
      <c r="CX1169">
        <f>IFERROR(INDEX(PP_Grid[#Data],$DD1169,100),0)</f>
        <v/>
      </c>
      <c r="CY1169">
        <f>IFERROR(INDEX(PP_Grid[#Data],$DD1169,101),0)</f>
        <v/>
      </c>
      <c r="CZ1169">
        <f>IFERROR(INDEX(PP_Grid[#Data],$DD1169,102),0)</f>
        <v/>
      </c>
      <c r="DA1169">
        <f>IFERROR(INDEX(PP_Grid[#Data],$DD1169,103),0)</f>
        <v/>
      </c>
      <c r="DB1169">
        <f>IFERROR(INDEX(PP_Grid[#Data],$DD1169,104),0)</f>
        <v/>
      </c>
      <c r="DC1169">
        <f>IFERROR(INDEX(PP_Grid[#Data],$DD1169,105),0)</f>
        <v/>
      </c>
      <c r="DD1169" s="12">
        <f>IFERROR(MATCH($B1169,PP_Grid[Intermediate],0),99999)</f>
        <v/>
      </c>
    </row>
    <row r="1170">
      <c r="B1170" t="inlineStr">
        <is>
          <t>使用量(kg)</t>
        </is>
      </c>
      <c r="C1170">
        <f>SUMIFS(M_BOM[RM_Qty_Per_Batch],M_BOM[Intermediate],$B1169,M_BOM[Part Name],$A1162)</f>
        <v/>
      </c>
      <c r="D1170">
        <f>$C1170*D1169</f>
        <v/>
      </c>
      <c r="E1170">
        <f>$C1170*E1169</f>
        <v/>
      </c>
      <c r="F1170">
        <f>$C1170*F1169</f>
        <v/>
      </c>
      <c r="G1170">
        <f>$C1170*G1169</f>
        <v/>
      </c>
      <c r="H1170">
        <f>$C1170*H1169</f>
        <v/>
      </c>
      <c r="I1170">
        <f>$C1170*I1169</f>
        <v/>
      </c>
      <c r="J1170">
        <f>$C1170*J1169</f>
        <v/>
      </c>
      <c r="K1170">
        <f>$C1170*K1169</f>
        <v/>
      </c>
      <c r="L1170">
        <f>$C1170*L1169</f>
        <v/>
      </c>
      <c r="M1170">
        <f>$C1170*M1169</f>
        <v/>
      </c>
      <c r="N1170">
        <f>$C1170*N1169</f>
        <v/>
      </c>
      <c r="O1170">
        <f>$C1170*O1169</f>
        <v/>
      </c>
      <c r="P1170">
        <f>$C1170*P1169</f>
        <v/>
      </c>
      <c r="Q1170">
        <f>$C1170*Q1169</f>
        <v/>
      </c>
      <c r="R1170">
        <f>$C1170*R1169</f>
        <v/>
      </c>
      <c r="S1170">
        <f>$C1170*S1169</f>
        <v/>
      </c>
      <c r="T1170">
        <f>$C1170*T1169</f>
        <v/>
      </c>
      <c r="U1170">
        <f>$C1170*U1169</f>
        <v/>
      </c>
      <c r="V1170">
        <f>$C1170*V1169</f>
        <v/>
      </c>
      <c r="W1170">
        <f>$C1170*W1169</f>
        <v/>
      </c>
      <c r="X1170">
        <f>$C1170*X1169</f>
        <v/>
      </c>
      <c r="Y1170">
        <f>$C1170*Y1169</f>
        <v/>
      </c>
      <c r="Z1170">
        <f>$C1170*Z1169</f>
        <v/>
      </c>
      <c r="AA1170">
        <f>$C1170*AA1169</f>
        <v/>
      </c>
      <c r="AB1170">
        <f>$C1170*AB1169</f>
        <v/>
      </c>
      <c r="AC1170">
        <f>$C1170*AC1169</f>
        <v/>
      </c>
      <c r="AD1170">
        <f>$C1170*AD1169</f>
        <v/>
      </c>
      <c r="AE1170">
        <f>$C1170*AE1169</f>
        <v/>
      </c>
      <c r="AF1170">
        <f>$C1170*AF1169</f>
        <v/>
      </c>
      <c r="AG1170">
        <f>$C1170*AG1169</f>
        <v/>
      </c>
      <c r="AH1170">
        <f>$C1170*AH1169</f>
        <v/>
      </c>
      <c r="AI1170">
        <f>$C1170*AI1169</f>
        <v/>
      </c>
      <c r="AJ1170">
        <f>$C1170*AJ1169</f>
        <v/>
      </c>
      <c r="AK1170">
        <f>$C1170*AK1169</f>
        <v/>
      </c>
      <c r="AL1170">
        <f>$C1170*AL1169</f>
        <v/>
      </c>
      <c r="AM1170">
        <f>$C1170*AM1169</f>
        <v/>
      </c>
      <c r="AN1170">
        <f>$C1170*AN1169</f>
        <v/>
      </c>
      <c r="AO1170">
        <f>$C1170*AO1169</f>
        <v/>
      </c>
      <c r="AP1170">
        <f>$C1170*AP1169</f>
        <v/>
      </c>
      <c r="AQ1170">
        <f>$C1170*AQ1169</f>
        <v/>
      </c>
      <c r="AR1170">
        <f>$C1170*AR1169</f>
        <v/>
      </c>
      <c r="AS1170">
        <f>$C1170*AS1169</f>
        <v/>
      </c>
      <c r="AT1170">
        <f>$C1170*AT1169</f>
        <v/>
      </c>
      <c r="AU1170">
        <f>$C1170*AU1169</f>
        <v/>
      </c>
      <c r="AV1170">
        <f>$C1170*AV1169</f>
        <v/>
      </c>
      <c r="AW1170">
        <f>$C1170*AW1169</f>
        <v/>
      </c>
      <c r="AX1170">
        <f>$C1170*AX1169</f>
        <v/>
      </c>
      <c r="AY1170">
        <f>$C1170*AY1169</f>
        <v/>
      </c>
      <c r="AZ1170">
        <f>$C1170*AZ1169</f>
        <v/>
      </c>
      <c r="BA1170">
        <f>$C1170*BA1169</f>
        <v/>
      </c>
      <c r="BB1170">
        <f>$C1170*BB1169</f>
        <v/>
      </c>
      <c r="BC1170">
        <f>$C1170*BC1169</f>
        <v/>
      </c>
      <c r="BD1170">
        <f>$C1170*BD1169</f>
        <v/>
      </c>
      <c r="BE1170">
        <f>$C1170*BE1169</f>
        <v/>
      </c>
      <c r="BF1170">
        <f>$C1170*BF1169</f>
        <v/>
      </c>
      <c r="BG1170">
        <f>$C1170*BG1169</f>
        <v/>
      </c>
      <c r="BH1170">
        <f>$C1170*BH1169</f>
        <v/>
      </c>
      <c r="BI1170">
        <f>$C1170*BI1169</f>
        <v/>
      </c>
      <c r="BJ1170">
        <f>$C1170*BJ1169</f>
        <v/>
      </c>
      <c r="BK1170">
        <f>$C1170*BK1169</f>
        <v/>
      </c>
      <c r="BL1170">
        <f>$C1170*BL1169</f>
        <v/>
      </c>
      <c r="BM1170">
        <f>$C1170*BM1169</f>
        <v/>
      </c>
      <c r="BN1170">
        <f>$C1170*BN1169</f>
        <v/>
      </c>
      <c r="BO1170">
        <f>$C1170*BO1169</f>
        <v/>
      </c>
      <c r="BP1170">
        <f>$C1170*BP1169</f>
        <v/>
      </c>
      <c r="BQ1170">
        <f>$C1170*BQ1169</f>
        <v/>
      </c>
      <c r="BR1170">
        <f>$C1170*BR1169</f>
        <v/>
      </c>
      <c r="BS1170">
        <f>$C1170*BS1169</f>
        <v/>
      </c>
      <c r="BT1170">
        <f>$C1170*BT1169</f>
        <v/>
      </c>
      <c r="BU1170">
        <f>$C1170*BU1169</f>
        <v/>
      </c>
      <c r="BV1170">
        <f>$C1170*BV1169</f>
        <v/>
      </c>
      <c r="BW1170">
        <f>$C1170*BW1169</f>
        <v/>
      </c>
      <c r="BX1170">
        <f>$C1170*BX1169</f>
        <v/>
      </c>
      <c r="BY1170">
        <f>$C1170*BY1169</f>
        <v/>
      </c>
      <c r="BZ1170">
        <f>$C1170*BZ1169</f>
        <v/>
      </c>
      <c r="CA1170">
        <f>$C1170*CA1169</f>
        <v/>
      </c>
      <c r="CB1170">
        <f>$C1170*CB1169</f>
        <v/>
      </c>
      <c r="CC1170">
        <f>$C1170*CC1169</f>
        <v/>
      </c>
      <c r="CD1170">
        <f>$C1170*CD1169</f>
        <v/>
      </c>
      <c r="CE1170">
        <f>$C1170*CE1169</f>
        <v/>
      </c>
      <c r="CF1170">
        <f>$C1170*CF1169</f>
        <v/>
      </c>
      <c r="CG1170">
        <f>$C1170*CG1169</f>
        <v/>
      </c>
      <c r="CH1170">
        <f>$C1170*CH1169</f>
        <v/>
      </c>
      <c r="CI1170">
        <f>$C1170*CI1169</f>
        <v/>
      </c>
      <c r="CJ1170">
        <f>$C1170*CJ1169</f>
        <v/>
      </c>
      <c r="CK1170">
        <f>$C1170*CK1169</f>
        <v/>
      </c>
      <c r="CL1170">
        <f>$C1170*CL1169</f>
        <v/>
      </c>
      <c r="CM1170">
        <f>$C1170*CM1169</f>
        <v/>
      </c>
      <c r="CN1170">
        <f>$C1170*CN1169</f>
        <v/>
      </c>
      <c r="CO1170">
        <f>$C1170*CO1169</f>
        <v/>
      </c>
      <c r="CP1170">
        <f>$C1170*CP1169</f>
        <v/>
      </c>
      <c r="CQ1170">
        <f>$C1170*CQ1169</f>
        <v/>
      </c>
      <c r="CR1170">
        <f>$C1170*CR1169</f>
        <v/>
      </c>
      <c r="CS1170">
        <f>$C1170*CS1169</f>
        <v/>
      </c>
      <c r="CT1170">
        <f>$C1170*CT1169</f>
        <v/>
      </c>
      <c r="CU1170">
        <f>$C1170*CU1169</f>
        <v/>
      </c>
      <c r="CV1170">
        <f>$C1170*CV1169</f>
        <v/>
      </c>
      <c r="CW1170">
        <f>$C1170*CW1169</f>
        <v/>
      </c>
      <c r="CX1170">
        <f>$C1170*CX1169</f>
        <v/>
      </c>
      <c r="CY1170">
        <f>$C1170*CY1169</f>
        <v/>
      </c>
      <c r="CZ1170">
        <f>$C1170*CZ1169</f>
        <v/>
      </c>
      <c r="DA1170">
        <f>$C1170*DA1169</f>
        <v/>
      </c>
      <c r="DB1170">
        <f>$C1170*DB1169</f>
        <v/>
      </c>
      <c r="DC1170">
        <f>$C1170*DC1169</f>
        <v/>
      </c>
    </row>
    <row r="1171">
      <c r="B1171" s="5" t="inlineStr">
        <is>
          <t>合計使用量(kg)/週</t>
        </is>
      </c>
      <c r="D1171">
        <f>'Grid_Requirement'!B50</f>
        <v/>
      </c>
      <c r="E1171">
        <f>'Grid_Requirement'!C50</f>
        <v/>
      </c>
      <c r="F1171">
        <f>'Grid_Requirement'!D50</f>
        <v/>
      </c>
      <c r="G1171">
        <f>'Grid_Requirement'!E50</f>
        <v/>
      </c>
      <c r="H1171">
        <f>'Grid_Requirement'!F50</f>
        <v/>
      </c>
      <c r="I1171">
        <f>'Grid_Requirement'!G50</f>
        <v/>
      </c>
      <c r="J1171">
        <f>'Grid_Requirement'!H50</f>
        <v/>
      </c>
      <c r="K1171">
        <f>'Grid_Requirement'!I50</f>
        <v/>
      </c>
      <c r="L1171">
        <f>'Grid_Requirement'!J50</f>
        <v/>
      </c>
      <c r="M1171">
        <f>'Grid_Requirement'!K50</f>
        <v/>
      </c>
      <c r="N1171">
        <f>'Grid_Requirement'!L50</f>
        <v/>
      </c>
      <c r="O1171">
        <f>'Grid_Requirement'!M50</f>
        <v/>
      </c>
      <c r="P1171">
        <f>'Grid_Requirement'!N50</f>
        <v/>
      </c>
      <c r="Q1171">
        <f>'Grid_Requirement'!O50</f>
        <v/>
      </c>
      <c r="R1171">
        <f>'Grid_Requirement'!P50</f>
        <v/>
      </c>
      <c r="S1171">
        <f>'Grid_Requirement'!Q50</f>
        <v/>
      </c>
      <c r="T1171">
        <f>'Grid_Requirement'!R50</f>
        <v/>
      </c>
      <c r="U1171">
        <f>'Grid_Requirement'!S50</f>
        <v/>
      </c>
      <c r="V1171">
        <f>'Grid_Requirement'!T50</f>
        <v/>
      </c>
      <c r="W1171">
        <f>'Grid_Requirement'!U50</f>
        <v/>
      </c>
      <c r="X1171">
        <f>'Grid_Requirement'!V50</f>
        <v/>
      </c>
      <c r="Y1171">
        <f>'Grid_Requirement'!W50</f>
        <v/>
      </c>
      <c r="Z1171">
        <f>'Grid_Requirement'!X50</f>
        <v/>
      </c>
      <c r="AA1171">
        <f>'Grid_Requirement'!Y50</f>
        <v/>
      </c>
      <c r="AB1171">
        <f>'Grid_Requirement'!Z50</f>
        <v/>
      </c>
      <c r="AC1171">
        <f>'Grid_Requirement'!AA50</f>
        <v/>
      </c>
      <c r="AD1171">
        <f>'Grid_Requirement'!AB50</f>
        <v/>
      </c>
      <c r="AE1171">
        <f>'Grid_Requirement'!AC50</f>
        <v/>
      </c>
      <c r="AF1171">
        <f>'Grid_Requirement'!AD50</f>
        <v/>
      </c>
      <c r="AG1171">
        <f>'Grid_Requirement'!AE50</f>
        <v/>
      </c>
      <c r="AH1171">
        <f>'Grid_Requirement'!AF50</f>
        <v/>
      </c>
      <c r="AI1171">
        <f>'Grid_Requirement'!AG50</f>
        <v/>
      </c>
      <c r="AJ1171">
        <f>'Grid_Requirement'!AH50</f>
        <v/>
      </c>
      <c r="AK1171">
        <f>'Grid_Requirement'!AI50</f>
        <v/>
      </c>
      <c r="AL1171">
        <f>'Grid_Requirement'!AJ50</f>
        <v/>
      </c>
      <c r="AM1171">
        <f>'Grid_Requirement'!AK50</f>
        <v/>
      </c>
      <c r="AN1171">
        <f>'Grid_Requirement'!AL50</f>
        <v/>
      </c>
      <c r="AO1171">
        <f>'Grid_Requirement'!AM50</f>
        <v/>
      </c>
      <c r="AP1171">
        <f>'Grid_Requirement'!AN50</f>
        <v/>
      </c>
      <c r="AQ1171">
        <f>'Grid_Requirement'!AO50</f>
        <v/>
      </c>
      <c r="AR1171">
        <f>'Grid_Requirement'!AP50</f>
        <v/>
      </c>
      <c r="AS1171">
        <f>'Grid_Requirement'!AQ50</f>
        <v/>
      </c>
      <c r="AT1171">
        <f>'Grid_Requirement'!AR50</f>
        <v/>
      </c>
      <c r="AU1171">
        <f>'Grid_Requirement'!AS50</f>
        <v/>
      </c>
      <c r="AV1171">
        <f>'Grid_Requirement'!AT50</f>
        <v/>
      </c>
      <c r="AW1171">
        <f>'Grid_Requirement'!AU50</f>
        <v/>
      </c>
      <c r="AX1171">
        <f>'Grid_Requirement'!AV50</f>
        <v/>
      </c>
      <c r="AY1171">
        <f>'Grid_Requirement'!AW50</f>
        <v/>
      </c>
      <c r="AZ1171">
        <f>'Grid_Requirement'!AX50</f>
        <v/>
      </c>
      <c r="BA1171">
        <f>'Grid_Requirement'!AY50</f>
        <v/>
      </c>
      <c r="BB1171">
        <f>'Grid_Requirement'!AZ50</f>
        <v/>
      </c>
      <c r="BC1171">
        <f>'Grid_Requirement'!BA50</f>
        <v/>
      </c>
      <c r="BD1171">
        <f>'Grid_Requirement'!BB50</f>
        <v/>
      </c>
      <c r="BE1171">
        <f>'Grid_Requirement'!BC50</f>
        <v/>
      </c>
      <c r="BF1171">
        <f>'Grid_Requirement'!BD50</f>
        <v/>
      </c>
      <c r="BG1171">
        <f>'Grid_Requirement'!BE50</f>
        <v/>
      </c>
      <c r="BH1171">
        <f>'Grid_Requirement'!BF50</f>
        <v/>
      </c>
      <c r="BI1171">
        <f>'Grid_Requirement'!BG50</f>
        <v/>
      </c>
      <c r="BJ1171">
        <f>'Grid_Requirement'!BH50</f>
        <v/>
      </c>
      <c r="BK1171">
        <f>'Grid_Requirement'!BI50</f>
        <v/>
      </c>
      <c r="BL1171">
        <f>'Grid_Requirement'!BJ50</f>
        <v/>
      </c>
      <c r="BM1171">
        <f>'Grid_Requirement'!BK50</f>
        <v/>
      </c>
      <c r="BN1171">
        <f>'Grid_Requirement'!BL50</f>
        <v/>
      </c>
      <c r="BO1171">
        <f>'Grid_Requirement'!BM50</f>
        <v/>
      </c>
      <c r="BP1171">
        <f>'Grid_Requirement'!BN50</f>
        <v/>
      </c>
      <c r="BQ1171">
        <f>'Grid_Requirement'!BO50</f>
        <v/>
      </c>
      <c r="BR1171">
        <f>'Grid_Requirement'!BP50</f>
        <v/>
      </c>
      <c r="BS1171">
        <f>'Grid_Requirement'!BQ50</f>
        <v/>
      </c>
      <c r="BT1171">
        <f>'Grid_Requirement'!BR50</f>
        <v/>
      </c>
      <c r="BU1171">
        <f>'Grid_Requirement'!BS50</f>
        <v/>
      </c>
      <c r="BV1171">
        <f>'Grid_Requirement'!BT50</f>
        <v/>
      </c>
      <c r="BW1171">
        <f>'Grid_Requirement'!BU50</f>
        <v/>
      </c>
      <c r="BX1171">
        <f>'Grid_Requirement'!BV50</f>
        <v/>
      </c>
      <c r="BY1171">
        <f>'Grid_Requirement'!BW50</f>
        <v/>
      </c>
      <c r="BZ1171">
        <f>'Grid_Requirement'!BX50</f>
        <v/>
      </c>
      <c r="CA1171">
        <f>'Grid_Requirement'!BY50</f>
        <v/>
      </c>
      <c r="CB1171">
        <f>'Grid_Requirement'!BZ50</f>
        <v/>
      </c>
      <c r="CC1171">
        <f>'Grid_Requirement'!CA50</f>
        <v/>
      </c>
      <c r="CD1171">
        <f>'Grid_Requirement'!CB50</f>
        <v/>
      </c>
      <c r="CE1171">
        <f>'Grid_Requirement'!CC50</f>
        <v/>
      </c>
      <c r="CF1171">
        <f>'Grid_Requirement'!CD50</f>
        <v/>
      </c>
      <c r="CG1171">
        <f>'Grid_Requirement'!CE50</f>
        <v/>
      </c>
      <c r="CH1171">
        <f>'Grid_Requirement'!CF50</f>
        <v/>
      </c>
      <c r="CI1171">
        <f>'Grid_Requirement'!CG50</f>
        <v/>
      </c>
      <c r="CJ1171">
        <f>'Grid_Requirement'!CH50</f>
        <v/>
      </c>
      <c r="CK1171">
        <f>'Grid_Requirement'!CI50</f>
        <v/>
      </c>
      <c r="CL1171">
        <f>'Grid_Requirement'!CJ50</f>
        <v/>
      </c>
      <c r="CM1171">
        <f>'Grid_Requirement'!CK50</f>
        <v/>
      </c>
      <c r="CN1171">
        <f>'Grid_Requirement'!CL50</f>
        <v/>
      </c>
      <c r="CO1171">
        <f>'Grid_Requirement'!CM50</f>
        <v/>
      </c>
      <c r="CP1171">
        <f>'Grid_Requirement'!CN50</f>
        <v/>
      </c>
      <c r="CQ1171">
        <f>'Grid_Requirement'!CO50</f>
        <v/>
      </c>
      <c r="CR1171">
        <f>'Grid_Requirement'!CP50</f>
        <v/>
      </c>
      <c r="CS1171">
        <f>'Grid_Requirement'!CQ50</f>
        <v/>
      </c>
      <c r="CT1171">
        <f>'Grid_Requirement'!CR50</f>
        <v/>
      </c>
      <c r="CU1171">
        <f>'Grid_Requirement'!CS50</f>
        <v/>
      </c>
      <c r="CV1171">
        <f>'Grid_Requirement'!CT50</f>
        <v/>
      </c>
      <c r="CW1171">
        <f>'Grid_Requirement'!CU50</f>
        <v/>
      </c>
      <c r="CX1171">
        <f>'Grid_Requirement'!CV50</f>
        <v/>
      </c>
      <c r="CY1171">
        <f>'Grid_Requirement'!CW50</f>
        <v/>
      </c>
      <c r="CZ1171">
        <f>'Grid_Requirement'!CX50</f>
        <v/>
      </c>
      <c r="DA1171">
        <f>'Grid_Requirement'!CY50</f>
        <v/>
      </c>
      <c r="DB1171">
        <f>'Grid_Requirement'!CZ50</f>
        <v/>
      </c>
      <c r="DC1171">
        <f>'Grid_Requirement'!DA50</f>
        <v/>
      </c>
    </row>
    <row r="1172">
      <c r="B1172" t="inlineStr">
        <is>
          <t>TTAF在庫(実績,kg)</t>
        </is>
      </c>
      <c r="D1172">
        <f>'T_TTAFStock'!B54</f>
        <v/>
      </c>
      <c r="E1172">
        <f>'T_TTAFStock'!C54</f>
        <v/>
      </c>
      <c r="F1172">
        <f>'T_TTAFStock'!D54</f>
        <v/>
      </c>
      <c r="G1172">
        <f>'T_TTAFStock'!E54</f>
        <v/>
      </c>
      <c r="H1172">
        <f>'T_TTAFStock'!F54</f>
        <v/>
      </c>
      <c r="I1172">
        <f>'T_TTAFStock'!G54</f>
        <v/>
      </c>
      <c r="J1172">
        <f>'T_TTAFStock'!H54</f>
        <v/>
      </c>
      <c r="K1172">
        <f>'T_TTAFStock'!I54</f>
        <v/>
      </c>
      <c r="L1172">
        <f>'T_TTAFStock'!J54</f>
        <v/>
      </c>
      <c r="M1172">
        <f>'T_TTAFStock'!K54</f>
        <v/>
      </c>
      <c r="N1172">
        <f>'T_TTAFStock'!L54</f>
        <v/>
      </c>
      <c r="O1172">
        <f>'T_TTAFStock'!M54</f>
        <v/>
      </c>
      <c r="P1172">
        <f>'T_TTAFStock'!N54</f>
        <v/>
      </c>
      <c r="Q1172">
        <f>'T_TTAFStock'!O54</f>
        <v/>
      </c>
      <c r="R1172">
        <f>'T_TTAFStock'!P54</f>
        <v/>
      </c>
      <c r="S1172">
        <f>'T_TTAFStock'!Q54</f>
        <v/>
      </c>
      <c r="T1172">
        <f>'T_TTAFStock'!R54</f>
        <v/>
      </c>
      <c r="U1172">
        <f>'T_TTAFStock'!S54</f>
        <v/>
      </c>
      <c r="V1172">
        <f>'T_TTAFStock'!T54</f>
        <v/>
      </c>
      <c r="W1172">
        <f>'T_TTAFStock'!U54</f>
        <v/>
      </c>
      <c r="X1172">
        <f>'T_TTAFStock'!V54</f>
        <v/>
      </c>
      <c r="Y1172">
        <f>'T_TTAFStock'!W54</f>
        <v/>
      </c>
      <c r="Z1172">
        <f>'T_TTAFStock'!X54</f>
        <v/>
      </c>
      <c r="AA1172">
        <f>'T_TTAFStock'!Y54</f>
        <v/>
      </c>
      <c r="AB1172">
        <f>'T_TTAFStock'!Z54</f>
        <v/>
      </c>
      <c r="AC1172">
        <f>'T_TTAFStock'!AA54</f>
        <v/>
      </c>
      <c r="AD1172">
        <f>'T_TTAFStock'!AB54</f>
        <v/>
      </c>
      <c r="AE1172">
        <f>'T_TTAFStock'!AC54</f>
        <v/>
      </c>
      <c r="AF1172">
        <f>'T_TTAFStock'!AD54</f>
        <v/>
      </c>
      <c r="AG1172">
        <f>'T_TTAFStock'!AE54</f>
        <v/>
      </c>
      <c r="AH1172">
        <f>'T_TTAFStock'!AF54</f>
        <v/>
      </c>
      <c r="AI1172">
        <f>'T_TTAFStock'!AG54</f>
        <v/>
      </c>
      <c r="AJ1172">
        <f>'T_TTAFStock'!AH54</f>
        <v/>
      </c>
      <c r="AK1172">
        <f>'T_TTAFStock'!AI54</f>
        <v/>
      </c>
      <c r="AL1172">
        <f>'T_TTAFStock'!AJ54</f>
        <v/>
      </c>
      <c r="AM1172">
        <f>'T_TTAFStock'!AK54</f>
        <v/>
      </c>
      <c r="AN1172">
        <f>'T_TTAFStock'!AL54</f>
        <v/>
      </c>
      <c r="AO1172">
        <f>'T_TTAFStock'!AM54</f>
        <v/>
      </c>
      <c r="AP1172">
        <f>'T_TTAFStock'!AN54</f>
        <v/>
      </c>
      <c r="AQ1172">
        <f>'T_TTAFStock'!AO54</f>
        <v/>
      </c>
      <c r="AR1172">
        <f>'T_TTAFStock'!AP54</f>
        <v/>
      </c>
      <c r="AS1172">
        <f>'T_TTAFStock'!AQ54</f>
        <v/>
      </c>
      <c r="AT1172">
        <f>'T_TTAFStock'!AR54</f>
        <v/>
      </c>
      <c r="AU1172">
        <f>'T_TTAFStock'!AS54</f>
        <v/>
      </c>
      <c r="AV1172">
        <f>'T_TTAFStock'!AT54</f>
        <v/>
      </c>
      <c r="AW1172">
        <f>'T_TTAFStock'!AU54</f>
        <v/>
      </c>
      <c r="AX1172">
        <f>'T_TTAFStock'!AV54</f>
        <v/>
      </c>
      <c r="AY1172">
        <f>'T_TTAFStock'!AW54</f>
        <v/>
      </c>
      <c r="AZ1172">
        <f>'T_TTAFStock'!AX54</f>
        <v/>
      </c>
      <c r="BA1172">
        <f>'T_TTAFStock'!AY54</f>
        <v/>
      </c>
      <c r="BB1172">
        <f>'T_TTAFStock'!AZ54</f>
        <v/>
      </c>
      <c r="BC1172">
        <f>'T_TTAFStock'!BA54</f>
        <v/>
      </c>
      <c r="BD1172">
        <f>'T_TTAFStock'!BB54</f>
        <v/>
      </c>
      <c r="BE1172">
        <f>'T_TTAFStock'!BC54</f>
        <v/>
      </c>
      <c r="BF1172">
        <f>'T_TTAFStock'!BD54</f>
        <v/>
      </c>
      <c r="BG1172">
        <f>'T_TTAFStock'!BE54</f>
        <v/>
      </c>
      <c r="BH1172">
        <f>'T_TTAFStock'!BF54</f>
        <v/>
      </c>
      <c r="BI1172">
        <f>'T_TTAFStock'!BG54</f>
        <v/>
      </c>
      <c r="BJ1172">
        <f>'T_TTAFStock'!BH54</f>
        <v/>
      </c>
      <c r="BK1172">
        <f>'T_TTAFStock'!BI54</f>
        <v/>
      </c>
      <c r="BL1172">
        <f>'T_TTAFStock'!BJ54</f>
        <v/>
      </c>
      <c r="BM1172">
        <f>'T_TTAFStock'!BK54</f>
        <v/>
      </c>
      <c r="BN1172">
        <f>'T_TTAFStock'!BL54</f>
        <v/>
      </c>
      <c r="BO1172">
        <f>'T_TTAFStock'!BM54</f>
        <v/>
      </c>
      <c r="BP1172">
        <f>'T_TTAFStock'!BN54</f>
        <v/>
      </c>
      <c r="BQ1172">
        <f>'T_TTAFStock'!BO54</f>
        <v/>
      </c>
      <c r="BR1172">
        <f>'T_TTAFStock'!BP54</f>
        <v/>
      </c>
      <c r="BS1172">
        <f>'T_TTAFStock'!BQ54</f>
        <v/>
      </c>
      <c r="BT1172">
        <f>'T_TTAFStock'!BR54</f>
        <v/>
      </c>
      <c r="BU1172">
        <f>'T_TTAFStock'!BS54</f>
        <v/>
      </c>
      <c r="BV1172">
        <f>'T_TTAFStock'!BT54</f>
        <v/>
      </c>
      <c r="BW1172">
        <f>'T_TTAFStock'!BU54</f>
        <v/>
      </c>
      <c r="BX1172">
        <f>'T_TTAFStock'!BV54</f>
        <v/>
      </c>
      <c r="BY1172">
        <f>'T_TTAFStock'!BW54</f>
        <v/>
      </c>
      <c r="BZ1172">
        <f>'T_TTAFStock'!BX54</f>
        <v/>
      </c>
      <c r="CA1172">
        <f>'T_TTAFStock'!BY54</f>
        <v/>
      </c>
      <c r="CB1172">
        <f>'T_TTAFStock'!BZ54</f>
        <v/>
      </c>
      <c r="CC1172">
        <f>'T_TTAFStock'!CA54</f>
        <v/>
      </c>
      <c r="CD1172">
        <f>'T_TTAFStock'!CB54</f>
        <v/>
      </c>
      <c r="CE1172">
        <f>'T_TTAFStock'!CC54</f>
        <v/>
      </c>
      <c r="CF1172">
        <f>'T_TTAFStock'!CD54</f>
        <v/>
      </c>
      <c r="CG1172">
        <f>'T_TTAFStock'!CE54</f>
        <v/>
      </c>
      <c r="CH1172">
        <f>'T_TTAFStock'!CF54</f>
        <v/>
      </c>
      <c r="CI1172">
        <f>'T_TTAFStock'!CG54</f>
        <v/>
      </c>
      <c r="CJ1172">
        <f>'T_TTAFStock'!CH54</f>
        <v/>
      </c>
      <c r="CK1172">
        <f>'T_TTAFStock'!CI54</f>
        <v/>
      </c>
      <c r="CL1172">
        <f>'T_TTAFStock'!CJ54</f>
        <v/>
      </c>
      <c r="CM1172">
        <f>'T_TTAFStock'!CK54</f>
        <v/>
      </c>
      <c r="CN1172">
        <f>'T_TTAFStock'!CL54</f>
        <v/>
      </c>
      <c r="CO1172">
        <f>'T_TTAFStock'!CM54</f>
        <v/>
      </c>
      <c r="CP1172">
        <f>'T_TTAFStock'!CN54</f>
        <v/>
      </c>
      <c r="CQ1172">
        <f>'T_TTAFStock'!CO54</f>
        <v/>
      </c>
      <c r="CR1172">
        <f>'T_TTAFStock'!CP54</f>
        <v/>
      </c>
      <c r="CS1172">
        <f>'T_TTAFStock'!CQ54</f>
        <v/>
      </c>
      <c r="CT1172">
        <f>'T_TTAFStock'!CR54</f>
        <v/>
      </c>
      <c r="CU1172">
        <f>'T_TTAFStock'!CS54</f>
        <v/>
      </c>
      <c r="CV1172">
        <f>'T_TTAFStock'!CT54</f>
        <v/>
      </c>
      <c r="CW1172">
        <f>'T_TTAFStock'!CU54</f>
        <v/>
      </c>
      <c r="CX1172">
        <f>'T_TTAFStock'!CV54</f>
        <v/>
      </c>
      <c r="CY1172">
        <f>'T_TTAFStock'!CW54</f>
        <v/>
      </c>
      <c r="CZ1172">
        <f>'T_TTAFStock'!CX54</f>
        <v/>
      </c>
      <c r="DA1172">
        <f>'T_TTAFStock'!CY54</f>
        <v/>
      </c>
      <c r="DB1172">
        <f>'T_TTAFStock'!CZ54</f>
        <v/>
      </c>
      <c r="DC1172">
        <f>'T_TTAFStock'!DA54</f>
        <v/>
      </c>
    </row>
    <row r="1173">
      <c r="B1173" t="inlineStr">
        <is>
          <t>自社在庫(実績,kg)</t>
        </is>
      </c>
      <c r="D1173">
        <f>'T_SelfStock'!B54</f>
        <v/>
      </c>
      <c r="E1173">
        <f>'T_SelfStock'!C54</f>
        <v/>
      </c>
      <c r="F1173">
        <f>'T_SelfStock'!D54</f>
        <v/>
      </c>
      <c r="G1173">
        <f>'T_SelfStock'!E54</f>
        <v/>
      </c>
      <c r="H1173">
        <f>'T_SelfStock'!F54</f>
        <v/>
      </c>
      <c r="I1173">
        <f>'T_SelfStock'!G54</f>
        <v/>
      </c>
      <c r="J1173">
        <f>'T_SelfStock'!H54</f>
        <v/>
      </c>
      <c r="K1173">
        <f>'T_SelfStock'!I54</f>
        <v/>
      </c>
      <c r="L1173">
        <f>'T_SelfStock'!J54</f>
        <v/>
      </c>
      <c r="M1173">
        <f>'T_SelfStock'!K54</f>
        <v/>
      </c>
      <c r="N1173">
        <f>'T_SelfStock'!L54</f>
        <v/>
      </c>
      <c r="O1173">
        <f>'T_SelfStock'!M54</f>
        <v/>
      </c>
      <c r="P1173">
        <f>'T_SelfStock'!N54</f>
        <v/>
      </c>
      <c r="Q1173">
        <f>'T_SelfStock'!O54</f>
        <v/>
      </c>
      <c r="R1173">
        <f>'T_SelfStock'!P54</f>
        <v/>
      </c>
      <c r="S1173">
        <f>'T_SelfStock'!Q54</f>
        <v/>
      </c>
      <c r="T1173">
        <f>'T_SelfStock'!R54</f>
        <v/>
      </c>
      <c r="U1173">
        <f>'T_SelfStock'!S54</f>
        <v/>
      </c>
      <c r="V1173">
        <f>'T_SelfStock'!T54</f>
        <v/>
      </c>
      <c r="W1173">
        <f>'T_SelfStock'!U54</f>
        <v/>
      </c>
      <c r="X1173">
        <f>'T_SelfStock'!V54</f>
        <v/>
      </c>
      <c r="Y1173">
        <f>'T_SelfStock'!W54</f>
        <v/>
      </c>
      <c r="Z1173">
        <f>'T_SelfStock'!X54</f>
        <v/>
      </c>
      <c r="AA1173">
        <f>'T_SelfStock'!Y54</f>
        <v/>
      </c>
      <c r="AB1173">
        <f>'T_SelfStock'!Z54</f>
        <v/>
      </c>
      <c r="AC1173">
        <f>'T_SelfStock'!AA54</f>
        <v/>
      </c>
      <c r="AD1173">
        <f>'T_SelfStock'!AB54</f>
        <v/>
      </c>
      <c r="AE1173">
        <f>'T_SelfStock'!AC54</f>
        <v/>
      </c>
      <c r="AF1173">
        <f>'T_SelfStock'!AD54</f>
        <v/>
      </c>
      <c r="AG1173">
        <f>'T_SelfStock'!AE54</f>
        <v/>
      </c>
      <c r="AH1173">
        <f>'T_SelfStock'!AF54</f>
        <v/>
      </c>
      <c r="AI1173">
        <f>'T_SelfStock'!AG54</f>
        <v/>
      </c>
      <c r="AJ1173">
        <f>'T_SelfStock'!AH54</f>
        <v/>
      </c>
      <c r="AK1173">
        <f>'T_SelfStock'!AI54</f>
        <v/>
      </c>
      <c r="AL1173">
        <f>'T_SelfStock'!AJ54</f>
        <v/>
      </c>
      <c r="AM1173">
        <f>'T_SelfStock'!AK54</f>
        <v/>
      </c>
      <c r="AN1173">
        <f>'T_SelfStock'!AL54</f>
        <v/>
      </c>
      <c r="AO1173">
        <f>'T_SelfStock'!AM54</f>
        <v/>
      </c>
      <c r="AP1173">
        <f>'T_SelfStock'!AN54</f>
        <v/>
      </c>
      <c r="AQ1173">
        <f>'T_SelfStock'!AO54</f>
        <v/>
      </c>
      <c r="AR1173">
        <f>'T_SelfStock'!AP54</f>
        <v/>
      </c>
      <c r="AS1173">
        <f>'T_SelfStock'!AQ54</f>
        <v/>
      </c>
      <c r="AT1173">
        <f>'T_SelfStock'!AR54</f>
        <v/>
      </c>
      <c r="AU1173">
        <f>'T_SelfStock'!AS54</f>
        <v/>
      </c>
      <c r="AV1173">
        <f>'T_SelfStock'!AT54</f>
        <v/>
      </c>
      <c r="AW1173">
        <f>'T_SelfStock'!AU54</f>
        <v/>
      </c>
      <c r="AX1173">
        <f>'T_SelfStock'!AV54</f>
        <v/>
      </c>
      <c r="AY1173">
        <f>'T_SelfStock'!AW54</f>
        <v/>
      </c>
      <c r="AZ1173">
        <f>'T_SelfStock'!AX54</f>
        <v/>
      </c>
      <c r="BA1173">
        <f>'T_SelfStock'!AY54</f>
        <v/>
      </c>
      <c r="BB1173">
        <f>'T_SelfStock'!AZ54</f>
        <v/>
      </c>
      <c r="BC1173">
        <f>'T_SelfStock'!BA54</f>
        <v/>
      </c>
      <c r="BD1173">
        <f>'T_SelfStock'!BB54</f>
        <v/>
      </c>
      <c r="BE1173">
        <f>'T_SelfStock'!BC54</f>
        <v/>
      </c>
      <c r="BF1173">
        <f>'T_SelfStock'!BD54</f>
        <v/>
      </c>
      <c r="BG1173">
        <f>'T_SelfStock'!BE54</f>
        <v/>
      </c>
      <c r="BH1173">
        <f>'T_SelfStock'!BF54</f>
        <v/>
      </c>
      <c r="BI1173">
        <f>'T_SelfStock'!BG54</f>
        <v/>
      </c>
      <c r="BJ1173">
        <f>'T_SelfStock'!BH54</f>
        <v/>
      </c>
      <c r="BK1173">
        <f>'T_SelfStock'!BI54</f>
        <v/>
      </c>
      <c r="BL1173">
        <f>'T_SelfStock'!BJ54</f>
        <v/>
      </c>
      <c r="BM1173">
        <f>'T_SelfStock'!BK54</f>
        <v/>
      </c>
      <c r="BN1173">
        <f>'T_SelfStock'!BL54</f>
        <v/>
      </c>
      <c r="BO1173">
        <f>'T_SelfStock'!BM54</f>
        <v/>
      </c>
      <c r="BP1173">
        <f>'T_SelfStock'!BN54</f>
        <v/>
      </c>
      <c r="BQ1173">
        <f>'T_SelfStock'!BO54</f>
        <v/>
      </c>
      <c r="BR1173">
        <f>'T_SelfStock'!BP54</f>
        <v/>
      </c>
      <c r="BS1173">
        <f>'T_SelfStock'!BQ54</f>
        <v/>
      </c>
      <c r="BT1173">
        <f>'T_SelfStock'!BR54</f>
        <v/>
      </c>
      <c r="BU1173">
        <f>'T_SelfStock'!BS54</f>
        <v/>
      </c>
      <c r="BV1173">
        <f>'T_SelfStock'!BT54</f>
        <v/>
      </c>
      <c r="BW1173">
        <f>'T_SelfStock'!BU54</f>
        <v/>
      </c>
      <c r="BX1173">
        <f>'T_SelfStock'!BV54</f>
        <v/>
      </c>
      <c r="BY1173">
        <f>'T_SelfStock'!BW54</f>
        <v/>
      </c>
      <c r="BZ1173">
        <f>'T_SelfStock'!BX54</f>
        <v/>
      </c>
      <c r="CA1173">
        <f>'T_SelfStock'!BY54</f>
        <v/>
      </c>
      <c r="CB1173">
        <f>'T_SelfStock'!BZ54</f>
        <v/>
      </c>
      <c r="CC1173">
        <f>'T_SelfStock'!CA54</f>
        <v/>
      </c>
      <c r="CD1173">
        <f>'T_SelfStock'!CB54</f>
        <v/>
      </c>
      <c r="CE1173">
        <f>'T_SelfStock'!CC54</f>
        <v/>
      </c>
      <c r="CF1173">
        <f>'T_SelfStock'!CD54</f>
        <v/>
      </c>
      <c r="CG1173">
        <f>'T_SelfStock'!CE54</f>
        <v/>
      </c>
      <c r="CH1173">
        <f>'T_SelfStock'!CF54</f>
        <v/>
      </c>
      <c r="CI1173">
        <f>'T_SelfStock'!CG54</f>
        <v/>
      </c>
      <c r="CJ1173">
        <f>'T_SelfStock'!CH54</f>
        <v/>
      </c>
      <c r="CK1173">
        <f>'T_SelfStock'!CI54</f>
        <v/>
      </c>
      <c r="CL1173">
        <f>'T_SelfStock'!CJ54</f>
        <v/>
      </c>
      <c r="CM1173">
        <f>'T_SelfStock'!CK54</f>
        <v/>
      </c>
      <c r="CN1173">
        <f>'T_SelfStock'!CL54</f>
        <v/>
      </c>
      <c r="CO1173">
        <f>'T_SelfStock'!CM54</f>
        <v/>
      </c>
      <c r="CP1173">
        <f>'T_SelfStock'!CN54</f>
        <v/>
      </c>
      <c r="CQ1173">
        <f>'T_SelfStock'!CO54</f>
        <v/>
      </c>
      <c r="CR1173">
        <f>'T_SelfStock'!CP54</f>
        <v/>
      </c>
      <c r="CS1173">
        <f>'T_SelfStock'!CQ54</f>
        <v/>
      </c>
      <c r="CT1173">
        <f>'T_SelfStock'!CR54</f>
        <v/>
      </c>
      <c r="CU1173">
        <f>'T_SelfStock'!CS54</f>
        <v/>
      </c>
      <c r="CV1173">
        <f>'T_SelfStock'!CT54</f>
        <v/>
      </c>
      <c r="CW1173">
        <f>'T_SelfStock'!CU54</f>
        <v/>
      </c>
      <c r="CX1173">
        <f>'T_SelfStock'!CV54</f>
        <v/>
      </c>
      <c r="CY1173">
        <f>'T_SelfStock'!CW54</f>
        <v/>
      </c>
      <c r="CZ1173">
        <f>'T_SelfStock'!CX54</f>
        <v/>
      </c>
      <c r="DA1173">
        <f>'T_SelfStock'!CY54</f>
        <v/>
      </c>
      <c r="DB1173">
        <f>'T_SelfStock'!CZ54</f>
        <v/>
      </c>
      <c r="DC1173">
        <f>'T_SelfStock'!DA54</f>
        <v/>
      </c>
    </row>
    <row r="1174">
      <c r="B1174" t="inlineStr">
        <is>
          <t>Order(発注予定,kg)</t>
        </is>
      </c>
      <c r="D1174" s="23" t="n"/>
      <c r="E1174" s="23" t="n"/>
      <c r="F1174" s="23" t="n"/>
      <c r="G1174" s="23" t="n"/>
      <c r="H1174" s="23" t="n"/>
      <c r="I1174" s="23" t="n"/>
      <c r="J1174" s="23" t="n"/>
      <c r="K1174" s="23" t="n"/>
      <c r="L1174" s="23" t="n"/>
      <c r="M1174" s="23" t="n"/>
      <c r="N1174" s="23" t="n"/>
      <c r="O1174" s="23" t="n"/>
      <c r="P1174" s="23" t="n"/>
      <c r="Q1174" s="23" t="n"/>
      <c r="R1174" s="23" t="n"/>
      <c r="S1174" s="23" t="n"/>
      <c r="T1174" s="23" t="n"/>
      <c r="U1174" s="23" t="n"/>
      <c r="V1174" s="23" t="n"/>
      <c r="W1174" s="23" t="n"/>
      <c r="X1174" s="23" t="n"/>
      <c r="Y1174" s="23" t="n"/>
      <c r="Z1174" s="23" t="n"/>
      <c r="AA1174" s="23" t="n"/>
      <c r="AB1174" s="23" t="n"/>
      <c r="AC1174" s="23" t="n"/>
      <c r="AD1174" s="23" t="n"/>
      <c r="AE1174" s="23" t="n"/>
      <c r="AF1174" s="23" t="n"/>
      <c r="AG1174" s="23" t="n"/>
      <c r="AH1174" s="23" t="n"/>
      <c r="AI1174" s="23" t="n"/>
      <c r="AJ1174" s="23" t="n"/>
      <c r="AK1174" s="23" t="n"/>
      <c r="AL1174" s="23" t="n"/>
      <c r="AM1174" s="23" t="n"/>
      <c r="AN1174" s="23" t="n"/>
      <c r="AO1174" s="23" t="n"/>
      <c r="AP1174" s="23" t="n"/>
      <c r="AQ1174" s="23" t="n"/>
      <c r="AR1174" s="23" t="n"/>
      <c r="AS1174" s="23" t="n"/>
      <c r="AT1174" s="23" t="n"/>
      <c r="AU1174" s="23" t="n"/>
      <c r="AV1174" s="23" t="n"/>
      <c r="AW1174" s="23" t="n"/>
      <c r="AX1174" s="23" t="n"/>
      <c r="AY1174" s="23" t="n"/>
      <c r="AZ1174" s="23" t="n"/>
      <c r="BA1174" s="23" t="n"/>
      <c r="BB1174" s="23" t="n"/>
      <c r="BC1174" s="23" t="n"/>
      <c r="BD1174" s="23" t="n"/>
      <c r="BE1174" s="23" t="n"/>
      <c r="BF1174" s="23" t="n"/>
      <c r="BG1174" s="23" t="n"/>
      <c r="BH1174" s="23" t="n"/>
      <c r="BI1174" s="23" t="n"/>
      <c r="BJ1174" s="23" t="n"/>
      <c r="BK1174" s="23" t="n"/>
      <c r="BL1174" s="23" t="n"/>
      <c r="BM1174" s="23" t="n"/>
      <c r="BN1174" s="23" t="n"/>
      <c r="BO1174" s="23" t="n"/>
      <c r="BP1174" s="23" t="n"/>
      <c r="BQ1174" s="23" t="n"/>
      <c r="BR1174" s="23" t="n"/>
      <c r="BS1174" s="23" t="n"/>
      <c r="BT1174" s="23" t="n"/>
      <c r="BU1174" s="23" t="n"/>
      <c r="BV1174" s="23" t="n"/>
      <c r="BW1174" s="23" t="n"/>
      <c r="BX1174" s="23" t="n"/>
      <c r="BY1174" s="23" t="n"/>
      <c r="BZ1174" s="23" t="n"/>
      <c r="CA1174" s="23" t="n"/>
      <c r="CB1174" s="23" t="n"/>
      <c r="CC1174" s="23" t="n"/>
      <c r="CD1174" s="23" t="n"/>
      <c r="CE1174" s="23" t="n"/>
      <c r="CF1174" s="23" t="n"/>
      <c r="CG1174" s="23" t="n"/>
      <c r="CH1174" s="23" t="n"/>
      <c r="CI1174" s="23" t="n"/>
      <c r="CJ1174" s="23" t="n"/>
      <c r="CK1174" s="23" t="n"/>
      <c r="CL1174" s="23" t="n"/>
      <c r="CM1174" s="23" t="n"/>
      <c r="CN1174" s="23" t="n"/>
      <c r="CO1174" s="23" t="n"/>
      <c r="CP1174" s="23" t="n"/>
      <c r="CQ1174" s="23" t="n"/>
      <c r="CR1174" s="23" t="n"/>
      <c r="CS1174" s="23" t="n"/>
      <c r="CT1174" s="23" t="n"/>
      <c r="CU1174" s="23" t="n"/>
      <c r="CV1174" s="23" t="n"/>
      <c r="CW1174" s="23" t="n"/>
      <c r="CX1174" s="23" t="n"/>
      <c r="CY1174" s="23" t="n"/>
      <c r="CZ1174" s="23" t="n"/>
      <c r="DA1174" s="23" t="n"/>
      <c r="DB1174" s="23" t="n"/>
      <c r="DC1174" s="23" t="n"/>
      <c r="DE1174" s="12" t="inlineStr">
        <is>
          <t>CHEM-1760</t>
        </is>
      </c>
    </row>
    <row r="1175">
      <c r="B1175" s="24" t="inlineStr">
        <is>
          <t>PO_No</t>
        </is>
      </c>
      <c r="D1175" s="25" t="n"/>
      <c r="E1175" s="25" t="n"/>
      <c r="F1175" s="25" t="n"/>
      <c r="G1175" s="25" t="n"/>
      <c r="H1175" s="25" t="n"/>
      <c r="I1175" s="25" t="n"/>
      <c r="J1175" s="25" t="n"/>
      <c r="K1175" s="25" t="n"/>
      <c r="L1175" s="25" t="n"/>
      <c r="M1175" s="25" t="n"/>
      <c r="N1175" s="25" t="n"/>
      <c r="O1175" s="25" t="n"/>
      <c r="P1175" s="25" t="n"/>
      <c r="Q1175" s="25" t="n"/>
      <c r="R1175" s="25" t="n"/>
      <c r="S1175" s="25" t="n"/>
      <c r="T1175" s="25" t="n"/>
      <c r="U1175" s="25" t="n"/>
      <c r="V1175" s="25" t="n"/>
      <c r="W1175" s="25" t="n"/>
      <c r="X1175" s="25" t="n"/>
      <c r="Y1175" s="25" t="n"/>
      <c r="Z1175" s="25" t="n"/>
      <c r="AA1175" s="25" t="n"/>
      <c r="AB1175" s="25" t="n"/>
      <c r="AC1175" s="25" t="n"/>
      <c r="AD1175" s="25" t="n"/>
      <c r="AE1175" s="25" t="n"/>
      <c r="AF1175" s="25" t="n"/>
      <c r="AG1175" s="25" t="n"/>
      <c r="AH1175" s="25" t="n"/>
      <c r="AI1175" s="25" t="n"/>
      <c r="AJ1175" s="25" t="n"/>
      <c r="AK1175" s="25" t="n"/>
      <c r="AL1175" s="25" t="n"/>
      <c r="AM1175" s="25" t="n"/>
      <c r="AN1175" s="25" t="n"/>
      <c r="AO1175" s="25" t="n"/>
      <c r="AP1175" s="25" t="n"/>
      <c r="AQ1175" s="25" t="n"/>
      <c r="AR1175" s="25" t="n"/>
      <c r="AS1175" s="25" t="n"/>
      <c r="AT1175" s="25" t="n"/>
      <c r="AU1175" s="25" t="n"/>
      <c r="AV1175" s="25" t="n"/>
      <c r="AW1175" s="25" t="n"/>
      <c r="AX1175" s="25" t="n"/>
      <c r="AY1175" s="25" t="n"/>
      <c r="AZ1175" s="25" t="n"/>
      <c r="BA1175" s="25" t="n"/>
      <c r="BB1175" s="25" t="n"/>
      <c r="BC1175" s="25" t="n"/>
      <c r="BD1175" s="25" t="n"/>
      <c r="BE1175" s="25" t="n"/>
      <c r="BF1175" s="25" t="n"/>
      <c r="BG1175" s="25" t="n"/>
      <c r="BH1175" s="25" t="n"/>
      <c r="BI1175" s="25" t="n"/>
      <c r="BJ1175" s="25" t="n"/>
      <c r="BK1175" s="25" t="n"/>
      <c r="BL1175" s="25" t="n"/>
      <c r="BM1175" s="25" t="n"/>
      <c r="BN1175" s="25" t="n"/>
      <c r="BO1175" s="25" t="n"/>
      <c r="BP1175" s="25" t="n"/>
      <c r="BQ1175" s="25" t="n"/>
      <c r="BR1175" s="25" t="n"/>
      <c r="BS1175" s="25" t="n"/>
      <c r="BT1175" s="25" t="n"/>
      <c r="BU1175" s="25" t="n"/>
      <c r="BV1175" s="25" t="n"/>
      <c r="BW1175" s="25" t="n"/>
      <c r="BX1175" s="25" t="n"/>
      <c r="BY1175" s="25" t="n"/>
      <c r="BZ1175" s="25" t="n"/>
      <c r="CA1175" s="25" t="n"/>
      <c r="CB1175" s="25" t="n"/>
      <c r="CC1175" s="25" t="n"/>
      <c r="CD1175" s="25" t="n"/>
      <c r="CE1175" s="25" t="n"/>
      <c r="CF1175" s="25" t="n"/>
      <c r="CG1175" s="25" t="n"/>
      <c r="CH1175" s="25" t="n"/>
      <c r="CI1175" s="25" t="n"/>
      <c r="CJ1175" s="25" t="n"/>
      <c r="CK1175" s="25" t="n"/>
      <c r="CL1175" s="25" t="n"/>
      <c r="CM1175" s="25" t="n"/>
      <c r="CN1175" s="25" t="n"/>
      <c r="CO1175" s="25" t="n"/>
      <c r="CP1175" s="25" t="n"/>
      <c r="CQ1175" s="25" t="n"/>
      <c r="CR1175" s="25" t="n"/>
      <c r="CS1175" s="25" t="n"/>
      <c r="CT1175" s="25" t="n"/>
      <c r="CU1175" s="25" t="n"/>
      <c r="CV1175" s="25" t="n"/>
      <c r="CW1175" s="25" t="n"/>
      <c r="CX1175" s="25" t="n"/>
      <c r="CY1175" s="25" t="n"/>
      <c r="CZ1175" s="25" t="n"/>
      <c r="DA1175" s="25" t="n"/>
      <c r="DB1175" s="25" t="n"/>
      <c r="DC1175" s="25" t="n"/>
    </row>
    <row r="1176">
      <c r="B1176" s="5" t="inlineStr">
        <is>
          <t>合計在庫(週末時点,kg)</t>
        </is>
      </c>
      <c r="D1176">
        <f>'Grid_Stock'!B50</f>
        <v/>
      </c>
      <c r="E1176">
        <f>'Grid_Stock'!C50</f>
        <v/>
      </c>
      <c r="F1176">
        <f>'Grid_Stock'!D50</f>
        <v/>
      </c>
      <c r="G1176">
        <f>'Grid_Stock'!E50</f>
        <v/>
      </c>
      <c r="H1176">
        <f>'Grid_Stock'!F50</f>
        <v/>
      </c>
      <c r="I1176">
        <f>'Grid_Stock'!G50</f>
        <v/>
      </c>
      <c r="J1176">
        <f>'Grid_Stock'!H50</f>
        <v/>
      </c>
      <c r="K1176">
        <f>'Grid_Stock'!I50</f>
        <v/>
      </c>
      <c r="L1176">
        <f>'Grid_Stock'!J50</f>
        <v/>
      </c>
      <c r="M1176">
        <f>'Grid_Stock'!K50</f>
        <v/>
      </c>
      <c r="N1176">
        <f>'Grid_Stock'!L50</f>
        <v/>
      </c>
      <c r="O1176">
        <f>'Grid_Stock'!M50</f>
        <v/>
      </c>
      <c r="P1176">
        <f>'Grid_Stock'!N50</f>
        <v/>
      </c>
      <c r="Q1176">
        <f>'Grid_Stock'!O50</f>
        <v/>
      </c>
      <c r="R1176">
        <f>'Grid_Stock'!P50</f>
        <v/>
      </c>
      <c r="S1176">
        <f>'Grid_Stock'!Q50</f>
        <v/>
      </c>
      <c r="T1176">
        <f>'Grid_Stock'!R50</f>
        <v/>
      </c>
      <c r="U1176">
        <f>'Grid_Stock'!S50</f>
        <v/>
      </c>
      <c r="V1176">
        <f>'Grid_Stock'!T50</f>
        <v/>
      </c>
      <c r="W1176">
        <f>'Grid_Stock'!U50</f>
        <v/>
      </c>
      <c r="X1176">
        <f>'Grid_Stock'!V50</f>
        <v/>
      </c>
      <c r="Y1176">
        <f>'Grid_Stock'!W50</f>
        <v/>
      </c>
      <c r="Z1176">
        <f>'Grid_Stock'!X50</f>
        <v/>
      </c>
      <c r="AA1176">
        <f>'Grid_Stock'!Y50</f>
        <v/>
      </c>
      <c r="AB1176">
        <f>'Grid_Stock'!Z50</f>
        <v/>
      </c>
      <c r="AC1176">
        <f>'Grid_Stock'!AA50</f>
        <v/>
      </c>
      <c r="AD1176">
        <f>'Grid_Stock'!AB50</f>
        <v/>
      </c>
      <c r="AE1176">
        <f>'Grid_Stock'!AC50</f>
        <v/>
      </c>
      <c r="AF1176">
        <f>'Grid_Stock'!AD50</f>
        <v/>
      </c>
      <c r="AG1176">
        <f>'Grid_Stock'!AE50</f>
        <v/>
      </c>
      <c r="AH1176">
        <f>'Grid_Stock'!AF50</f>
        <v/>
      </c>
      <c r="AI1176">
        <f>'Grid_Stock'!AG50</f>
        <v/>
      </c>
      <c r="AJ1176">
        <f>'Grid_Stock'!AH50</f>
        <v/>
      </c>
      <c r="AK1176">
        <f>'Grid_Stock'!AI50</f>
        <v/>
      </c>
      <c r="AL1176">
        <f>'Grid_Stock'!AJ50</f>
        <v/>
      </c>
      <c r="AM1176">
        <f>'Grid_Stock'!AK50</f>
        <v/>
      </c>
      <c r="AN1176">
        <f>'Grid_Stock'!AL50</f>
        <v/>
      </c>
      <c r="AO1176">
        <f>'Grid_Stock'!AM50</f>
        <v/>
      </c>
      <c r="AP1176">
        <f>'Grid_Stock'!AN50</f>
        <v/>
      </c>
      <c r="AQ1176">
        <f>'Grid_Stock'!AO50</f>
        <v/>
      </c>
      <c r="AR1176">
        <f>'Grid_Stock'!AP50</f>
        <v/>
      </c>
      <c r="AS1176">
        <f>'Grid_Stock'!AQ50</f>
        <v/>
      </c>
      <c r="AT1176">
        <f>'Grid_Stock'!AR50</f>
        <v/>
      </c>
      <c r="AU1176">
        <f>'Grid_Stock'!AS50</f>
        <v/>
      </c>
      <c r="AV1176">
        <f>'Grid_Stock'!AT50</f>
        <v/>
      </c>
      <c r="AW1176">
        <f>'Grid_Stock'!AU50</f>
        <v/>
      </c>
      <c r="AX1176">
        <f>'Grid_Stock'!AV50</f>
        <v/>
      </c>
      <c r="AY1176">
        <f>'Grid_Stock'!AW50</f>
        <v/>
      </c>
      <c r="AZ1176">
        <f>'Grid_Stock'!AX50</f>
        <v/>
      </c>
      <c r="BA1176">
        <f>'Grid_Stock'!AY50</f>
        <v/>
      </c>
      <c r="BB1176">
        <f>'Grid_Stock'!AZ50</f>
        <v/>
      </c>
      <c r="BC1176">
        <f>'Grid_Stock'!BA50</f>
        <v/>
      </c>
      <c r="BD1176">
        <f>'Grid_Stock'!BB50</f>
        <v/>
      </c>
      <c r="BE1176">
        <f>'Grid_Stock'!BC50</f>
        <v/>
      </c>
      <c r="BF1176">
        <f>'Grid_Stock'!BD50</f>
        <v/>
      </c>
      <c r="BG1176">
        <f>'Grid_Stock'!BE50</f>
        <v/>
      </c>
      <c r="BH1176">
        <f>'Grid_Stock'!BF50</f>
        <v/>
      </c>
      <c r="BI1176">
        <f>'Grid_Stock'!BG50</f>
        <v/>
      </c>
      <c r="BJ1176">
        <f>'Grid_Stock'!BH50</f>
        <v/>
      </c>
      <c r="BK1176">
        <f>'Grid_Stock'!BI50</f>
        <v/>
      </c>
      <c r="BL1176">
        <f>'Grid_Stock'!BJ50</f>
        <v/>
      </c>
      <c r="BM1176">
        <f>'Grid_Stock'!BK50</f>
        <v/>
      </c>
      <c r="BN1176">
        <f>'Grid_Stock'!BL50</f>
        <v/>
      </c>
      <c r="BO1176">
        <f>'Grid_Stock'!BM50</f>
        <v/>
      </c>
      <c r="BP1176">
        <f>'Grid_Stock'!BN50</f>
        <v/>
      </c>
      <c r="BQ1176">
        <f>'Grid_Stock'!BO50</f>
        <v/>
      </c>
      <c r="BR1176">
        <f>'Grid_Stock'!BP50</f>
        <v/>
      </c>
      <c r="BS1176">
        <f>'Grid_Stock'!BQ50</f>
        <v/>
      </c>
      <c r="BT1176">
        <f>'Grid_Stock'!BR50</f>
        <v/>
      </c>
      <c r="BU1176">
        <f>'Grid_Stock'!BS50</f>
        <v/>
      </c>
      <c r="BV1176">
        <f>'Grid_Stock'!BT50</f>
        <v/>
      </c>
      <c r="BW1176">
        <f>'Grid_Stock'!BU50</f>
        <v/>
      </c>
      <c r="BX1176">
        <f>'Grid_Stock'!BV50</f>
        <v/>
      </c>
      <c r="BY1176">
        <f>'Grid_Stock'!BW50</f>
        <v/>
      </c>
      <c r="BZ1176">
        <f>'Grid_Stock'!BX50</f>
        <v/>
      </c>
      <c r="CA1176">
        <f>'Grid_Stock'!BY50</f>
        <v/>
      </c>
      <c r="CB1176">
        <f>'Grid_Stock'!BZ50</f>
        <v/>
      </c>
      <c r="CC1176">
        <f>'Grid_Stock'!CA50</f>
        <v/>
      </c>
      <c r="CD1176">
        <f>'Grid_Stock'!CB50</f>
        <v/>
      </c>
      <c r="CE1176">
        <f>'Grid_Stock'!CC50</f>
        <v/>
      </c>
      <c r="CF1176">
        <f>'Grid_Stock'!CD50</f>
        <v/>
      </c>
      <c r="CG1176">
        <f>'Grid_Stock'!CE50</f>
        <v/>
      </c>
      <c r="CH1176">
        <f>'Grid_Stock'!CF50</f>
        <v/>
      </c>
      <c r="CI1176">
        <f>'Grid_Stock'!CG50</f>
        <v/>
      </c>
      <c r="CJ1176">
        <f>'Grid_Stock'!CH50</f>
        <v/>
      </c>
      <c r="CK1176">
        <f>'Grid_Stock'!CI50</f>
        <v/>
      </c>
      <c r="CL1176">
        <f>'Grid_Stock'!CJ50</f>
        <v/>
      </c>
      <c r="CM1176">
        <f>'Grid_Stock'!CK50</f>
        <v/>
      </c>
      <c r="CN1176">
        <f>'Grid_Stock'!CL50</f>
        <v/>
      </c>
      <c r="CO1176">
        <f>'Grid_Stock'!CM50</f>
        <v/>
      </c>
      <c r="CP1176">
        <f>'Grid_Stock'!CN50</f>
        <v/>
      </c>
      <c r="CQ1176">
        <f>'Grid_Stock'!CO50</f>
        <v/>
      </c>
      <c r="CR1176">
        <f>'Grid_Stock'!CP50</f>
        <v/>
      </c>
      <c r="CS1176">
        <f>'Grid_Stock'!CQ50</f>
        <v/>
      </c>
      <c r="CT1176">
        <f>'Grid_Stock'!CR50</f>
        <v/>
      </c>
      <c r="CU1176">
        <f>'Grid_Stock'!CS50</f>
        <v/>
      </c>
      <c r="CV1176">
        <f>'Grid_Stock'!CT50</f>
        <v/>
      </c>
      <c r="CW1176">
        <f>'Grid_Stock'!CU50</f>
        <v/>
      </c>
      <c r="CX1176">
        <f>'Grid_Stock'!CV50</f>
        <v/>
      </c>
      <c r="CY1176">
        <f>'Grid_Stock'!CW50</f>
        <v/>
      </c>
      <c r="CZ1176">
        <f>'Grid_Stock'!CX50</f>
        <v/>
      </c>
      <c r="DA1176">
        <f>'Grid_Stock'!CY50</f>
        <v/>
      </c>
      <c r="DB1176">
        <f>'Grid_Stock'!CZ50</f>
        <v/>
      </c>
      <c r="DC1176">
        <f>'Grid_Stock'!DA50</f>
        <v/>
      </c>
    </row>
    <row r="1177">
      <c r="B1177" s="26" t="inlineStr">
        <is>
          <t>（発注の目安はDashboardの基準在庫[下限/上限]と色分けを参照）</t>
        </is>
      </c>
    </row>
    <row r="1179">
      <c r="A1179" s="21" t="inlineStr">
        <is>
          <t>CHEM-1700</t>
        </is>
      </c>
      <c r="B1179" s="21" t="inlineStr">
        <is>
          <t>Tepyrus CT38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TSP-1388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TSP-1448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TSP-1449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TSP-1499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TSP-1555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TSP-620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TSP-623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TSP-934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Name],$A1179)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TSP-935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Name],$A1179)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TSP-936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12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SUMIFS(M_BOM[RM_Qty_Per_Batch],M_BOM[Intermediate],$B1198,M_BOM[Part Name],$A1179)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TSP-937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Name],$A1179)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s="5" t="inlineStr">
        <is>
          <t>合計使用量(kg)/週</t>
        </is>
      </c>
      <c r="D1202">
        <f>'Grid_Requirement'!B51</f>
        <v/>
      </c>
      <c r="E1202">
        <f>'Grid_Requirement'!C51</f>
        <v/>
      </c>
      <c r="F1202">
        <f>'Grid_Requirement'!D51</f>
        <v/>
      </c>
      <c r="G1202">
        <f>'Grid_Requirement'!E51</f>
        <v/>
      </c>
      <c r="H1202">
        <f>'Grid_Requirement'!F51</f>
        <v/>
      </c>
      <c r="I1202">
        <f>'Grid_Requirement'!G51</f>
        <v/>
      </c>
      <c r="J1202">
        <f>'Grid_Requirement'!H51</f>
        <v/>
      </c>
      <c r="K1202">
        <f>'Grid_Requirement'!I51</f>
        <v/>
      </c>
      <c r="L1202">
        <f>'Grid_Requirement'!J51</f>
        <v/>
      </c>
      <c r="M1202">
        <f>'Grid_Requirement'!K51</f>
        <v/>
      </c>
      <c r="N1202">
        <f>'Grid_Requirement'!L51</f>
        <v/>
      </c>
      <c r="O1202">
        <f>'Grid_Requirement'!M51</f>
        <v/>
      </c>
      <c r="P1202">
        <f>'Grid_Requirement'!N51</f>
        <v/>
      </c>
      <c r="Q1202">
        <f>'Grid_Requirement'!O51</f>
        <v/>
      </c>
      <c r="R1202">
        <f>'Grid_Requirement'!P51</f>
        <v/>
      </c>
      <c r="S1202">
        <f>'Grid_Requirement'!Q51</f>
        <v/>
      </c>
      <c r="T1202">
        <f>'Grid_Requirement'!R51</f>
        <v/>
      </c>
      <c r="U1202">
        <f>'Grid_Requirement'!S51</f>
        <v/>
      </c>
      <c r="V1202">
        <f>'Grid_Requirement'!T51</f>
        <v/>
      </c>
      <c r="W1202">
        <f>'Grid_Requirement'!U51</f>
        <v/>
      </c>
      <c r="X1202">
        <f>'Grid_Requirement'!V51</f>
        <v/>
      </c>
      <c r="Y1202">
        <f>'Grid_Requirement'!W51</f>
        <v/>
      </c>
      <c r="Z1202">
        <f>'Grid_Requirement'!X51</f>
        <v/>
      </c>
      <c r="AA1202">
        <f>'Grid_Requirement'!Y51</f>
        <v/>
      </c>
      <c r="AB1202">
        <f>'Grid_Requirement'!Z51</f>
        <v/>
      </c>
      <c r="AC1202">
        <f>'Grid_Requirement'!AA51</f>
        <v/>
      </c>
      <c r="AD1202">
        <f>'Grid_Requirement'!AB51</f>
        <v/>
      </c>
      <c r="AE1202">
        <f>'Grid_Requirement'!AC51</f>
        <v/>
      </c>
      <c r="AF1202">
        <f>'Grid_Requirement'!AD51</f>
        <v/>
      </c>
      <c r="AG1202">
        <f>'Grid_Requirement'!AE51</f>
        <v/>
      </c>
      <c r="AH1202">
        <f>'Grid_Requirement'!AF51</f>
        <v/>
      </c>
      <c r="AI1202">
        <f>'Grid_Requirement'!AG51</f>
        <v/>
      </c>
      <c r="AJ1202">
        <f>'Grid_Requirement'!AH51</f>
        <v/>
      </c>
      <c r="AK1202">
        <f>'Grid_Requirement'!AI51</f>
        <v/>
      </c>
      <c r="AL1202">
        <f>'Grid_Requirement'!AJ51</f>
        <v/>
      </c>
      <c r="AM1202">
        <f>'Grid_Requirement'!AK51</f>
        <v/>
      </c>
      <c r="AN1202">
        <f>'Grid_Requirement'!AL51</f>
        <v/>
      </c>
      <c r="AO1202">
        <f>'Grid_Requirement'!AM51</f>
        <v/>
      </c>
      <c r="AP1202">
        <f>'Grid_Requirement'!AN51</f>
        <v/>
      </c>
      <c r="AQ1202">
        <f>'Grid_Requirement'!AO51</f>
        <v/>
      </c>
      <c r="AR1202">
        <f>'Grid_Requirement'!AP51</f>
        <v/>
      </c>
      <c r="AS1202">
        <f>'Grid_Requirement'!AQ51</f>
        <v/>
      </c>
      <c r="AT1202">
        <f>'Grid_Requirement'!AR51</f>
        <v/>
      </c>
      <c r="AU1202">
        <f>'Grid_Requirement'!AS51</f>
        <v/>
      </c>
      <c r="AV1202">
        <f>'Grid_Requirement'!AT51</f>
        <v/>
      </c>
      <c r="AW1202">
        <f>'Grid_Requirement'!AU51</f>
        <v/>
      </c>
      <c r="AX1202">
        <f>'Grid_Requirement'!AV51</f>
        <v/>
      </c>
      <c r="AY1202">
        <f>'Grid_Requirement'!AW51</f>
        <v/>
      </c>
      <c r="AZ1202">
        <f>'Grid_Requirement'!AX51</f>
        <v/>
      </c>
      <c r="BA1202">
        <f>'Grid_Requirement'!AY51</f>
        <v/>
      </c>
      <c r="BB1202">
        <f>'Grid_Requirement'!AZ51</f>
        <v/>
      </c>
      <c r="BC1202">
        <f>'Grid_Requirement'!BA51</f>
        <v/>
      </c>
      <c r="BD1202">
        <f>'Grid_Requirement'!BB51</f>
        <v/>
      </c>
      <c r="BE1202">
        <f>'Grid_Requirement'!BC51</f>
        <v/>
      </c>
      <c r="BF1202">
        <f>'Grid_Requirement'!BD51</f>
        <v/>
      </c>
      <c r="BG1202">
        <f>'Grid_Requirement'!BE51</f>
        <v/>
      </c>
      <c r="BH1202">
        <f>'Grid_Requirement'!BF51</f>
        <v/>
      </c>
      <c r="BI1202">
        <f>'Grid_Requirement'!BG51</f>
        <v/>
      </c>
      <c r="BJ1202">
        <f>'Grid_Requirement'!BH51</f>
        <v/>
      </c>
      <c r="BK1202">
        <f>'Grid_Requirement'!BI51</f>
        <v/>
      </c>
      <c r="BL1202">
        <f>'Grid_Requirement'!BJ51</f>
        <v/>
      </c>
      <c r="BM1202">
        <f>'Grid_Requirement'!BK51</f>
        <v/>
      </c>
      <c r="BN1202">
        <f>'Grid_Requirement'!BL51</f>
        <v/>
      </c>
      <c r="BO1202">
        <f>'Grid_Requirement'!BM51</f>
        <v/>
      </c>
      <c r="BP1202">
        <f>'Grid_Requirement'!BN51</f>
        <v/>
      </c>
      <c r="BQ1202">
        <f>'Grid_Requirement'!BO51</f>
        <v/>
      </c>
      <c r="BR1202">
        <f>'Grid_Requirement'!BP51</f>
        <v/>
      </c>
      <c r="BS1202">
        <f>'Grid_Requirement'!BQ51</f>
        <v/>
      </c>
      <c r="BT1202">
        <f>'Grid_Requirement'!BR51</f>
        <v/>
      </c>
      <c r="BU1202">
        <f>'Grid_Requirement'!BS51</f>
        <v/>
      </c>
      <c r="BV1202">
        <f>'Grid_Requirement'!BT51</f>
        <v/>
      </c>
      <c r="BW1202">
        <f>'Grid_Requirement'!BU51</f>
        <v/>
      </c>
      <c r="BX1202">
        <f>'Grid_Requirement'!BV51</f>
        <v/>
      </c>
      <c r="BY1202">
        <f>'Grid_Requirement'!BW51</f>
        <v/>
      </c>
      <c r="BZ1202">
        <f>'Grid_Requirement'!BX51</f>
        <v/>
      </c>
      <c r="CA1202">
        <f>'Grid_Requirement'!BY51</f>
        <v/>
      </c>
      <c r="CB1202">
        <f>'Grid_Requirement'!BZ51</f>
        <v/>
      </c>
      <c r="CC1202">
        <f>'Grid_Requirement'!CA51</f>
        <v/>
      </c>
      <c r="CD1202">
        <f>'Grid_Requirement'!CB51</f>
        <v/>
      </c>
      <c r="CE1202">
        <f>'Grid_Requirement'!CC51</f>
        <v/>
      </c>
      <c r="CF1202">
        <f>'Grid_Requirement'!CD51</f>
        <v/>
      </c>
      <c r="CG1202">
        <f>'Grid_Requirement'!CE51</f>
        <v/>
      </c>
      <c r="CH1202">
        <f>'Grid_Requirement'!CF51</f>
        <v/>
      </c>
      <c r="CI1202">
        <f>'Grid_Requirement'!CG51</f>
        <v/>
      </c>
      <c r="CJ1202">
        <f>'Grid_Requirement'!CH51</f>
        <v/>
      </c>
      <c r="CK1202">
        <f>'Grid_Requirement'!CI51</f>
        <v/>
      </c>
      <c r="CL1202">
        <f>'Grid_Requirement'!CJ51</f>
        <v/>
      </c>
      <c r="CM1202">
        <f>'Grid_Requirement'!CK51</f>
        <v/>
      </c>
      <c r="CN1202">
        <f>'Grid_Requirement'!CL51</f>
        <v/>
      </c>
      <c r="CO1202">
        <f>'Grid_Requirement'!CM51</f>
        <v/>
      </c>
      <c r="CP1202">
        <f>'Grid_Requirement'!CN51</f>
        <v/>
      </c>
      <c r="CQ1202">
        <f>'Grid_Requirement'!CO51</f>
        <v/>
      </c>
      <c r="CR1202">
        <f>'Grid_Requirement'!CP51</f>
        <v/>
      </c>
      <c r="CS1202">
        <f>'Grid_Requirement'!CQ51</f>
        <v/>
      </c>
      <c r="CT1202">
        <f>'Grid_Requirement'!CR51</f>
        <v/>
      </c>
      <c r="CU1202">
        <f>'Grid_Requirement'!CS51</f>
        <v/>
      </c>
      <c r="CV1202">
        <f>'Grid_Requirement'!CT51</f>
        <v/>
      </c>
      <c r="CW1202">
        <f>'Grid_Requirement'!CU51</f>
        <v/>
      </c>
      <c r="CX1202">
        <f>'Grid_Requirement'!CV51</f>
        <v/>
      </c>
      <c r="CY1202">
        <f>'Grid_Requirement'!CW51</f>
        <v/>
      </c>
      <c r="CZ1202">
        <f>'Grid_Requirement'!CX51</f>
        <v/>
      </c>
      <c r="DA1202">
        <f>'Grid_Requirement'!CY51</f>
        <v/>
      </c>
      <c r="DB1202">
        <f>'Grid_Requirement'!CZ51</f>
        <v/>
      </c>
      <c r="DC1202">
        <f>'Grid_Requirement'!DA51</f>
        <v/>
      </c>
    </row>
    <row r="1203">
      <c r="B1203" t="inlineStr">
        <is>
          <t>TTAF在庫(実績,kg)</t>
        </is>
      </c>
      <c r="D1203">
        <f>'T_TTAFStock'!B55</f>
        <v/>
      </c>
      <c r="E1203">
        <f>'T_TTAFStock'!C55</f>
        <v/>
      </c>
      <c r="F1203">
        <f>'T_TTAFStock'!D55</f>
        <v/>
      </c>
      <c r="G1203">
        <f>'T_TTAFStock'!E55</f>
        <v/>
      </c>
      <c r="H1203">
        <f>'T_TTAFStock'!F55</f>
        <v/>
      </c>
      <c r="I1203">
        <f>'T_TTAFStock'!G55</f>
        <v/>
      </c>
      <c r="J1203">
        <f>'T_TTAFStock'!H55</f>
        <v/>
      </c>
      <c r="K1203">
        <f>'T_TTAFStock'!I55</f>
        <v/>
      </c>
      <c r="L1203">
        <f>'T_TTAFStock'!J55</f>
        <v/>
      </c>
      <c r="M1203">
        <f>'T_TTAFStock'!K55</f>
        <v/>
      </c>
      <c r="N1203">
        <f>'T_TTAFStock'!L55</f>
        <v/>
      </c>
      <c r="O1203">
        <f>'T_TTAFStock'!M55</f>
        <v/>
      </c>
      <c r="P1203">
        <f>'T_TTAFStock'!N55</f>
        <v/>
      </c>
      <c r="Q1203">
        <f>'T_TTAFStock'!O55</f>
        <v/>
      </c>
      <c r="R1203">
        <f>'T_TTAFStock'!P55</f>
        <v/>
      </c>
      <c r="S1203">
        <f>'T_TTAFStock'!Q55</f>
        <v/>
      </c>
      <c r="T1203">
        <f>'T_TTAFStock'!R55</f>
        <v/>
      </c>
      <c r="U1203">
        <f>'T_TTAFStock'!S55</f>
        <v/>
      </c>
      <c r="V1203">
        <f>'T_TTAFStock'!T55</f>
        <v/>
      </c>
      <c r="W1203">
        <f>'T_TTAFStock'!U55</f>
        <v/>
      </c>
      <c r="X1203">
        <f>'T_TTAFStock'!V55</f>
        <v/>
      </c>
      <c r="Y1203">
        <f>'T_TTAFStock'!W55</f>
        <v/>
      </c>
      <c r="Z1203">
        <f>'T_TTAFStock'!X55</f>
        <v/>
      </c>
      <c r="AA1203">
        <f>'T_TTAFStock'!Y55</f>
        <v/>
      </c>
      <c r="AB1203">
        <f>'T_TTAFStock'!Z55</f>
        <v/>
      </c>
      <c r="AC1203">
        <f>'T_TTAFStock'!AA55</f>
        <v/>
      </c>
      <c r="AD1203">
        <f>'T_TTAFStock'!AB55</f>
        <v/>
      </c>
      <c r="AE1203">
        <f>'T_TTAFStock'!AC55</f>
        <v/>
      </c>
      <c r="AF1203">
        <f>'T_TTAFStock'!AD55</f>
        <v/>
      </c>
      <c r="AG1203">
        <f>'T_TTAFStock'!AE55</f>
        <v/>
      </c>
      <c r="AH1203">
        <f>'T_TTAFStock'!AF55</f>
        <v/>
      </c>
      <c r="AI1203">
        <f>'T_TTAFStock'!AG55</f>
        <v/>
      </c>
      <c r="AJ1203">
        <f>'T_TTAFStock'!AH55</f>
        <v/>
      </c>
      <c r="AK1203">
        <f>'T_TTAFStock'!AI55</f>
        <v/>
      </c>
      <c r="AL1203">
        <f>'T_TTAFStock'!AJ55</f>
        <v/>
      </c>
      <c r="AM1203">
        <f>'T_TTAFStock'!AK55</f>
        <v/>
      </c>
      <c r="AN1203">
        <f>'T_TTAFStock'!AL55</f>
        <v/>
      </c>
      <c r="AO1203">
        <f>'T_TTAFStock'!AM55</f>
        <v/>
      </c>
      <c r="AP1203">
        <f>'T_TTAFStock'!AN55</f>
        <v/>
      </c>
      <c r="AQ1203">
        <f>'T_TTAFStock'!AO55</f>
        <v/>
      </c>
      <c r="AR1203">
        <f>'T_TTAFStock'!AP55</f>
        <v/>
      </c>
      <c r="AS1203">
        <f>'T_TTAFStock'!AQ55</f>
        <v/>
      </c>
      <c r="AT1203">
        <f>'T_TTAFStock'!AR55</f>
        <v/>
      </c>
      <c r="AU1203">
        <f>'T_TTAFStock'!AS55</f>
        <v/>
      </c>
      <c r="AV1203">
        <f>'T_TTAFStock'!AT55</f>
        <v/>
      </c>
      <c r="AW1203">
        <f>'T_TTAFStock'!AU55</f>
        <v/>
      </c>
      <c r="AX1203">
        <f>'T_TTAFStock'!AV55</f>
        <v/>
      </c>
      <c r="AY1203">
        <f>'T_TTAFStock'!AW55</f>
        <v/>
      </c>
      <c r="AZ1203">
        <f>'T_TTAFStock'!AX55</f>
        <v/>
      </c>
      <c r="BA1203">
        <f>'T_TTAFStock'!AY55</f>
        <v/>
      </c>
      <c r="BB1203">
        <f>'T_TTAFStock'!AZ55</f>
        <v/>
      </c>
      <c r="BC1203">
        <f>'T_TTAFStock'!BA55</f>
        <v/>
      </c>
      <c r="BD1203">
        <f>'T_TTAFStock'!BB55</f>
        <v/>
      </c>
      <c r="BE1203">
        <f>'T_TTAFStock'!BC55</f>
        <v/>
      </c>
      <c r="BF1203">
        <f>'T_TTAFStock'!BD55</f>
        <v/>
      </c>
      <c r="BG1203">
        <f>'T_TTAFStock'!BE55</f>
        <v/>
      </c>
      <c r="BH1203">
        <f>'T_TTAFStock'!BF55</f>
        <v/>
      </c>
      <c r="BI1203">
        <f>'T_TTAFStock'!BG55</f>
        <v/>
      </c>
      <c r="BJ1203">
        <f>'T_TTAFStock'!BH55</f>
        <v/>
      </c>
      <c r="BK1203">
        <f>'T_TTAFStock'!BI55</f>
        <v/>
      </c>
      <c r="BL1203">
        <f>'T_TTAFStock'!BJ55</f>
        <v/>
      </c>
      <c r="BM1203">
        <f>'T_TTAFStock'!BK55</f>
        <v/>
      </c>
      <c r="BN1203">
        <f>'T_TTAFStock'!BL55</f>
        <v/>
      </c>
      <c r="BO1203">
        <f>'T_TTAFStock'!BM55</f>
        <v/>
      </c>
      <c r="BP1203">
        <f>'T_TTAFStock'!BN55</f>
        <v/>
      </c>
      <c r="BQ1203">
        <f>'T_TTAFStock'!BO55</f>
        <v/>
      </c>
      <c r="BR1203">
        <f>'T_TTAFStock'!BP55</f>
        <v/>
      </c>
      <c r="BS1203">
        <f>'T_TTAFStock'!BQ55</f>
        <v/>
      </c>
      <c r="BT1203">
        <f>'T_TTAFStock'!BR55</f>
        <v/>
      </c>
      <c r="BU1203">
        <f>'T_TTAFStock'!BS55</f>
        <v/>
      </c>
      <c r="BV1203">
        <f>'T_TTAFStock'!BT55</f>
        <v/>
      </c>
      <c r="BW1203">
        <f>'T_TTAFStock'!BU55</f>
        <v/>
      </c>
      <c r="BX1203">
        <f>'T_TTAFStock'!BV55</f>
        <v/>
      </c>
      <c r="BY1203">
        <f>'T_TTAFStock'!BW55</f>
        <v/>
      </c>
      <c r="BZ1203">
        <f>'T_TTAFStock'!BX55</f>
        <v/>
      </c>
      <c r="CA1203">
        <f>'T_TTAFStock'!BY55</f>
        <v/>
      </c>
      <c r="CB1203">
        <f>'T_TTAFStock'!BZ55</f>
        <v/>
      </c>
      <c r="CC1203">
        <f>'T_TTAFStock'!CA55</f>
        <v/>
      </c>
      <c r="CD1203">
        <f>'T_TTAFStock'!CB55</f>
        <v/>
      </c>
      <c r="CE1203">
        <f>'T_TTAFStock'!CC55</f>
        <v/>
      </c>
      <c r="CF1203">
        <f>'T_TTAFStock'!CD55</f>
        <v/>
      </c>
      <c r="CG1203">
        <f>'T_TTAFStock'!CE55</f>
        <v/>
      </c>
      <c r="CH1203">
        <f>'T_TTAFStock'!CF55</f>
        <v/>
      </c>
      <c r="CI1203">
        <f>'T_TTAFStock'!CG55</f>
        <v/>
      </c>
      <c r="CJ1203">
        <f>'T_TTAFStock'!CH55</f>
        <v/>
      </c>
      <c r="CK1203">
        <f>'T_TTAFStock'!CI55</f>
        <v/>
      </c>
      <c r="CL1203">
        <f>'T_TTAFStock'!CJ55</f>
        <v/>
      </c>
      <c r="CM1203">
        <f>'T_TTAFStock'!CK55</f>
        <v/>
      </c>
      <c r="CN1203">
        <f>'T_TTAFStock'!CL55</f>
        <v/>
      </c>
      <c r="CO1203">
        <f>'T_TTAFStock'!CM55</f>
        <v/>
      </c>
      <c r="CP1203">
        <f>'T_TTAFStock'!CN55</f>
        <v/>
      </c>
      <c r="CQ1203">
        <f>'T_TTAFStock'!CO55</f>
        <v/>
      </c>
      <c r="CR1203">
        <f>'T_TTAFStock'!CP55</f>
        <v/>
      </c>
      <c r="CS1203">
        <f>'T_TTAFStock'!CQ55</f>
        <v/>
      </c>
      <c r="CT1203">
        <f>'T_TTAFStock'!CR55</f>
        <v/>
      </c>
      <c r="CU1203">
        <f>'T_TTAFStock'!CS55</f>
        <v/>
      </c>
      <c r="CV1203">
        <f>'T_TTAFStock'!CT55</f>
        <v/>
      </c>
      <c r="CW1203">
        <f>'T_TTAFStock'!CU55</f>
        <v/>
      </c>
      <c r="CX1203">
        <f>'T_TTAFStock'!CV55</f>
        <v/>
      </c>
      <c r="CY1203">
        <f>'T_TTAFStock'!CW55</f>
        <v/>
      </c>
      <c r="CZ1203">
        <f>'T_TTAFStock'!CX55</f>
        <v/>
      </c>
      <c r="DA1203">
        <f>'T_TTAFStock'!CY55</f>
        <v/>
      </c>
      <c r="DB1203">
        <f>'T_TTAFStock'!CZ55</f>
        <v/>
      </c>
      <c r="DC1203">
        <f>'T_TTAFStock'!DA55</f>
        <v/>
      </c>
    </row>
    <row r="1204">
      <c r="B1204" t="inlineStr">
        <is>
          <t>自社在庫(実績,kg)</t>
        </is>
      </c>
      <c r="D1204">
        <f>'T_SelfStock'!B55</f>
        <v/>
      </c>
      <c r="E1204">
        <f>'T_SelfStock'!C55</f>
        <v/>
      </c>
      <c r="F1204">
        <f>'T_SelfStock'!D55</f>
        <v/>
      </c>
      <c r="G1204">
        <f>'T_SelfStock'!E55</f>
        <v/>
      </c>
      <c r="H1204">
        <f>'T_SelfStock'!F55</f>
        <v/>
      </c>
      <c r="I1204">
        <f>'T_SelfStock'!G55</f>
        <v/>
      </c>
      <c r="J1204">
        <f>'T_SelfStock'!H55</f>
        <v/>
      </c>
      <c r="K1204">
        <f>'T_SelfStock'!I55</f>
        <v/>
      </c>
      <c r="L1204">
        <f>'T_SelfStock'!J55</f>
        <v/>
      </c>
      <c r="M1204">
        <f>'T_SelfStock'!K55</f>
        <v/>
      </c>
      <c r="N1204">
        <f>'T_SelfStock'!L55</f>
        <v/>
      </c>
      <c r="O1204">
        <f>'T_SelfStock'!M55</f>
        <v/>
      </c>
      <c r="P1204">
        <f>'T_SelfStock'!N55</f>
        <v/>
      </c>
      <c r="Q1204">
        <f>'T_SelfStock'!O55</f>
        <v/>
      </c>
      <c r="R1204">
        <f>'T_SelfStock'!P55</f>
        <v/>
      </c>
      <c r="S1204">
        <f>'T_SelfStock'!Q55</f>
        <v/>
      </c>
      <c r="T1204">
        <f>'T_SelfStock'!R55</f>
        <v/>
      </c>
      <c r="U1204">
        <f>'T_SelfStock'!S55</f>
        <v/>
      </c>
      <c r="V1204">
        <f>'T_SelfStock'!T55</f>
        <v/>
      </c>
      <c r="W1204">
        <f>'T_SelfStock'!U55</f>
        <v/>
      </c>
      <c r="X1204">
        <f>'T_SelfStock'!V55</f>
        <v/>
      </c>
      <c r="Y1204">
        <f>'T_SelfStock'!W55</f>
        <v/>
      </c>
      <c r="Z1204">
        <f>'T_SelfStock'!X55</f>
        <v/>
      </c>
      <c r="AA1204">
        <f>'T_SelfStock'!Y55</f>
        <v/>
      </c>
      <c r="AB1204">
        <f>'T_SelfStock'!Z55</f>
        <v/>
      </c>
      <c r="AC1204">
        <f>'T_SelfStock'!AA55</f>
        <v/>
      </c>
      <c r="AD1204">
        <f>'T_SelfStock'!AB55</f>
        <v/>
      </c>
      <c r="AE1204">
        <f>'T_SelfStock'!AC55</f>
        <v/>
      </c>
      <c r="AF1204">
        <f>'T_SelfStock'!AD55</f>
        <v/>
      </c>
      <c r="AG1204">
        <f>'T_SelfStock'!AE55</f>
        <v/>
      </c>
      <c r="AH1204">
        <f>'T_SelfStock'!AF55</f>
        <v/>
      </c>
      <c r="AI1204">
        <f>'T_SelfStock'!AG55</f>
        <v/>
      </c>
      <c r="AJ1204">
        <f>'T_SelfStock'!AH55</f>
        <v/>
      </c>
      <c r="AK1204">
        <f>'T_SelfStock'!AI55</f>
        <v/>
      </c>
      <c r="AL1204">
        <f>'T_SelfStock'!AJ55</f>
        <v/>
      </c>
      <c r="AM1204">
        <f>'T_SelfStock'!AK55</f>
        <v/>
      </c>
      <c r="AN1204">
        <f>'T_SelfStock'!AL55</f>
        <v/>
      </c>
      <c r="AO1204">
        <f>'T_SelfStock'!AM55</f>
        <v/>
      </c>
      <c r="AP1204">
        <f>'T_SelfStock'!AN55</f>
        <v/>
      </c>
      <c r="AQ1204">
        <f>'T_SelfStock'!AO55</f>
        <v/>
      </c>
      <c r="AR1204">
        <f>'T_SelfStock'!AP55</f>
        <v/>
      </c>
      <c r="AS1204">
        <f>'T_SelfStock'!AQ55</f>
        <v/>
      </c>
      <c r="AT1204">
        <f>'T_SelfStock'!AR55</f>
        <v/>
      </c>
      <c r="AU1204">
        <f>'T_SelfStock'!AS55</f>
        <v/>
      </c>
      <c r="AV1204">
        <f>'T_SelfStock'!AT55</f>
        <v/>
      </c>
      <c r="AW1204">
        <f>'T_SelfStock'!AU55</f>
        <v/>
      </c>
      <c r="AX1204">
        <f>'T_SelfStock'!AV55</f>
        <v/>
      </c>
      <c r="AY1204">
        <f>'T_SelfStock'!AW55</f>
        <v/>
      </c>
      <c r="AZ1204">
        <f>'T_SelfStock'!AX55</f>
        <v/>
      </c>
      <c r="BA1204">
        <f>'T_SelfStock'!AY55</f>
        <v/>
      </c>
      <c r="BB1204">
        <f>'T_SelfStock'!AZ55</f>
        <v/>
      </c>
      <c r="BC1204">
        <f>'T_SelfStock'!BA55</f>
        <v/>
      </c>
      <c r="BD1204">
        <f>'T_SelfStock'!BB55</f>
        <v/>
      </c>
      <c r="BE1204">
        <f>'T_SelfStock'!BC55</f>
        <v/>
      </c>
      <c r="BF1204">
        <f>'T_SelfStock'!BD55</f>
        <v/>
      </c>
      <c r="BG1204">
        <f>'T_SelfStock'!BE55</f>
        <v/>
      </c>
      <c r="BH1204">
        <f>'T_SelfStock'!BF55</f>
        <v/>
      </c>
      <c r="BI1204">
        <f>'T_SelfStock'!BG55</f>
        <v/>
      </c>
      <c r="BJ1204">
        <f>'T_SelfStock'!BH55</f>
        <v/>
      </c>
      <c r="BK1204">
        <f>'T_SelfStock'!BI55</f>
        <v/>
      </c>
      <c r="BL1204">
        <f>'T_SelfStock'!BJ55</f>
        <v/>
      </c>
      <c r="BM1204">
        <f>'T_SelfStock'!BK55</f>
        <v/>
      </c>
      <c r="BN1204">
        <f>'T_SelfStock'!BL55</f>
        <v/>
      </c>
      <c r="BO1204">
        <f>'T_SelfStock'!BM55</f>
        <v/>
      </c>
      <c r="BP1204">
        <f>'T_SelfStock'!BN55</f>
        <v/>
      </c>
      <c r="BQ1204">
        <f>'T_SelfStock'!BO55</f>
        <v/>
      </c>
      <c r="BR1204">
        <f>'T_SelfStock'!BP55</f>
        <v/>
      </c>
      <c r="BS1204">
        <f>'T_SelfStock'!BQ55</f>
        <v/>
      </c>
      <c r="BT1204">
        <f>'T_SelfStock'!BR55</f>
        <v/>
      </c>
      <c r="BU1204">
        <f>'T_SelfStock'!BS55</f>
        <v/>
      </c>
      <c r="BV1204">
        <f>'T_SelfStock'!BT55</f>
        <v/>
      </c>
      <c r="BW1204">
        <f>'T_SelfStock'!BU55</f>
        <v/>
      </c>
      <c r="BX1204">
        <f>'T_SelfStock'!BV55</f>
        <v/>
      </c>
      <c r="BY1204">
        <f>'T_SelfStock'!BW55</f>
        <v/>
      </c>
      <c r="BZ1204">
        <f>'T_SelfStock'!BX55</f>
        <v/>
      </c>
      <c r="CA1204">
        <f>'T_SelfStock'!BY55</f>
        <v/>
      </c>
      <c r="CB1204">
        <f>'T_SelfStock'!BZ55</f>
        <v/>
      </c>
      <c r="CC1204">
        <f>'T_SelfStock'!CA55</f>
        <v/>
      </c>
      <c r="CD1204">
        <f>'T_SelfStock'!CB55</f>
        <v/>
      </c>
      <c r="CE1204">
        <f>'T_SelfStock'!CC55</f>
        <v/>
      </c>
      <c r="CF1204">
        <f>'T_SelfStock'!CD55</f>
        <v/>
      </c>
      <c r="CG1204">
        <f>'T_SelfStock'!CE55</f>
        <v/>
      </c>
      <c r="CH1204">
        <f>'T_SelfStock'!CF55</f>
        <v/>
      </c>
      <c r="CI1204">
        <f>'T_SelfStock'!CG55</f>
        <v/>
      </c>
      <c r="CJ1204">
        <f>'T_SelfStock'!CH55</f>
        <v/>
      </c>
      <c r="CK1204">
        <f>'T_SelfStock'!CI55</f>
        <v/>
      </c>
      <c r="CL1204">
        <f>'T_SelfStock'!CJ55</f>
        <v/>
      </c>
      <c r="CM1204">
        <f>'T_SelfStock'!CK55</f>
        <v/>
      </c>
      <c r="CN1204">
        <f>'T_SelfStock'!CL55</f>
        <v/>
      </c>
      <c r="CO1204">
        <f>'T_SelfStock'!CM55</f>
        <v/>
      </c>
      <c r="CP1204">
        <f>'T_SelfStock'!CN55</f>
        <v/>
      </c>
      <c r="CQ1204">
        <f>'T_SelfStock'!CO55</f>
        <v/>
      </c>
      <c r="CR1204">
        <f>'T_SelfStock'!CP55</f>
        <v/>
      </c>
      <c r="CS1204">
        <f>'T_SelfStock'!CQ55</f>
        <v/>
      </c>
      <c r="CT1204">
        <f>'T_SelfStock'!CR55</f>
        <v/>
      </c>
      <c r="CU1204">
        <f>'T_SelfStock'!CS55</f>
        <v/>
      </c>
      <c r="CV1204">
        <f>'T_SelfStock'!CT55</f>
        <v/>
      </c>
      <c r="CW1204">
        <f>'T_SelfStock'!CU55</f>
        <v/>
      </c>
      <c r="CX1204">
        <f>'T_SelfStock'!CV55</f>
        <v/>
      </c>
      <c r="CY1204">
        <f>'T_SelfStock'!CW55</f>
        <v/>
      </c>
      <c r="CZ1204">
        <f>'T_SelfStock'!CX55</f>
        <v/>
      </c>
      <c r="DA1204">
        <f>'T_SelfStock'!CY55</f>
        <v/>
      </c>
      <c r="DB1204">
        <f>'T_SelfStock'!CZ55</f>
        <v/>
      </c>
      <c r="DC1204">
        <f>'T_SelfStock'!DA55</f>
        <v/>
      </c>
    </row>
    <row r="1205">
      <c r="B1205" t="inlineStr">
        <is>
          <t>Order(発注予定,kg)</t>
        </is>
      </c>
      <c r="D1205" s="23" t="n"/>
      <c r="E1205" s="23" t="n"/>
      <c r="F1205" s="23" t="n"/>
      <c r="G1205" s="23" t="n"/>
      <c r="H1205" s="23" t="n"/>
      <c r="I1205" s="23" t="n"/>
      <c r="J1205" s="23" t="n"/>
      <c r="K1205" s="23" t="n"/>
      <c r="L1205" s="23" t="n"/>
      <c r="M1205" s="23" t="n"/>
      <c r="N1205" s="23" t="n"/>
      <c r="O1205" s="23" t="n"/>
      <c r="P1205" s="23" t="n"/>
      <c r="Q1205" s="23" t="n"/>
      <c r="R1205" s="23" t="n"/>
      <c r="S1205" s="23" t="n"/>
      <c r="T1205" s="23" t="n"/>
      <c r="U1205" s="23" t="n"/>
      <c r="V1205" s="23" t="n"/>
      <c r="W1205" s="23" t="n"/>
      <c r="X1205" s="23" t="n"/>
      <c r="Y1205" s="23" t="n"/>
      <c r="Z1205" s="23" t="n"/>
      <c r="AA1205" s="23" t="n"/>
      <c r="AB1205" s="23" t="n"/>
      <c r="AC1205" s="23" t="n"/>
      <c r="AD1205" s="23" t="n"/>
      <c r="AE1205" s="23" t="n"/>
      <c r="AF1205" s="23" t="n"/>
      <c r="AG1205" s="23" t="n"/>
      <c r="AH1205" s="23" t="n"/>
      <c r="AI1205" s="23" t="n"/>
      <c r="AJ1205" s="23" t="n"/>
      <c r="AK1205" s="23" t="n"/>
      <c r="AL1205" s="23" t="n"/>
      <c r="AM1205" s="23" t="n"/>
      <c r="AN1205" s="23" t="n"/>
      <c r="AO1205" s="23" t="n"/>
      <c r="AP1205" s="23" t="n"/>
      <c r="AQ1205" s="23" t="n"/>
      <c r="AR1205" s="23" t="n"/>
      <c r="AS1205" s="23" t="n"/>
      <c r="AT1205" s="23" t="n"/>
      <c r="AU1205" s="23" t="n"/>
      <c r="AV1205" s="23" t="n"/>
      <c r="AW1205" s="23" t="n"/>
      <c r="AX1205" s="23" t="n"/>
      <c r="AY1205" s="23" t="n"/>
      <c r="AZ1205" s="23" t="n"/>
      <c r="BA1205" s="23" t="n"/>
      <c r="BB1205" s="23" t="n"/>
      <c r="BC1205" s="23" t="n"/>
      <c r="BD1205" s="23" t="n"/>
      <c r="BE1205" s="23" t="n"/>
      <c r="BF1205" s="23" t="n"/>
      <c r="BG1205" s="23" t="n"/>
      <c r="BH1205" s="23" t="n"/>
      <c r="BI1205" s="23" t="n"/>
      <c r="BJ1205" s="23" t="n"/>
      <c r="BK1205" s="23" t="n"/>
      <c r="BL1205" s="23" t="n"/>
      <c r="BM1205" s="23" t="n"/>
      <c r="BN1205" s="23" t="n"/>
      <c r="BO1205" s="23" t="n"/>
      <c r="BP1205" s="23" t="n"/>
      <c r="BQ1205" s="23" t="n"/>
      <c r="BR1205" s="23" t="n"/>
      <c r="BS1205" s="23" t="n"/>
      <c r="BT1205" s="23" t="n"/>
      <c r="BU1205" s="23" t="n"/>
      <c r="BV1205" s="23" t="n"/>
      <c r="BW1205" s="23" t="n"/>
      <c r="BX1205" s="23" t="n"/>
      <c r="BY1205" s="23" t="n"/>
      <c r="BZ1205" s="23" t="n"/>
      <c r="CA1205" s="23" t="n"/>
      <c r="CB1205" s="23" t="n"/>
      <c r="CC1205" s="23" t="n"/>
      <c r="CD1205" s="23" t="n"/>
      <c r="CE1205" s="23" t="n"/>
      <c r="CF1205" s="23" t="n"/>
      <c r="CG1205" s="23" t="n"/>
      <c r="CH1205" s="23" t="n"/>
      <c r="CI1205" s="23" t="n"/>
      <c r="CJ1205" s="23" t="n"/>
      <c r="CK1205" s="23" t="n"/>
      <c r="CL1205" s="23" t="n"/>
      <c r="CM1205" s="23" t="n"/>
      <c r="CN1205" s="23" t="n"/>
      <c r="CO1205" s="23" t="n"/>
      <c r="CP1205" s="23" t="n"/>
      <c r="CQ1205" s="23" t="n"/>
      <c r="CR1205" s="23" t="n"/>
      <c r="CS1205" s="23" t="n"/>
      <c r="CT1205" s="23" t="n"/>
      <c r="CU1205" s="23" t="n"/>
      <c r="CV1205" s="23" t="n"/>
      <c r="CW1205" s="23" t="n"/>
      <c r="CX1205" s="23" t="n"/>
      <c r="CY1205" s="23" t="n"/>
      <c r="CZ1205" s="23" t="n"/>
      <c r="DA1205" s="23" t="n"/>
      <c r="DB1205" s="23" t="n"/>
      <c r="DC1205" s="23" t="n"/>
      <c r="DE1205" s="12" t="inlineStr">
        <is>
          <t>CHEM-1700</t>
        </is>
      </c>
    </row>
    <row r="1206">
      <c r="B1206" s="24" t="inlineStr">
        <is>
          <t>PO_No</t>
        </is>
      </c>
      <c r="D1206" s="25" t="n"/>
      <c r="E1206" s="25" t="n"/>
      <c r="F1206" s="25" t="n"/>
      <c r="G1206" s="25" t="n"/>
      <c r="H1206" s="25" t="n"/>
      <c r="I1206" s="25" t="n"/>
      <c r="J1206" s="25" t="n"/>
      <c r="K1206" s="25" t="n"/>
      <c r="L1206" s="25" t="n"/>
      <c r="M1206" s="25" t="n"/>
      <c r="N1206" s="25" t="n"/>
      <c r="O1206" s="25" t="n"/>
      <c r="P1206" s="25" t="n"/>
      <c r="Q1206" s="25" t="n"/>
      <c r="R1206" s="25" t="n"/>
      <c r="S1206" s="25" t="n"/>
      <c r="T1206" s="25" t="n"/>
      <c r="U1206" s="25" t="n"/>
      <c r="V1206" s="25" t="n"/>
      <c r="W1206" s="25" t="n"/>
      <c r="X1206" s="25" t="n"/>
      <c r="Y1206" s="25" t="n"/>
      <c r="Z1206" s="25" t="n"/>
      <c r="AA1206" s="25" t="n"/>
      <c r="AB1206" s="25" t="n"/>
      <c r="AC1206" s="25" t="n"/>
      <c r="AD1206" s="25" t="n"/>
      <c r="AE1206" s="25" t="n"/>
      <c r="AF1206" s="25" t="n"/>
      <c r="AG1206" s="25" t="n"/>
      <c r="AH1206" s="25" t="n"/>
      <c r="AI1206" s="25" t="n"/>
      <c r="AJ1206" s="25" t="n"/>
      <c r="AK1206" s="25" t="n"/>
      <c r="AL1206" s="25" t="n"/>
      <c r="AM1206" s="25" t="n"/>
      <c r="AN1206" s="25" t="n"/>
      <c r="AO1206" s="25" t="n"/>
      <c r="AP1206" s="25" t="n"/>
      <c r="AQ1206" s="25" t="n"/>
      <c r="AR1206" s="25" t="n"/>
      <c r="AS1206" s="25" t="n"/>
      <c r="AT1206" s="25" t="n"/>
      <c r="AU1206" s="25" t="n"/>
      <c r="AV1206" s="25" t="n"/>
      <c r="AW1206" s="25" t="n"/>
      <c r="AX1206" s="25" t="n"/>
      <c r="AY1206" s="25" t="n"/>
      <c r="AZ1206" s="25" t="n"/>
      <c r="BA1206" s="25" t="n"/>
      <c r="BB1206" s="25" t="n"/>
      <c r="BC1206" s="25" t="n"/>
      <c r="BD1206" s="25" t="n"/>
      <c r="BE1206" s="25" t="n"/>
      <c r="BF1206" s="25" t="n"/>
      <c r="BG1206" s="25" t="n"/>
      <c r="BH1206" s="25" t="n"/>
      <c r="BI1206" s="25" t="n"/>
      <c r="BJ1206" s="25" t="n"/>
      <c r="BK1206" s="25" t="n"/>
      <c r="BL1206" s="25" t="n"/>
      <c r="BM1206" s="25" t="n"/>
      <c r="BN1206" s="25" t="n"/>
      <c r="BO1206" s="25" t="n"/>
      <c r="BP1206" s="25" t="n"/>
      <c r="BQ1206" s="25" t="n"/>
      <c r="BR1206" s="25" t="n"/>
      <c r="BS1206" s="25" t="n"/>
      <c r="BT1206" s="25" t="n"/>
      <c r="BU1206" s="25" t="n"/>
      <c r="BV1206" s="25" t="n"/>
      <c r="BW1206" s="25" t="n"/>
      <c r="BX1206" s="25" t="n"/>
      <c r="BY1206" s="25" t="n"/>
      <c r="BZ1206" s="25" t="n"/>
      <c r="CA1206" s="25" t="n"/>
      <c r="CB1206" s="25" t="n"/>
      <c r="CC1206" s="25" t="n"/>
      <c r="CD1206" s="25" t="n"/>
      <c r="CE1206" s="25" t="n"/>
      <c r="CF1206" s="25" t="n"/>
      <c r="CG1206" s="25" t="n"/>
      <c r="CH1206" s="25" t="n"/>
      <c r="CI1206" s="25" t="n"/>
      <c r="CJ1206" s="25" t="n"/>
      <c r="CK1206" s="25" t="n"/>
      <c r="CL1206" s="25" t="n"/>
      <c r="CM1206" s="25" t="n"/>
      <c r="CN1206" s="25" t="n"/>
      <c r="CO1206" s="25" t="n"/>
      <c r="CP1206" s="25" t="n"/>
      <c r="CQ1206" s="25" t="n"/>
      <c r="CR1206" s="25" t="n"/>
      <c r="CS1206" s="25" t="n"/>
      <c r="CT1206" s="25" t="n"/>
      <c r="CU1206" s="25" t="n"/>
      <c r="CV1206" s="25" t="n"/>
      <c r="CW1206" s="25" t="n"/>
      <c r="CX1206" s="25" t="n"/>
      <c r="CY1206" s="25" t="n"/>
      <c r="CZ1206" s="25" t="n"/>
      <c r="DA1206" s="25" t="n"/>
      <c r="DB1206" s="25" t="n"/>
      <c r="DC1206" s="25" t="n"/>
    </row>
    <row r="1207">
      <c r="B1207" s="5" t="inlineStr">
        <is>
          <t>合計在庫(週末時点,kg)</t>
        </is>
      </c>
      <c r="D1207">
        <f>'Grid_Stock'!B51</f>
        <v/>
      </c>
      <c r="E1207">
        <f>'Grid_Stock'!C51</f>
        <v/>
      </c>
      <c r="F1207">
        <f>'Grid_Stock'!D51</f>
        <v/>
      </c>
      <c r="G1207">
        <f>'Grid_Stock'!E51</f>
        <v/>
      </c>
      <c r="H1207">
        <f>'Grid_Stock'!F51</f>
        <v/>
      </c>
      <c r="I1207">
        <f>'Grid_Stock'!G51</f>
        <v/>
      </c>
      <c r="J1207">
        <f>'Grid_Stock'!H51</f>
        <v/>
      </c>
      <c r="K1207">
        <f>'Grid_Stock'!I51</f>
        <v/>
      </c>
      <c r="L1207">
        <f>'Grid_Stock'!J51</f>
        <v/>
      </c>
      <c r="M1207">
        <f>'Grid_Stock'!K51</f>
        <v/>
      </c>
      <c r="N1207">
        <f>'Grid_Stock'!L51</f>
        <v/>
      </c>
      <c r="O1207">
        <f>'Grid_Stock'!M51</f>
        <v/>
      </c>
      <c r="P1207">
        <f>'Grid_Stock'!N51</f>
        <v/>
      </c>
      <c r="Q1207">
        <f>'Grid_Stock'!O51</f>
        <v/>
      </c>
      <c r="R1207">
        <f>'Grid_Stock'!P51</f>
        <v/>
      </c>
      <c r="S1207">
        <f>'Grid_Stock'!Q51</f>
        <v/>
      </c>
      <c r="T1207">
        <f>'Grid_Stock'!R51</f>
        <v/>
      </c>
      <c r="U1207">
        <f>'Grid_Stock'!S51</f>
        <v/>
      </c>
      <c r="V1207">
        <f>'Grid_Stock'!T51</f>
        <v/>
      </c>
      <c r="W1207">
        <f>'Grid_Stock'!U51</f>
        <v/>
      </c>
      <c r="X1207">
        <f>'Grid_Stock'!V51</f>
        <v/>
      </c>
      <c r="Y1207">
        <f>'Grid_Stock'!W51</f>
        <v/>
      </c>
      <c r="Z1207">
        <f>'Grid_Stock'!X51</f>
        <v/>
      </c>
      <c r="AA1207">
        <f>'Grid_Stock'!Y51</f>
        <v/>
      </c>
      <c r="AB1207">
        <f>'Grid_Stock'!Z51</f>
        <v/>
      </c>
      <c r="AC1207">
        <f>'Grid_Stock'!AA51</f>
        <v/>
      </c>
      <c r="AD1207">
        <f>'Grid_Stock'!AB51</f>
        <v/>
      </c>
      <c r="AE1207">
        <f>'Grid_Stock'!AC51</f>
        <v/>
      </c>
      <c r="AF1207">
        <f>'Grid_Stock'!AD51</f>
        <v/>
      </c>
      <c r="AG1207">
        <f>'Grid_Stock'!AE51</f>
        <v/>
      </c>
      <c r="AH1207">
        <f>'Grid_Stock'!AF51</f>
        <v/>
      </c>
      <c r="AI1207">
        <f>'Grid_Stock'!AG51</f>
        <v/>
      </c>
      <c r="AJ1207">
        <f>'Grid_Stock'!AH51</f>
        <v/>
      </c>
      <c r="AK1207">
        <f>'Grid_Stock'!AI51</f>
        <v/>
      </c>
      <c r="AL1207">
        <f>'Grid_Stock'!AJ51</f>
        <v/>
      </c>
      <c r="AM1207">
        <f>'Grid_Stock'!AK51</f>
        <v/>
      </c>
      <c r="AN1207">
        <f>'Grid_Stock'!AL51</f>
        <v/>
      </c>
      <c r="AO1207">
        <f>'Grid_Stock'!AM51</f>
        <v/>
      </c>
      <c r="AP1207">
        <f>'Grid_Stock'!AN51</f>
        <v/>
      </c>
      <c r="AQ1207">
        <f>'Grid_Stock'!AO51</f>
        <v/>
      </c>
      <c r="AR1207">
        <f>'Grid_Stock'!AP51</f>
        <v/>
      </c>
      <c r="AS1207">
        <f>'Grid_Stock'!AQ51</f>
        <v/>
      </c>
      <c r="AT1207">
        <f>'Grid_Stock'!AR51</f>
        <v/>
      </c>
      <c r="AU1207">
        <f>'Grid_Stock'!AS51</f>
        <v/>
      </c>
      <c r="AV1207">
        <f>'Grid_Stock'!AT51</f>
        <v/>
      </c>
      <c r="AW1207">
        <f>'Grid_Stock'!AU51</f>
        <v/>
      </c>
      <c r="AX1207">
        <f>'Grid_Stock'!AV51</f>
        <v/>
      </c>
      <c r="AY1207">
        <f>'Grid_Stock'!AW51</f>
        <v/>
      </c>
      <c r="AZ1207">
        <f>'Grid_Stock'!AX51</f>
        <v/>
      </c>
      <c r="BA1207">
        <f>'Grid_Stock'!AY51</f>
        <v/>
      </c>
      <c r="BB1207">
        <f>'Grid_Stock'!AZ51</f>
        <v/>
      </c>
      <c r="BC1207">
        <f>'Grid_Stock'!BA51</f>
        <v/>
      </c>
      <c r="BD1207">
        <f>'Grid_Stock'!BB51</f>
        <v/>
      </c>
      <c r="BE1207">
        <f>'Grid_Stock'!BC51</f>
        <v/>
      </c>
      <c r="BF1207">
        <f>'Grid_Stock'!BD51</f>
        <v/>
      </c>
      <c r="BG1207">
        <f>'Grid_Stock'!BE51</f>
        <v/>
      </c>
      <c r="BH1207">
        <f>'Grid_Stock'!BF51</f>
        <v/>
      </c>
      <c r="BI1207">
        <f>'Grid_Stock'!BG51</f>
        <v/>
      </c>
      <c r="BJ1207">
        <f>'Grid_Stock'!BH51</f>
        <v/>
      </c>
      <c r="BK1207">
        <f>'Grid_Stock'!BI51</f>
        <v/>
      </c>
      <c r="BL1207">
        <f>'Grid_Stock'!BJ51</f>
        <v/>
      </c>
      <c r="BM1207">
        <f>'Grid_Stock'!BK51</f>
        <v/>
      </c>
      <c r="BN1207">
        <f>'Grid_Stock'!BL51</f>
        <v/>
      </c>
      <c r="BO1207">
        <f>'Grid_Stock'!BM51</f>
        <v/>
      </c>
      <c r="BP1207">
        <f>'Grid_Stock'!BN51</f>
        <v/>
      </c>
      <c r="BQ1207">
        <f>'Grid_Stock'!BO51</f>
        <v/>
      </c>
      <c r="BR1207">
        <f>'Grid_Stock'!BP51</f>
        <v/>
      </c>
      <c r="BS1207">
        <f>'Grid_Stock'!BQ51</f>
        <v/>
      </c>
      <c r="BT1207">
        <f>'Grid_Stock'!BR51</f>
        <v/>
      </c>
      <c r="BU1207">
        <f>'Grid_Stock'!BS51</f>
        <v/>
      </c>
      <c r="BV1207">
        <f>'Grid_Stock'!BT51</f>
        <v/>
      </c>
      <c r="BW1207">
        <f>'Grid_Stock'!BU51</f>
        <v/>
      </c>
      <c r="BX1207">
        <f>'Grid_Stock'!BV51</f>
        <v/>
      </c>
      <c r="BY1207">
        <f>'Grid_Stock'!BW51</f>
        <v/>
      </c>
      <c r="BZ1207">
        <f>'Grid_Stock'!BX51</f>
        <v/>
      </c>
      <c r="CA1207">
        <f>'Grid_Stock'!BY51</f>
        <v/>
      </c>
      <c r="CB1207">
        <f>'Grid_Stock'!BZ51</f>
        <v/>
      </c>
      <c r="CC1207">
        <f>'Grid_Stock'!CA51</f>
        <v/>
      </c>
      <c r="CD1207">
        <f>'Grid_Stock'!CB51</f>
        <v/>
      </c>
      <c r="CE1207">
        <f>'Grid_Stock'!CC51</f>
        <v/>
      </c>
      <c r="CF1207">
        <f>'Grid_Stock'!CD51</f>
        <v/>
      </c>
      <c r="CG1207">
        <f>'Grid_Stock'!CE51</f>
        <v/>
      </c>
      <c r="CH1207">
        <f>'Grid_Stock'!CF51</f>
        <v/>
      </c>
      <c r="CI1207">
        <f>'Grid_Stock'!CG51</f>
        <v/>
      </c>
      <c r="CJ1207">
        <f>'Grid_Stock'!CH51</f>
        <v/>
      </c>
      <c r="CK1207">
        <f>'Grid_Stock'!CI51</f>
        <v/>
      </c>
      <c r="CL1207">
        <f>'Grid_Stock'!CJ51</f>
        <v/>
      </c>
      <c r="CM1207">
        <f>'Grid_Stock'!CK51</f>
        <v/>
      </c>
      <c r="CN1207">
        <f>'Grid_Stock'!CL51</f>
        <v/>
      </c>
      <c r="CO1207">
        <f>'Grid_Stock'!CM51</f>
        <v/>
      </c>
      <c r="CP1207">
        <f>'Grid_Stock'!CN51</f>
        <v/>
      </c>
      <c r="CQ1207">
        <f>'Grid_Stock'!CO51</f>
        <v/>
      </c>
      <c r="CR1207">
        <f>'Grid_Stock'!CP51</f>
        <v/>
      </c>
      <c r="CS1207">
        <f>'Grid_Stock'!CQ51</f>
        <v/>
      </c>
      <c r="CT1207">
        <f>'Grid_Stock'!CR51</f>
        <v/>
      </c>
      <c r="CU1207">
        <f>'Grid_Stock'!CS51</f>
        <v/>
      </c>
      <c r="CV1207">
        <f>'Grid_Stock'!CT51</f>
        <v/>
      </c>
      <c r="CW1207">
        <f>'Grid_Stock'!CU51</f>
        <v/>
      </c>
      <c r="CX1207">
        <f>'Grid_Stock'!CV51</f>
        <v/>
      </c>
      <c r="CY1207">
        <f>'Grid_Stock'!CW51</f>
        <v/>
      </c>
      <c r="CZ1207">
        <f>'Grid_Stock'!CX51</f>
        <v/>
      </c>
      <c r="DA1207">
        <f>'Grid_Stock'!CY51</f>
        <v/>
      </c>
      <c r="DB1207">
        <f>'Grid_Stock'!CZ51</f>
        <v/>
      </c>
      <c r="DC1207">
        <f>'Grid_Stock'!DA51</f>
        <v/>
      </c>
    </row>
    <row r="1208">
      <c r="B1208" s="26" t="inlineStr">
        <is>
          <t>（発注の目安はDashboardの基準在庫[下限/上限]と色分けを参照）</t>
        </is>
      </c>
    </row>
    <row r="1210">
      <c r="A1210" s="21" t="inlineStr">
        <is>
          <t>CHEM-1850</t>
        </is>
      </c>
      <c r="B1210" s="21" t="inlineStr">
        <is>
          <t>TPP-1469</t>
        </is>
      </c>
      <c r="C1210" s="22" t="n"/>
      <c r="D1210" s="21" t="n"/>
      <c r="E1210" s="21" t="n"/>
      <c r="F1210" s="21" t="n"/>
      <c r="G1210" s="21" t="n"/>
      <c r="H1210" s="21" t="n"/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  <c r="AA1210" s="21" t="n"/>
      <c r="AB1210" s="21" t="n"/>
      <c r="AC1210" s="21" t="n"/>
      <c r="AD1210" s="21" t="n"/>
      <c r="AE1210" s="21" t="n"/>
      <c r="AF1210" s="21" t="n"/>
      <c r="AG1210" s="21" t="n"/>
      <c r="AH1210" s="21" t="n"/>
      <c r="AI1210" s="21" t="n"/>
      <c r="AJ1210" s="21" t="n"/>
      <c r="AK1210" s="21" t="n"/>
      <c r="AL1210" s="21" t="n"/>
      <c r="AM1210" s="21" t="n"/>
      <c r="AN1210" s="21" t="n"/>
      <c r="AO1210" s="21" t="n"/>
      <c r="AP1210" s="21" t="n"/>
      <c r="AQ1210" s="21" t="n"/>
      <c r="AR1210" s="21" t="n"/>
      <c r="AS1210" s="21" t="n"/>
      <c r="AT1210" s="21" t="n"/>
      <c r="AU1210" s="21" t="n"/>
      <c r="AV1210" s="21" t="n"/>
      <c r="AW1210" s="21" t="n"/>
      <c r="AX1210" s="21" t="n"/>
      <c r="AY1210" s="21" t="n"/>
      <c r="AZ1210" s="21" t="n"/>
      <c r="BA1210" s="21" t="n"/>
      <c r="BB1210" s="21" t="n"/>
      <c r="BC1210" s="21" t="n"/>
      <c r="BD1210" s="21" t="n"/>
      <c r="BE1210" s="21" t="n"/>
      <c r="BF1210" s="21" t="n"/>
      <c r="BG1210" s="21" t="n"/>
      <c r="BH1210" s="21" t="n"/>
      <c r="BI1210" s="21" t="n"/>
      <c r="BJ1210" s="21" t="n"/>
      <c r="BK1210" s="21" t="n"/>
      <c r="BL1210" s="21" t="n"/>
      <c r="BM1210" s="21" t="n"/>
      <c r="BN1210" s="21" t="n"/>
      <c r="BO1210" s="21" t="n"/>
      <c r="BP1210" s="21" t="n"/>
      <c r="BQ1210" s="21" t="n"/>
      <c r="BR1210" s="21" t="n"/>
      <c r="BS1210" s="21" t="n"/>
      <c r="BT1210" s="21" t="n"/>
      <c r="BU1210" s="21" t="n"/>
      <c r="BV1210" s="21" t="n"/>
      <c r="BW1210" s="21" t="n"/>
      <c r="BX1210" s="21" t="n"/>
      <c r="BY1210" s="21" t="n"/>
      <c r="BZ1210" s="21" t="n"/>
      <c r="CA1210" s="21" t="n"/>
      <c r="CB1210" s="21" t="n"/>
      <c r="CC1210" s="21" t="n"/>
      <c r="CD1210" s="21" t="n"/>
      <c r="CE1210" s="21" t="n"/>
      <c r="CF1210" s="21" t="n"/>
      <c r="CG1210" s="21" t="n"/>
      <c r="CH1210" s="21" t="n"/>
      <c r="CI1210" s="21" t="n"/>
      <c r="CJ1210" s="21" t="n"/>
      <c r="CK1210" s="21" t="n"/>
      <c r="CL1210" s="21" t="n"/>
      <c r="CM1210" s="21" t="n"/>
      <c r="CN1210" s="21" t="n"/>
      <c r="CO1210" s="21" t="n"/>
      <c r="CP1210" s="21" t="n"/>
      <c r="CQ1210" s="21" t="n"/>
      <c r="CR1210" s="21" t="n"/>
      <c r="CS1210" s="21" t="n"/>
      <c r="CT1210" s="21" t="n"/>
      <c r="CU1210" s="21" t="n"/>
      <c r="CV1210" s="21" t="n"/>
      <c r="CW1210" s="21" t="n"/>
      <c r="CX1210" s="21" t="n"/>
      <c r="CY1210" s="21" t="n"/>
      <c r="CZ1210" s="21" t="n"/>
      <c r="DA1210" s="21" t="n"/>
      <c r="DB1210" s="21" t="n"/>
      <c r="DC1210" s="21" t="n"/>
    </row>
    <row r="1211">
      <c r="B1211" t="inlineStr">
        <is>
          <t>TSP-1558</t>
        </is>
      </c>
      <c r="C1211" t="inlineStr">
        <is>
          <t>No. of batches</t>
        </is>
      </c>
      <c r="D1211">
        <f>IFERROR(INDEX(PP_Grid[#Data],$DD1211,2),0)</f>
        <v/>
      </c>
      <c r="E1211">
        <f>IFERROR(INDEX(PP_Grid[#Data],$DD1211,3),0)</f>
        <v/>
      </c>
      <c r="F1211">
        <f>IFERROR(INDEX(PP_Grid[#Data],$DD1211,4),0)</f>
        <v/>
      </c>
      <c r="G1211">
        <f>IFERROR(INDEX(PP_Grid[#Data],$DD1211,5),0)</f>
        <v/>
      </c>
      <c r="H1211">
        <f>IFERROR(INDEX(PP_Grid[#Data],$DD1211,6),0)</f>
        <v/>
      </c>
      <c r="I1211">
        <f>IFERROR(INDEX(PP_Grid[#Data],$DD1211,7),0)</f>
        <v/>
      </c>
      <c r="J1211">
        <f>IFERROR(INDEX(PP_Grid[#Data],$DD1211,8),0)</f>
        <v/>
      </c>
      <c r="K1211">
        <f>IFERROR(INDEX(PP_Grid[#Data],$DD1211,9),0)</f>
        <v/>
      </c>
      <c r="L1211">
        <f>IFERROR(INDEX(PP_Grid[#Data],$DD1211,10),0)</f>
        <v/>
      </c>
      <c r="M1211">
        <f>IFERROR(INDEX(PP_Grid[#Data],$DD1211,11),0)</f>
        <v/>
      </c>
      <c r="N1211">
        <f>IFERROR(INDEX(PP_Grid[#Data],$DD1211,12),0)</f>
        <v/>
      </c>
      <c r="O1211">
        <f>IFERROR(INDEX(PP_Grid[#Data],$DD1211,13),0)</f>
        <v/>
      </c>
      <c r="P1211">
        <f>IFERROR(INDEX(PP_Grid[#Data],$DD1211,14),0)</f>
        <v/>
      </c>
      <c r="Q1211">
        <f>IFERROR(INDEX(PP_Grid[#Data],$DD1211,15),0)</f>
        <v/>
      </c>
      <c r="R1211">
        <f>IFERROR(INDEX(PP_Grid[#Data],$DD1211,16),0)</f>
        <v/>
      </c>
      <c r="S1211">
        <f>IFERROR(INDEX(PP_Grid[#Data],$DD1211,17),0)</f>
        <v/>
      </c>
      <c r="T1211">
        <f>IFERROR(INDEX(PP_Grid[#Data],$DD1211,18),0)</f>
        <v/>
      </c>
      <c r="U1211">
        <f>IFERROR(INDEX(PP_Grid[#Data],$DD1211,19),0)</f>
        <v/>
      </c>
      <c r="V1211">
        <f>IFERROR(INDEX(PP_Grid[#Data],$DD1211,20),0)</f>
        <v/>
      </c>
      <c r="W1211">
        <f>IFERROR(INDEX(PP_Grid[#Data],$DD1211,21),0)</f>
        <v/>
      </c>
      <c r="X1211">
        <f>IFERROR(INDEX(PP_Grid[#Data],$DD1211,22),0)</f>
        <v/>
      </c>
      <c r="Y1211">
        <f>IFERROR(INDEX(PP_Grid[#Data],$DD1211,23),0)</f>
        <v/>
      </c>
      <c r="Z1211">
        <f>IFERROR(INDEX(PP_Grid[#Data],$DD1211,24),0)</f>
        <v/>
      </c>
      <c r="AA1211">
        <f>IFERROR(INDEX(PP_Grid[#Data],$DD1211,25),0)</f>
        <v/>
      </c>
      <c r="AB1211">
        <f>IFERROR(INDEX(PP_Grid[#Data],$DD1211,26),0)</f>
        <v/>
      </c>
      <c r="AC1211">
        <f>IFERROR(INDEX(PP_Grid[#Data],$DD1211,27),0)</f>
        <v/>
      </c>
      <c r="AD1211">
        <f>IFERROR(INDEX(PP_Grid[#Data],$DD1211,28),0)</f>
        <v/>
      </c>
      <c r="AE1211">
        <f>IFERROR(INDEX(PP_Grid[#Data],$DD1211,29),0)</f>
        <v/>
      </c>
      <c r="AF1211">
        <f>IFERROR(INDEX(PP_Grid[#Data],$DD1211,30),0)</f>
        <v/>
      </c>
      <c r="AG1211">
        <f>IFERROR(INDEX(PP_Grid[#Data],$DD1211,31),0)</f>
        <v/>
      </c>
      <c r="AH1211">
        <f>IFERROR(INDEX(PP_Grid[#Data],$DD1211,32),0)</f>
        <v/>
      </c>
      <c r="AI1211">
        <f>IFERROR(INDEX(PP_Grid[#Data],$DD1211,33),0)</f>
        <v/>
      </c>
      <c r="AJ1211">
        <f>IFERROR(INDEX(PP_Grid[#Data],$DD1211,34),0)</f>
        <v/>
      </c>
      <c r="AK1211">
        <f>IFERROR(INDEX(PP_Grid[#Data],$DD1211,35),0)</f>
        <v/>
      </c>
      <c r="AL1211">
        <f>IFERROR(INDEX(PP_Grid[#Data],$DD1211,36),0)</f>
        <v/>
      </c>
      <c r="AM1211">
        <f>IFERROR(INDEX(PP_Grid[#Data],$DD1211,37),0)</f>
        <v/>
      </c>
      <c r="AN1211">
        <f>IFERROR(INDEX(PP_Grid[#Data],$DD1211,38),0)</f>
        <v/>
      </c>
      <c r="AO1211">
        <f>IFERROR(INDEX(PP_Grid[#Data],$DD1211,39),0)</f>
        <v/>
      </c>
      <c r="AP1211">
        <f>IFERROR(INDEX(PP_Grid[#Data],$DD1211,40),0)</f>
        <v/>
      </c>
      <c r="AQ1211">
        <f>IFERROR(INDEX(PP_Grid[#Data],$DD1211,41),0)</f>
        <v/>
      </c>
      <c r="AR1211">
        <f>IFERROR(INDEX(PP_Grid[#Data],$DD1211,42),0)</f>
        <v/>
      </c>
      <c r="AS1211">
        <f>IFERROR(INDEX(PP_Grid[#Data],$DD1211,43),0)</f>
        <v/>
      </c>
      <c r="AT1211">
        <f>IFERROR(INDEX(PP_Grid[#Data],$DD1211,44),0)</f>
        <v/>
      </c>
      <c r="AU1211">
        <f>IFERROR(INDEX(PP_Grid[#Data],$DD1211,45),0)</f>
        <v/>
      </c>
      <c r="AV1211">
        <f>IFERROR(INDEX(PP_Grid[#Data],$DD1211,46),0)</f>
        <v/>
      </c>
      <c r="AW1211">
        <f>IFERROR(INDEX(PP_Grid[#Data],$DD1211,47),0)</f>
        <v/>
      </c>
      <c r="AX1211">
        <f>IFERROR(INDEX(PP_Grid[#Data],$DD1211,48),0)</f>
        <v/>
      </c>
      <c r="AY1211">
        <f>IFERROR(INDEX(PP_Grid[#Data],$DD1211,49),0)</f>
        <v/>
      </c>
      <c r="AZ1211">
        <f>IFERROR(INDEX(PP_Grid[#Data],$DD1211,50),0)</f>
        <v/>
      </c>
      <c r="BA1211">
        <f>IFERROR(INDEX(PP_Grid[#Data],$DD1211,51),0)</f>
        <v/>
      </c>
      <c r="BB1211">
        <f>IFERROR(INDEX(PP_Grid[#Data],$DD1211,52),0)</f>
        <v/>
      </c>
      <c r="BC1211">
        <f>IFERROR(INDEX(PP_Grid[#Data],$DD1211,53),0)</f>
        <v/>
      </c>
      <c r="BD1211">
        <f>IFERROR(INDEX(PP_Grid[#Data],$DD1211,54),0)</f>
        <v/>
      </c>
      <c r="BE1211">
        <f>IFERROR(INDEX(PP_Grid[#Data],$DD1211,55),0)</f>
        <v/>
      </c>
      <c r="BF1211">
        <f>IFERROR(INDEX(PP_Grid[#Data],$DD1211,56),0)</f>
        <v/>
      </c>
      <c r="BG1211">
        <f>IFERROR(INDEX(PP_Grid[#Data],$DD1211,57),0)</f>
        <v/>
      </c>
      <c r="BH1211">
        <f>IFERROR(INDEX(PP_Grid[#Data],$DD1211,58),0)</f>
        <v/>
      </c>
      <c r="BI1211">
        <f>IFERROR(INDEX(PP_Grid[#Data],$DD1211,59),0)</f>
        <v/>
      </c>
      <c r="BJ1211">
        <f>IFERROR(INDEX(PP_Grid[#Data],$DD1211,60),0)</f>
        <v/>
      </c>
      <c r="BK1211">
        <f>IFERROR(INDEX(PP_Grid[#Data],$DD1211,61),0)</f>
        <v/>
      </c>
      <c r="BL1211">
        <f>IFERROR(INDEX(PP_Grid[#Data],$DD1211,62),0)</f>
        <v/>
      </c>
      <c r="BM1211">
        <f>IFERROR(INDEX(PP_Grid[#Data],$DD1211,63),0)</f>
        <v/>
      </c>
      <c r="BN1211">
        <f>IFERROR(INDEX(PP_Grid[#Data],$DD1211,64),0)</f>
        <v/>
      </c>
      <c r="BO1211">
        <f>IFERROR(INDEX(PP_Grid[#Data],$DD1211,65),0)</f>
        <v/>
      </c>
      <c r="BP1211">
        <f>IFERROR(INDEX(PP_Grid[#Data],$DD1211,66),0)</f>
        <v/>
      </c>
      <c r="BQ1211">
        <f>IFERROR(INDEX(PP_Grid[#Data],$DD1211,67),0)</f>
        <v/>
      </c>
      <c r="BR1211">
        <f>IFERROR(INDEX(PP_Grid[#Data],$DD1211,68),0)</f>
        <v/>
      </c>
      <c r="BS1211">
        <f>IFERROR(INDEX(PP_Grid[#Data],$DD1211,69),0)</f>
        <v/>
      </c>
      <c r="BT1211">
        <f>IFERROR(INDEX(PP_Grid[#Data],$DD1211,70),0)</f>
        <v/>
      </c>
      <c r="BU1211">
        <f>IFERROR(INDEX(PP_Grid[#Data],$DD1211,71),0)</f>
        <v/>
      </c>
      <c r="BV1211">
        <f>IFERROR(INDEX(PP_Grid[#Data],$DD1211,72),0)</f>
        <v/>
      </c>
      <c r="BW1211">
        <f>IFERROR(INDEX(PP_Grid[#Data],$DD1211,73),0)</f>
        <v/>
      </c>
      <c r="BX1211">
        <f>IFERROR(INDEX(PP_Grid[#Data],$DD1211,74),0)</f>
        <v/>
      </c>
      <c r="BY1211">
        <f>IFERROR(INDEX(PP_Grid[#Data],$DD1211,75),0)</f>
        <v/>
      </c>
      <c r="BZ1211">
        <f>IFERROR(INDEX(PP_Grid[#Data],$DD1211,76),0)</f>
        <v/>
      </c>
      <c r="CA1211">
        <f>IFERROR(INDEX(PP_Grid[#Data],$DD1211,77),0)</f>
        <v/>
      </c>
      <c r="CB1211">
        <f>IFERROR(INDEX(PP_Grid[#Data],$DD1211,78),0)</f>
        <v/>
      </c>
      <c r="CC1211">
        <f>IFERROR(INDEX(PP_Grid[#Data],$DD1211,79),0)</f>
        <v/>
      </c>
      <c r="CD1211">
        <f>IFERROR(INDEX(PP_Grid[#Data],$DD1211,80),0)</f>
        <v/>
      </c>
      <c r="CE1211">
        <f>IFERROR(INDEX(PP_Grid[#Data],$DD1211,81),0)</f>
        <v/>
      </c>
      <c r="CF1211">
        <f>IFERROR(INDEX(PP_Grid[#Data],$DD1211,82),0)</f>
        <v/>
      </c>
      <c r="CG1211">
        <f>IFERROR(INDEX(PP_Grid[#Data],$DD1211,83),0)</f>
        <v/>
      </c>
      <c r="CH1211">
        <f>IFERROR(INDEX(PP_Grid[#Data],$DD1211,84),0)</f>
        <v/>
      </c>
      <c r="CI1211">
        <f>IFERROR(INDEX(PP_Grid[#Data],$DD1211,85),0)</f>
        <v/>
      </c>
      <c r="CJ1211">
        <f>IFERROR(INDEX(PP_Grid[#Data],$DD1211,86),0)</f>
        <v/>
      </c>
      <c r="CK1211">
        <f>IFERROR(INDEX(PP_Grid[#Data],$DD1211,87),0)</f>
        <v/>
      </c>
      <c r="CL1211">
        <f>IFERROR(INDEX(PP_Grid[#Data],$DD1211,88),0)</f>
        <v/>
      </c>
      <c r="CM1211">
        <f>IFERROR(INDEX(PP_Grid[#Data],$DD1211,89),0)</f>
        <v/>
      </c>
      <c r="CN1211">
        <f>IFERROR(INDEX(PP_Grid[#Data],$DD1211,90),0)</f>
        <v/>
      </c>
      <c r="CO1211">
        <f>IFERROR(INDEX(PP_Grid[#Data],$DD1211,91),0)</f>
        <v/>
      </c>
      <c r="CP1211">
        <f>IFERROR(INDEX(PP_Grid[#Data],$DD1211,92),0)</f>
        <v/>
      </c>
      <c r="CQ1211">
        <f>IFERROR(INDEX(PP_Grid[#Data],$DD1211,93),0)</f>
        <v/>
      </c>
      <c r="CR1211">
        <f>IFERROR(INDEX(PP_Grid[#Data],$DD1211,94),0)</f>
        <v/>
      </c>
      <c r="CS1211">
        <f>IFERROR(INDEX(PP_Grid[#Data],$DD1211,95),0)</f>
        <v/>
      </c>
      <c r="CT1211">
        <f>IFERROR(INDEX(PP_Grid[#Data],$DD1211,96),0)</f>
        <v/>
      </c>
      <c r="CU1211">
        <f>IFERROR(INDEX(PP_Grid[#Data],$DD1211,97),0)</f>
        <v/>
      </c>
      <c r="CV1211">
        <f>IFERROR(INDEX(PP_Grid[#Data],$DD1211,98),0)</f>
        <v/>
      </c>
      <c r="CW1211">
        <f>IFERROR(INDEX(PP_Grid[#Data],$DD1211,99),0)</f>
        <v/>
      </c>
      <c r="CX1211">
        <f>IFERROR(INDEX(PP_Grid[#Data],$DD1211,100),0)</f>
        <v/>
      </c>
      <c r="CY1211">
        <f>IFERROR(INDEX(PP_Grid[#Data],$DD1211,101),0)</f>
        <v/>
      </c>
      <c r="CZ1211">
        <f>IFERROR(INDEX(PP_Grid[#Data],$DD1211,102),0)</f>
        <v/>
      </c>
      <c r="DA1211">
        <f>IFERROR(INDEX(PP_Grid[#Data],$DD1211,103),0)</f>
        <v/>
      </c>
      <c r="DB1211">
        <f>IFERROR(INDEX(PP_Grid[#Data],$DD1211,104),0)</f>
        <v/>
      </c>
      <c r="DC1211">
        <f>IFERROR(INDEX(PP_Grid[#Data],$DD1211,105),0)</f>
        <v/>
      </c>
      <c r="DD1211" s="12">
        <f>IFERROR(MATCH($B1211,PP_Grid[Intermediate],0),99999)</f>
        <v/>
      </c>
    </row>
    <row r="1212">
      <c r="B1212" t="inlineStr">
        <is>
          <t>使用量(kg)</t>
        </is>
      </c>
      <c r="C1212">
        <f>SUMIFS(M_BOM[RM_Qty_Per_Batch],M_BOM[Intermediate],$B1211,M_BOM[Part Name],$A1210)</f>
        <v/>
      </c>
      <c r="D1212">
        <f>$C1212*D1211</f>
        <v/>
      </c>
      <c r="E1212">
        <f>$C1212*E1211</f>
        <v/>
      </c>
      <c r="F1212">
        <f>$C1212*F1211</f>
        <v/>
      </c>
      <c r="G1212">
        <f>$C1212*G1211</f>
        <v/>
      </c>
      <c r="H1212">
        <f>$C1212*H1211</f>
        <v/>
      </c>
      <c r="I1212">
        <f>$C1212*I1211</f>
        <v/>
      </c>
      <c r="J1212">
        <f>$C1212*J1211</f>
        <v/>
      </c>
      <c r="K1212">
        <f>$C1212*K1211</f>
        <v/>
      </c>
      <c r="L1212">
        <f>$C1212*L1211</f>
        <v/>
      </c>
      <c r="M1212">
        <f>$C1212*M1211</f>
        <v/>
      </c>
      <c r="N1212">
        <f>$C1212*N1211</f>
        <v/>
      </c>
      <c r="O1212">
        <f>$C1212*O1211</f>
        <v/>
      </c>
      <c r="P1212">
        <f>$C1212*P1211</f>
        <v/>
      </c>
      <c r="Q1212">
        <f>$C1212*Q1211</f>
        <v/>
      </c>
      <c r="R1212">
        <f>$C1212*R1211</f>
        <v/>
      </c>
      <c r="S1212">
        <f>$C1212*S1211</f>
        <v/>
      </c>
      <c r="T1212">
        <f>$C1212*T1211</f>
        <v/>
      </c>
      <c r="U1212">
        <f>$C1212*U1211</f>
        <v/>
      </c>
      <c r="V1212">
        <f>$C1212*V1211</f>
        <v/>
      </c>
      <c r="W1212">
        <f>$C1212*W1211</f>
        <v/>
      </c>
      <c r="X1212">
        <f>$C1212*X1211</f>
        <v/>
      </c>
      <c r="Y1212">
        <f>$C1212*Y1211</f>
        <v/>
      </c>
      <c r="Z1212">
        <f>$C1212*Z1211</f>
        <v/>
      </c>
      <c r="AA1212">
        <f>$C1212*AA1211</f>
        <v/>
      </c>
      <c r="AB1212">
        <f>$C1212*AB1211</f>
        <v/>
      </c>
      <c r="AC1212">
        <f>$C1212*AC1211</f>
        <v/>
      </c>
      <c r="AD1212">
        <f>$C1212*AD1211</f>
        <v/>
      </c>
      <c r="AE1212">
        <f>$C1212*AE1211</f>
        <v/>
      </c>
      <c r="AF1212">
        <f>$C1212*AF1211</f>
        <v/>
      </c>
      <c r="AG1212">
        <f>$C1212*AG1211</f>
        <v/>
      </c>
      <c r="AH1212">
        <f>$C1212*AH1211</f>
        <v/>
      </c>
      <c r="AI1212">
        <f>$C1212*AI1211</f>
        <v/>
      </c>
      <c r="AJ1212">
        <f>$C1212*AJ1211</f>
        <v/>
      </c>
      <c r="AK1212">
        <f>$C1212*AK1211</f>
        <v/>
      </c>
      <c r="AL1212">
        <f>$C1212*AL1211</f>
        <v/>
      </c>
      <c r="AM1212">
        <f>$C1212*AM1211</f>
        <v/>
      </c>
      <c r="AN1212">
        <f>$C1212*AN1211</f>
        <v/>
      </c>
      <c r="AO1212">
        <f>$C1212*AO1211</f>
        <v/>
      </c>
      <c r="AP1212">
        <f>$C1212*AP1211</f>
        <v/>
      </c>
      <c r="AQ1212">
        <f>$C1212*AQ1211</f>
        <v/>
      </c>
      <c r="AR1212">
        <f>$C1212*AR1211</f>
        <v/>
      </c>
      <c r="AS1212">
        <f>$C1212*AS1211</f>
        <v/>
      </c>
      <c r="AT1212">
        <f>$C1212*AT1211</f>
        <v/>
      </c>
      <c r="AU1212">
        <f>$C1212*AU1211</f>
        <v/>
      </c>
      <c r="AV1212">
        <f>$C1212*AV1211</f>
        <v/>
      </c>
      <c r="AW1212">
        <f>$C1212*AW1211</f>
        <v/>
      </c>
      <c r="AX1212">
        <f>$C1212*AX1211</f>
        <v/>
      </c>
      <c r="AY1212">
        <f>$C1212*AY1211</f>
        <v/>
      </c>
      <c r="AZ1212">
        <f>$C1212*AZ1211</f>
        <v/>
      </c>
      <c r="BA1212">
        <f>$C1212*BA1211</f>
        <v/>
      </c>
      <c r="BB1212">
        <f>$C1212*BB1211</f>
        <v/>
      </c>
      <c r="BC1212">
        <f>$C1212*BC1211</f>
        <v/>
      </c>
      <c r="BD1212">
        <f>$C1212*BD1211</f>
        <v/>
      </c>
      <c r="BE1212">
        <f>$C1212*BE1211</f>
        <v/>
      </c>
      <c r="BF1212">
        <f>$C1212*BF1211</f>
        <v/>
      </c>
      <c r="BG1212">
        <f>$C1212*BG1211</f>
        <v/>
      </c>
      <c r="BH1212">
        <f>$C1212*BH1211</f>
        <v/>
      </c>
      <c r="BI1212">
        <f>$C1212*BI1211</f>
        <v/>
      </c>
      <c r="BJ1212">
        <f>$C1212*BJ1211</f>
        <v/>
      </c>
      <c r="BK1212">
        <f>$C1212*BK1211</f>
        <v/>
      </c>
      <c r="BL1212">
        <f>$C1212*BL1211</f>
        <v/>
      </c>
      <c r="BM1212">
        <f>$C1212*BM1211</f>
        <v/>
      </c>
      <c r="BN1212">
        <f>$C1212*BN1211</f>
        <v/>
      </c>
      <c r="BO1212">
        <f>$C1212*BO1211</f>
        <v/>
      </c>
      <c r="BP1212">
        <f>$C1212*BP1211</f>
        <v/>
      </c>
      <c r="BQ1212">
        <f>$C1212*BQ1211</f>
        <v/>
      </c>
      <c r="BR1212">
        <f>$C1212*BR1211</f>
        <v/>
      </c>
      <c r="BS1212">
        <f>$C1212*BS1211</f>
        <v/>
      </c>
      <c r="BT1212">
        <f>$C1212*BT1211</f>
        <v/>
      </c>
      <c r="BU1212">
        <f>$C1212*BU1211</f>
        <v/>
      </c>
      <c r="BV1212">
        <f>$C1212*BV1211</f>
        <v/>
      </c>
      <c r="BW1212">
        <f>$C1212*BW1211</f>
        <v/>
      </c>
      <c r="BX1212">
        <f>$C1212*BX1211</f>
        <v/>
      </c>
      <c r="BY1212">
        <f>$C1212*BY1211</f>
        <v/>
      </c>
      <c r="BZ1212">
        <f>$C1212*BZ1211</f>
        <v/>
      </c>
      <c r="CA1212">
        <f>$C1212*CA1211</f>
        <v/>
      </c>
      <c r="CB1212">
        <f>$C1212*CB1211</f>
        <v/>
      </c>
      <c r="CC1212">
        <f>$C1212*CC1211</f>
        <v/>
      </c>
      <c r="CD1212">
        <f>$C1212*CD1211</f>
        <v/>
      </c>
      <c r="CE1212">
        <f>$C1212*CE1211</f>
        <v/>
      </c>
      <c r="CF1212">
        <f>$C1212*CF1211</f>
        <v/>
      </c>
      <c r="CG1212">
        <f>$C1212*CG1211</f>
        <v/>
      </c>
      <c r="CH1212">
        <f>$C1212*CH1211</f>
        <v/>
      </c>
      <c r="CI1212">
        <f>$C1212*CI1211</f>
        <v/>
      </c>
      <c r="CJ1212">
        <f>$C1212*CJ1211</f>
        <v/>
      </c>
      <c r="CK1212">
        <f>$C1212*CK1211</f>
        <v/>
      </c>
      <c r="CL1212">
        <f>$C1212*CL1211</f>
        <v/>
      </c>
      <c r="CM1212">
        <f>$C1212*CM1211</f>
        <v/>
      </c>
      <c r="CN1212">
        <f>$C1212*CN1211</f>
        <v/>
      </c>
      <c r="CO1212">
        <f>$C1212*CO1211</f>
        <v/>
      </c>
      <c r="CP1212">
        <f>$C1212*CP1211</f>
        <v/>
      </c>
      <c r="CQ1212">
        <f>$C1212*CQ1211</f>
        <v/>
      </c>
      <c r="CR1212">
        <f>$C1212*CR1211</f>
        <v/>
      </c>
      <c r="CS1212">
        <f>$C1212*CS1211</f>
        <v/>
      </c>
      <c r="CT1212">
        <f>$C1212*CT1211</f>
        <v/>
      </c>
      <c r="CU1212">
        <f>$C1212*CU1211</f>
        <v/>
      </c>
      <c r="CV1212">
        <f>$C1212*CV1211</f>
        <v/>
      </c>
      <c r="CW1212">
        <f>$C1212*CW1211</f>
        <v/>
      </c>
      <c r="CX1212">
        <f>$C1212*CX1211</f>
        <v/>
      </c>
      <c r="CY1212">
        <f>$C1212*CY1211</f>
        <v/>
      </c>
      <c r="CZ1212">
        <f>$C1212*CZ1211</f>
        <v/>
      </c>
      <c r="DA1212">
        <f>$C1212*DA1211</f>
        <v/>
      </c>
      <c r="DB1212">
        <f>$C1212*DB1211</f>
        <v/>
      </c>
      <c r="DC1212">
        <f>$C1212*DC1211</f>
        <v/>
      </c>
    </row>
    <row r="1213">
      <c r="B1213" s="5" t="inlineStr">
        <is>
          <t>合計使用量(kg)/週</t>
        </is>
      </c>
      <c r="D1213">
        <f>'Grid_Requirement'!B52</f>
        <v/>
      </c>
      <c r="E1213">
        <f>'Grid_Requirement'!C52</f>
        <v/>
      </c>
      <c r="F1213">
        <f>'Grid_Requirement'!D52</f>
        <v/>
      </c>
      <c r="G1213">
        <f>'Grid_Requirement'!E52</f>
        <v/>
      </c>
      <c r="H1213">
        <f>'Grid_Requirement'!F52</f>
        <v/>
      </c>
      <c r="I1213">
        <f>'Grid_Requirement'!G52</f>
        <v/>
      </c>
      <c r="J1213">
        <f>'Grid_Requirement'!H52</f>
        <v/>
      </c>
      <c r="K1213">
        <f>'Grid_Requirement'!I52</f>
        <v/>
      </c>
      <c r="L1213">
        <f>'Grid_Requirement'!J52</f>
        <v/>
      </c>
      <c r="M1213">
        <f>'Grid_Requirement'!K52</f>
        <v/>
      </c>
      <c r="N1213">
        <f>'Grid_Requirement'!L52</f>
        <v/>
      </c>
      <c r="O1213">
        <f>'Grid_Requirement'!M52</f>
        <v/>
      </c>
      <c r="P1213">
        <f>'Grid_Requirement'!N52</f>
        <v/>
      </c>
      <c r="Q1213">
        <f>'Grid_Requirement'!O52</f>
        <v/>
      </c>
      <c r="R1213">
        <f>'Grid_Requirement'!P52</f>
        <v/>
      </c>
      <c r="S1213">
        <f>'Grid_Requirement'!Q52</f>
        <v/>
      </c>
      <c r="T1213">
        <f>'Grid_Requirement'!R52</f>
        <v/>
      </c>
      <c r="U1213">
        <f>'Grid_Requirement'!S52</f>
        <v/>
      </c>
      <c r="V1213">
        <f>'Grid_Requirement'!T52</f>
        <v/>
      </c>
      <c r="W1213">
        <f>'Grid_Requirement'!U52</f>
        <v/>
      </c>
      <c r="X1213">
        <f>'Grid_Requirement'!V52</f>
        <v/>
      </c>
      <c r="Y1213">
        <f>'Grid_Requirement'!W52</f>
        <v/>
      </c>
      <c r="Z1213">
        <f>'Grid_Requirement'!X52</f>
        <v/>
      </c>
      <c r="AA1213">
        <f>'Grid_Requirement'!Y52</f>
        <v/>
      </c>
      <c r="AB1213">
        <f>'Grid_Requirement'!Z52</f>
        <v/>
      </c>
      <c r="AC1213">
        <f>'Grid_Requirement'!AA52</f>
        <v/>
      </c>
      <c r="AD1213">
        <f>'Grid_Requirement'!AB52</f>
        <v/>
      </c>
      <c r="AE1213">
        <f>'Grid_Requirement'!AC52</f>
        <v/>
      </c>
      <c r="AF1213">
        <f>'Grid_Requirement'!AD52</f>
        <v/>
      </c>
      <c r="AG1213">
        <f>'Grid_Requirement'!AE52</f>
        <v/>
      </c>
      <c r="AH1213">
        <f>'Grid_Requirement'!AF52</f>
        <v/>
      </c>
      <c r="AI1213">
        <f>'Grid_Requirement'!AG52</f>
        <v/>
      </c>
      <c r="AJ1213">
        <f>'Grid_Requirement'!AH52</f>
        <v/>
      </c>
      <c r="AK1213">
        <f>'Grid_Requirement'!AI52</f>
        <v/>
      </c>
      <c r="AL1213">
        <f>'Grid_Requirement'!AJ52</f>
        <v/>
      </c>
      <c r="AM1213">
        <f>'Grid_Requirement'!AK52</f>
        <v/>
      </c>
      <c r="AN1213">
        <f>'Grid_Requirement'!AL52</f>
        <v/>
      </c>
      <c r="AO1213">
        <f>'Grid_Requirement'!AM52</f>
        <v/>
      </c>
      <c r="AP1213">
        <f>'Grid_Requirement'!AN52</f>
        <v/>
      </c>
      <c r="AQ1213">
        <f>'Grid_Requirement'!AO52</f>
        <v/>
      </c>
      <c r="AR1213">
        <f>'Grid_Requirement'!AP52</f>
        <v/>
      </c>
      <c r="AS1213">
        <f>'Grid_Requirement'!AQ52</f>
        <v/>
      </c>
      <c r="AT1213">
        <f>'Grid_Requirement'!AR52</f>
        <v/>
      </c>
      <c r="AU1213">
        <f>'Grid_Requirement'!AS52</f>
        <v/>
      </c>
      <c r="AV1213">
        <f>'Grid_Requirement'!AT52</f>
        <v/>
      </c>
      <c r="AW1213">
        <f>'Grid_Requirement'!AU52</f>
        <v/>
      </c>
      <c r="AX1213">
        <f>'Grid_Requirement'!AV52</f>
        <v/>
      </c>
      <c r="AY1213">
        <f>'Grid_Requirement'!AW52</f>
        <v/>
      </c>
      <c r="AZ1213">
        <f>'Grid_Requirement'!AX52</f>
        <v/>
      </c>
      <c r="BA1213">
        <f>'Grid_Requirement'!AY52</f>
        <v/>
      </c>
      <c r="BB1213">
        <f>'Grid_Requirement'!AZ52</f>
        <v/>
      </c>
      <c r="BC1213">
        <f>'Grid_Requirement'!BA52</f>
        <v/>
      </c>
      <c r="BD1213">
        <f>'Grid_Requirement'!BB52</f>
        <v/>
      </c>
      <c r="BE1213">
        <f>'Grid_Requirement'!BC52</f>
        <v/>
      </c>
      <c r="BF1213">
        <f>'Grid_Requirement'!BD52</f>
        <v/>
      </c>
      <c r="BG1213">
        <f>'Grid_Requirement'!BE52</f>
        <v/>
      </c>
      <c r="BH1213">
        <f>'Grid_Requirement'!BF52</f>
        <v/>
      </c>
      <c r="BI1213">
        <f>'Grid_Requirement'!BG52</f>
        <v/>
      </c>
      <c r="BJ1213">
        <f>'Grid_Requirement'!BH52</f>
        <v/>
      </c>
      <c r="BK1213">
        <f>'Grid_Requirement'!BI52</f>
        <v/>
      </c>
      <c r="BL1213">
        <f>'Grid_Requirement'!BJ52</f>
        <v/>
      </c>
      <c r="BM1213">
        <f>'Grid_Requirement'!BK52</f>
        <v/>
      </c>
      <c r="BN1213">
        <f>'Grid_Requirement'!BL52</f>
        <v/>
      </c>
      <c r="BO1213">
        <f>'Grid_Requirement'!BM52</f>
        <v/>
      </c>
      <c r="BP1213">
        <f>'Grid_Requirement'!BN52</f>
        <v/>
      </c>
      <c r="BQ1213">
        <f>'Grid_Requirement'!BO52</f>
        <v/>
      </c>
      <c r="BR1213">
        <f>'Grid_Requirement'!BP52</f>
        <v/>
      </c>
      <c r="BS1213">
        <f>'Grid_Requirement'!BQ52</f>
        <v/>
      </c>
      <c r="BT1213">
        <f>'Grid_Requirement'!BR52</f>
        <v/>
      </c>
      <c r="BU1213">
        <f>'Grid_Requirement'!BS52</f>
        <v/>
      </c>
      <c r="BV1213">
        <f>'Grid_Requirement'!BT52</f>
        <v/>
      </c>
      <c r="BW1213">
        <f>'Grid_Requirement'!BU52</f>
        <v/>
      </c>
      <c r="BX1213">
        <f>'Grid_Requirement'!BV52</f>
        <v/>
      </c>
      <c r="BY1213">
        <f>'Grid_Requirement'!BW52</f>
        <v/>
      </c>
      <c r="BZ1213">
        <f>'Grid_Requirement'!BX52</f>
        <v/>
      </c>
      <c r="CA1213">
        <f>'Grid_Requirement'!BY52</f>
        <v/>
      </c>
      <c r="CB1213">
        <f>'Grid_Requirement'!BZ52</f>
        <v/>
      </c>
      <c r="CC1213">
        <f>'Grid_Requirement'!CA52</f>
        <v/>
      </c>
      <c r="CD1213">
        <f>'Grid_Requirement'!CB52</f>
        <v/>
      </c>
      <c r="CE1213">
        <f>'Grid_Requirement'!CC52</f>
        <v/>
      </c>
      <c r="CF1213">
        <f>'Grid_Requirement'!CD52</f>
        <v/>
      </c>
      <c r="CG1213">
        <f>'Grid_Requirement'!CE52</f>
        <v/>
      </c>
      <c r="CH1213">
        <f>'Grid_Requirement'!CF52</f>
        <v/>
      </c>
      <c r="CI1213">
        <f>'Grid_Requirement'!CG52</f>
        <v/>
      </c>
      <c r="CJ1213">
        <f>'Grid_Requirement'!CH52</f>
        <v/>
      </c>
      <c r="CK1213">
        <f>'Grid_Requirement'!CI52</f>
        <v/>
      </c>
      <c r="CL1213">
        <f>'Grid_Requirement'!CJ52</f>
        <v/>
      </c>
      <c r="CM1213">
        <f>'Grid_Requirement'!CK52</f>
        <v/>
      </c>
      <c r="CN1213">
        <f>'Grid_Requirement'!CL52</f>
        <v/>
      </c>
      <c r="CO1213">
        <f>'Grid_Requirement'!CM52</f>
        <v/>
      </c>
      <c r="CP1213">
        <f>'Grid_Requirement'!CN52</f>
        <v/>
      </c>
      <c r="CQ1213">
        <f>'Grid_Requirement'!CO52</f>
        <v/>
      </c>
      <c r="CR1213">
        <f>'Grid_Requirement'!CP52</f>
        <v/>
      </c>
      <c r="CS1213">
        <f>'Grid_Requirement'!CQ52</f>
        <v/>
      </c>
      <c r="CT1213">
        <f>'Grid_Requirement'!CR52</f>
        <v/>
      </c>
      <c r="CU1213">
        <f>'Grid_Requirement'!CS52</f>
        <v/>
      </c>
      <c r="CV1213">
        <f>'Grid_Requirement'!CT52</f>
        <v/>
      </c>
      <c r="CW1213">
        <f>'Grid_Requirement'!CU52</f>
        <v/>
      </c>
      <c r="CX1213">
        <f>'Grid_Requirement'!CV52</f>
        <v/>
      </c>
      <c r="CY1213">
        <f>'Grid_Requirement'!CW52</f>
        <v/>
      </c>
      <c r="CZ1213">
        <f>'Grid_Requirement'!CX52</f>
        <v/>
      </c>
      <c r="DA1213">
        <f>'Grid_Requirement'!CY52</f>
        <v/>
      </c>
      <c r="DB1213">
        <f>'Grid_Requirement'!CZ52</f>
        <v/>
      </c>
      <c r="DC1213">
        <f>'Grid_Requirement'!DA52</f>
        <v/>
      </c>
    </row>
    <row r="1214">
      <c r="B1214" t="inlineStr">
        <is>
          <t>TTAF在庫(実績,kg)</t>
        </is>
      </c>
      <c r="D1214">
        <f>'T_TTAFStock'!B56</f>
        <v/>
      </c>
      <c r="E1214">
        <f>'T_TTAFStock'!C56</f>
        <v/>
      </c>
      <c r="F1214">
        <f>'T_TTAFStock'!D56</f>
        <v/>
      </c>
      <c r="G1214">
        <f>'T_TTAFStock'!E56</f>
        <v/>
      </c>
      <c r="H1214">
        <f>'T_TTAFStock'!F56</f>
        <v/>
      </c>
      <c r="I1214">
        <f>'T_TTAFStock'!G56</f>
        <v/>
      </c>
      <c r="J1214">
        <f>'T_TTAFStock'!H56</f>
        <v/>
      </c>
      <c r="K1214">
        <f>'T_TTAFStock'!I56</f>
        <v/>
      </c>
      <c r="L1214">
        <f>'T_TTAFStock'!J56</f>
        <v/>
      </c>
      <c r="M1214">
        <f>'T_TTAFStock'!K56</f>
        <v/>
      </c>
      <c r="N1214">
        <f>'T_TTAFStock'!L56</f>
        <v/>
      </c>
      <c r="O1214">
        <f>'T_TTAFStock'!M56</f>
        <v/>
      </c>
      <c r="P1214">
        <f>'T_TTAFStock'!N56</f>
        <v/>
      </c>
      <c r="Q1214">
        <f>'T_TTAFStock'!O56</f>
        <v/>
      </c>
      <c r="R1214">
        <f>'T_TTAFStock'!P56</f>
        <v/>
      </c>
      <c r="S1214">
        <f>'T_TTAFStock'!Q56</f>
        <v/>
      </c>
      <c r="T1214">
        <f>'T_TTAFStock'!R56</f>
        <v/>
      </c>
      <c r="U1214">
        <f>'T_TTAFStock'!S56</f>
        <v/>
      </c>
      <c r="V1214">
        <f>'T_TTAFStock'!T56</f>
        <v/>
      </c>
      <c r="W1214">
        <f>'T_TTAFStock'!U56</f>
        <v/>
      </c>
      <c r="X1214">
        <f>'T_TTAFStock'!V56</f>
        <v/>
      </c>
      <c r="Y1214">
        <f>'T_TTAFStock'!W56</f>
        <v/>
      </c>
      <c r="Z1214">
        <f>'T_TTAFStock'!X56</f>
        <v/>
      </c>
      <c r="AA1214">
        <f>'T_TTAFStock'!Y56</f>
        <v/>
      </c>
      <c r="AB1214">
        <f>'T_TTAFStock'!Z56</f>
        <v/>
      </c>
      <c r="AC1214">
        <f>'T_TTAFStock'!AA56</f>
        <v/>
      </c>
      <c r="AD1214">
        <f>'T_TTAFStock'!AB56</f>
        <v/>
      </c>
      <c r="AE1214">
        <f>'T_TTAFStock'!AC56</f>
        <v/>
      </c>
      <c r="AF1214">
        <f>'T_TTAFStock'!AD56</f>
        <v/>
      </c>
      <c r="AG1214">
        <f>'T_TTAFStock'!AE56</f>
        <v/>
      </c>
      <c r="AH1214">
        <f>'T_TTAFStock'!AF56</f>
        <v/>
      </c>
      <c r="AI1214">
        <f>'T_TTAFStock'!AG56</f>
        <v/>
      </c>
      <c r="AJ1214">
        <f>'T_TTAFStock'!AH56</f>
        <v/>
      </c>
      <c r="AK1214">
        <f>'T_TTAFStock'!AI56</f>
        <v/>
      </c>
      <c r="AL1214">
        <f>'T_TTAFStock'!AJ56</f>
        <v/>
      </c>
      <c r="AM1214">
        <f>'T_TTAFStock'!AK56</f>
        <v/>
      </c>
      <c r="AN1214">
        <f>'T_TTAFStock'!AL56</f>
        <v/>
      </c>
      <c r="AO1214">
        <f>'T_TTAFStock'!AM56</f>
        <v/>
      </c>
      <c r="AP1214">
        <f>'T_TTAFStock'!AN56</f>
        <v/>
      </c>
      <c r="AQ1214">
        <f>'T_TTAFStock'!AO56</f>
        <v/>
      </c>
      <c r="AR1214">
        <f>'T_TTAFStock'!AP56</f>
        <v/>
      </c>
      <c r="AS1214">
        <f>'T_TTAFStock'!AQ56</f>
        <v/>
      </c>
      <c r="AT1214">
        <f>'T_TTAFStock'!AR56</f>
        <v/>
      </c>
      <c r="AU1214">
        <f>'T_TTAFStock'!AS56</f>
        <v/>
      </c>
      <c r="AV1214">
        <f>'T_TTAFStock'!AT56</f>
        <v/>
      </c>
      <c r="AW1214">
        <f>'T_TTAFStock'!AU56</f>
        <v/>
      </c>
      <c r="AX1214">
        <f>'T_TTAFStock'!AV56</f>
        <v/>
      </c>
      <c r="AY1214">
        <f>'T_TTAFStock'!AW56</f>
        <v/>
      </c>
      <c r="AZ1214">
        <f>'T_TTAFStock'!AX56</f>
        <v/>
      </c>
      <c r="BA1214">
        <f>'T_TTAFStock'!AY56</f>
        <v/>
      </c>
      <c r="BB1214">
        <f>'T_TTAFStock'!AZ56</f>
        <v/>
      </c>
      <c r="BC1214">
        <f>'T_TTAFStock'!BA56</f>
        <v/>
      </c>
      <c r="BD1214">
        <f>'T_TTAFStock'!BB56</f>
        <v/>
      </c>
      <c r="BE1214">
        <f>'T_TTAFStock'!BC56</f>
        <v/>
      </c>
      <c r="BF1214">
        <f>'T_TTAFStock'!BD56</f>
        <v/>
      </c>
      <c r="BG1214">
        <f>'T_TTAFStock'!BE56</f>
        <v/>
      </c>
      <c r="BH1214">
        <f>'T_TTAFStock'!BF56</f>
        <v/>
      </c>
      <c r="BI1214">
        <f>'T_TTAFStock'!BG56</f>
        <v/>
      </c>
      <c r="BJ1214">
        <f>'T_TTAFStock'!BH56</f>
        <v/>
      </c>
      <c r="BK1214">
        <f>'T_TTAFStock'!BI56</f>
        <v/>
      </c>
      <c r="BL1214">
        <f>'T_TTAFStock'!BJ56</f>
        <v/>
      </c>
      <c r="BM1214">
        <f>'T_TTAFStock'!BK56</f>
        <v/>
      </c>
      <c r="BN1214">
        <f>'T_TTAFStock'!BL56</f>
        <v/>
      </c>
      <c r="BO1214">
        <f>'T_TTAFStock'!BM56</f>
        <v/>
      </c>
      <c r="BP1214">
        <f>'T_TTAFStock'!BN56</f>
        <v/>
      </c>
      <c r="BQ1214">
        <f>'T_TTAFStock'!BO56</f>
        <v/>
      </c>
      <c r="BR1214">
        <f>'T_TTAFStock'!BP56</f>
        <v/>
      </c>
      <c r="BS1214">
        <f>'T_TTAFStock'!BQ56</f>
        <v/>
      </c>
      <c r="BT1214">
        <f>'T_TTAFStock'!BR56</f>
        <v/>
      </c>
      <c r="BU1214">
        <f>'T_TTAFStock'!BS56</f>
        <v/>
      </c>
      <c r="BV1214">
        <f>'T_TTAFStock'!BT56</f>
        <v/>
      </c>
      <c r="BW1214">
        <f>'T_TTAFStock'!BU56</f>
        <v/>
      </c>
      <c r="BX1214">
        <f>'T_TTAFStock'!BV56</f>
        <v/>
      </c>
      <c r="BY1214">
        <f>'T_TTAFStock'!BW56</f>
        <v/>
      </c>
      <c r="BZ1214">
        <f>'T_TTAFStock'!BX56</f>
        <v/>
      </c>
      <c r="CA1214">
        <f>'T_TTAFStock'!BY56</f>
        <v/>
      </c>
      <c r="CB1214">
        <f>'T_TTAFStock'!BZ56</f>
        <v/>
      </c>
      <c r="CC1214">
        <f>'T_TTAFStock'!CA56</f>
        <v/>
      </c>
      <c r="CD1214">
        <f>'T_TTAFStock'!CB56</f>
        <v/>
      </c>
      <c r="CE1214">
        <f>'T_TTAFStock'!CC56</f>
        <v/>
      </c>
      <c r="CF1214">
        <f>'T_TTAFStock'!CD56</f>
        <v/>
      </c>
      <c r="CG1214">
        <f>'T_TTAFStock'!CE56</f>
        <v/>
      </c>
      <c r="CH1214">
        <f>'T_TTAFStock'!CF56</f>
        <v/>
      </c>
      <c r="CI1214">
        <f>'T_TTAFStock'!CG56</f>
        <v/>
      </c>
      <c r="CJ1214">
        <f>'T_TTAFStock'!CH56</f>
        <v/>
      </c>
      <c r="CK1214">
        <f>'T_TTAFStock'!CI56</f>
        <v/>
      </c>
      <c r="CL1214">
        <f>'T_TTAFStock'!CJ56</f>
        <v/>
      </c>
      <c r="CM1214">
        <f>'T_TTAFStock'!CK56</f>
        <v/>
      </c>
      <c r="CN1214">
        <f>'T_TTAFStock'!CL56</f>
        <v/>
      </c>
      <c r="CO1214">
        <f>'T_TTAFStock'!CM56</f>
        <v/>
      </c>
      <c r="CP1214">
        <f>'T_TTAFStock'!CN56</f>
        <v/>
      </c>
      <c r="CQ1214">
        <f>'T_TTAFStock'!CO56</f>
        <v/>
      </c>
      <c r="CR1214">
        <f>'T_TTAFStock'!CP56</f>
        <v/>
      </c>
      <c r="CS1214">
        <f>'T_TTAFStock'!CQ56</f>
        <v/>
      </c>
      <c r="CT1214">
        <f>'T_TTAFStock'!CR56</f>
        <v/>
      </c>
      <c r="CU1214">
        <f>'T_TTAFStock'!CS56</f>
        <v/>
      </c>
      <c r="CV1214">
        <f>'T_TTAFStock'!CT56</f>
        <v/>
      </c>
      <c r="CW1214">
        <f>'T_TTAFStock'!CU56</f>
        <v/>
      </c>
      <c r="CX1214">
        <f>'T_TTAFStock'!CV56</f>
        <v/>
      </c>
      <c r="CY1214">
        <f>'T_TTAFStock'!CW56</f>
        <v/>
      </c>
      <c r="CZ1214">
        <f>'T_TTAFStock'!CX56</f>
        <v/>
      </c>
      <c r="DA1214">
        <f>'T_TTAFStock'!CY56</f>
        <v/>
      </c>
      <c r="DB1214">
        <f>'T_TTAFStock'!CZ56</f>
        <v/>
      </c>
      <c r="DC1214">
        <f>'T_TTAFStock'!DA56</f>
        <v/>
      </c>
    </row>
    <row r="1215">
      <c r="B1215" t="inlineStr">
        <is>
          <t>自社在庫(実績,kg)</t>
        </is>
      </c>
      <c r="D1215">
        <f>'T_SelfStock'!B56</f>
        <v/>
      </c>
      <c r="E1215">
        <f>'T_SelfStock'!C56</f>
        <v/>
      </c>
      <c r="F1215">
        <f>'T_SelfStock'!D56</f>
        <v/>
      </c>
      <c r="G1215">
        <f>'T_SelfStock'!E56</f>
        <v/>
      </c>
      <c r="H1215">
        <f>'T_SelfStock'!F56</f>
        <v/>
      </c>
      <c r="I1215">
        <f>'T_SelfStock'!G56</f>
        <v/>
      </c>
      <c r="J1215">
        <f>'T_SelfStock'!H56</f>
        <v/>
      </c>
      <c r="K1215">
        <f>'T_SelfStock'!I56</f>
        <v/>
      </c>
      <c r="L1215">
        <f>'T_SelfStock'!J56</f>
        <v/>
      </c>
      <c r="M1215">
        <f>'T_SelfStock'!K56</f>
        <v/>
      </c>
      <c r="N1215">
        <f>'T_SelfStock'!L56</f>
        <v/>
      </c>
      <c r="O1215">
        <f>'T_SelfStock'!M56</f>
        <v/>
      </c>
      <c r="P1215">
        <f>'T_SelfStock'!N56</f>
        <v/>
      </c>
      <c r="Q1215">
        <f>'T_SelfStock'!O56</f>
        <v/>
      </c>
      <c r="R1215">
        <f>'T_SelfStock'!P56</f>
        <v/>
      </c>
      <c r="S1215">
        <f>'T_SelfStock'!Q56</f>
        <v/>
      </c>
      <c r="T1215">
        <f>'T_SelfStock'!R56</f>
        <v/>
      </c>
      <c r="U1215">
        <f>'T_SelfStock'!S56</f>
        <v/>
      </c>
      <c r="V1215">
        <f>'T_SelfStock'!T56</f>
        <v/>
      </c>
      <c r="W1215">
        <f>'T_SelfStock'!U56</f>
        <v/>
      </c>
      <c r="X1215">
        <f>'T_SelfStock'!V56</f>
        <v/>
      </c>
      <c r="Y1215">
        <f>'T_SelfStock'!W56</f>
        <v/>
      </c>
      <c r="Z1215">
        <f>'T_SelfStock'!X56</f>
        <v/>
      </c>
      <c r="AA1215">
        <f>'T_SelfStock'!Y56</f>
        <v/>
      </c>
      <c r="AB1215">
        <f>'T_SelfStock'!Z56</f>
        <v/>
      </c>
      <c r="AC1215">
        <f>'T_SelfStock'!AA56</f>
        <v/>
      </c>
      <c r="AD1215">
        <f>'T_SelfStock'!AB56</f>
        <v/>
      </c>
      <c r="AE1215">
        <f>'T_SelfStock'!AC56</f>
        <v/>
      </c>
      <c r="AF1215">
        <f>'T_SelfStock'!AD56</f>
        <v/>
      </c>
      <c r="AG1215">
        <f>'T_SelfStock'!AE56</f>
        <v/>
      </c>
      <c r="AH1215">
        <f>'T_SelfStock'!AF56</f>
        <v/>
      </c>
      <c r="AI1215">
        <f>'T_SelfStock'!AG56</f>
        <v/>
      </c>
      <c r="AJ1215">
        <f>'T_SelfStock'!AH56</f>
        <v/>
      </c>
      <c r="AK1215">
        <f>'T_SelfStock'!AI56</f>
        <v/>
      </c>
      <c r="AL1215">
        <f>'T_SelfStock'!AJ56</f>
        <v/>
      </c>
      <c r="AM1215">
        <f>'T_SelfStock'!AK56</f>
        <v/>
      </c>
      <c r="AN1215">
        <f>'T_SelfStock'!AL56</f>
        <v/>
      </c>
      <c r="AO1215">
        <f>'T_SelfStock'!AM56</f>
        <v/>
      </c>
      <c r="AP1215">
        <f>'T_SelfStock'!AN56</f>
        <v/>
      </c>
      <c r="AQ1215">
        <f>'T_SelfStock'!AO56</f>
        <v/>
      </c>
      <c r="AR1215">
        <f>'T_SelfStock'!AP56</f>
        <v/>
      </c>
      <c r="AS1215">
        <f>'T_SelfStock'!AQ56</f>
        <v/>
      </c>
      <c r="AT1215">
        <f>'T_SelfStock'!AR56</f>
        <v/>
      </c>
      <c r="AU1215">
        <f>'T_SelfStock'!AS56</f>
        <v/>
      </c>
      <c r="AV1215">
        <f>'T_SelfStock'!AT56</f>
        <v/>
      </c>
      <c r="AW1215">
        <f>'T_SelfStock'!AU56</f>
        <v/>
      </c>
      <c r="AX1215">
        <f>'T_SelfStock'!AV56</f>
        <v/>
      </c>
      <c r="AY1215">
        <f>'T_SelfStock'!AW56</f>
        <v/>
      </c>
      <c r="AZ1215">
        <f>'T_SelfStock'!AX56</f>
        <v/>
      </c>
      <c r="BA1215">
        <f>'T_SelfStock'!AY56</f>
        <v/>
      </c>
      <c r="BB1215">
        <f>'T_SelfStock'!AZ56</f>
        <v/>
      </c>
      <c r="BC1215">
        <f>'T_SelfStock'!BA56</f>
        <v/>
      </c>
      <c r="BD1215">
        <f>'T_SelfStock'!BB56</f>
        <v/>
      </c>
      <c r="BE1215">
        <f>'T_SelfStock'!BC56</f>
        <v/>
      </c>
      <c r="BF1215">
        <f>'T_SelfStock'!BD56</f>
        <v/>
      </c>
      <c r="BG1215">
        <f>'T_SelfStock'!BE56</f>
        <v/>
      </c>
      <c r="BH1215">
        <f>'T_SelfStock'!BF56</f>
        <v/>
      </c>
      <c r="BI1215">
        <f>'T_SelfStock'!BG56</f>
        <v/>
      </c>
      <c r="BJ1215">
        <f>'T_SelfStock'!BH56</f>
        <v/>
      </c>
      <c r="BK1215">
        <f>'T_SelfStock'!BI56</f>
        <v/>
      </c>
      <c r="BL1215">
        <f>'T_SelfStock'!BJ56</f>
        <v/>
      </c>
      <c r="BM1215">
        <f>'T_SelfStock'!BK56</f>
        <v/>
      </c>
      <c r="BN1215">
        <f>'T_SelfStock'!BL56</f>
        <v/>
      </c>
      <c r="BO1215">
        <f>'T_SelfStock'!BM56</f>
        <v/>
      </c>
      <c r="BP1215">
        <f>'T_SelfStock'!BN56</f>
        <v/>
      </c>
      <c r="BQ1215">
        <f>'T_SelfStock'!BO56</f>
        <v/>
      </c>
      <c r="BR1215">
        <f>'T_SelfStock'!BP56</f>
        <v/>
      </c>
      <c r="BS1215">
        <f>'T_SelfStock'!BQ56</f>
        <v/>
      </c>
      <c r="BT1215">
        <f>'T_SelfStock'!BR56</f>
        <v/>
      </c>
      <c r="BU1215">
        <f>'T_SelfStock'!BS56</f>
        <v/>
      </c>
      <c r="BV1215">
        <f>'T_SelfStock'!BT56</f>
        <v/>
      </c>
      <c r="BW1215">
        <f>'T_SelfStock'!BU56</f>
        <v/>
      </c>
      <c r="BX1215">
        <f>'T_SelfStock'!BV56</f>
        <v/>
      </c>
      <c r="BY1215">
        <f>'T_SelfStock'!BW56</f>
        <v/>
      </c>
      <c r="BZ1215">
        <f>'T_SelfStock'!BX56</f>
        <v/>
      </c>
      <c r="CA1215">
        <f>'T_SelfStock'!BY56</f>
        <v/>
      </c>
      <c r="CB1215">
        <f>'T_SelfStock'!BZ56</f>
        <v/>
      </c>
      <c r="CC1215">
        <f>'T_SelfStock'!CA56</f>
        <v/>
      </c>
      <c r="CD1215">
        <f>'T_SelfStock'!CB56</f>
        <v/>
      </c>
      <c r="CE1215">
        <f>'T_SelfStock'!CC56</f>
        <v/>
      </c>
      <c r="CF1215">
        <f>'T_SelfStock'!CD56</f>
        <v/>
      </c>
      <c r="CG1215">
        <f>'T_SelfStock'!CE56</f>
        <v/>
      </c>
      <c r="CH1215">
        <f>'T_SelfStock'!CF56</f>
        <v/>
      </c>
      <c r="CI1215">
        <f>'T_SelfStock'!CG56</f>
        <v/>
      </c>
      <c r="CJ1215">
        <f>'T_SelfStock'!CH56</f>
        <v/>
      </c>
      <c r="CK1215">
        <f>'T_SelfStock'!CI56</f>
        <v/>
      </c>
      <c r="CL1215">
        <f>'T_SelfStock'!CJ56</f>
        <v/>
      </c>
      <c r="CM1215">
        <f>'T_SelfStock'!CK56</f>
        <v/>
      </c>
      <c r="CN1215">
        <f>'T_SelfStock'!CL56</f>
        <v/>
      </c>
      <c r="CO1215">
        <f>'T_SelfStock'!CM56</f>
        <v/>
      </c>
      <c r="CP1215">
        <f>'T_SelfStock'!CN56</f>
        <v/>
      </c>
      <c r="CQ1215">
        <f>'T_SelfStock'!CO56</f>
        <v/>
      </c>
      <c r="CR1215">
        <f>'T_SelfStock'!CP56</f>
        <v/>
      </c>
      <c r="CS1215">
        <f>'T_SelfStock'!CQ56</f>
        <v/>
      </c>
      <c r="CT1215">
        <f>'T_SelfStock'!CR56</f>
        <v/>
      </c>
      <c r="CU1215">
        <f>'T_SelfStock'!CS56</f>
        <v/>
      </c>
      <c r="CV1215">
        <f>'T_SelfStock'!CT56</f>
        <v/>
      </c>
      <c r="CW1215">
        <f>'T_SelfStock'!CU56</f>
        <v/>
      </c>
      <c r="CX1215">
        <f>'T_SelfStock'!CV56</f>
        <v/>
      </c>
      <c r="CY1215">
        <f>'T_SelfStock'!CW56</f>
        <v/>
      </c>
      <c r="CZ1215">
        <f>'T_SelfStock'!CX56</f>
        <v/>
      </c>
      <c r="DA1215">
        <f>'T_SelfStock'!CY56</f>
        <v/>
      </c>
      <c r="DB1215">
        <f>'T_SelfStock'!CZ56</f>
        <v/>
      </c>
      <c r="DC1215">
        <f>'T_SelfStock'!DA56</f>
        <v/>
      </c>
    </row>
    <row r="1216">
      <c r="B1216" t="inlineStr">
        <is>
          <t>Order(発注予定,kg)</t>
        </is>
      </c>
      <c r="D1216" s="23" t="n"/>
      <c r="E1216" s="23" t="n"/>
      <c r="F1216" s="23" t="n"/>
      <c r="G1216" s="23" t="n"/>
      <c r="H1216" s="23" t="n"/>
      <c r="I1216" s="23" t="n"/>
      <c r="J1216" s="23" t="n"/>
      <c r="K1216" s="23" t="n"/>
      <c r="L1216" s="23" t="n"/>
      <c r="M1216" s="23" t="n"/>
      <c r="N1216" s="23" t="n"/>
      <c r="O1216" s="23" t="n"/>
      <c r="P1216" s="23" t="n"/>
      <c r="Q1216" s="23" t="n"/>
      <c r="R1216" s="23" t="n"/>
      <c r="S1216" s="23" t="n"/>
      <c r="T1216" s="23" t="n"/>
      <c r="U1216" s="23" t="n"/>
      <c r="V1216" s="23" t="n"/>
      <c r="W1216" s="23" t="n"/>
      <c r="X1216" s="23" t="n"/>
      <c r="Y1216" s="23" t="n"/>
      <c r="Z1216" s="23" t="n"/>
      <c r="AA1216" s="23" t="n"/>
      <c r="AB1216" s="23" t="n"/>
      <c r="AC1216" s="23" t="n"/>
      <c r="AD1216" s="23" t="n"/>
      <c r="AE1216" s="23" t="n"/>
      <c r="AF1216" s="23" t="n"/>
      <c r="AG1216" s="23" t="n"/>
      <c r="AH1216" s="23" t="n"/>
      <c r="AI1216" s="23" t="n"/>
      <c r="AJ1216" s="23" t="n"/>
      <c r="AK1216" s="23" t="n"/>
      <c r="AL1216" s="23" t="n"/>
      <c r="AM1216" s="23" t="n"/>
      <c r="AN1216" s="23" t="n"/>
      <c r="AO1216" s="23" t="n"/>
      <c r="AP1216" s="23" t="n"/>
      <c r="AQ1216" s="23" t="n"/>
      <c r="AR1216" s="23" t="n"/>
      <c r="AS1216" s="23" t="n"/>
      <c r="AT1216" s="23" t="n"/>
      <c r="AU1216" s="23" t="n"/>
      <c r="AV1216" s="23" t="n"/>
      <c r="AW1216" s="23" t="n"/>
      <c r="AX1216" s="23" t="n"/>
      <c r="AY1216" s="23" t="n"/>
      <c r="AZ1216" s="23" t="n"/>
      <c r="BA1216" s="23" t="n"/>
      <c r="BB1216" s="23" t="n"/>
      <c r="BC1216" s="23" t="n"/>
      <c r="BD1216" s="23" t="n"/>
      <c r="BE1216" s="23" t="n"/>
      <c r="BF1216" s="23" t="n"/>
      <c r="BG1216" s="23" t="n"/>
      <c r="BH1216" s="23" t="n"/>
      <c r="BI1216" s="23" t="n"/>
      <c r="BJ1216" s="23" t="n"/>
      <c r="BK1216" s="23" t="n"/>
      <c r="BL1216" s="23" t="n"/>
      <c r="BM1216" s="23" t="n"/>
      <c r="BN1216" s="23" t="n"/>
      <c r="BO1216" s="23" t="n"/>
      <c r="BP1216" s="23" t="n"/>
      <c r="BQ1216" s="23" t="n"/>
      <c r="BR1216" s="23" t="n"/>
      <c r="BS1216" s="23" t="n"/>
      <c r="BT1216" s="23" t="n"/>
      <c r="BU1216" s="23" t="n"/>
      <c r="BV1216" s="23" t="n"/>
      <c r="BW1216" s="23" t="n"/>
      <c r="BX1216" s="23" t="n"/>
      <c r="BY1216" s="23" t="n"/>
      <c r="BZ1216" s="23" t="n"/>
      <c r="CA1216" s="23" t="n"/>
      <c r="CB1216" s="23" t="n"/>
      <c r="CC1216" s="23" t="n"/>
      <c r="CD1216" s="23" t="n"/>
      <c r="CE1216" s="23" t="n"/>
      <c r="CF1216" s="23" t="n"/>
      <c r="CG1216" s="23" t="n"/>
      <c r="CH1216" s="23" t="n"/>
      <c r="CI1216" s="23" t="n"/>
      <c r="CJ1216" s="23" t="n"/>
      <c r="CK1216" s="23" t="n"/>
      <c r="CL1216" s="23" t="n"/>
      <c r="CM1216" s="23" t="n"/>
      <c r="CN1216" s="23" t="n"/>
      <c r="CO1216" s="23" t="n"/>
      <c r="CP1216" s="23" t="n"/>
      <c r="CQ1216" s="23" t="n"/>
      <c r="CR1216" s="23" t="n"/>
      <c r="CS1216" s="23" t="n"/>
      <c r="CT1216" s="23" t="n"/>
      <c r="CU1216" s="23" t="n"/>
      <c r="CV1216" s="23" t="n"/>
      <c r="CW1216" s="23" t="n"/>
      <c r="CX1216" s="23" t="n"/>
      <c r="CY1216" s="23" t="n"/>
      <c r="CZ1216" s="23" t="n"/>
      <c r="DA1216" s="23" t="n"/>
      <c r="DB1216" s="23" t="n"/>
      <c r="DC1216" s="23" t="n"/>
      <c r="DE1216" s="12" t="inlineStr">
        <is>
          <t>CHEM-1850</t>
        </is>
      </c>
    </row>
    <row r="1217">
      <c r="B1217" s="24" t="inlineStr">
        <is>
          <t>PO_No</t>
        </is>
      </c>
      <c r="D1217" s="25" t="n"/>
      <c r="E1217" s="25" t="n"/>
      <c r="F1217" s="25" t="n"/>
      <c r="G1217" s="25" t="n"/>
      <c r="H1217" s="25" t="n"/>
      <c r="I1217" s="25" t="n"/>
      <c r="J1217" s="25" t="n"/>
      <c r="K1217" s="25" t="n"/>
      <c r="L1217" s="25" t="n"/>
      <c r="M1217" s="25" t="n"/>
      <c r="N1217" s="25" t="n"/>
      <c r="O1217" s="25" t="n"/>
      <c r="P1217" s="25" t="n"/>
      <c r="Q1217" s="25" t="n"/>
      <c r="R1217" s="25" t="n"/>
      <c r="S1217" s="25" t="n"/>
      <c r="T1217" s="25" t="n"/>
      <c r="U1217" s="25" t="n"/>
      <c r="V1217" s="25" t="n"/>
      <c r="W1217" s="25" t="n"/>
      <c r="X1217" s="25" t="n"/>
      <c r="Y1217" s="25" t="n"/>
      <c r="Z1217" s="25" t="n"/>
      <c r="AA1217" s="25" t="n"/>
      <c r="AB1217" s="25" t="n"/>
      <c r="AC1217" s="25" t="n"/>
      <c r="AD1217" s="25" t="n"/>
      <c r="AE1217" s="25" t="n"/>
      <c r="AF1217" s="25" t="n"/>
      <c r="AG1217" s="25" t="n"/>
      <c r="AH1217" s="25" t="n"/>
      <c r="AI1217" s="25" t="n"/>
      <c r="AJ1217" s="25" t="n"/>
      <c r="AK1217" s="25" t="n"/>
      <c r="AL1217" s="25" t="n"/>
      <c r="AM1217" s="25" t="n"/>
      <c r="AN1217" s="25" t="n"/>
      <c r="AO1217" s="25" t="n"/>
      <c r="AP1217" s="25" t="n"/>
      <c r="AQ1217" s="25" t="n"/>
      <c r="AR1217" s="25" t="n"/>
      <c r="AS1217" s="25" t="n"/>
      <c r="AT1217" s="25" t="n"/>
      <c r="AU1217" s="25" t="n"/>
      <c r="AV1217" s="25" t="n"/>
      <c r="AW1217" s="25" t="n"/>
      <c r="AX1217" s="25" t="n"/>
      <c r="AY1217" s="25" t="n"/>
      <c r="AZ1217" s="25" t="n"/>
      <c r="BA1217" s="25" t="n"/>
      <c r="BB1217" s="25" t="n"/>
      <c r="BC1217" s="25" t="n"/>
      <c r="BD1217" s="25" t="n"/>
      <c r="BE1217" s="25" t="n"/>
      <c r="BF1217" s="25" t="n"/>
      <c r="BG1217" s="25" t="n"/>
      <c r="BH1217" s="25" t="n"/>
      <c r="BI1217" s="25" t="n"/>
      <c r="BJ1217" s="25" t="n"/>
      <c r="BK1217" s="25" t="n"/>
      <c r="BL1217" s="25" t="n"/>
      <c r="BM1217" s="25" t="n"/>
      <c r="BN1217" s="25" t="n"/>
      <c r="BO1217" s="25" t="n"/>
      <c r="BP1217" s="25" t="n"/>
      <c r="BQ1217" s="25" t="n"/>
      <c r="BR1217" s="25" t="n"/>
      <c r="BS1217" s="25" t="n"/>
      <c r="BT1217" s="25" t="n"/>
      <c r="BU1217" s="25" t="n"/>
      <c r="BV1217" s="25" t="n"/>
      <c r="BW1217" s="25" t="n"/>
      <c r="BX1217" s="25" t="n"/>
      <c r="BY1217" s="25" t="n"/>
      <c r="BZ1217" s="25" t="n"/>
      <c r="CA1217" s="25" t="n"/>
      <c r="CB1217" s="25" t="n"/>
      <c r="CC1217" s="25" t="n"/>
      <c r="CD1217" s="25" t="n"/>
      <c r="CE1217" s="25" t="n"/>
      <c r="CF1217" s="25" t="n"/>
      <c r="CG1217" s="25" t="n"/>
      <c r="CH1217" s="25" t="n"/>
      <c r="CI1217" s="25" t="n"/>
      <c r="CJ1217" s="25" t="n"/>
      <c r="CK1217" s="25" t="n"/>
      <c r="CL1217" s="25" t="n"/>
      <c r="CM1217" s="25" t="n"/>
      <c r="CN1217" s="25" t="n"/>
      <c r="CO1217" s="25" t="n"/>
      <c r="CP1217" s="25" t="n"/>
      <c r="CQ1217" s="25" t="n"/>
      <c r="CR1217" s="25" t="n"/>
      <c r="CS1217" s="25" t="n"/>
      <c r="CT1217" s="25" t="n"/>
      <c r="CU1217" s="25" t="n"/>
      <c r="CV1217" s="25" t="n"/>
      <c r="CW1217" s="25" t="n"/>
      <c r="CX1217" s="25" t="n"/>
      <c r="CY1217" s="25" t="n"/>
      <c r="CZ1217" s="25" t="n"/>
      <c r="DA1217" s="25" t="n"/>
      <c r="DB1217" s="25" t="n"/>
      <c r="DC1217" s="25" t="n"/>
    </row>
    <row r="1218">
      <c r="B1218" s="5" t="inlineStr">
        <is>
          <t>合計在庫(週末時点,kg)</t>
        </is>
      </c>
      <c r="D1218">
        <f>'Grid_Stock'!B52</f>
        <v/>
      </c>
      <c r="E1218">
        <f>'Grid_Stock'!C52</f>
        <v/>
      </c>
      <c r="F1218">
        <f>'Grid_Stock'!D52</f>
        <v/>
      </c>
      <c r="G1218">
        <f>'Grid_Stock'!E52</f>
        <v/>
      </c>
      <c r="H1218">
        <f>'Grid_Stock'!F52</f>
        <v/>
      </c>
      <c r="I1218">
        <f>'Grid_Stock'!G52</f>
        <v/>
      </c>
      <c r="J1218">
        <f>'Grid_Stock'!H52</f>
        <v/>
      </c>
      <c r="K1218">
        <f>'Grid_Stock'!I52</f>
        <v/>
      </c>
      <c r="L1218">
        <f>'Grid_Stock'!J52</f>
        <v/>
      </c>
      <c r="M1218">
        <f>'Grid_Stock'!K52</f>
        <v/>
      </c>
      <c r="N1218">
        <f>'Grid_Stock'!L52</f>
        <v/>
      </c>
      <c r="O1218">
        <f>'Grid_Stock'!M52</f>
        <v/>
      </c>
      <c r="P1218">
        <f>'Grid_Stock'!N52</f>
        <v/>
      </c>
      <c r="Q1218">
        <f>'Grid_Stock'!O52</f>
        <v/>
      </c>
      <c r="R1218">
        <f>'Grid_Stock'!P52</f>
        <v/>
      </c>
      <c r="S1218">
        <f>'Grid_Stock'!Q52</f>
        <v/>
      </c>
      <c r="T1218">
        <f>'Grid_Stock'!R52</f>
        <v/>
      </c>
      <c r="U1218">
        <f>'Grid_Stock'!S52</f>
        <v/>
      </c>
      <c r="V1218">
        <f>'Grid_Stock'!T52</f>
        <v/>
      </c>
      <c r="W1218">
        <f>'Grid_Stock'!U52</f>
        <v/>
      </c>
      <c r="X1218">
        <f>'Grid_Stock'!V52</f>
        <v/>
      </c>
      <c r="Y1218">
        <f>'Grid_Stock'!W52</f>
        <v/>
      </c>
      <c r="Z1218">
        <f>'Grid_Stock'!X52</f>
        <v/>
      </c>
      <c r="AA1218">
        <f>'Grid_Stock'!Y52</f>
        <v/>
      </c>
      <c r="AB1218">
        <f>'Grid_Stock'!Z52</f>
        <v/>
      </c>
      <c r="AC1218">
        <f>'Grid_Stock'!AA52</f>
        <v/>
      </c>
      <c r="AD1218">
        <f>'Grid_Stock'!AB52</f>
        <v/>
      </c>
      <c r="AE1218">
        <f>'Grid_Stock'!AC52</f>
        <v/>
      </c>
      <c r="AF1218">
        <f>'Grid_Stock'!AD52</f>
        <v/>
      </c>
      <c r="AG1218">
        <f>'Grid_Stock'!AE52</f>
        <v/>
      </c>
      <c r="AH1218">
        <f>'Grid_Stock'!AF52</f>
        <v/>
      </c>
      <c r="AI1218">
        <f>'Grid_Stock'!AG52</f>
        <v/>
      </c>
      <c r="AJ1218">
        <f>'Grid_Stock'!AH52</f>
        <v/>
      </c>
      <c r="AK1218">
        <f>'Grid_Stock'!AI52</f>
        <v/>
      </c>
      <c r="AL1218">
        <f>'Grid_Stock'!AJ52</f>
        <v/>
      </c>
      <c r="AM1218">
        <f>'Grid_Stock'!AK52</f>
        <v/>
      </c>
      <c r="AN1218">
        <f>'Grid_Stock'!AL52</f>
        <v/>
      </c>
      <c r="AO1218">
        <f>'Grid_Stock'!AM52</f>
        <v/>
      </c>
      <c r="AP1218">
        <f>'Grid_Stock'!AN52</f>
        <v/>
      </c>
      <c r="AQ1218">
        <f>'Grid_Stock'!AO52</f>
        <v/>
      </c>
      <c r="AR1218">
        <f>'Grid_Stock'!AP52</f>
        <v/>
      </c>
      <c r="AS1218">
        <f>'Grid_Stock'!AQ52</f>
        <v/>
      </c>
      <c r="AT1218">
        <f>'Grid_Stock'!AR52</f>
        <v/>
      </c>
      <c r="AU1218">
        <f>'Grid_Stock'!AS52</f>
        <v/>
      </c>
      <c r="AV1218">
        <f>'Grid_Stock'!AT52</f>
        <v/>
      </c>
      <c r="AW1218">
        <f>'Grid_Stock'!AU52</f>
        <v/>
      </c>
      <c r="AX1218">
        <f>'Grid_Stock'!AV52</f>
        <v/>
      </c>
      <c r="AY1218">
        <f>'Grid_Stock'!AW52</f>
        <v/>
      </c>
      <c r="AZ1218">
        <f>'Grid_Stock'!AX52</f>
        <v/>
      </c>
      <c r="BA1218">
        <f>'Grid_Stock'!AY52</f>
        <v/>
      </c>
      <c r="BB1218">
        <f>'Grid_Stock'!AZ52</f>
        <v/>
      </c>
      <c r="BC1218">
        <f>'Grid_Stock'!BA52</f>
        <v/>
      </c>
      <c r="BD1218">
        <f>'Grid_Stock'!BB52</f>
        <v/>
      </c>
      <c r="BE1218">
        <f>'Grid_Stock'!BC52</f>
        <v/>
      </c>
      <c r="BF1218">
        <f>'Grid_Stock'!BD52</f>
        <v/>
      </c>
      <c r="BG1218">
        <f>'Grid_Stock'!BE52</f>
        <v/>
      </c>
      <c r="BH1218">
        <f>'Grid_Stock'!BF52</f>
        <v/>
      </c>
      <c r="BI1218">
        <f>'Grid_Stock'!BG52</f>
        <v/>
      </c>
      <c r="BJ1218">
        <f>'Grid_Stock'!BH52</f>
        <v/>
      </c>
      <c r="BK1218">
        <f>'Grid_Stock'!BI52</f>
        <v/>
      </c>
      <c r="BL1218">
        <f>'Grid_Stock'!BJ52</f>
        <v/>
      </c>
      <c r="BM1218">
        <f>'Grid_Stock'!BK52</f>
        <v/>
      </c>
      <c r="BN1218">
        <f>'Grid_Stock'!BL52</f>
        <v/>
      </c>
      <c r="BO1218">
        <f>'Grid_Stock'!BM52</f>
        <v/>
      </c>
      <c r="BP1218">
        <f>'Grid_Stock'!BN52</f>
        <v/>
      </c>
      <c r="BQ1218">
        <f>'Grid_Stock'!BO52</f>
        <v/>
      </c>
      <c r="BR1218">
        <f>'Grid_Stock'!BP52</f>
        <v/>
      </c>
      <c r="BS1218">
        <f>'Grid_Stock'!BQ52</f>
        <v/>
      </c>
      <c r="BT1218">
        <f>'Grid_Stock'!BR52</f>
        <v/>
      </c>
      <c r="BU1218">
        <f>'Grid_Stock'!BS52</f>
        <v/>
      </c>
      <c r="BV1218">
        <f>'Grid_Stock'!BT52</f>
        <v/>
      </c>
      <c r="BW1218">
        <f>'Grid_Stock'!BU52</f>
        <v/>
      </c>
      <c r="BX1218">
        <f>'Grid_Stock'!BV52</f>
        <v/>
      </c>
      <c r="BY1218">
        <f>'Grid_Stock'!BW52</f>
        <v/>
      </c>
      <c r="BZ1218">
        <f>'Grid_Stock'!BX52</f>
        <v/>
      </c>
      <c r="CA1218">
        <f>'Grid_Stock'!BY52</f>
        <v/>
      </c>
      <c r="CB1218">
        <f>'Grid_Stock'!BZ52</f>
        <v/>
      </c>
      <c r="CC1218">
        <f>'Grid_Stock'!CA52</f>
        <v/>
      </c>
      <c r="CD1218">
        <f>'Grid_Stock'!CB52</f>
        <v/>
      </c>
      <c r="CE1218">
        <f>'Grid_Stock'!CC52</f>
        <v/>
      </c>
      <c r="CF1218">
        <f>'Grid_Stock'!CD52</f>
        <v/>
      </c>
      <c r="CG1218">
        <f>'Grid_Stock'!CE52</f>
        <v/>
      </c>
      <c r="CH1218">
        <f>'Grid_Stock'!CF52</f>
        <v/>
      </c>
      <c r="CI1218">
        <f>'Grid_Stock'!CG52</f>
        <v/>
      </c>
      <c r="CJ1218">
        <f>'Grid_Stock'!CH52</f>
        <v/>
      </c>
      <c r="CK1218">
        <f>'Grid_Stock'!CI52</f>
        <v/>
      </c>
      <c r="CL1218">
        <f>'Grid_Stock'!CJ52</f>
        <v/>
      </c>
      <c r="CM1218">
        <f>'Grid_Stock'!CK52</f>
        <v/>
      </c>
      <c r="CN1218">
        <f>'Grid_Stock'!CL52</f>
        <v/>
      </c>
      <c r="CO1218">
        <f>'Grid_Stock'!CM52</f>
        <v/>
      </c>
      <c r="CP1218">
        <f>'Grid_Stock'!CN52</f>
        <v/>
      </c>
      <c r="CQ1218">
        <f>'Grid_Stock'!CO52</f>
        <v/>
      </c>
      <c r="CR1218">
        <f>'Grid_Stock'!CP52</f>
        <v/>
      </c>
      <c r="CS1218">
        <f>'Grid_Stock'!CQ52</f>
        <v/>
      </c>
      <c r="CT1218">
        <f>'Grid_Stock'!CR52</f>
        <v/>
      </c>
      <c r="CU1218">
        <f>'Grid_Stock'!CS52</f>
        <v/>
      </c>
      <c r="CV1218">
        <f>'Grid_Stock'!CT52</f>
        <v/>
      </c>
      <c r="CW1218">
        <f>'Grid_Stock'!CU52</f>
        <v/>
      </c>
      <c r="CX1218">
        <f>'Grid_Stock'!CV52</f>
        <v/>
      </c>
      <c r="CY1218">
        <f>'Grid_Stock'!CW52</f>
        <v/>
      </c>
      <c r="CZ1218">
        <f>'Grid_Stock'!CX52</f>
        <v/>
      </c>
      <c r="DA1218">
        <f>'Grid_Stock'!CY52</f>
        <v/>
      </c>
      <c r="DB1218">
        <f>'Grid_Stock'!CZ52</f>
        <v/>
      </c>
      <c r="DC1218">
        <f>'Grid_Stock'!DA52</f>
        <v/>
      </c>
    </row>
    <row r="1219">
      <c r="B1219" s="26" t="inlineStr">
        <is>
          <t>（発注の目安はDashboardの基準在庫[下限/上限]と色分けを参照）</t>
        </is>
      </c>
    </row>
    <row r="1221">
      <c r="A1221" s="21" t="inlineStr">
        <is>
          <t>CHEM-1560</t>
        </is>
      </c>
      <c r="B1221" s="21" t="inlineStr">
        <is>
          <t>TZP 511</t>
        </is>
      </c>
      <c r="C1221" s="22" t="n"/>
      <c r="D1221" s="21" t="n"/>
      <c r="E1221" s="21" t="n"/>
      <c r="F1221" s="21" t="n"/>
      <c r="G1221" s="21" t="n"/>
      <c r="H1221" s="21" t="n"/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  <c r="AA1221" s="21" t="n"/>
      <c r="AB1221" s="21" t="n"/>
      <c r="AC1221" s="21" t="n"/>
      <c r="AD1221" s="21" t="n"/>
      <c r="AE1221" s="21" t="n"/>
      <c r="AF1221" s="21" t="n"/>
      <c r="AG1221" s="21" t="n"/>
      <c r="AH1221" s="21" t="n"/>
      <c r="AI1221" s="21" t="n"/>
      <c r="AJ1221" s="21" t="n"/>
      <c r="AK1221" s="21" t="n"/>
      <c r="AL1221" s="21" t="n"/>
      <c r="AM1221" s="21" t="n"/>
      <c r="AN1221" s="21" t="n"/>
      <c r="AO1221" s="21" t="n"/>
      <c r="AP1221" s="21" t="n"/>
      <c r="AQ1221" s="21" t="n"/>
      <c r="AR1221" s="21" t="n"/>
      <c r="AS1221" s="21" t="n"/>
      <c r="AT1221" s="21" t="n"/>
      <c r="AU1221" s="21" t="n"/>
      <c r="AV1221" s="21" t="n"/>
      <c r="AW1221" s="21" t="n"/>
      <c r="AX1221" s="21" t="n"/>
      <c r="AY1221" s="21" t="n"/>
      <c r="AZ1221" s="21" t="n"/>
      <c r="BA1221" s="21" t="n"/>
      <c r="BB1221" s="21" t="n"/>
      <c r="BC1221" s="21" t="n"/>
      <c r="BD1221" s="21" t="n"/>
      <c r="BE1221" s="21" t="n"/>
      <c r="BF1221" s="21" t="n"/>
      <c r="BG1221" s="21" t="n"/>
      <c r="BH1221" s="21" t="n"/>
      <c r="BI1221" s="21" t="n"/>
      <c r="BJ1221" s="21" t="n"/>
      <c r="BK1221" s="21" t="n"/>
      <c r="BL1221" s="21" t="n"/>
      <c r="BM1221" s="21" t="n"/>
      <c r="BN1221" s="21" t="n"/>
      <c r="BO1221" s="21" t="n"/>
      <c r="BP1221" s="21" t="n"/>
      <c r="BQ1221" s="21" t="n"/>
      <c r="BR1221" s="21" t="n"/>
      <c r="BS1221" s="21" t="n"/>
      <c r="BT1221" s="21" t="n"/>
      <c r="BU1221" s="21" t="n"/>
      <c r="BV1221" s="21" t="n"/>
      <c r="BW1221" s="21" t="n"/>
      <c r="BX1221" s="21" t="n"/>
      <c r="BY1221" s="21" t="n"/>
      <c r="BZ1221" s="21" t="n"/>
      <c r="CA1221" s="21" t="n"/>
      <c r="CB1221" s="21" t="n"/>
      <c r="CC1221" s="21" t="n"/>
      <c r="CD1221" s="21" t="n"/>
      <c r="CE1221" s="21" t="n"/>
      <c r="CF1221" s="21" t="n"/>
      <c r="CG1221" s="21" t="n"/>
      <c r="CH1221" s="21" t="n"/>
      <c r="CI1221" s="21" t="n"/>
      <c r="CJ1221" s="21" t="n"/>
      <c r="CK1221" s="21" t="n"/>
      <c r="CL1221" s="21" t="n"/>
      <c r="CM1221" s="21" t="n"/>
      <c r="CN1221" s="21" t="n"/>
      <c r="CO1221" s="21" t="n"/>
      <c r="CP1221" s="21" t="n"/>
      <c r="CQ1221" s="21" t="n"/>
      <c r="CR1221" s="21" t="n"/>
      <c r="CS1221" s="21" t="n"/>
      <c r="CT1221" s="21" t="n"/>
      <c r="CU1221" s="21" t="n"/>
      <c r="CV1221" s="21" t="n"/>
      <c r="CW1221" s="21" t="n"/>
      <c r="CX1221" s="21" t="n"/>
      <c r="CY1221" s="21" t="n"/>
      <c r="CZ1221" s="21" t="n"/>
      <c r="DA1221" s="21" t="n"/>
      <c r="DB1221" s="21" t="n"/>
      <c r="DC1221" s="21" t="n"/>
    </row>
    <row r="1222">
      <c r="B1222" t="inlineStr">
        <is>
          <t>TSP-360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Name],$A1221)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TSP-544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Name],$A1221)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TSP-710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Name],$A1221)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s="5" t="inlineStr">
        <is>
          <t>合計使用量(kg)/週</t>
        </is>
      </c>
      <c r="D1228">
        <f>'Grid_Requirement'!B59</f>
        <v/>
      </c>
      <c r="E1228">
        <f>'Grid_Requirement'!C59</f>
        <v/>
      </c>
      <c r="F1228">
        <f>'Grid_Requirement'!D59</f>
        <v/>
      </c>
      <c r="G1228">
        <f>'Grid_Requirement'!E59</f>
        <v/>
      </c>
      <c r="H1228">
        <f>'Grid_Requirement'!F59</f>
        <v/>
      </c>
      <c r="I1228">
        <f>'Grid_Requirement'!G59</f>
        <v/>
      </c>
      <c r="J1228">
        <f>'Grid_Requirement'!H59</f>
        <v/>
      </c>
      <c r="K1228">
        <f>'Grid_Requirement'!I59</f>
        <v/>
      </c>
      <c r="L1228">
        <f>'Grid_Requirement'!J59</f>
        <v/>
      </c>
      <c r="M1228">
        <f>'Grid_Requirement'!K59</f>
        <v/>
      </c>
      <c r="N1228">
        <f>'Grid_Requirement'!L59</f>
        <v/>
      </c>
      <c r="O1228">
        <f>'Grid_Requirement'!M59</f>
        <v/>
      </c>
      <c r="P1228">
        <f>'Grid_Requirement'!N59</f>
        <v/>
      </c>
      <c r="Q1228">
        <f>'Grid_Requirement'!O59</f>
        <v/>
      </c>
      <c r="R1228">
        <f>'Grid_Requirement'!P59</f>
        <v/>
      </c>
      <c r="S1228">
        <f>'Grid_Requirement'!Q59</f>
        <v/>
      </c>
      <c r="T1228">
        <f>'Grid_Requirement'!R59</f>
        <v/>
      </c>
      <c r="U1228">
        <f>'Grid_Requirement'!S59</f>
        <v/>
      </c>
      <c r="V1228">
        <f>'Grid_Requirement'!T59</f>
        <v/>
      </c>
      <c r="W1228">
        <f>'Grid_Requirement'!U59</f>
        <v/>
      </c>
      <c r="X1228">
        <f>'Grid_Requirement'!V59</f>
        <v/>
      </c>
      <c r="Y1228">
        <f>'Grid_Requirement'!W59</f>
        <v/>
      </c>
      <c r="Z1228">
        <f>'Grid_Requirement'!X59</f>
        <v/>
      </c>
      <c r="AA1228">
        <f>'Grid_Requirement'!Y59</f>
        <v/>
      </c>
      <c r="AB1228">
        <f>'Grid_Requirement'!Z59</f>
        <v/>
      </c>
      <c r="AC1228">
        <f>'Grid_Requirement'!AA59</f>
        <v/>
      </c>
      <c r="AD1228">
        <f>'Grid_Requirement'!AB59</f>
        <v/>
      </c>
      <c r="AE1228">
        <f>'Grid_Requirement'!AC59</f>
        <v/>
      </c>
      <c r="AF1228">
        <f>'Grid_Requirement'!AD59</f>
        <v/>
      </c>
      <c r="AG1228">
        <f>'Grid_Requirement'!AE59</f>
        <v/>
      </c>
      <c r="AH1228">
        <f>'Grid_Requirement'!AF59</f>
        <v/>
      </c>
      <c r="AI1228">
        <f>'Grid_Requirement'!AG59</f>
        <v/>
      </c>
      <c r="AJ1228">
        <f>'Grid_Requirement'!AH59</f>
        <v/>
      </c>
      <c r="AK1228">
        <f>'Grid_Requirement'!AI59</f>
        <v/>
      </c>
      <c r="AL1228">
        <f>'Grid_Requirement'!AJ59</f>
        <v/>
      </c>
      <c r="AM1228">
        <f>'Grid_Requirement'!AK59</f>
        <v/>
      </c>
      <c r="AN1228">
        <f>'Grid_Requirement'!AL59</f>
        <v/>
      </c>
      <c r="AO1228">
        <f>'Grid_Requirement'!AM59</f>
        <v/>
      </c>
      <c r="AP1228">
        <f>'Grid_Requirement'!AN59</f>
        <v/>
      </c>
      <c r="AQ1228">
        <f>'Grid_Requirement'!AO59</f>
        <v/>
      </c>
      <c r="AR1228">
        <f>'Grid_Requirement'!AP59</f>
        <v/>
      </c>
      <c r="AS1228">
        <f>'Grid_Requirement'!AQ59</f>
        <v/>
      </c>
      <c r="AT1228">
        <f>'Grid_Requirement'!AR59</f>
        <v/>
      </c>
      <c r="AU1228">
        <f>'Grid_Requirement'!AS59</f>
        <v/>
      </c>
      <c r="AV1228">
        <f>'Grid_Requirement'!AT59</f>
        <v/>
      </c>
      <c r="AW1228">
        <f>'Grid_Requirement'!AU59</f>
        <v/>
      </c>
      <c r="AX1228">
        <f>'Grid_Requirement'!AV59</f>
        <v/>
      </c>
      <c r="AY1228">
        <f>'Grid_Requirement'!AW59</f>
        <v/>
      </c>
      <c r="AZ1228">
        <f>'Grid_Requirement'!AX59</f>
        <v/>
      </c>
      <c r="BA1228">
        <f>'Grid_Requirement'!AY59</f>
        <v/>
      </c>
      <c r="BB1228">
        <f>'Grid_Requirement'!AZ59</f>
        <v/>
      </c>
      <c r="BC1228">
        <f>'Grid_Requirement'!BA59</f>
        <v/>
      </c>
      <c r="BD1228">
        <f>'Grid_Requirement'!BB59</f>
        <v/>
      </c>
      <c r="BE1228">
        <f>'Grid_Requirement'!BC59</f>
        <v/>
      </c>
      <c r="BF1228">
        <f>'Grid_Requirement'!BD59</f>
        <v/>
      </c>
      <c r="BG1228">
        <f>'Grid_Requirement'!BE59</f>
        <v/>
      </c>
      <c r="BH1228">
        <f>'Grid_Requirement'!BF59</f>
        <v/>
      </c>
      <c r="BI1228">
        <f>'Grid_Requirement'!BG59</f>
        <v/>
      </c>
      <c r="BJ1228">
        <f>'Grid_Requirement'!BH59</f>
        <v/>
      </c>
      <c r="BK1228">
        <f>'Grid_Requirement'!BI59</f>
        <v/>
      </c>
      <c r="BL1228">
        <f>'Grid_Requirement'!BJ59</f>
        <v/>
      </c>
      <c r="BM1228">
        <f>'Grid_Requirement'!BK59</f>
        <v/>
      </c>
      <c r="BN1228">
        <f>'Grid_Requirement'!BL59</f>
        <v/>
      </c>
      <c r="BO1228">
        <f>'Grid_Requirement'!BM59</f>
        <v/>
      </c>
      <c r="BP1228">
        <f>'Grid_Requirement'!BN59</f>
        <v/>
      </c>
      <c r="BQ1228">
        <f>'Grid_Requirement'!BO59</f>
        <v/>
      </c>
      <c r="BR1228">
        <f>'Grid_Requirement'!BP59</f>
        <v/>
      </c>
      <c r="BS1228">
        <f>'Grid_Requirement'!BQ59</f>
        <v/>
      </c>
      <c r="BT1228">
        <f>'Grid_Requirement'!BR59</f>
        <v/>
      </c>
      <c r="BU1228">
        <f>'Grid_Requirement'!BS59</f>
        <v/>
      </c>
      <c r="BV1228">
        <f>'Grid_Requirement'!BT59</f>
        <v/>
      </c>
      <c r="BW1228">
        <f>'Grid_Requirement'!BU59</f>
        <v/>
      </c>
      <c r="BX1228">
        <f>'Grid_Requirement'!BV59</f>
        <v/>
      </c>
      <c r="BY1228">
        <f>'Grid_Requirement'!BW59</f>
        <v/>
      </c>
      <c r="BZ1228">
        <f>'Grid_Requirement'!BX59</f>
        <v/>
      </c>
      <c r="CA1228">
        <f>'Grid_Requirement'!BY59</f>
        <v/>
      </c>
      <c r="CB1228">
        <f>'Grid_Requirement'!BZ59</f>
        <v/>
      </c>
      <c r="CC1228">
        <f>'Grid_Requirement'!CA59</f>
        <v/>
      </c>
      <c r="CD1228">
        <f>'Grid_Requirement'!CB59</f>
        <v/>
      </c>
      <c r="CE1228">
        <f>'Grid_Requirement'!CC59</f>
        <v/>
      </c>
      <c r="CF1228">
        <f>'Grid_Requirement'!CD59</f>
        <v/>
      </c>
      <c r="CG1228">
        <f>'Grid_Requirement'!CE59</f>
        <v/>
      </c>
      <c r="CH1228">
        <f>'Grid_Requirement'!CF59</f>
        <v/>
      </c>
      <c r="CI1228">
        <f>'Grid_Requirement'!CG59</f>
        <v/>
      </c>
      <c r="CJ1228">
        <f>'Grid_Requirement'!CH59</f>
        <v/>
      </c>
      <c r="CK1228">
        <f>'Grid_Requirement'!CI59</f>
        <v/>
      </c>
      <c r="CL1228">
        <f>'Grid_Requirement'!CJ59</f>
        <v/>
      </c>
      <c r="CM1228">
        <f>'Grid_Requirement'!CK59</f>
        <v/>
      </c>
      <c r="CN1228">
        <f>'Grid_Requirement'!CL59</f>
        <v/>
      </c>
      <c r="CO1228">
        <f>'Grid_Requirement'!CM59</f>
        <v/>
      </c>
      <c r="CP1228">
        <f>'Grid_Requirement'!CN59</f>
        <v/>
      </c>
      <c r="CQ1228">
        <f>'Grid_Requirement'!CO59</f>
        <v/>
      </c>
      <c r="CR1228">
        <f>'Grid_Requirement'!CP59</f>
        <v/>
      </c>
      <c r="CS1228">
        <f>'Grid_Requirement'!CQ59</f>
        <v/>
      </c>
      <c r="CT1228">
        <f>'Grid_Requirement'!CR59</f>
        <v/>
      </c>
      <c r="CU1228">
        <f>'Grid_Requirement'!CS59</f>
        <v/>
      </c>
      <c r="CV1228">
        <f>'Grid_Requirement'!CT59</f>
        <v/>
      </c>
      <c r="CW1228">
        <f>'Grid_Requirement'!CU59</f>
        <v/>
      </c>
      <c r="CX1228">
        <f>'Grid_Requirement'!CV59</f>
        <v/>
      </c>
      <c r="CY1228">
        <f>'Grid_Requirement'!CW59</f>
        <v/>
      </c>
      <c r="CZ1228">
        <f>'Grid_Requirement'!CX59</f>
        <v/>
      </c>
      <c r="DA1228">
        <f>'Grid_Requirement'!CY59</f>
        <v/>
      </c>
      <c r="DB1228">
        <f>'Grid_Requirement'!CZ59</f>
        <v/>
      </c>
      <c r="DC1228">
        <f>'Grid_Requirement'!DA59</f>
        <v/>
      </c>
    </row>
    <row r="1229">
      <c r="B1229" t="inlineStr">
        <is>
          <t>TTAF在庫(実績,kg)</t>
        </is>
      </c>
      <c r="D1229">
        <f>'T_TTAFStock'!B63</f>
        <v/>
      </c>
      <c r="E1229">
        <f>'T_TTAFStock'!C63</f>
        <v/>
      </c>
      <c r="F1229">
        <f>'T_TTAFStock'!D63</f>
        <v/>
      </c>
      <c r="G1229">
        <f>'T_TTAFStock'!E63</f>
        <v/>
      </c>
      <c r="H1229">
        <f>'T_TTAFStock'!F63</f>
        <v/>
      </c>
      <c r="I1229">
        <f>'T_TTAFStock'!G63</f>
        <v/>
      </c>
      <c r="J1229">
        <f>'T_TTAFStock'!H63</f>
        <v/>
      </c>
      <c r="K1229">
        <f>'T_TTAFStock'!I63</f>
        <v/>
      </c>
      <c r="L1229">
        <f>'T_TTAFStock'!J63</f>
        <v/>
      </c>
      <c r="M1229">
        <f>'T_TTAFStock'!K63</f>
        <v/>
      </c>
      <c r="N1229">
        <f>'T_TTAFStock'!L63</f>
        <v/>
      </c>
      <c r="O1229">
        <f>'T_TTAFStock'!M63</f>
        <v/>
      </c>
      <c r="P1229">
        <f>'T_TTAFStock'!N63</f>
        <v/>
      </c>
      <c r="Q1229">
        <f>'T_TTAFStock'!O63</f>
        <v/>
      </c>
      <c r="R1229">
        <f>'T_TTAFStock'!P63</f>
        <v/>
      </c>
      <c r="S1229">
        <f>'T_TTAFStock'!Q63</f>
        <v/>
      </c>
      <c r="T1229">
        <f>'T_TTAFStock'!R63</f>
        <v/>
      </c>
      <c r="U1229">
        <f>'T_TTAFStock'!S63</f>
        <v/>
      </c>
      <c r="V1229">
        <f>'T_TTAFStock'!T63</f>
        <v/>
      </c>
      <c r="W1229">
        <f>'T_TTAFStock'!U63</f>
        <v/>
      </c>
      <c r="X1229">
        <f>'T_TTAFStock'!V63</f>
        <v/>
      </c>
      <c r="Y1229">
        <f>'T_TTAFStock'!W63</f>
        <v/>
      </c>
      <c r="Z1229">
        <f>'T_TTAFStock'!X63</f>
        <v/>
      </c>
      <c r="AA1229">
        <f>'T_TTAFStock'!Y63</f>
        <v/>
      </c>
      <c r="AB1229">
        <f>'T_TTAFStock'!Z63</f>
        <v/>
      </c>
      <c r="AC1229">
        <f>'T_TTAFStock'!AA63</f>
        <v/>
      </c>
      <c r="AD1229">
        <f>'T_TTAFStock'!AB63</f>
        <v/>
      </c>
      <c r="AE1229">
        <f>'T_TTAFStock'!AC63</f>
        <v/>
      </c>
      <c r="AF1229">
        <f>'T_TTAFStock'!AD63</f>
        <v/>
      </c>
      <c r="AG1229">
        <f>'T_TTAFStock'!AE63</f>
        <v/>
      </c>
      <c r="AH1229">
        <f>'T_TTAFStock'!AF63</f>
        <v/>
      </c>
      <c r="AI1229">
        <f>'T_TTAFStock'!AG63</f>
        <v/>
      </c>
      <c r="AJ1229">
        <f>'T_TTAFStock'!AH63</f>
        <v/>
      </c>
      <c r="AK1229">
        <f>'T_TTAFStock'!AI63</f>
        <v/>
      </c>
      <c r="AL1229">
        <f>'T_TTAFStock'!AJ63</f>
        <v/>
      </c>
      <c r="AM1229">
        <f>'T_TTAFStock'!AK63</f>
        <v/>
      </c>
      <c r="AN1229">
        <f>'T_TTAFStock'!AL63</f>
        <v/>
      </c>
      <c r="AO1229">
        <f>'T_TTAFStock'!AM63</f>
        <v/>
      </c>
      <c r="AP1229">
        <f>'T_TTAFStock'!AN63</f>
        <v/>
      </c>
      <c r="AQ1229">
        <f>'T_TTAFStock'!AO63</f>
        <v/>
      </c>
      <c r="AR1229">
        <f>'T_TTAFStock'!AP63</f>
        <v/>
      </c>
      <c r="AS1229">
        <f>'T_TTAFStock'!AQ63</f>
        <v/>
      </c>
      <c r="AT1229">
        <f>'T_TTAFStock'!AR63</f>
        <v/>
      </c>
      <c r="AU1229">
        <f>'T_TTAFStock'!AS63</f>
        <v/>
      </c>
      <c r="AV1229">
        <f>'T_TTAFStock'!AT63</f>
        <v/>
      </c>
      <c r="AW1229">
        <f>'T_TTAFStock'!AU63</f>
        <v/>
      </c>
      <c r="AX1229">
        <f>'T_TTAFStock'!AV63</f>
        <v/>
      </c>
      <c r="AY1229">
        <f>'T_TTAFStock'!AW63</f>
        <v/>
      </c>
      <c r="AZ1229">
        <f>'T_TTAFStock'!AX63</f>
        <v/>
      </c>
      <c r="BA1229">
        <f>'T_TTAFStock'!AY63</f>
        <v/>
      </c>
      <c r="BB1229">
        <f>'T_TTAFStock'!AZ63</f>
        <v/>
      </c>
      <c r="BC1229">
        <f>'T_TTAFStock'!BA63</f>
        <v/>
      </c>
      <c r="BD1229">
        <f>'T_TTAFStock'!BB63</f>
        <v/>
      </c>
      <c r="BE1229">
        <f>'T_TTAFStock'!BC63</f>
        <v/>
      </c>
      <c r="BF1229">
        <f>'T_TTAFStock'!BD63</f>
        <v/>
      </c>
      <c r="BG1229">
        <f>'T_TTAFStock'!BE63</f>
        <v/>
      </c>
      <c r="BH1229">
        <f>'T_TTAFStock'!BF63</f>
        <v/>
      </c>
      <c r="BI1229">
        <f>'T_TTAFStock'!BG63</f>
        <v/>
      </c>
      <c r="BJ1229">
        <f>'T_TTAFStock'!BH63</f>
        <v/>
      </c>
      <c r="BK1229">
        <f>'T_TTAFStock'!BI63</f>
        <v/>
      </c>
      <c r="BL1229">
        <f>'T_TTAFStock'!BJ63</f>
        <v/>
      </c>
      <c r="BM1229">
        <f>'T_TTAFStock'!BK63</f>
        <v/>
      </c>
      <c r="BN1229">
        <f>'T_TTAFStock'!BL63</f>
        <v/>
      </c>
      <c r="BO1229">
        <f>'T_TTAFStock'!BM63</f>
        <v/>
      </c>
      <c r="BP1229">
        <f>'T_TTAFStock'!BN63</f>
        <v/>
      </c>
      <c r="BQ1229">
        <f>'T_TTAFStock'!BO63</f>
        <v/>
      </c>
      <c r="BR1229">
        <f>'T_TTAFStock'!BP63</f>
        <v/>
      </c>
      <c r="BS1229">
        <f>'T_TTAFStock'!BQ63</f>
        <v/>
      </c>
      <c r="BT1229">
        <f>'T_TTAFStock'!BR63</f>
        <v/>
      </c>
      <c r="BU1229">
        <f>'T_TTAFStock'!BS63</f>
        <v/>
      </c>
      <c r="BV1229">
        <f>'T_TTAFStock'!BT63</f>
        <v/>
      </c>
      <c r="BW1229">
        <f>'T_TTAFStock'!BU63</f>
        <v/>
      </c>
      <c r="BX1229">
        <f>'T_TTAFStock'!BV63</f>
        <v/>
      </c>
      <c r="BY1229">
        <f>'T_TTAFStock'!BW63</f>
        <v/>
      </c>
      <c r="BZ1229">
        <f>'T_TTAFStock'!BX63</f>
        <v/>
      </c>
      <c r="CA1229">
        <f>'T_TTAFStock'!BY63</f>
        <v/>
      </c>
      <c r="CB1229">
        <f>'T_TTAFStock'!BZ63</f>
        <v/>
      </c>
      <c r="CC1229">
        <f>'T_TTAFStock'!CA63</f>
        <v/>
      </c>
      <c r="CD1229">
        <f>'T_TTAFStock'!CB63</f>
        <v/>
      </c>
      <c r="CE1229">
        <f>'T_TTAFStock'!CC63</f>
        <v/>
      </c>
      <c r="CF1229">
        <f>'T_TTAFStock'!CD63</f>
        <v/>
      </c>
      <c r="CG1229">
        <f>'T_TTAFStock'!CE63</f>
        <v/>
      </c>
      <c r="CH1229">
        <f>'T_TTAFStock'!CF63</f>
        <v/>
      </c>
      <c r="CI1229">
        <f>'T_TTAFStock'!CG63</f>
        <v/>
      </c>
      <c r="CJ1229">
        <f>'T_TTAFStock'!CH63</f>
        <v/>
      </c>
      <c r="CK1229">
        <f>'T_TTAFStock'!CI63</f>
        <v/>
      </c>
      <c r="CL1229">
        <f>'T_TTAFStock'!CJ63</f>
        <v/>
      </c>
      <c r="CM1229">
        <f>'T_TTAFStock'!CK63</f>
        <v/>
      </c>
      <c r="CN1229">
        <f>'T_TTAFStock'!CL63</f>
        <v/>
      </c>
      <c r="CO1229">
        <f>'T_TTAFStock'!CM63</f>
        <v/>
      </c>
      <c r="CP1229">
        <f>'T_TTAFStock'!CN63</f>
        <v/>
      </c>
      <c r="CQ1229">
        <f>'T_TTAFStock'!CO63</f>
        <v/>
      </c>
      <c r="CR1229">
        <f>'T_TTAFStock'!CP63</f>
        <v/>
      </c>
      <c r="CS1229">
        <f>'T_TTAFStock'!CQ63</f>
        <v/>
      </c>
      <c r="CT1229">
        <f>'T_TTAFStock'!CR63</f>
        <v/>
      </c>
      <c r="CU1229">
        <f>'T_TTAFStock'!CS63</f>
        <v/>
      </c>
      <c r="CV1229">
        <f>'T_TTAFStock'!CT63</f>
        <v/>
      </c>
      <c r="CW1229">
        <f>'T_TTAFStock'!CU63</f>
        <v/>
      </c>
      <c r="CX1229">
        <f>'T_TTAFStock'!CV63</f>
        <v/>
      </c>
      <c r="CY1229">
        <f>'T_TTAFStock'!CW63</f>
        <v/>
      </c>
      <c r="CZ1229">
        <f>'T_TTAFStock'!CX63</f>
        <v/>
      </c>
      <c r="DA1229">
        <f>'T_TTAFStock'!CY63</f>
        <v/>
      </c>
      <c r="DB1229">
        <f>'T_TTAFStock'!CZ63</f>
        <v/>
      </c>
      <c r="DC1229">
        <f>'T_TTAFStock'!DA63</f>
        <v/>
      </c>
    </row>
    <row r="1230">
      <c r="B1230" t="inlineStr">
        <is>
          <t>自社在庫(実績,kg)</t>
        </is>
      </c>
      <c r="D1230">
        <f>'T_SelfStock'!B63</f>
        <v/>
      </c>
      <c r="E1230">
        <f>'T_SelfStock'!C63</f>
        <v/>
      </c>
      <c r="F1230">
        <f>'T_SelfStock'!D63</f>
        <v/>
      </c>
      <c r="G1230">
        <f>'T_SelfStock'!E63</f>
        <v/>
      </c>
      <c r="H1230">
        <f>'T_SelfStock'!F63</f>
        <v/>
      </c>
      <c r="I1230">
        <f>'T_SelfStock'!G63</f>
        <v/>
      </c>
      <c r="J1230">
        <f>'T_SelfStock'!H63</f>
        <v/>
      </c>
      <c r="K1230">
        <f>'T_SelfStock'!I63</f>
        <v/>
      </c>
      <c r="L1230">
        <f>'T_SelfStock'!J63</f>
        <v/>
      </c>
      <c r="M1230">
        <f>'T_SelfStock'!K63</f>
        <v/>
      </c>
      <c r="N1230">
        <f>'T_SelfStock'!L63</f>
        <v/>
      </c>
      <c r="O1230">
        <f>'T_SelfStock'!M63</f>
        <v/>
      </c>
      <c r="P1230">
        <f>'T_SelfStock'!N63</f>
        <v/>
      </c>
      <c r="Q1230">
        <f>'T_SelfStock'!O63</f>
        <v/>
      </c>
      <c r="R1230">
        <f>'T_SelfStock'!P63</f>
        <v/>
      </c>
      <c r="S1230">
        <f>'T_SelfStock'!Q63</f>
        <v/>
      </c>
      <c r="T1230">
        <f>'T_SelfStock'!R63</f>
        <v/>
      </c>
      <c r="U1230">
        <f>'T_SelfStock'!S63</f>
        <v/>
      </c>
      <c r="V1230">
        <f>'T_SelfStock'!T63</f>
        <v/>
      </c>
      <c r="W1230">
        <f>'T_SelfStock'!U63</f>
        <v/>
      </c>
      <c r="X1230">
        <f>'T_SelfStock'!V63</f>
        <v/>
      </c>
      <c r="Y1230">
        <f>'T_SelfStock'!W63</f>
        <v/>
      </c>
      <c r="Z1230">
        <f>'T_SelfStock'!X63</f>
        <v/>
      </c>
      <c r="AA1230">
        <f>'T_SelfStock'!Y63</f>
        <v/>
      </c>
      <c r="AB1230">
        <f>'T_SelfStock'!Z63</f>
        <v/>
      </c>
      <c r="AC1230">
        <f>'T_SelfStock'!AA63</f>
        <v/>
      </c>
      <c r="AD1230">
        <f>'T_SelfStock'!AB63</f>
        <v/>
      </c>
      <c r="AE1230">
        <f>'T_SelfStock'!AC63</f>
        <v/>
      </c>
      <c r="AF1230">
        <f>'T_SelfStock'!AD63</f>
        <v/>
      </c>
      <c r="AG1230">
        <f>'T_SelfStock'!AE63</f>
        <v/>
      </c>
      <c r="AH1230">
        <f>'T_SelfStock'!AF63</f>
        <v/>
      </c>
      <c r="AI1230">
        <f>'T_SelfStock'!AG63</f>
        <v/>
      </c>
      <c r="AJ1230">
        <f>'T_SelfStock'!AH63</f>
        <v/>
      </c>
      <c r="AK1230">
        <f>'T_SelfStock'!AI63</f>
        <v/>
      </c>
      <c r="AL1230">
        <f>'T_SelfStock'!AJ63</f>
        <v/>
      </c>
      <c r="AM1230">
        <f>'T_SelfStock'!AK63</f>
        <v/>
      </c>
      <c r="AN1230">
        <f>'T_SelfStock'!AL63</f>
        <v/>
      </c>
      <c r="AO1230">
        <f>'T_SelfStock'!AM63</f>
        <v/>
      </c>
      <c r="AP1230">
        <f>'T_SelfStock'!AN63</f>
        <v/>
      </c>
      <c r="AQ1230">
        <f>'T_SelfStock'!AO63</f>
        <v/>
      </c>
      <c r="AR1230">
        <f>'T_SelfStock'!AP63</f>
        <v/>
      </c>
      <c r="AS1230">
        <f>'T_SelfStock'!AQ63</f>
        <v/>
      </c>
      <c r="AT1230">
        <f>'T_SelfStock'!AR63</f>
        <v/>
      </c>
      <c r="AU1230">
        <f>'T_SelfStock'!AS63</f>
        <v/>
      </c>
      <c r="AV1230">
        <f>'T_SelfStock'!AT63</f>
        <v/>
      </c>
      <c r="AW1230">
        <f>'T_SelfStock'!AU63</f>
        <v/>
      </c>
      <c r="AX1230">
        <f>'T_SelfStock'!AV63</f>
        <v/>
      </c>
      <c r="AY1230">
        <f>'T_SelfStock'!AW63</f>
        <v/>
      </c>
      <c r="AZ1230">
        <f>'T_SelfStock'!AX63</f>
        <v/>
      </c>
      <c r="BA1230">
        <f>'T_SelfStock'!AY63</f>
        <v/>
      </c>
      <c r="BB1230">
        <f>'T_SelfStock'!AZ63</f>
        <v/>
      </c>
      <c r="BC1230">
        <f>'T_SelfStock'!BA63</f>
        <v/>
      </c>
      <c r="BD1230">
        <f>'T_SelfStock'!BB63</f>
        <v/>
      </c>
      <c r="BE1230">
        <f>'T_SelfStock'!BC63</f>
        <v/>
      </c>
      <c r="BF1230">
        <f>'T_SelfStock'!BD63</f>
        <v/>
      </c>
      <c r="BG1230">
        <f>'T_SelfStock'!BE63</f>
        <v/>
      </c>
      <c r="BH1230">
        <f>'T_SelfStock'!BF63</f>
        <v/>
      </c>
      <c r="BI1230">
        <f>'T_SelfStock'!BG63</f>
        <v/>
      </c>
      <c r="BJ1230">
        <f>'T_SelfStock'!BH63</f>
        <v/>
      </c>
      <c r="BK1230">
        <f>'T_SelfStock'!BI63</f>
        <v/>
      </c>
      <c r="BL1230">
        <f>'T_SelfStock'!BJ63</f>
        <v/>
      </c>
      <c r="BM1230">
        <f>'T_SelfStock'!BK63</f>
        <v/>
      </c>
      <c r="BN1230">
        <f>'T_SelfStock'!BL63</f>
        <v/>
      </c>
      <c r="BO1230">
        <f>'T_SelfStock'!BM63</f>
        <v/>
      </c>
      <c r="BP1230">
        <f>'T_SelfStock'!BN63</f>
        <v/>
      </c>
      <c r="BQ1230">
        <f>'T_SelfStock'!BO63</f>
        <v/>
      </c>
      <c r="BR1230">
        <f>'T_SelfStock'!BP63</f>
        <v/>
      </c>
      <c r="BS1230">
        <f>'T_SelfStock'!BQ63</f>
        <v/>
      </c>
      <c r="BT1230">
        <f>'T_SelfStock'!BR63</f>
        <v/>
      </c>
      <c r="BU1230">
        <f>'T_SelfStock'!BS63</f>
        <v/>
      </c>
      <c r="BV1230">
        <f>'T_SelfStock'!BT63</f>
        <v/>
      </c>
      <c r="BW1230">
        <f>'T_SelfStock'!BU63</f>
        <v/>
      </c>
      <c r="BX1230">
        <f>'T_SelfStock'!BV63</f>
        <v/>
      </c>
      <c r="BY1230">
        <f>'T_SelfStock'!BW63</f>
        <v/>
      </c>
      <c r="BZ1230">
        <f>'T_SelfStock'!BX63</f>
        <v/>
      </c>
      <c r="CA1230">
        <f>'T_SelfStock'!BY63</f>
        <v/>
      </c>
      <c r="CB1230">
        <f>'T_SelfStock'!BZ63</f>
        <v/>
      </c>
      <c r="CC1230">
        <f>'T_SelfStock'!CA63</f>
        <v/>
      </c>
      <c r="CD1230">
        <f>'T_SelfStock'!CB63</f>
        <v/>
      </c>
      <c r="CE1230">
        <f>'T_SelfStock'!CC63</f>
        <v/>
      </c>
      <c r="CF1230">
        <f>'T_SelfStock'!CD63</f>
        <v/>
      </c>
      <c r="CG1230">
        <f>'T_SelfStock'!CE63</f>
        <v/>
      </c>
      <c r="CH1230">
        <f>'T_SelfStock'!CF63</f>
        <v/>
      </c>
      <c r="CI1230">
        <f>'T_SelfStock'!CG63</f>
        <v/>
      </c>
      <c r="CJ1230">
        <f>'T_SelfStock'!CH63</f>
        <v/>
      </c>
      <c r="CK1230">
        <f>'T_SelfStock'!CI63</f>
        <v/>
      </c>
      <c r="CL1230">
        <f>'T_SelfStock'!CJ63</f>
        <v/>
      </c>
      <c r="CM1230">
        <f>'T_SelfStock'!CK63</f>
        <v/>
      </c>
      <c r="CN1230">
        <f>'T_SelfStock'!CL63</f>
        <v/>
      </c>
      <c r="CO1230">
        <f>'T_SelfStock'!CM63</f>
        <v/>
      </c>
      <c r="CP1230">
        <f>'T_SelfStock'!CN63</f>
        <v/>
      </c>
      <c r="CQ1230">
        <f>'T_SelfStock'!CO63</f>
        <v/>
      </c>
      <c r="CR1230">
        <f>'T_SelfStock'!CP63</f>
        <v/>
      </c>
      <c r="CS1230">
        <f>'T_SelfStock'!CQ63</f>
        <v/>
      </c>
      <c r="CT1230">
        <f>'T_SelfStock'!CR63</f>
        <v/>
      </c>
      <c r="CU1230">
        <f>'T_SelfStock'!CS63</f>
        <v/>
      </c>
      <c r="CV1230">
        <f>'T_SelfStock'!CT63</f>
        <v/>
      </c>
      <c r="CW1230">
        <f>'T_SelfStock'!CU63</f>
        <v/>
      </c>
      <c r="CX1230">
        <f>'T_SelfStock'!CV63</f>
        <v/>
      </c>
      <c r="CY1230">
        <f>'T_SelfStock'!CW63</f>
        <v/>
      </c>
      <c r="CZ1230">
        <f>'T_SelfStock'!CX63</f>
        <v/>
      </c>
      <c r="DA1230">
        <f>'T_SelfStock'!CY63</f>
        <v/>
      </c>
      <c r="DB1230">
        <f>'T_SelfStock'!CZ63</f>
        <v/>
      </c>
      <c r="DC1230">
        <f>'T_SelfStock'!DA63</f>
        <v/>
      </c>
    </row>
    <row r="1231">
      <c r="B1231" t="inlineStr">
        <is>
          <t>Order(発注予定,kg)</t>
        </is>
      </c>
      <c r="D1231" s="23" t="n"/>
      <c r="E1231" s="23" t="n"/>
      <c r="F1231" s="23" t="n"/>
      <c r="G1231" s="23" t="n"/>
      <c r="H1231" s="23" t="n"/>
      <c r="I1231" s="23" t="n"/>
      <c r="J1231" s="23" t="n"/>
      <c r="K1231" s="23" t="n"/>
      <c r="L1231" s="23" t="n"/>
      <c r="M1231" s="23" t="n"/>
      <c r="N1231" s="23" t="n"/>
      <c r="O1231" s="23" t="n"/>
      <c r="P1231" s="23" t="n"/>
      <c r="Q1231" s="23" t="n"/>
      <c r="R1231" s="23" t="n"/>
      <c r="S1231" s="23" t="n"/>
      <c r="T1231" s="23" t="n"/>
      <c r="U1231" s="23" t="n"/>
      <c r="V1231" s="23" t="n"/>
      <c r="W1231" s="23" t="n"/>
      <c r="X1231" s="23" t="n"/>
      <c r="Y1231" s="23" t="n"/>
      <c r="Z1231" s="23" t="n"/>
      <c r="AA1231" s="23" t="n"/>
      <c r="AB1231" s="23" t="n"/>
      <c r="AC1231" s="23" t="n"/>
      <c r="AD1231" s="23" t="n"/>
      <c r="AE1231" s="23" t="n"/>
      <c r="AF1231" s="23" t="n"/>
      <c r="AG1231" s="23" t="n"/>
      <c r="AH1231" s="23" t="n"/>
      <c r="AI1231" s="23" t="n"/>
      <c r="AJ1231" s="23" t="n"/>
      <c r="AK1231" s="23" t="n"/>
      <c r="AL1231" s="23" t="n"/>
      <c r="AM1231" s="23" t="n"/>
      <c r="AN1231" s="23" t="n"/>
      <c r="AO1231" s="23" t="n"/>
      <c r="AP1231" s="23" t="n"/>
      <c r="AQ1231" s="23" t="n"/>
      <c r="AR1231" s="23" t="n"/>
      <c r="AS1231" s="23" t="n"/>
      <c r="AT1231" s="23" t="n"/>
      <c r="AU1231" s="23" t="n"/>
      <c r="AV1231" s="23" t="n"/>
      <c r="AW1231" s="23" t="n"/>
      <c r="AX1231" s="23" t="n"/>
      <c r="AY1231" s="23" t="n"/>
      <c r="AZ1231" s="23" t="n"/>
      <c r="BA1231" s="23" t="n"/>
      <c r="BB1231" s="23" t="n"/>
      <c r="BC1231" s="23" t="n"/>
      <c r="BD1231" s="23" t="n"/>
      <c r="BE1231" s="23" t="n"/>
      <c r="BF1231" s="23" t="n"/>
      <c r="BG1231" s="23" t="n"/>
      <c r="BH1231" s="23" t="n"/>
      <c r="BI1231" s="23" t="n"/>
      <c r="BJ1231" s="23" t="n"/>
      <c r="BK1231" s="23" t="n"/>
      <c r="BL1231" s="23" t="n"/>
      <c r="BM1231" s="23" t="n"/>
      <c r="BN1231" s="23" t="n"/>
      <c r="BO1231" s="23" t="n"/>
      <c r="BP1231" s="23" t="n"/>
      <c r="BQ1231" s="23" t="n"/>
      <c r="BR1231" s="23" t="n"/>
      <c r="BS1231" s="23" t="n"/>
      <c r="BT1231" s="23" t="n"/>
      <c r="BU1231" s="23" t="n"/>
      <c r="BV1231" s="23" t="n"/>
      <c r="BW1231" s="23" t="n"/>
      <c r="BX1231" s="23" t="n"/>
      <c r="BY1231" s="23" t="n"/>
      <c r="BZ1231" s="23" t="n"/>
      <c r="CA1231" s="23" t="n"/>
      <c r="CB1231" s="23" t="n"/>
      <c r="CC1231" s="23" t="n"/>
      <c r="CD1231" s="23" t="n"/>
      <c r="CE1231" s="23" t="n"/>
      <c r="CF1231" s="23" t="n"/>
      <c r="CG1231" s="23" t="n"/>
      <c r="CH1231" s="23" t="n"/>
      <c r="CI1231" s="23" t="n"/>
      <c r="CJ1231" s="23" t="n"/>
      <c r="CK1231" s="23" t="n"/>
      <c r="CL1231" s="23" t="n"/>
      <c r="CM1231" s="23" t="n"/>
      <c r="CN1231" s="23" t="n"/>
      <c r="CO1231" s="23" t="n"/>
      <c r="CP1231" s="23" t="n"/>
      <c r="CQ1231" s="23" t="n"/>
      <c r="CR1231" s="23" t="n"/>
      <c r="CS1231" s="23" t="n"/>
      <c r="CT1231" s="23" t="n"/>
      <c r="CU1231" s="23" t="n"/>
      <c r="CV1231" s="23" t="n"/>
      <c r="CW1231" s="23" t="n"/>
      <c r="CX1231" s="23" t="n"/>
      <c r="CY1231" s="23" t="n"/>
      <c r="CZ1231" s="23" t="n"/>
      <c r="DA1231" s="23" t="n"/>
      <c r="DB1231" s="23" t="n"/>
      <c r="DC1231" s="23" t="n"/>
      <c r="DE1231" s="12" t="inlineStr">
        <is>
          <t>CHEM-1560</t>
        </is>
      </c>
    </row>
    <row r="1232">
      <c r="B1232" s="24" t="inlineStr">
        <is>
          <t>PO_No</t>
        </is>
      </c>
      <c r="D1232" s="25" t="n"/>
      <c r="E1232" s="25" t="n"/>
      <c r="F1232" s="25" t="n"/>
      <c r="G1232" s="25" t="n"/>
      <c r="H1232" s="25" t="n"/>
      <c r="I1232" s="25" t="n"/>
      <c r="J1232" s="25" t="n"/>
      <c r="K1232" s="25" t="n"/>
      <c r="L1232" s="25" t="n"/>
      <c r="M1232" s="25" t="n"/>
      <c r="N1232" s="25" t="n"/>
      <c r="O1232" s="25" t="n"/>
      <c r="P1232" s="25" t="n"/>
      <c r="Q1232" s="25" t="n"/>
      <c r="R1232" s="25" t="n"/>
      <c r="S1232" s="25" t="n"/>
      <c r="T1232" s="25" t="n"/>
      <c r="U1232" s="25" t="n"/>
      <c r="V1232" s="25" t="n"/>
      <c r="W1232" s="25" t="n"/>
      <c r="X1232" s="25" t="n"/>
      <c r="Y1232" s="25" t="n"/>
      <c r="Z1232" s="25" t="n"/>
      <c r="AA1232" s="25" t="n"/>
      <c r="AB1232" s="25" t="n"/>
      <c r="AC1232" s="25" t="n"/>
      <c r="AD1232" s="25" t="n"/>
      <c r="AE1232" s="25" t="n"/>
      <c r="AF1232" s="25" t="n"/>
      <c r="AG1232" s="25" t="n"/>
      <c r="AH1232" s="25" t="n"/>
      <c r="AI1232" s="25" t="n"/>
      <c r="AJ1232" s="25" t="n"/>
      <c r="AK1232" s="25" t="n"/>
      <c r="AL1232" s="25" t="n"/>
      <c r="AM1232" s="25" t="n"/>
      <c r="AN1232" s="25" t="n"/>
      <c r="AO1232" s="25" t="n"/>
      <c r="AP1232" s="25" t="n"/>
      <c r="AQ1232" s="25" t="n"/>
      <c r="AR1232" s="25" t="n"/>
      <c r="AS1232" s="25" t="n"/>
      <c r="AT1232" s="25" t="n"/>
      <c r="AU1232" s="25" t="n"/>
      <c r="AV1232" s="25" t="n"/>
      <c r="AW1232" s="25" t="n"/>
      <c r="AX1232" s="25" t="n"/>
      <c r="AY1232" s="25" t="n"/>
      <c r="AZ1232" s="25" t="n"/>
      <c r="BA1232" s="25" t="n"/>
      <c r="BB1232" s="25" t="n"/>
      <c r="BC1232" s="25" t="n"/>
      <c r="BD1232" s="25" t="n"/>
      <c r="BE1232" s="25" t="n"/>
      <c r="BF1232" s="25" t="n"/>
      <c r="BG1232" s="25" t="n"/>
      <c r="BH1232" s="25" t="n"/>
      <c r="BI1232" s="25" t="n"/>
      <c r="BJ1232" s="25" t="n"/>
      <c r="BK1232" s="25" t="n"/>
      <c r="BL1232" s="25" t="n"/>
      <c r="BM1232" s="25" t="n"/>
      <c r="BN1232" s="25" t="n"/>
      <c r="BO1232" s="25" t="n"/>
      <c r="BP1232" s="25" t="n"/>
      <c r="BQ1232" s="25" t="n"/>
      <c r="BR1232" s="25" t="n"/>
      <c r="BS1232" s="25" t="n"/>
      <c r="BT1232" s="25" t="n"/>
      <c r="BU1232" s="25" t="n"/>
      <c r="BV1232" s="25" t="n"/>
      <c r="BW1232" s="25" t="n"/>
      <c r="BX1232" s="25" t="n"/>
      <c r="BY1232" s="25" t="n"/>
      <c r="BZ1232" s="25" t="n"/>
      <c r="CA1232" s="25" t="n"/>
      <c r="CB1232" s="25" t="n"/>
      <c r="CC1232" s="25" t="n"/>
      <c r="CD1232" s="25" t="n"/>
      <c r="CE1232" s="25" t="n"/>
      <c r="CF1232" s="25" t="n"/>
      <c r="CG1232" s="25" t="n"/>
      <c r="CH1232" s="25" t="n"/>
      <c r="CI1232" s="25" t="n"/>
      <c r="CJ1232" s="25" t="n"/>
      <c r="CK1232" s="25" t="n"/>
      <c r="CL1232" s="25" t="n"/>
      <c r="CM1232" s="25" t="n"/>
      <c r="CN1232" s="25" t="n"/>
      <c r="CO1232" s="25" t="n"/>
      <c r="CP1232" s="25" t="n"/>
      <c r="CQ1232" s="25" t="n"/>
      <c r="CR1232" s="25" t="n"/>
      <c r="CS1232" s="25" t="n"/>
      <c r="CT1232" s="25" t="n"/>
      <c r="CU1232" s="25" t="n"/>
      <c r="CV1232" s="25" t="n"/>
      <c r="CW1232" s="25" t="n"/>
      <c r="CX1232" s="25" t="n"/>
      <c r="CY1232" s="25" t="n"/>
      <c r="CZ1232" s="25" t="n"/>
      <c r="DA1232" s="25" t="n"/>
      <c r="DB1232" s="25" t="n"/>
      <c r="DC1232" s="25" t="n"/>
    </row>
    <row r="1233">
      <c r="B1233" s="5" t="inlineStr">
        <is>
          <t>合計在庫(週末時点,kg)</t>
        </is>
      </c>
      <c r="D1233">
        <f>'Grid_Stock'!B59</f>
        <v/>
      </c>
      <c r="E1233">
        <f>'Grid_Stock'!C59</f>
        <v/>
      </c>
      <c r="F1233">
        <f>'Grid_Stock'!D59</f>
        <v/>
      </c>
      <c r="G1233">
        <f>'Grid_Stock'!E59</f>
        <v/>
      </c>
      <c r="H1233">
        <f>'Grid_Stock'!F59</f>
        <v/>
      </c>
      <c r="I1233">
        <f>'Grid_Stock'!G59</f>
        <v/>
      </c>
      <c r="J1233">
        <f>'Grid_Stock'!H59</f>
        <v/>
      </c>
      <c r="K1233">
        <f>'Grid_Stock'!I59</f>
        <v/>
      </c>
      <c r="L1233">
        <f>'Grid_Stock'!J59</f>
        <v/>
      </c>
      <c r="M1233">
        <f>'Grid_Stock'!K59</f>
        <v/>
      </c>
      <c r="N1233">
        <f>'Grid_Stock'!L59</f>
        <v/>
      </c>
      <c r="O1233">
        <f>'Grid_Stock'!M59</f>
        <v/>
      </c>
      <c r="P1233">
        <f>'Grid_Stock'!N59</f>
        <v/>
      </c>
      <c r="Q1233">
        <f>'Grid_Stock'!O59</f>
        <v/>
      </c>
      <c r="R1233">
        <f>'Grid_Stock'!P59</f>
        <v/>
      </c>
      <c r="S1233">
        <f>'Grid_Stock'!Q59</f>
        <v/>
      </c>
      <c r="T1233">
        <f>'Grid_Stock'!R59</f>
        <v/>
      </c>
      <c r="U1233">
        <f>'Grid_Stock'!S59</f>
        <v/>
      </c>
      <c r="V1233">
        <f>'Grid_Stock'!T59</f>
        <v/>
      </c>
      <c r="W1233">
        <f>'Grid_Stock'!U59</f>
        <v/>
      </c>
      <c r="X1233">
        <f>'Grid_Stock'!V59</f>
        <v/>
      </c>
      <c r="Y1233">
        <f>'Grid_Stock'!W59</f>
        <v/>
      </c>
      <c r="Z1233">
        <f>'Grid_Stock'!X59</f>
        <v/>
      </c>
      <c r="AA1233">
        <f>'Grid_Stock'!Y59</f>
        <v/>
      </c>
      <c r="AB1233">
        <f>'Grid_Stock'!Z59</f>
        <v/>
      </c>
      <c r="AC1233">
        <f>'Grid_Stock'!AA59</f>
        <v/>
      </c>
      <c r="AD1233">
        <f>'Grid_Stock'!AB59</f>
        <v/>
      </c>
      <c r="AE1233">
        <f>'Grid_Stock'!AC59</f>
        <v/>
      </c>
      <c r="AF1233">
        <f>'Grid_Stock'!AD59</f>
        <v/>
      </c>
      <c r="AG1233">
        <f>'Grid_Stock'!AE59</f>
        <v/>
      </c>
      <c r="AH1233">
        <f>'Grid_Stock'!AF59</f>
        <v/>
      </c>
      <c r="AI1233">
        <f>'Grid_Stock'!AG59</f>
        <v/>
      </c>
      <c r="AJ1233">
        <f>'Grid_Stock'!AH59</f>
        <v/>
      </c>
      <c r="AK1233">
        <f>'Grid_Stock'!AI59</f>
        <v/>
      </c>
      <c r="AL1233">
        <f>'Grid_Stock'!AJ59</f>
        <v/>
      </c>
      <c r="AM1233">
        <f>'Grid_Stock'!AK59</f>
        <v/>
      </c>
      <c r="AN1233">
        <f>'Grid_Stock'!AL59</f>
        <v/>
      </c>
      <c r="AO1233">
        <f>'Grid_Stock'!AM59</f>
        <v/>
      </c>
      <c r="AP1233">
        <f>'Grid_Stock'!AN59</f>
        <v/>
      </c>
      <c r="AQ1233">
        <f>'Grid_Stock'!AO59</f>
        <v/>
      </c>
      <c r="AR1233">
        <f>'Grid_Stock'!AP59</f>
        <v/>
      </c>
      <c r="AS1233">
        <f>'Grid_Stock'!AQ59</f>
        <v/>
      </c>
      <c r="AT1233">
        <f>'Grid_Stock'!AR59</f>
        <v/>
      </c>
      <c r="AU1233">
        <f>'Grid_Stock'!AS59</f>
        <v/>
      </c>
      <c r="AV1233">
        <f>'Grid_Stock'!AT59</f>
        <v/>
      </c>
      <c r="AW1233">
        <f>'Grid_Stock'!AU59</f>
        <v/>
      </c>
      <c r="AX1233">
        <f>'Grid_Stock'!AV59</f>
        <v/>
      </c>
      <c r="AY1233">
        <f>'Grid_Stock'!AW59</f>
        <v/>
      </c>
      <c r="AZ1233">
        <f>'Grid_Stock'!AX59</f>
        <v/>
      </c>
      <c r="BA1233">
        <f>'Grid_Stock'!AY59</f>
        <v/>
      </c>
      <c r="BB1233">
        <f>'Grid_Stock'!AZ59</f>
        <v/>
      </c>
      <c r="BC1233">
        <f>'Grid_Stock'!BA59</f>
        <v/>
      </c>
      <c r="BD1233">
        <f>'Grid_Stock'!BB59</f>
        <v/>
      </c>
      <c r="BE1233">
        <f>'Grid_Stock'!BC59</f>
        <v/>
      </c>
      <c r="BF1233">
        <f>'Grid_Stock'!BD59</f>
        <v/>
      </c>
      <c r="BG1233">
        <f>'Grid_Stock'!BE59</f>
        <v/>
      </c>
      <c r="BH1233">
        <f>'Grid_Stock'!BF59</f>
        <v/>
      </c>
      <c r="BI1233">
        <f>'Grid_Stock'!BG59</f>
        <v/>
      </c>
      <c r="BJ1233">
        <f>'Grid_Stock'!BH59</f>
        <v/>
      </c>
      <c r="BK1233">
        <f>'Grid_Stock'!BI59</f>
        <v/>
      </c>
      <c r="BL1233">
        <f>'Grid_Stock'!BJ59</f>
        <v/>
      </c>
      <c r="BM1233">
        <f>'Grid_Stock'!BK59</f>
        <v/>
      </c>
      <c r="BN1233">
        <f>'Grid_Stock'!BL59</f>
        <v/>
      </c>
      <c r="BO1233">
        <f>'Grid_Stock'!BM59</f>
        <v/>
      </c>
      <c r="BP1233">
        <f>'Grid_Stock'!BN59</f>
        <v/>
      </c>
      <c r="BQ1233">
        <f>'Grid_Stock'!BO59</f>
        <v/>
      </c>
      <c r="BR1233">
        <f>'Grid_Stock'!BP59</f>
        <v/>
      </c>
      <c r="BS1233">
        <f>'Grid_Stock'!BQ59</f>
        <v/>
      </c>
      <c r="BT1233">
        <f>'Grid_Stock'!BR59</f>
        <v/>
      </c>
      <c r="BU1233">
        <f>'Grid_Stock'!BS59</f>
        <v/>
      </c>
      <c r="BV1233">
        <f>'Grid_Stock'!BT59</f>
        <v/>
      </c>
      <c r="BW1233">
        <f>'Grid_Stock'!BU59</f>
        <v/>
      </c>
      <c r="BX1233">
        <f>'Grid_Stock'!BV59</f>
        <v/>
      </c>
      <c r="BY1233">
        <f>'Grid_Stock'!BW59</f>
        <v/>
      </c>
      <c r="BZ1233">
        <f>'Grid_Stock'!BX59</f>
        <v/>
      </c>
      <c r="CA1233">
        <f>'Grid_Stock'!BY59</f>
        <v/>
      </c>
      <c r="CB1233">
        <f>'Grid_Stock'!BZ59</f>
        <v/>
      </c>
      <c r="CC1233">
        <f>'Grid_Stock'!CA59</f>
        <v/>
      </c>
      <c r="CD1233">
        <f>'Grid_Stock'!CB59</f>
        <v/>
      </c>
      <c r="CE1233">
        <f>'Grid_Stock'!CC59</f>
        <v/>
      </c>
      <c r="CF1233">
        <f>'Grid_Stock'!CD59</f>
        <v/>
      </c>
      <c r="CG1233">
        <f>'Grid_Stock'!CE59</f>
        <v/>
      </c>
      <c r="CH1233">
        <f>'Grid_Stock'!CF59</f>
        <v/>
      </c>
      <c r="CI1233">
        <f>'Grid_Stock'!CG59</f>
        <v/>
      </c>
      <c r="CJ1233">
        <f>'Grid_Stock'!CH59</f>
        <v/>
      </c>
      <c r="CK1233">
        <f>'Grid_Stock'!CI59</f>
        <v/>
      </c>
      <c r="CL1233">
        <f>'Grid_Stock'!CJ59</f>
        <v/>
      </c>
      <c r="CM1233">
        <f>'Grid_Stock'!CK59</f>
        <v/>
      </c>
      <c r="CN1233">
        <f>'Grid_Stock'!CL59</f>
        <v/>
      </c>
      <c r="CO1233">
        <f>'Grid_Stock'!CM59</f>
        <v/>
      </c>
      <c r="CP1233">
        <f>'Grid_Stock'!CN59</f>
        <v/>
      </c>
      <c r="CQ1233">
        <f>'Grid_Stock'!CO59</f>
        <v/>
      </c>
      <c r="CR1233">
        <f>'Grid_Stock'!CP59</f>
        <v/>
      </c>
      <c r="CS1233">
        <f>'Grid_Stock'!CQ59</f>
        <v/>
      </c>
      <c r="CT1233">
        <f>'Grid_Stock'!CR59</f>
        <v/>
      </c>
      <c r="CU1233">
        <f>'Grid_Stock'!CS59</f>
        <v/>
      </c>
      <c r="CV1233">
        <f>'Grid_Stock'!CT59</f>
        <v/>
      </c>
      <c r="CW1233">
        <f>'Grid_Stock'!CU59</f>
        <v/>
      </c>
      <c r="CX1233">
        <f>'Grid_Stock'!CV59</f>
        <v/>
      </c>
      <c r="CY1233">
        <f>'Grid_Stock'!CW59</f>
        <v/>
      </c>
      <c r="CZ1233">
        <f>'Grid_Stock'!CX59</f>
        <v/>
      </c>
      <c r="DA1233">
        <f>'Grid_Stock'!CY59</f>
        <v/>
      </c>
      <c r="DB1233">
        <f>'Grid_Stock'!CZ59</f>
        <v/>
      </c>
      <c r="DC1233">
        <f>'Grid_Stock'!DA59</f>
        <v/>
      </c>
    </row>
    <row r="1234">
      <c r="B1234" s="26" t="inlineStr">
        <is>
          <t>（発注の目安はDashboardの基準在庫[下限/上限]と色分けを参照）</t>
        </is>
      </c>
    </row>
    <row r="1236">
      <c r="A1236" s="21" t="inlineStr">
        <is>
          <t>CHEM-1690</t>
        </is>
      </c>
      <c r="B1236" s="21" t="inlineStr">
        <is>
          <t>TPZ 560</t>
        </is>
      </c>
      <c r="C1236" s="22" t="n"/>
      <c r="D1236" s="21" t="n"/>
      <c r="E1236" s="21" t="n"/>
      <c r="F1236" s="21" t="n"/>
      <c r="G1236" s="21" t="n"/>
      <c r="H1236" s="21" t="n"/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  <c r="AA1236" s="21" t="n"/>
      <c r="AB1236" s="21" t="n"/>
      <c r="AC1236" s="21" t="n"/>
      <c r="AD1236" s="21" t="n"/>
      <c r="AE1236" s="21" t="n"/>
      <c r="AF1236" s="21" t="n"/>
      <c r="AG1236" s="21" t="n"/>
      <c r="AH1236" s="21" t="n"/>
      <c r="AI1236" s="21" t="n"/>
      <c r="AJ1236" s="21" t="n"/>
      <c r="AK1236" s="21" t="n"/>
      <c r="AL1236" s="21" t="n"/>
      <c r="AM1236" s="21" t="n"/>
      <c r="AN1236" s="21" t="n"/>
      <c r="AO1236" s="21" t="n"/>
      <c r="AP1236" s="21" t="n"/>
      <c r="AQ1236" s="21" t="n"/>
      <c r="AR1236" s="21" t="n"/>
      <c r="AS1236" s="21" t="n"/>
      <c r="AT1236" s="21" t="n"/>
      <c r="AU1236" s="21" t="n"/>
      <c r="AV1236" s="21" t="n"/>
      <c r="AW1236" s="21" t="n"/>
      <c r="AX1236" s="21" t="n"/>
      <c r="AY1236" s="21" t="n"/>
      <c r="AZ1236" s="21" t="n"/>
      <c r="BA1236" s="21" t="n"/>
      <c r="BB1236" s="21" t="n"/>
      <c r="BC1236" s="21" t="n"/>
      <c r="BD1236" s="21" t="n"/>
      <c r="BE1236" s="21" t="n"/>
      <c r="BF1236" s="21" t="n"/>
      <c r="BG1236" s="21" t="n"/>
      <c r="BH1236" s="21" t="n"/>
      <c r="BI1236" s="21" t="n"/>
      <c r="BJ1236" s="21" t="n"/>
      <c r="BK1236" s="21" t="n"/>
      <c r="BL1236" s="21" t="n"/>
      <c r="BM1236" s="21" t="n"/>
      <c r="BN1236" s="21" t="n"/>
      <c r="BO1236" s="21" t="n"/>
      <c r="BP1236" s="21" t="n"/>
      <c r="BQ1236" s="21" t="n"/>
      <c r="BR1236" s="21" t="n"/>
      <c r="BS1236" s="21" t="n"/>
      <c r="BT1236" s="21" t="n"/>
      <c r="BU1236" s="21" t="n"/>
      <c r="BV1236" s="21" t="n"/>
      <c r="BW1236" s="21" t="n"/>
      <c r="BX1236" s="21" t="n"/>
      <c r="BY1236" s="21" t="n"/>
      <c r="BZ1236" s="21" t="n"/>
      <c r="CA1236" s="21" t="n"/>
      <c r="CB1236" s="21" t="n"/>
      <c r="CC1236" s="21" t="n"/>
      <c r="CD1236" s="21" t="n"/>
      <c r="CE1236" s="21" t="n"/>
      <c r="CF1236" s="21" t="n"/>
      <c r="CG1236" s="21" t="n"/>
      <c r="CH1236" s="21" t="n"/>
      <c r="CI1236" s="21" t="n"/>
      <c r="CJ1236" s="21" t="n"/>
      <c r="CK1236" s="21" t="n"/>
      <c r="CL1236" s="21" t="n"/>
      <c r="CM1236" s="21" t="n"/>
      <c r="CN1236" s="21" t="n"/>
      <c r="CO1236" s="21" t="n"/>
      <c r="CP1236" s="21" t="n"/>
      <c r="CQ1236" s="21" t="n"/>
      <c r="CR1236" s="21" t="n"/>
      <c r="CS1236" s="21" t="n"/>
      <c r="CT1236" s="21" t="n"/>
      <c r="CU1236" s="21" t="n"/>
      <c r="CV1236" s="21" t="n"/>
      <c r="CW1236" s="21" t="n"/>
      <c r="CX1236" s="21" t="n"/>
      <c r="CY1236" s="21" t="n"/>
      <c r="CZ1236" s="21" t="n"/>
      <c r="DA1236" s="21" t="n"/>
      <c r="DB1236" s="21" t="n"/>
      <c r="DC1236" s="21" t="n"/>
    </row>
    <row r="1237">
      <c r="B1237" t="inlineStr">
        <is>
          <t>TSP-618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12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SUMIFS(M_BOM[RM_Qty_Per_Batch],M_BOM[Intermediate],$B1237,M_BOM[Part Name],$A1236)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TSP-903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12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SUMIFS(M_BOM[RM_Qty_Per_Batch],M_BOM[Intermediate],$B1239,M_BOM[Part Name],$A1236)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TSP-966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12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SUMIFS(M_BOM[RM_Qty_Per_Batch],M_BOM[Intermediate],$B1241,M_BOM[Part Name],$A1236)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s="5" t="inlineStr">
        <is>
          <t>合計使用量(kg)/週</t>
        </is>
      </c>
      <c r="D1243">
        <f>'Grid_Requirement'!B60</f>
        <v/>
      </c>
      <c r="E1243">
        <f>'Grid_Requirement'!C60</f>
        <v/>
      </c>
      <c r="F1243">
        <f>'Grid_Requirement'!D60</f>
        <v/>
      </c>
      <c r="G1243">
        <f>'Grid_Requirement'!E60</f>
        <v/>
      </c>
      <c r="H1243">
        <f>'Grid_Requirement'!F60</f>
        <v/>
      </c>
      <c r="I1243">
        <f>'Grid_Requirement'!G60</f>
        <v/>
      </c>
      <c r="J1243">
        <f>'Grid_Requirement'!H60</f>
        <v/>
      </c>
      <c r="K1243">
        <f>'Grid_Requirement'!I60</f>
        <v/>
      </c>
      <c r="L1243">
        <f>'Grid_Requirement'!J60</f>
        <v/>
      </c>
      <c r="M1243">
        <f>'Grid_Requirement'!K60</f>
        <v/>
      </c>
      <c r="N1243">
        <f>'Grid_Requirement'!L60</f>
        <v/>
      </c>
      <c r="O1243">
        <f>'Grid_Requirement'!M60</f>
        <v/>
      </c>
      <c r="P1243">
        <f>'Grid_Requirement'!N60</f>
        <v/>
      </c>
      <c r="Q1243">
        <f>'Grid_Requirement'!O60</f>
        <v/>
      </c>
      <c r="R1243">
        <f>'Grid_Requirement'!P60</f>
        <v/>
      </c>
      <c r="S1243">
        <f>'Grid_Requirement'!Q60</f>
        <v/>
      </c>
      <c r="T1243">
        <f>'Grid_Requirement'!R60</f>
        <v/>
      </c>
      <c r="U1243">
        <f>'Grid_Requirement'!S60</f>
        <v/>
      </c>
      <c r="V1243">
        <f>'Grid_Requirement'!T60</f>
        <v/>
      </c>
      <c r="W1243">
        <f>'Grid_Requirement'!U60</f>
        <v/>
      </c>
      <c r="X1243">
        <f>'Grid_Requirement'!V60</f>
        <v/>
      </c>
      <c r="Y1243">
        <f>'Grid_Requirement'!W60</f>
        <v/>
      </c>
      <c r="Z1243">
        <f>'Grid_Requirement'!X60</f>
        <v/>
      </c>
      <c r="AA1243">
        <f>'Grid_Requirement'!Y60</f>
        <v/>
      </c>
      <c r="AB1243">
        <f>'Grid_Requirement'!Z60</f>
        <v/>
      </c>
      <c r="AC1243">
        <f>'Grid_Requirement'!AA60</f>
        <v/>
      </c>
      <c r="AD1243">
        <f>'Grid_Requirement'!AB60</f>
        <v/>
      </c>
      <c r="AE1243">
        <f>'Grid_Requirement'!AC60</f>
        <v/>
      </c>
      <c r="AF1243">
        <f>'Grid_Requirement'!AD60</f>
        <v/>
      </c>
      <c r="AG1243">
        <f>'Grid_Requirement'!AE60</f>
        <v/>
      </c>
      <c r="AH1243">
        <f>'Grid_Requirement'!AF60</f>
        <v/>
      </c>
      <c r="AI1243">
        <f>'Grid_Requirement'!AG60</f>
        <v/>
      </c>
      <c r="AJ1243">
        <f>'Grid_Requirement'!AH60</f>
        <v/>
      </c>
      <c r="AK1243">
        <f>'Grid_Requirement'!AI60</f>
        <v/>
      </c>
      <c r="AL1243">
        <f>'Grid_Requirement'!AJ60</f>
        <v/>
      </c>
      <c r="AM1243">
        <f>'Grid_Requirement'!AK60</f>
        <v/>
      </c>
      <c r="AN1243">
        <f>'Grid_Requirement'!AL60</f>
        <v/>
      </c>
      <c r="AO1243">
        <f>'Grid_Requirement'!AM60</f>
        <v/>
      </c>
      <c r="AP1243">
        <f>'Grid_Requirement'!AN60</f>
        <v/>
      </c>
      <c r="AQ1243">
        <f>'Grid_Requirement'!AO60</f>
        <v/>
      </c>
      <c r="AR1243">
        <f>'Grid_Requirement'!AP60</f>
        <v/>
      </c>
      <c r="AS1243">
        <f>'Grid_Requirement'!AQ60</f>
        <v/>
      </c>
      <c r="AT1243">
        <f>'Grid_Requirement'!AR60</f>
        <v/>
      </c>
      <c r="AU1243">
        <f>'Grid_Requirement'!AS60</f>
        <v/>
      </c>
      <c r="AV1243">
        <f>'Grid_Requirement'!AT60</f>
        <v/>
      </c>
      <c r="AW1243">
        <f>'Grid_Requirement'!AU60</f>
        <v/>
      </c>
      <c r="AX1243">
        <f>'Grid_Requirement'!AV60</f>
        <v/>
      </c>
      <c r="AY1243">
        <f>'Grid_Requirement'!AW60</f>
        <v/>
      </c>
      <c r="AZ1243">
        <f>'Grid_Requirement'!AX60</f>
        <v/>
      </c>
      <c r="BA1243">
        <f>'Grid_Requirement'!AY60</f>
        <v/>
      </c>
      <c r="BB1243">
        <f>'Grid_Requirement'!AZ60</f>
        <v/>
      </c>
      <c r="BC1243">
        <f>'Grid_Requirement'!BA60</f>
        <v/>
      </c>
      <c r="BD1243">
        <f>'Grid_Requirement'!BB60</f>
        <v/>
      </c>
      <c r="BE1243">
        <f>'Grid_Requirement'!BC60</f>
        <v/>
      </c>
      <c r="BF1243">
        <f>'Grid_Requirement'!BD60</f>
        <v/>
      </c>
      <c r="BG1243">
        <f>'Grid_Requirement'!BE60</f>
        <v/>
      </c>
      <c r="BH1243">
        <f>'Grid_Requirement'!BF60</f>
        <v/>
      </c>
      <c r="BI1243">
        <f>'Grid_Requirement'!BG60</f>
        <v/>
      </c>
      <c r="BJ1243">
        <f>'Grid_Requirement'!BH60</f>
        <v/>
      </c>
      <c r="BK1243">
        <f>'Grid_Requirement'!BI60</f>
        <v/>
      </c>
      <c r="BL1243">
        <f>'Grid_Requirement'!BJ60</f>
        <v/>
      </c>
      <c r="BM1243">
        <f>'Grid_Requirement'!BK60</f>
        <v/>
      </c>
      <c r="BN1243">
        <f>'Grid_Requirement'!BL60</f>
        <v/>
      </c>
      <c r="BO1243">
        <f>'Grid_Requirement'!BM60</f>
        <v/>
      </c>
      <c r="BP1243">
        <f>'Grid_Requirement'!BN60</f>
        <v/>
      </c>
      <c r="BQ1243">
        <f>'Grid_Requirement'!BO60</f>
        <v/>
      </c>
      <c r="BR1243">
        <f>'Grid_Requirement'!BP60</f>
        <v/>
      </c>
      <c r="BS1243">
        <f>'Grid_Requirement'!BQ60</f>
        <v/>
      </c>
      <c r="BT1243">
        <f>'Grid_Requirement'!BR60</f>
        <v/>
      </c>
      <c r="BU1243">
        <f>'Grid_Requirement'!BS60</f>
        <v/>
      </c>
      <c r="BV1243">
        <f>'Grid_Requirement'!BT60</f>
        <v/>
      </c>
      <c r="BW1243">
        <f>'Grid_Requirement'!BU60</f>
        <v/>
      </c>
      <c r="BX1243">
        <f>'Grid_Requirement'!BV60</f>
        <v/>
      </c>
      <c r="BY1243">
        <f>'Grid_Requirement'!BW60</f>
        <v/>
      </c>
      <c r="BZ1243">
        <f>'Grid_Requirement'!BX60</f>
        <v/>
      </c>
      <c r="CA1243">
        <f>'Grid_Requirement'!BY60</f>
        <v/>
      </c>
      <c r="CB1243">
        <f>'Grid_Requirement'!BZ60</f>
        <v/>
      </c>
      <c r="CC1243">
        <f>'Grid_Requirement'!CA60</f>
        <v/>
      </c>
      <c r="CD1243">
        <f>'Grid_Requirement'!CB60</f>
        <v/>
      </c>
      <c r="CE1243">
        <f>'Grid_Requirement'!CC60</f>
        <v/>
      </c>
      <c r="CF1243">
        <f>'Grid_Requirement'!CD60</f>
        <v/>
      </c>
      <c r="CG1243">
        <f>'Grid_Requirement'!CE60</f>
        <v/>
      </c>
      <c r="CH1243">
        <f>'Grid_Requirement'!CF60</f>
        <v/>
      </c>
      <c r="CI1243">
        <f>'Grid_Requirement'!CG60</f>
        <v/>
      </c>
      <c r="CJ1243">
        <f>'Grid_Requirement'!CH60</f>
        <v/>
      </c>
      <c r="CK1243">
        <f>'Grid_Requirement'!CI60</f>
        <v/>
      </c>
      <c r="CL1243">
        <f>'Grid_Requirement'!CJ60</f>
        <v/>
      </c>
      <c r="CM1243">
        <f>'Grid_Requirement'!CK60</f>
        <v/>
      </c>
      <c r="CN1243">
        <f>'Grid_Requirement'!CL60</f>
        <v/>
      </c>
      <c r="CO1243">
        <f>'Grid_Requirement'!CM60</f>
        <v/>
      </c>
      <c r="CP1243">
        <f>'Grid_Requirement'!CN60</f>
        <v/>
      </c>
      <c r="CQ1243">
        <f>'Grid_Requirement'!CO60</f>
        <v/>
      </c>
      <c r="CR1243">
        <f>'Grid_Requirement'!CP60</f>
        <v/>
      </c>
      <c r="CS1243">
        <f>'Grid_Requirement'!CQ60</f>
        <v/>
      </c>
      <c r="CT1243">
        <f>'Grid_Requirement'!CR60</f>
        <v/>
      </c>
      <c r="CU1243">
        <f>'Grid_Requirement'!CS60</f>
        <v/>
      </c>
      <c r="CV1243">
        <f>'Grid_Requirement'!CT60</f>
        <v/>
      </c>
      <c r="CW1243">
        <f>'Grid_Requirement'!CU60</f>
        <v/>
      </c>
      <c r="CX1243">
        <f>'Grid_Requirement'!CV60</f>
        <v/>
      </c>
      <c r="CY1243">
        <f>'Grid_Requirement'!CW60</f>
        <v/>
      </c>
      <c r="CZ1243">
        <f>'Grid_Requirement'!CX60</f>
        <v/>
      </c>
      <c r="DA1243">
        <f>'Grid_Requirement'!CY60</f>
        <v/>
      </c>
      <c r="DB1243">
        <f>'Grid_Requirement'!CZ60</f>
        <v/>
      </c>
      <c r="DC1243">
        <f>'Grid_Requirement'!DA60</f>
        <v/>
      </c>
    </row>
    <row r="1244">
      <c r="B1244" t="inlineStr">
        <is>
          <t>TTAF在庫(実績,kg)</t>
        </is>
      </c>
      <c r="D1244">
        <f>'T_TTAFStock'!B64</f>
        <v/>
      </c>
      <c r="E1244">
        <f>'T_TTAFStock'!C64</f>
        <v/>
      </c>
      <c r="F1244">
        <f>'T_TTAFStock'!D64</f>
        <v/>
      </c>
      <c r="G1244">
        <f>'T_TTAFStock'!E64</f>
        <v/>
      </c>
      <c r="H1244">
        <f>'T_TTAFStock'!F64</f>
        <v/>
      </c>
      <c r="I1244">
        <f>'T_TTAFStock'!G64</f>
        <v/>
      </c>
      <c r="J1244">
        <f>'T_TTAFStock'!H64</f>
        <v/>
      </c>
      <c r="K1244">
        <f>'T_TTAFStock'!I64</f>
        <v/>
      </c>
      <c r="L1244">
        <f>'T_TTAFStock'!J64</f>
        <v/>
      </c>
      <c r="M1244">
        <f>'T_TTAFStock'!K64</f>
        <v/>
      </c>
      <c r="N1244">
        <f>'T_TTAFStock'!L64</f>
        <v/>
      </c>
      <c r="O1244">
        <f>'T_TTAFStock'!M64</f>
        <v/>
      </c>
      <c r="P1244">
        <f>'T_TTAFStock'!N64</f>
        <v/>
      </c>
      <c r="Q1244">
        <f>'T_TTAFStock'!O64</f>
        <v/>
      </c>
      <c r="R1244">
        <f>'T_TTAFStock'!P64</f>
        <v/>
      </c>
      <c r="S1244">
        <f>'T_TTAFStock'!Q64</f>
        <v/>
      </c>
      <c r="T1244">
        <f>'T_TTAFStock'!R64</f>
        <v/>
      </c>
      <c r="U1244">
        <f>'T_TTAFStock'!S64</f>
        <v/>
      </c>
      <c r="V1244">
        <f>'T_TTAFStock'!T64</f>
        <v/>
      </c>
      <c r="W1244">
        <f>'T_TTAFStock'!U64</f>
        <v/>
      </c>
      <c r="X1244">
        <f>'T_TTAFStock'!V64</f>
        <v/>
      </c>
      <c r="Y1244">
        <f>'T_TTAFStock'!W64</f>
        <v/>
      </c>
      <c r="Z1244">
        <f>'T_TTAFStock'!X64</f>
        <v/>
      </c>
      <c r="AA1244">
        <f>'T_TTAFStock'!Y64</f>
        <v/>
      </c>
      <c r="AB1244">
        <f>'T_TTAFStock'!Z64</f>
        <v/>
      </c>
      <c r="AC1244">
        <f>'T_TTAFStock'!AA64</f>
        <v/>
      </c>
      <c r="AD1244">
        <f>'T_TTAFStock'!AB64</f>
        <v/>
      </c>
      <c r="AE1244">
        <f>'T_TTAFStock'!AC64</f>
        <v/>
      </c>
      <c r="AF1244">
        <f>'T_TTAFStock'!AD64</f>
        <v/>
      </c>
      <c r="AG1244">
        <f>'T_TTAFStock'!AE64</f>
        <v/>
      </c>
      <c r="AH1244">
        <f>'T_TTAFStock'!AF64</f>
        <v/>
      </c>
      <c r="AI1244">
        <f>'T_TTAFStock'!AG64</f>
        <v/>
      </c>
      <c r="AJ1244">
        <f>'T_TTAFStock'!AH64</f>
        <v/>
      </c>
      <c r="AK1244">
        <f>'T_TTAFStock'!AI64</f>
        <v/>
      </c>
      <c r="AL1244">
        <f>'T_TTAFStock'!AJ64</f>
        <v/>
      </c>
      <c r="AM1244">
        <f>'T_TTAFStock'!AK64</f>
        <v/>
      </c>
      <c r="AN1244">
        <f>'T_TTAFStock'!AL64</f>
        <v/>
      </c>
      <c r="AO1244">
        <f>'T_TTAFStock'!AM64</f>
        <v/>
      </c>
      <c r="AP1244">
        <f>'T_TTAFStock'!AN64</f>
        <v/>
      </c>
      <c r="AQ1244">
        <f>'T_TTAFStock'!AO64</f>
        <v/>
      </c>
      <c r="AR1244">
        <f>'T_TTAFStock'!AP64</f>
        <v/>
      </c>
      <c r="AS1244">
        <f>'T_TTAFStock'!AQ64</f>
        <v/>
      </c>
      <c r="AT1244">
        <f>'T_TTAFStock'!AR64</f>
        <v/>
      </c>
      <c r="AU1244">
        <f>'T_TTAFStock'!AS64</f>
        <v/>
      </c>
      <c r="AV1244">
        <f>'T_TTAFStock'!AT64</f>
        <v/>
      </c>
      <c r="AW1244">
        <f>'T_TTAFStock'!AU64</f>
        <v/>
      </c>
      <c r="AX1244">
        <f>'T_TTAFStock'!AV64</f>
        <v/>
      </c>
      <c r="AY1244">
        <f>'T_TTAFStock'!AW64</f>
        <v/>
      </c>
      <c r="AZ1244">
        <f>'T_TTAFStock'!AX64</f>
        <v/>
      </c>
      <c r="BA1244">
        <f>'T_TTAFStock'!AY64</f>
        <v/>
      </c>
      <c r="BB1244">
        <f>'T_TTAFStock'!AZ64</f>
        <v/>
      </c>
      <c r="BC1244">
        <f>'T_TTAFStock'!BA64</f>
        <v/>
      </c>
      <c r="BD1244">
        <f>'T_TTAFStock'!BB64</f>
        <v/>
      </c>
      <c r="BE1244">
        <f>'T_TTAFStock'!BC64</f>
        <v/>
      </c>
      <c r="BF1244">
        <f>'T_TTAFStock'!BD64</f>
        <v/>
      </c>
      <c r="BG1244">
        <f>'T_TTAFStock'!BE64</f>
        <v/>
      </c>
      <c r="BH1244">
        <f>'T_TTAFStock'!BF64</f>
        <v/>
      </c>
      <c r="BI1244">
        <f>'T_TTAFStock'!BG64</f>
        <v/>
      </c>
      <c r="BJ1244">
        <f>'T_TTAFStock'!BH64</f>
        <v/>
      </c>
      <c r="BK1244">
        <f>'T_TTAFStock'!BI64</f>
        <v/>
      </c>
      <c r="BL1244">
        <f>'T_TTAFStock'!BJ64</f>
        <v/>
      </c>
      <c r="BM1244">
        <f>'T_TTAFStock'!BK64</f>
        <v/>
      </c>
      <c r="BN1244">
        <f>'T_TTAFStock'!BL64</f>
        <v/>
      </c>
      <c r="BO1244">
        <f>'T_TTAFStock'!BM64</f>
        <v/>
      </c>
      <c r="BP1244">
        <f>'T_TTAFStock'!BN64</f>
        <v/>
      </c>
      <c r="BQ1244">
        <f>'T_TTAFStock'!BO64</f>
        <v/>
      </c>
      <c r="BR1244">
        <f>'T_TTAFStock'!BP64</f>
        <v/>
      </c>
      <c r="BS1244">
        <f>'T_TTAFStock'!BQ64</f>
        <v/>
      </c>
      <c r="BT1244">
        <f>'T_TTAFStock'!BR64</f>
        <v/>
      </c>
      <c r="BU1244">
        <f>'T_TTAFStock'!BS64</f>
        <v/>
      </c>
      <c r="BV1244">
        <f>'T_TTAFStock'!BT64</f>
        <v/>
      </c>
      <c r="BW1244">
        <f>'T_TTAFStock'!BU64</f>
        <v/>
      </c>
      <c r="BX1244">
        <f>'T_TTAFStock'!BV64</f>
        <v/>
      </c>
      <c r="BY1244">
        <f>'T_TTAFStock'!BW64</f>
        <v/>
      </c>
      <c r="BZ1244">
        <f>'T_TTAFStock'!BX64</f>
        <v/>
      </c>
      <c r="CA1244">
        <f>'T_TTAFStock'!BY64</f>
        <v/>
      </c>
      <c r="CB1244">
        <f>'T_TTAFStock'!BZ64</f>
        <v/>
      </c>
      <c r="CC1244">
        <f>'T_TTAFStock'!CA64</f>
        <v/>
      </c>
      <c r="CD1244">
        <f>'T_TTAFStock'!CB64</f>
        <v/>
      </c>
      <c r="CE1244">
        <f>'T_TTAFStock'!CC64</f>
        <v/>
      </c>
      <c r="CF1244">
        <f>'T_TTAFStock'!CD64</f>
        <v/>
      </c>
      <c r="CG1244">
        <f>'T_TTAFStock'!CE64</f>
        <v/>
      </c>
      <c r="CH1244">
        <f>'T_TTAFStock'!CF64</f>
        <v/>
      </c>
      <c r="CI1244">
        <f>'T_TTAFStock'!CG64</f>
        <v/>
      </c>
      <c r="CJ1244">
        <f>'T_TTAFStock'!CH64</f>
        <v/>
      </c>
      <c r="CK1244">
        <f>'T_TTAFStock'!CI64</f>
        <v/>
      </c>
      <c r="CL1244">
        <f>'T_TTAFStock'!CJ64</f>
        <v/>
      </c>
      <c r="CM1244">
        <f>'T_TTAFStock'!CK64</f>
        <v/>
      </c>
      <c r="CN1244">
        <f>'T_TTAFStock'!CL64</f>
        <v/>
      </c>
      <c r="CO1244">
        <f>'T_TTAFStock'!CM64</f>
        <v/>
      </c>
      <c r="CP1244">
        <f>'T_TTAFStock'!CN64</f>
        <v/>
      </c>
      <c r="CQ1244">
        <f>'T_TTAFStock'!CO64</f>
        <v/>
      </c>
      <c r="CR1244">
        <f>'T_TTAFStock'!CP64</f>
        <v/>
      </c>
      <c r="CS1244">
        <f>'T_TTAFStock'!CQ64</f>
        <v/>
      </c>
      <c r="CT1244">
        <f>'T_TTAFStock'!CR64</f>
        <v/>
      </c>
      <c r="CU1244">
        <f>'T_TTAFStock'!CS64</f>
        <v/>
      </c>
      <c r="CV1244">
        <f>'T_TTAFStock'!CT64</f>
        <v/>
      </c>
      <c r="CW1244">
        <f>'T_TTAFStock'!CU64</f>
        <v/>
      </c>
      <c r="CX1244">
        <f>'T_TTAFStock'!CV64</f>
        <v/>
      </c>
      <c r="CY1244">
        <f>'T_TTAFStock'!CW64</f>
        <v/>
      </c>
      <c r="CZ1244">
        <f>'T_TTAFStock'!CX64</f>
        <v/>
      </c>
      <c r="DA1244">
        <f>'T_TTAFStock'!CY64</f>
        <v/>
      </c>
      <c r="DB1244">
        <f>'T_TTAFStock'!CZ64</f>
        <v/>
      </c>
      <c r="DC1244">
        <f>'T_TTAFStock'!DA64</f>
        <v/>
      </c>
    </row>
    <row r="1245">
      <c r="B1245" t="inlineStr">
        <is>
          <t>自社在庫(実績,kg)</t>
        </is>
      </c>
      <c r="D1245">
        <f>'T_SelfStock'!B64</f>
        <v/>
      </c>
      <c r="E1245">
        <f>'T_SelfStock'!C64</f>
        <v/>
      </c>
      <c r="F1245">
        <f>'T_SelfStock'!D64</f>
        <v/>
      </c>
      <c r="G1245">
        <f>'T_SelfStock'!E64</f>
        <v/>
      </c>
      <c r="H1245">
        <f>'T_SelfStock'!F64</f>
        <v/>
      </c>
      <c r="I1245">
        <f>'T_SelfStock'!G64</f>
        <v/>
      </c>
      <c r="J1245">
        <f>'T_SelfStock'!H64</f>
        <v/>
      </c>
      <c r="K1245">
        <f>'T_SelfStock'!I64</f>
        <v/>
      </c>
      <c r="L1245">
        <f>'T_SelfStock'!J64</f>
        <v/>
      </c>
      <c r="M1245">
        <f>'T_SelfStock'!K64</f>
        <v/>
      </c>
      <c r="N1245">
        <f>'T_SelfStock'!L64</f>
        <v/>
      </c>
      <c r="O1245">
        <f>'T_SelfStock'!M64</f>
        <v/>
      </c>
      <c r="P1245">
        <f>'T_SelfStock'!N64</f>
        <v/>
      </c>
      <c r="Q1245">
        <f>'T_SelfStock'!O64</f>
        <v/>
      </c>
      <c r="R1245">
        <f>'T_SelfStock'!P64</f>
        <v/>
      </c>
      <c r="S1245">
        <f>'T_SelfStock'!Q64</f>
        <v/>
      </c>
      <c r="T1245">
        <f>'T_SelfStock'!R64</f>
        <v/>
      </c>
      <c r="U1245">
        <f>'T_SelfStock'!S64</f>
        <v/>
      </c>
      <c r="V1245">
        <f>'T_SelfStock'!T64</f>
        <v/>
      </c>
      <c r="W1245">
        <f>'T_SelfStock'!U64</f>
        <v/>
      </c>
      <c r="X1245">
        <f>'T_SelfStock'!V64</f>
        <v/>
      </c>
      <c r="Y1245">
        <f>'T_SelfStock'!W64</f>
        <v/>
      </c>
      <c r="Z1245">
        <f>'T_SelfStock'!X64</f>
        <v/>
      </c>
      <c r="AA1245">
        <f>'T_SelfStock'!Y64</f>
        <v/>
      </c>
      <c r="AB1245">
        <f>'T_SelfStock'!Z64</f>
        <v/>
      </c>
      <c r="AC1245">
        <f>'T_SelfStock'!AA64</f>
        <v/>
      </c>
      <c r="AD1245">
        <f>'T_SelfStock'!AB64</f>
        <v/>
      </c>
      <c r="AE1245">
        <f>'T_SelfStock'!AC64</f>
        <v/>
      </c>
      <c r="AF1245">
        <f>'T_SelfStock'!AD64</f>
        <v/>
      </c>
      <c r="AG1245">
        <f>'T_SelfStock'!AE64</f>
        <v/>
      </c>
      <c r="AH1245">
        <f>'T_SelfStock'!AF64</f>
        <v/>
      </c>
      <c r="AI1245">
        <f>'T_SelfStock'!AG64</f>
        <v/>
      </c>
      <c r="AJ1245">
        <f>'T_SelfStock'!AH64</f>
        <v/>
      </c>
      <c r="AK1245">
        <f>'T_SelfStock'!AI64</f>
        <v/>
      </c>
      <c r="AL1245">
        <f>'T_SelfStock'!AJ64</f>
        <v/>
      </c>
      <c r="AM1245">
        <f>'T_SelfStock'!AK64</f>
        <v/>
      </c>
      <c r="AN1245">
        <f>'T_SelfStock'!AL64</f>
        <v/>
      </c>
      <c r="AO1245">
        <f>'T_SelfStock'!AM64</f>
        <v/>
      </c>
      <c r="AP1245">
        <f>'T_SelfStock'!AN64</f>
        <v/>
      </c>
      <c r="AQ1245">
        <f>'T_SelfStock'!AO64</f>
        <v/>
      </c>
      <c r="AR1245">
        <f>'T_SelfStock'!AP64</f>
        <v/>
      </c>
      <c r="AS1245">
        <f>'T_SelfStock'!AQ64</f>
        <v/>
      </c>
      <c r="AT1245">
        <f>'T_SelfStock'!AR64</f>
        <v/>
      </c>
      <c r="AU1245">
        <f>'T_SelfStock'!AS64</f>
        <v/>
      </c>
      <c r="AV1245">
        <f>'T_SelfStock'!AT64</f>
        <v/>
      </c>
      <c r="AW1245">
        <f>'T_SelfStock'!AU64</f>
        <v/>
      </c>
      <c r="AX1245">
        <f>'T_SelfStock'!AV64</f>
        <v/>
      </c>
      <c r="AY1245">
        <f>'T_SelfStock'!AW64</f>
        <v/>
      </c>
      <c r="AZ1245">
        <f>'T_SelfStock'!AX64</f>
        <v/>
      </c>
      <c r="BA1245">
        <f>'T_SelfStock'!AY64</f>
        <v/>
      </c>
      <c r="BB1245">
        <f>'T_SelfStock'!AZ64</f>
        <v/>
      </c>
      <c r="BC1245">
        <f>'T_SelfStock'!BA64</f>
        <v/>
      </c>
      <c r="BD1245">
        <f>'T_SelfStock'!BB64</f>
        <v/>
      </c>
      <c r="BE1245">
        <f>'T_SelfStock'!BC64</f>
        <v/>
      </c>
      <c r="BF1245">
        <f>'T_SelfStock'!BD64</f>
        <v/>
      </c>
      <c r="BG1245">
        <f>'T_SelfStock'!BE64</f>
        <v/>
      </c>
      <c r="BH1245">
        <f>'T_SelfStock'!BF64</f>
        <v/>
      </c>
      <c r="BI1245">
        <f>'T_SelfStock'!BG64</f>
        <v/>
      </c>
      <c r="BJ1245">
        <f>'T_SelfStock'!BH64</f>
        <v/>
      </c>
      <c r="BK1245">
        <f>'T_SelfStock'!BI64</f>
        <v/>
      </c>
      <c r="BL1245">
        <f>'T_SelfStock'!BJ64</f>
        <v/>
      </c>
      <c r="BM1245">
        <f>'T_SelfStock'!BK64</f>
        <v/>
      </c>
      <c r="BN1245">
        <f>'T_SelfStock'!BL64</f>
        <v/>
      </c>
      <c r="BO1245">
        <f>'T_SelfStock'!BM64</f>
        <v/>
      </c>
      <c r="BP1245">
        <f>'T_SelfStock'!BN64</f>
        <v/>
      </c>
      <c r="BQ1245">
        <f>'T_SelfStock'!BO64</f>
        <v/>
      </c>
      <c r="BR1245">
        <f>'T_SelfStock'!BP64</f>
        <v/>
      </c>
      <c r="BS1245">
        <f>'T_SelfStock'!BQ64</f>
        <v/>
      </c>
      <c r="BT1245">
        <f>'T_SelfStock'!BR64</f>
        <v/>
      </c>
      <c r="BU1245">
        <f>'T_SelfStock'!BS64</f>
        <v/>
      </c>
      <c r="BV1245">
        <f>'T_SelfStock'!BT64</f>
        <v/>
      </c>
      <c r="BW1245">
        <f>'T_SelfStock'!BU64</f>
        <v/>
      </c>
      <c r="BX1245">
        <f>'T_SelfStock'!BV64</f>
        <v/>
      </c>
      <c r="BY1245">
        <f>'T_SelfStock'!BW64</f>
        <v/>
      </c>
      <c r="BZ1245">
        <f>'T_SelfStock'!BX64</f>
        <v/>
      </c>
      <c r="CA1245">
        <f>'T_SelfStock'!BY64</f>
        <v/>
      </c>
      <c r="CB1245">
        <f>'T_SelfStock'!BZ64</f>
        <v/>
      </c>
      <c r="CC1245">
        <f>'T_SelfStock'!CA64</f>
        <v/>
      </c>
      <c r="CD1245">
        <f>'T_SelfStock'!CB64</f>
        <v/>
      </c>
      <c r="CE1245">
        <f>'T_SelfStock'!CC64</f>
        <v/>
      </c>
      <c r="CF1245">
        <f>'T_SelfStock'!CD64</f>
        <v/>
      </c>
      <c r="CG1245">
        <f>'T_SelfStock'!CE64</f>
        <v/>
      </c>
      <c r="CH1245">
        <f>'T_SelfStock'!CF64</f>
        <v/>
      </c>
      <c r="CI1245">
        <f>'T_SelfStock'!CG64</f>
        <v/>
      </c>
      <c r="CJ1245">
        <f>'T_SelfStock'!CH64</f>
        <v/>
      </c>
      <c r="CK1245">
        <f>'T_SelfStock'!CI64</f>
        <v/>
      </c>
      <c r="CL1245">
        <f>'T_SelfStock'!CJ64</f>
        <v/>
      </c>
      <c r="CM1245">
        <f>'T_SelfStock'!CK64</f>
        <v/>
      </c>
      <c r="CN1245">
        <f>'T_SelfStock'!CL64</f>
        <v/>
      </c>
      <c r="CO1245">
        <f>'T_SelfStock'!CM64</f>
        <v/>
      </c>
      <c r="CP1245">
        <f>'T_SelfStock'!CN64</f>
        <v/>
      </c>
      <c r="CQ1245">
        <f>'T_SelfStock'!CO64</f>
        <v/>
      </c>
      <c r="CR1245">
        <f>'T_SelfStock'!CP64</f>
        <v/>
      </c>
      <c r="CS1245">
        <f>'T_SelfStock'!CQ64</f>
        <v/>
      </c>
      <c r="CT1245">
        <f>'T_SelfStock'!CR64</f>
        <v/>
      </c>
      <c r="CU1245">
        <f>'T_SelfStock'!CS64</f>
        <v/>
      </c>
      <c r="CV1245">
        <f>'T_SelfStock'!CT64</f>
        <v/>
      </c>
      <c r="CW1245">
        <f>'T_SelfStock'!CU64</f>
        <v/>
      </c>
      <c r="CX1245">
        <f>'T_SelfStock'!CV64</f>
        <v/>
      </c>
      <c r="CY1245">
        <f>'T_SelfStock'!CW64</f>
        <v/>
      </c>
      <c r="CZ1245">
        <f>'T_SelfStock'!CX64</f>
        <v/>
      </c>
      <c r="DA1245">
        <f>'T_SelfStock'!CY64</f>
        <v/>
      </c>
      <c r="DB1245">
        <f>'T_SelfStock'!CZ64</f>
        <v/>
      </c>
      <c r="DC1245">
        <f>'T_SelfStock'!DA64</f>
        <v/>
      </c>
    </row>
    <row r="1246">
      <c r="B1246" t="inlineStr">
        <is>
          <t>Order(発注予定,kg)</t>
        </is>
      </c>
      <c r="D1246" s="23" t="n"/>
      <c r="E1246" s="23" t="n"/>
      <c r="F1246" s="23" t="n"/>
      <c r="G1246" s="23" t="n"/>
      <c r="H1246" s="23" t="n"/>
      <c r="I1246" s="23" t="n"/>
      <c r="J1246" s="23" t="n"/>
      <c r="K1246" s="23" t="n"/>
      <c r="L1246" s="23" t="n"/>
      <c r="M1246" s="23" t="n"/>
      <c r="N1246" s="23" t="n"/>
      <c r="O1246" s="23" t="n"/>
      <c r="P1246" s="23" t="n"/>
      <c r="Q1246" s="23" t="n"/>
      <c r="R1246" s="23" t="n"/>
      <c r="S1246" s="23" t="n"/>
      <c r="T1246" s="23" t="n"/>
      <c r="U1246" s="23" t="n"/>
      <c r="V1246" s="23" t="n"/>
      <c r="W1246" s="23" t="n"/>
      <c r="X1246" s="23" t="n"/>
      <c r="Y1246" s="23" t="n"/>
      <c r="Z1246" s="23" t="n"/>
      <c r="AA1246" s="23" t="n"/>
      <c r="AB1246" s="23" t="n"/>
      <c r="AC1246" s="23" t="n"/>
      <c r="AD1246" s="23" t="n"/>
      <c r="AE1246" s="23" t="n"/>
      <c r="AF1246" s="23" t="n"/>
      <c r="AG1246" s="23" t="n"/>
      <c r="AH1246" s="23" t="n"/>
      <c r="AI1246" s="23" t="n"/>
      <c r="AJ1246" s="23" t="n"/>
      <c r="AK1246" s="23" t="n"/>
      <c r="AL1246" s="23" t="n"/>
      <c r="AM1246" s="23" t="n"/>
      <c r="AN1246" s="23" t="n"/>
      <c r="AO1246" s="23" t="n"/>
      <c r="AP1246" s="23" t="n"/>
      <c r="AQ1246" s="23" t="n"/>
      <c r="AR1246" s="23" t="n"/>
      <c r="AS1246" s="23" t="n"/>
      <c r="AT1246" s="23" t="n"/>
      <c r="AU1246" s="23" t="n"/>
      <c r="AV1246" s="23" t="n"/>
      <c r="AW1246" s="23" t="n"/>
      <c r="AX1246" s="23" t="n"/>
      <c r="AY1246" s="23" t="n"/>
      <c r="AZ1246" s="23" t="n"/>
      <c r="BA1246" s="23" t="n"/>
      <c r="BB1246" s="23" t="n"/>
      <c r="BC1246" s="23" t="n"/>
      <c r="BD1246" s="23" t="n"/>
      <c r="BE1246" s="23" t="n"/>
      <c r="BF1246" s="23" t="n"/>
      <c r="BG1246" s="23" t="n"/>
      <c r="BH1246" s="23" t="n"/>
      <c r="BI1246" s="23" t="n"/>
      <c r="BJ1246" s="23" t="n"/>
      <c r="BK1246" s="23" t="n"/>
      <c r="BL1246" s="23" t="n"/>
      <c r="BM1246" s="23" t="n"/>
      <c r="BN1246" s="23" t="n"/>
      <c r="BO1246" s="23" t="n"/>
      <c r="BP1246" s="23" t="n"/>
      <c r="BQ1246" s="23" t="n"/>
      <c r="BR1246" s="23" t="n"/>
      <c r="BS1246" s="23" t="n"/>
      <c r="BT1246" s="23" t="n"/>
      <c r="BU1246" s="23" t="n"/>
      <c r="BV1246" s="23" t="n"/>
      <c r="BW1246" s="23" t="n"/>
      <c r="BX1246" s="23" t="n"/>
      <c r="BY1246" s="23" t="n"/>
      <c r="BZ1246" s="23" t="n"/>
      <c r="CA1246" s="23" t="n"/>
      <c r="CB1246" s="23" t="n"/>
      <c r="CC1246" s="23" t="n"/>
      <c r="CD1246" s="23" t="n"/>
      <c r="CE1246" s="23" t="n"/>
      <c r="CF1246" s="23" t="n"/>
      <c r="CG1246" s="23" t="n"/>
      <c r="CH1246" s="23" t="n"/>
      <c r="CI1246" s="23" t="n"/>
      <c r="CJ1246" s="23" t="n"/>
      <c r="CK1246" s="23" t="n"/>
      <c r="CL1246" s="23" t="n"/>
      <c r="CM1246" s="23" t="n"/>
      <c r="CN1246" s="23" t="n"/>
      <c r="CO1246" s="23" t="n"/>
      <c r="CP1246" s="23" t="n"/>
      <c r="CQ1246" s="23" t="n"/>
      <c r="CR1246" s="23" t="n"/>
      <c r="CS1246" s="23" t="n"/>
      <c r="CT1246" s="23" t="n"/>
      <c r="CU1246" s="23" t="n"/>
      <c r="CV1246" s="23" t="n"/>
      <c r="CW1246" s="23" t="n"/>
      <c r="CX1246" s="23" t="n"/>
      <c r="CY1246" s="23" t="n"/>
      <c r="CZ1246" s="23" t="n"/>
      <c r="DA1246" s="23" t="n"/>
      <c r="DB1246" s="23" t="n"/>
      <c r="DC1246" s="23" t="n"/>
      <c r="DE1246" s="12" t="inlineStr">
        <is>
          <t>CHEM-1690</t>
        </is>
      </c>
    </row>
    <row r="1247">
      <c r="B1247" s="24" t="inlineStr">
        <is>
          <t>PO_No</t>
        </is>
      </c>
      <c r="D1247" s="25" t="n"/>
      <c r="E1247" s="25" t="n"/>
      <c r="F1247" s="25" t="n"/>
      <c r="G1247" s="25" t="n"/>
      <c r="H1247" s="25" t="n"/>
      <c r="I1247" s="25" t="n"/>
      <c r="J1247" s="25" t="n"/>
      <c r="K1247" s="25" t="n"/>
      <c r="L1247" s="25" t="n"/>
      <c r="M1247" s="25" t="n"/>
      <c r="N1247" s="25" t="n"/>
      <c r="O1247" s="25" t="n"/>
      <c r="P1247" s="25" t="n"/>
      <c r="Q1247" s="25" t="n"/>
      <c r="R1247" s="25" t="n"/>
      <c r="S1247" s="25" t="n"/>
      <c r="T1247" s="25" t="n"/>
      <c r="U1247" s="25" t="n"/>
      <c r="V1247" s="25" t="n"/>
      <c r="W1247" s="25" t="n"/>
      <c r="X1247" s="25" t="n"/>
      <c r="Y1247" s="25" t="n"/>
      <c r="Z1247" s="25" t="n"/>
      <c r="AA1247" s="25" t="n"/>
      <c r="AB1247" s="25" t="n"/>
      <c r="AC1247" s="25" t="n"/>
      <c r="AD1247" s="25" t="n"/>
      <c r="AE1247" s="25" t="n"/>
      <c r="AF1247" s="25" t="n"/>
      <c r="AG1247" s="25" t="n"/>
      <c r="AH1247" s="25" t="n"/>
      <c r="AI1247" s="25" t="n"/>
      <c r="AJ1247" s="25" t="n"/>
      <c r="AK1247" s="25" t="n"/>
      <c r="AL1247" s="25" t="n"/>
      <c r="AM1247" s="25" t="n"/>
      <c r="AN1247" s="25" t="n"/>
      <c r="AO1247" s="25" t="n"/>
      <c r="AP1247" s="25" t="n"/>
      <c r="AQ1247" s="25" t="n"/>
      <c r="AR1247" s="25" t="n"/>
      <c r="AS1247" s="25" t="n"/>
      <c r="AT1247" s="25" t="n"/>
      <c r="AU1247" s="25" t="n"/>
      <c r="AV1247" s="25" t="n"/>
      <c r="AW1247" s="25" t="n"/>
      <c r="AX1247" s="25" t="n"/>
      <c r="AY1247" s="25" t="n"/>
      <c r="AZ1247" s="25" t="n"/>
      <c r="BA1247" s="25" t="n"/>
      <c r="BB1247" s="25" t="n"/>
      <c r="BC1247" s="25" t="n"/>
      <c r="BD1247" s="25" t="n"/>
      <c r="BE1247" s="25" t="n"/>
      <c r="BF1247" s="25" t="n"/>
      <c r="BG1247" s="25" t="n"/>
      <c r="BH1247" s="25" t="n"/>
      <c r="BI1247" s="25" t="n"/>
      <c r="BJ1247" s="25" t="n"/>
      <c r="BK1247" s="25" t="n"/>
      <c r="BL1247" s="25" t="n"/>
      <c r="BM1247" s="25" t="n"/>
      <c r="BN1247" s="25" t="n"/>
      <c r="BO1247" s="25" t="n"/>
      <c r="BP1247" s="25" t="n"/>
      <c r="BQ1247" s="25" t="n"/>
      <c r="BR1247" s="25" t="n"/>
      <c r="BS1247" s="25" t="n"/>
      <c r="BT1247" s="25" t="n"/>
      <c r="BU1247" s="25" t="n"/>
      <c r="BV1247" s="25" t="n"/>
      <c r="BW1247" s="25" t="n"/>
      <c r="BX1247" s="25" t="n"/>
      <c r="BY1247" s="25" t="n"/>
      <c r="BZ1247" s="25" t="n"/>
      <c r="CA1247" s="25" t="n"/>
      <c r="CB1247" s="25" t="n"/>
      <c r="CC1247" s="25" t="n"/>
      <c r="CD1247" s="25" t="n"/>
      <c r="CE1247" s="25" t="n"/>
      <c r="CF1247" s="25" t="n"/>
      <c r="CG1247" s="25" t="n"/>
      <c r="CH1247" s="25" t="n"/>
      <c r="CI1247" s="25" t="n"/>
      <c r="CJ1247" s="25" t="n"/>
      <c r="CK1247" s="25" t="n"/>
      <c r="CL1247" s="25" t="n"/>
      <c r="CM1247" s="25" t="n"/>
      <c r="CN1247" s="25" t="n"/>
      <c r="CO1247" s="25" t="n"/>
      <c r="CP1247" s="25" t="n"/>
      <c r="CQ1247" s="25" t="n"/>
      <c r="CR1247" s="25" t="n"/>
      <c r="CS1247" s="25" t="n"/>
      <c r="CT1247" s="25" t="n"/>
      <c r="CU1247" s="25" t="n"/>
      <c r="CV1247" s="25" t="n"/>
      <c r="CW1247" s="25" t="n"/>
      <c r="CX1247" s="25" t="n"/>
      <c r="CY1247" s="25" t="n"/>
      <c r="CZ1247" s="25" t="n"/>
      <c r="DA1247" s="25" t="n"/>
      <c r="DB1247" s="25" t="n"/>
      <c r="DC1247" s="25" t="n"/>
    </row>
    <row r="1248">
      <c r="B1248" s="5" t="inlineStr">
        <is>
          <t>合計在庫(週末時点,kg)</t>
        </is>
      </c>
      <c r="D1248">
        <f>'Grid_Stock'!B60</f>
        <v/>
      </c>
      <c r="E1248">
        <f>'Grid_Stock'!C60</f>
        <v/>
      </c>
      <c r="F1248">
        <f>'Grid_Stock'!D60</f>
        <v/>
      </c>
      <c r="G1248">
        <f>'Grid_Stock'!E60</f>
        <v/>
      </c>
      <c r="H1248">
        <f>'Grid_Stock'!F60</f>
        <v/>
      </c>
      <c r="I1248">
        <f>'Grid_Stock'!G60</f>
        <v/>
      </c>
      <c r="J1248">
        <f>'Grid_Stock'!H60</f>
        <v/>
      </c>
      <c r="K1248">
        <f>'Grid_Stock'!I60</f>
        <v/>
      </c>
      <c r="L1248">
        <f>'Grid_Stock'!J60</f>
        <v/>
      </c>
      <c r="M1248">
        <f>'Grid_Stock'!K60</f>
        <v/>
      </c>
      <c r="N1248">
        <f>'Grid_Stock'!L60</f>
        <v/>
      </c>
      <c r="O1248">
        <f>'Grid_Stock'!M60</f>
        <v/>
      </c>
      <c r="P1248">
        <f>'Grid_Stock'!N60</f>
        <v/>
      </c>
      <c r="Q1248">
        <f>'Grid_Stock'!O60</f>
        <v/>
      </c>
      <c r="R1248">
        <f>'Grid_Stock'!P60</f>
        <v/>
      </c>
      <c r="S1248">
        <f>'Grid_Stock'!Q60</f>
        <v/>
      </c>
      <c r="T1248">
        <f>'Grid_Stock'!R60</f>
        <v/>
      </c>
      <c r="U1248">
        <f>'Grid_Stock'!S60</f>
        <v/>
      </c>
      <c r="V1248">
        <f>'Grid_Stock'!T60</f>
        <v/>
      </c>
      <c r="W1248">
        <f>'Grid_Stock'!U60</f>
        <v/>
      </c>
      <c r="X1248">
        <f>'Grid_Stock'!V60</f>
        <v/>
      </c>
      <c r="Y1248">
        <f>'Grid_Stock'!W60</f>
        <v/>
      </c>
      <c r="Z1248">
        <f>'Grid_Stock'!X60</f>
        <v/>
      </c>
      <c r="AA1248">
        <f>'Grid_Stock'!Y60</f>
        <v/>
      </c>
      <c r="AB1248">
        <f>'Grid_Stock'!Z60</f>
        <v/>
      </c>
      <c r="AC1248">
        <f>'Grid_Stock'!AA60</f>
        <v/>
      </c>
      <c r="AD1248">
        <f>'Grid_Stock'!AB60</f>
        <v/>
      </c>
      <c r="AE1248">
        <f>'Grid_Stock'!AC60</f>
        <v/>
      </c>
      <c r="AF1248">
        <f>'Grid_Stock'!AD60</f>
        <v/>
      </c>
      <c r="AG1248">
        <f>'Grid_Stock'!AE60</f>
        <v/>
      </c>
      <c r="AH1248">
        <f>'Grid_Stock'!AF60</f>
        <v/>
      </c>
      <c r="AI1248">
        <f>'Grid_Stock'!AG60</f>
        <v/>
      </c>
      <c r="AJ1248">
        <f>'Grid_Stock'!AH60</f>
        <v/>
      </c>
      <c r="AK1248">
        <f>'Grid_Stock'!AI60</f>
        <v/>
      </c>
      <c r="AL1248">
        <f>'Grid_Stock'!AJ60</f>
        <v/>
      </c>
      <c r="AM1248">
        <f>'Grid_Stock'!AK60</f>
        <v/>
      </c>
      <c r="AN1248">
        <f>'Grid_Stock'!AL60</f>
        <v/>
      </c>
      <c r="AO1248">
        <f>'Grid_Stock'!AM60</f>
        <v/>
      </c>
      <c r="AP1248">
        <f>'Grid_Stock'!AN60</f>
        <v/>
      </c>
      <c r="AQ1248">
        <f>'Grid_Stock'!AO60</f>
        <v/>
      </c>
      <c r="AR1248">
        <f>'Grid_Stock'!AP60</f>
        <v/>
      </c>
      <c r="AS1248">
        <f>'Grid_Stock'!AQ60</f>
        <v/>
      </c>
      <c r="AT1248">
        <f>'Grid_Stock'!AR60</f>
        <v/>
      </c>
      <c r="AU1248">
        <f>'Grid_Stock'!AS60</f>
        <v/>
      </c>
      <c r="AV1248">
        <f>'Grid_Stock'!AT60</f>
        <v/>
      </c>
      <c r="AW1248">
        <f>'Grid_Stock'!AU60</f>
        <v/>
      </c>
      <c r="AX1248">
        <f>'Grid_Stock'!AV60</f>
        <v/>
      </c>
      <c r="AY1248">
        <f>'Grid_Stock'!AW60</f>
        <v/>
      </c>
      <c r="AZ1248">
        <f>'Grid_Stock'!AX60</f>
        <v/>
      </c>
      <c r="BA1248">
        <f>'Grid_Stock'!AY60</f>
        <v/>
      </c>
      <c r="BB1248">
        <f>'Grid_Stock'!AZ60</f>
        <v/>
      </c>
      <c r="BC1248">
        <f>'Grid_Stock'!BA60</f>
        <v/>
      </c>
      <c r="BD1248">
        <f>'Grid_Stock'!BB60</f>
        <v/>
      </c>
      <c r="BE1248">
        <f>'Grid_Stock'!BC60</f>
        <v/>
      </c>
      <c r="BF1248">
        <f>'Grid_Stock'!BD60</f>
        <v/>
      </c>
      <c r="BG1248">
        <f>'Grid_Stock'!BE60</f>
        <v/>
      </c>
      <c r="BH1248">
        <f>'Grid_Stock'!BF60</f>
        <v/>
      </c>
      <c r="BI1248">
        <f>'Grid_Stock'!BG60</f>
        <v/>
      </c>
      <c r="BJ1248">
        <f>'Grid_Stock'!BH60</f>
        <v/>
      </c>
      <c r="BK1248">
        <f>'Grid_Stock'!BI60</f>
        <v/>
      </c>
      <c r="BL1248">
        <f>'Grid_Stock'!BJ60</f>
        <v/>
      </c>
      <c r="BM1248">
        <f>'Grid_Stock'!BK60</f>
        <v/>
      </c>
      <c r="BN1248">
        <f>'Grid_Stock'!BL60</f>
        <v/>
      </c>
      <c r="BO1248">
        <f>'Grid_Stock'!BM60</f>
        <v/>
      </c>
      <c r="BP1248">
        <f>'Grid_Stock'!BN60</f>
        <v/>
      </c>
      <c r="BQ1248">
        <f>'Grid_Stock'!BO60</f>
        <v/>
      </c>
      <c r="BR1248">
        <f>'Grid_Stock'!BP60</f>
        <v/>
      </c>
      <c r="BS1248">
        <f>'Grid_Stock'!BQ60</f>
        <v/>
      </c>
      <c r="BT1248">
        <f>'Grid_Stock'!BR60</f>
        <v/>
      </c>
      <c r="BU1248">
        <f>'Grid_Stock'!BS60</f>
        <v/>
      </c>
      <c r="BV1248">
        <f>'Grid_Stock'!BT60</f>
        <v/>
      </c>
      <c r="BW1248">
        <f>'Grid_Stock'!BU60</f>
        <v/>
      </c>
      <c r="BX1248">
        <f>'Grid_Stock'!BV60</f>
        <v/>
      </c>
      <c r="BY1248">
        <f>'Grid_Stock'!BW60</f>
        <v/>
      </c>
      <c r="BZ1248">
        <f>'Grid_Stock'!BX60</f>
        <v/>
      </c>
      <c r="CA1248">
        <f>'Grid_Stock'!BY60</f>
        <v/>
      </c>
      <c r="CB1248">
        <f>'Grid_Stock'!BZ60</f>
        <v/>
      </c>
      <c r="CC1248">
        <f>'Grid_Stock'!CA60</f>
        <v/>
      </c>
      <c r="CD1248">
        <f>'Grid_Stock'!CB60</f>
        <v/>
      </c>
      <c r="CE1248">
        <f>'Grid_Stock'!CC60</f>
        <v/>
      </c>
      <c r="CF1248">
        <f>'Grid_Stock'!CD60</f>
        <v/>
      </c>
      <c r="CG1248">
        <f>'Grid_Stock'!CE60</f>
        <v/>
      </c>
      <c r="CH1248">
        <f>'Grid_Stock'!CF60</f>
        <v/>
      </c>
      <c r="CI1248">
        <f>'Grid_Stock'!CG60</f>
        <v/>
      </c>
      <c r="CJ1248">
        <f>'Grid_Stock'!CH60</f>
        <v/>
      </c>
      <c r="CK1248">
        <f>'Grid_Stock'!CI60</f>
        <v/>
      </c>
      <c r="CL1248">
        <f>'Grid_Stock'!CJ60</f>
        <v/>
      </c>
      <c r="CM1248">
        <f>'Grid_Stock'!CK60</f>
        <v/>
      </c>
      <c r="CN1248">
        <f>'Grid_Stock'!CL60</f>
        <v/>
      </c>
      <c r="CO1248">
        <f>'Grid_Stock'!CM60</f>
        <v/>
      </c>
      <c r="CP1248">
        <f>'Grid_Stock'!CN60</f>
        <v/>
      </c>
      <c r="CQ1248">
        <f>'Grid_Stock'!CO60</f>
        <v/>
      </c>
      <c r="CR1248">
        <f>'Grid_Stock'!CP60</f>
        <v/>
      </c>
      <c r="CS1248">
        <f>'Grid_Stock'!CQ60</f>
        <v/>
      </c>
      <c r="CT1248">
        <f>'Grid_Stock'!CR60</f>
        <v/>
      </c>
      <c r="CU1248">
        <f>'Grid_Stock'!CS60</f>
        <v/>
      </c>
      <c r="CV1248">
        <f>'Grid_Stock'!CT60</f>
        <v/>
      </c>
      <c r="CW1248">
        <f>'Grid_Stock'!CU60</f>
        <v/>
      </c>
      <c r="CX1248">
        <f>'Grid_Stock'!CV60</f>
        <v/>
      </c>
      <c r="CY1248">
        <f>'Grid_Stock'!CW60</f>
        <v/>
      </c>
      <c r="CZ1248">
        <f>'Grid_Stock'!CX60</f>
        <v/>
      </c>
      <c r="DA1248">
        <f>'Grid_Stock'!CY60</f>
        <v/>
      </c>
      <c r="DB1248">
        <f>'Grid_Stock'!CZ60</f>
        <v/>
      </c>
      <c r="DC1248">
        <f>'Grid_Stock'!DA60</f>
        <v/>
      </c>
    </row>
    <row r="1249">
      <c r="B1249" s="26" t="inlineStr">
        <is>
          <t>（発注の目安はDashboardの基準在庫[下限/上限]と色分けを参照）</t>
        </is>
      </c>
    </row>
    <row r="1251">
      <c r="A1251" s="21" t="inlineStr">
        <is>
          <t>CHEM-1720</t>
        </is>
      </c>
      <c r="B1251" s="21" t="inlineStr">
        <is>
          <t>TPZ 868</t>
        </is>
      </c>
      <c r="C1251" s="22" t="n"/>
      <c r="D1251" s="21" t="n"/>
      <c r="E1251" s="21" t="n"/>
      <c r="F1251" s="21" t="n"/>
      <c r="G1251" s="21" t="n"/>
      <c r="H1251" s="21" t="n"/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  <c r="AA1251" s="21" t="n"/>
      <c r="AB1251" s="21" t="n"/>
      <c r="AC1251" s="21" t="n"/>
      <c r="AD1251" s="21" t="n"/>
      <c r="AE1251" s="21" t="n"/>
      <c r="AF1251" s="21" t="n"/>
      <c r="AG1251" s="21" t="n"/>
      <c r="AH1251" s="21" t="n"/>
      <c r="AI1251" s="21" t="n"/>
      <c r="AJ1251" s="21" t="n"/>
      <c r="AK1251" s="21" t="n"/>
      <c r="AL1251" s="21" t="n"/>
      <c r="AM1251" s="21" t="n"/>
      <c r="AN1251" s="21" t="n"/>
      <c r="AO1251" s="21" t="n"/>
      <c r="AP1251" s="21" t="n"/>
      <c r="AQ1251" s="21" t="n"/>
      <c r="AR1251" s="21" t="n"/>
      <c r="AS1251" s="21" t="n"/>
      <c r="AT1251" s="21" t="n"/>
      <c r="AU1251" s="21" t="n"/>
      <c r="AV1251" s="21" t="n"/>
      <c r="AW1251" s="21" t="n"/>
      <c r="AX1251" s="21" t="n"/>
      <c r="AY1251" s="21" t="n"/>
      <c r="AZ1251" s="21" t="n"/>
      <c r="BA1251" s="21" t="n"/>
      <c r="BB1251" s="21" t="n"/>
      <c r="BC1251" s="21" t="n"/>
      <c r="BD1251" s="21" t="n"/>
      <c r="BE1251" s="21" t="n"/>
      <c r="BF1251" s="21" t="n"/>
      <c r="BG1251" s="21" t="n"/>
      <c r="BH1251" s="21" t="n"/>
      <c r="BI1251" s="21" t="n"/>
      <c r="BJ1251" s="21" t="n"/>
      <c r="BK1251" s="21" t="n"/>
      <c r="BL1251" s="21" t="n"/>
      <c r="BM1251" s="21" t="n"/>
      <c r="BN1251" s="21" t="n"/>
      <c r="BO1251" s="21" t="n"/>
      <c r="BP1251" s="21" t="n"/>
      <c r="BQ1251" s="21" t="n"/>
      <c r="BR1251" s="21" t="n"/>
      <c r="BS1251" s="21" t="n"/>
      <c r="BT1251" s="21" t="n"/>
      <c r="BU1251" s="21" t="n"/>
      <c r="BV1251" s="21" t="n"/>
      <c r="BW1251" s="21" t="n"/>
      <c r="BX1251" s="21" t="n"/>
      <c r="BY1251" s="21" t="n"/>
      <c r="BZ1251" s="21" t="n"/>
      <c r="CA1251" s="21" t="n"/>
      <c r="CB1251" s="21" t="n"/>
      <c r="CC1251" s="21" t="n"/>
      <c r="CD1251" s="21" t="n"/>
      <c r="CE1251" s="21" t="n"/>
      <c r="CF1251" s="21" t="n"/>
      <c r="CG1251" s="21" t="n"/>
      <c r="CH1251" s="21" t="n"/>
      <c r="CI1251" s="21" t="n"/>
      <c r="CJ1251" s="21" t="n"/>
      <c r="CK1251" s="21" t="n"/>
      <c r="CL1251" s="21" t="n"/>
      <c r="CM1251" s="21" t="n"/>
      <c r="CN1251" s="21" t="n"/>
      <c r="CO1251" s="21" t="n"/>
      <c r="CP1251" s="21" t="n"/>
      <c r="CQ1251" s="21" t="n"/>
      <c r="CR1251" s="21" t="n"/>
      <c r="CS1251" s="21" t="n"/>
      <c r="CT1251" s="21" t="n"/>
      <c r="CU1251" s="21" t="n"/>
      <c r="CV1251" s="21" t="n"/>
      <c r="CW1251" s="21" t="n"/>
      <c r="CX1251" s="21" t="n"/>
      <c r="CY1251" s="21" t="n"/>
      <c r="CZ1251" s="21" t="n"/>
      <c r="DA1251" s="21" t="n"/>
      <c r="DB1251" s="21" t="n"/>
      <c r="DC1251" s="21" t="n"/>
    </row>
    <row r="1252">
      <c r="B1252" t="inlineStr">
        <is>
          <t>TSP-1444</t>
        </is>
      </c>
      <c r="C1252" t="inlineStr">
        <is>
          <t>No. of batches</t>
        </is>
      </c>
      <c r="D1252">
        <f>IFERROR(INDEX(PP_Grid[#Data],$DD1252,2),0)</f>
        <v/>
      </c>
      <c r="E1252">
        <f>IFERROR(INDEX(PP_Grid[#Data],$DD1252,3),0)</f>
        <v/>
      </c>
      <c r="F1252">
        <f>IFERROR(INDEX(PP_Grid[#Data],$DD1252,4),0)</f>
        <v/>
      </c>
      <c r="G1252">
        <f>IFERROR(INDEX(PP_Grid[#Data],$DD1252,5),0)</f>
        <v/>
      </c>
      <c r="H1252">
        <f>IFERROR(INDEX(PP_Grid[#Data],$DD1252,6),0)</f>
        <v/>
      </c>
      <c r="I1252">
        <f>IFERROR(INDEX(PP_Grid[#Data],$DD1252,7),0)</f>
        <v/>
      </c>
      <c r="J1252">
        <f>IFERROR(INDEX(PP_Grid[#Data],$DD1252,8),0)</f>
        <v/>
      </c>
      <c r="K1252">
        <f>IFERROR(INDEX(PP_Grid[#Data],$DD1252,9),0)</f>
        <v/>
      </c>
      <c r="L1252">
        <f>IFERROR(INDEX(PP_Grid[#Data],$DD1252,10),0)</f>
        <v/>
      </c>
      <c r="M1252">
        <f>IFERROR(INDEX(PP_Grid[#Data],$DD1252,11),0)</f>
        <v/>
      </c>
      <c r="N1252">
        <f>IFERROR(INDEX(PP_Grid[#Data],$DD1252,12),0)</f>
        <v/>
      </c>
      <c r="O1252">
        <f>IFERROR(INDEX(PP_Grid[#Data],$DD1252,13),0)</f>
        <v/>
      </c>
      <c r="P1252">
        <f>IFERROR(INDEX(PP_Grid[#Data],$DD1252,14),0)</f>
        <v/>
      </c>
      <c r="Q1252">
        <f>IFERROR(INDEX(PP_Grid[#Data],$DD1252,15),0)</f>
        <v/>
      </c>
      <c r="R1252">
        <f>IFERROR(INDEX(PP_Grid[#Data],$DD1252,16),0)</f>
        <v/>
      </c>
      <c r="S1252">
        <f>IFERROR(INDEX(PP_Grid[#Data],$DD1252,17),0)</f>
        <v/>
      </c>
      <c r="T1252">
        <f>IFERROR(INDEX(PP_Grid[#Data],$DD1252,18),0)</f>
        <v/>
      </c>
      <c r="U1252">
        <f>IFERROR(INDEX(PP_Grid[#Data],$DD1252,19),0)</f>
        <v/>
      </c>
      <c r="V1252">
        <f>IFERROR(INDEX(PP_Grid[#Data],$DD1252,20),0)</f>
        <v/>
      </c>
      <c r="W1252">
        <f>IFERROR(INDEX(PP_Grid[#Data],$DD1252,21),0)</f>
        <v/>
      </c>
      <c r="X1252">
        <f>IFERROR(INDEX(PP_Grid[#Data],$DD1252,22),0)</f>
        <v/>
      </c>
      <c r="Y1252">
        <f>IFERROR(INDEX(PP_Grid[#Data],$DD1252,23),0)</f>
        <v/>
      </c>
      <c r="Z1252">
        <f>IFERROR(INDEX(PP_Grid[#Data],$DD1252,24),0)</f>
        <v/>
      </c>
      <c r="AA1252">
        <f>IFERROR(INDEX(PP_Grid[#Data],$DD1252,25),0)</f>
        <v/>
      </c>
      <c r="AB1252">
        <f>IFERROR(INDEX(PP_Grid[#Data],$DD1252,26),0)</f>
        <v/>
      </c>
      <c r="AC1252">
        <f>IFERROR(INDEX(PP_Grid[#Data],$DD1252,27),0)</f>
        <v/>
      </c>
      <c r="AD1252">
        <f>IFERROR(INDEX(PP_Grid[#Data],$DD1252,28),0)</f>
        <v/>
      </c>
      <c r="AE1252">
        <f>IFERROR(INDEX(PP_Grid[#Data],$DD1252,29),0)</f>
        <v/>
      </c>
      <c r="AF1252">
        <f>IFERROR(INDEX(PP_Grid[#Data],$DD1252,30),0)</f>
        <v/>
      </c>
      <c r="AG1252">
        <f>IFERROR(INDEX(PP_Grid[#Data],$DD1252,31),0)</f>
        <v/>
      </c>
      <c r="AH1252">
        <f>IFERROR(INDEX(PP_Grid[#Data],$DD1252,32),0)</f>
        <v/>
      </c>
      <c r="AI1252">
        <f>IFERROR(INDEX(PP_Grid[#Data],$DD1252,33),0)</f>
        <v/>
      </c>
      <c r="AJ1252">
        <f>IFERROR(INDEX(PP_Grid[#Data],$DD1252,34),0)</f>
        <v/>
      </c>
      <c r="AK1252">
        <f>IFERROR(INDEX(PP_Grid[#Data],$DD1252,35),0)</f>
        <v/>
      </c>
      <c r="AL1252">
        <f>IFERROR(INDEX(PP_Grid[#Data],$DD1252,36),0)</f>
        <v/>
      </c>
      <c r="AM1252">
        <f>IFERROR(INDEX(PP_Grid[#Data],$DD1252,37),0)</f>
        <v/>
      </c>
      <c r="AN1252">
        <f>IFERROR(INDEX(PP_Grid[#Data],$DD1252,38),0)</f>
        <v/>
      </c>
      <c r="AO1252">
        <f>IFERROR(INDEX(PP_Grid[#Data],$DD1252,39),0)</f>
        <v/>
      </c>
      <c r="AP1252">
        <f>IFERROR(INDEX(PP_Grid[#Data],$DD1252,40),0)</f>
        <v/>
      </c>
      <c r="AQ1252">
        <f>IFERROR(INDEX(PP_Grid[#Data],$DD1252,41),0)</f>
        <v/>
      </c>
      <c r="AR1252">
        <f>IFERROR(INDEX(PP_Grid[#Data],$DD1252,42),0)</f>
        <v/>
      </c>
      <c r="AS1252">
        <f>IFERROR(INDEX(PP_Grid[#Data],$DD1252,43),0)</f>
        <v/>
      </c>
      <c r="AT1252">
        <f>IFERROR(INDEX(PP_Grid[#Data],$DD1252,44),0)</f>
        <v/>
      </c>
      <c r="AU1252">
        <f>IFERROR(INDEX(PP_Grid[#Data],$DD1252,45),0)</f>
        <v/>
      </c>
      <c r="AV1252">
        <f>IFERROR(INDEX(PP_Grid[#Data],$DD1252,46),0)</f>
        <v/>
      </c>
      <c r="AW1252">
        <f>IFERROR(INDEX(PP_Grid[#Data],$DD1252,47),0)</f>
        <v/>
      </c>
      <c r="AX1252">
        <f>IFERROR(INDEX(PP_Grid[#Data],$DD1252,48),0)</f>
        <v/>
      </c>
      <c r="AY1252">
        <f>IFERROR(INDEX(PP_Grid[#Data],$DD1252,49),0)</f>
        <v/>
      </c>
      <c r="AZ1252">
        <f>IFERROR(INDEX(PP_Grid[#Data],$DD1252,50),0)</f>
        <v/>
      </c>
      <c r="BA1252">
        <f>IFERROR(INDEX(PP_Grid[#Data],$DD1252,51),0)</f>
        <v/>
      </c>
      <c r="BB1252">
        <f>IFERROR(INDEX(PP_Grid[#Data],$DD1252,52),0)</f>
        <v/>
      </c>
      <c r="BC1252">
        <f>IFERROR(INDEX(PP_Grid[#Data],$DD1252,53),0)</f>
        <v/>
      </c>
      <c r="BD1252">
        <f>IFERROR(INDEX(PP_Grid[#Data],$DD1252,54),0)</f>
        <v/>
      </c>
      <c r="BE1252">
        <f>IFERROR(INDEX(PP_Grid[#Data],$DD1252,55),0)</f>
        <v/>
      </c>
      <c r="BF1252">
        <f>IFERROR(INDEX(PP_Grid[#Data],$DD1252,56),0)</f>
        <v/>
      </c>
      <c r="BG1252">
        <f>IFERROR(INDEX(PP_Grid[#Data],$DD1252,57),0)</f>
        <v/>
      </c>
      <c r="BH1252">
        <f>IFERROR(INDEX(PP_Grid[#Data],$DD1252,58),0)</f>
        <v/>
      </c>
      <c r="BI1252">
        <f>IFERROR(INDEX(PP_Grid[#Data],$DD1252,59),0)</f>
        <v/>
      </c>
      <c r="BJ1252">
        <f>IFERROR(INDEX(PP_Grid[#Data],$DD1252,60),0)</f>
        <v/>
      </c>
      <c r="BK1252">
        <f>IFERROR(INDEX(PP_Grid[#Data],$DD1252,61),0)</f>
        <v/>
      </c>
      <c r="BL1252">
        <f>IFERROR(INDEX(PP_Grid[#Data],$DD1252,62),0)</f>
        <v/>
      </c>
      <c r="BM1252">
        <f>IFERROR(INDEX(PP_Grid[#Data],$DD1252,63),0)</f>
        <v/>
      </c>
      <c r="BN1252">
        <f>IFERROR(INDEX(PP_Grid[#Data],$DD1252,64),0)</f>
        <v/>
      </c>
      <c r="BO1252">
        <f>IFERROR(INDEX(PP_Grid[#Data],$DD1252,65),0)</f>
        <v/>
      </c>
      <c r="BP1252">
        <f>IFERROR(INDEX(PP_Grid[#Data],$DD1252,66),0)</f>
        <v/>
      </c>
      <c r="BQ1252">
        <f>IFERROR(INDEX(PP_Grid[#Data],$DD1252,67),0)</f>
        <v/>
      </c>
      <c r="BR1252">
        <f>IFERROR(INDEX(PP_Grid[#Data],$DD1252,68),0)</f>
        <v/>
      </c>
      <c r="BS1252">
        <f>IFERROR(INDEX(PP_Grid[#Data],$DD1252,69),0)</f>
        <v/>
      </c>
      <c r="BT1252">
        <f>IFERROR(INDEX(PP_Grid[#Data],$DD1252,70),0)</f>
        <v/>
      </c>
      <c r="BU1252">
        <f>IFERROR(INDEX(PP_Grid[#Data],$DD1252,71),0)</f>
        <v/>
      </c>
      <c r="BV1252">
        <f>IFERROR(INDEX(PP_Grid[#Data],$DD1252,72),0)</f>
        <v/>
      </c>
      <c r="BW1252">
        <f>IFERROR(INDEX(PP_Grid[#Data],$DD1252,73),0)</f>
        <v/>
      </c>
      <c r="BX1252">
        <f>IFERROR(INDEX(PP_Grid[#Data],$DD1252,74),0)</f>
        <v/>
      </c>
      <c r="BY1252">
        <f>IFERROR(INDEX(PP_Grid[#Data],$DD1252,75),0)</f>
        <v/>
      </c>
      <c r="BZ1252">
        <f>IFERROR(INDEX(PP_Grid[#Data],$DD1252,76),0)</f>
        <v/>
      </c>
      <c r="CA1252">
        <f>IFERROR(INDEX(PP_Grid[#Data],$DD1252,77),0)</f>
        <v/>
      </c>
      <c r="CB1252">
        <f>IFERROR(INDEX(PP_Grid[#Data],$DD1252,78),0)</f>
        <v/>
      </c>
      <c r="CC1252">
        <f>IFERROR(INDEX(PP_Grid[#Data],$DD1252,79),0)</f>
        <v/>
      </c>
      <c r="CD1252">
        <f>IFERROR(INDEX(PP_Grid[#Data],$DD1252,80),0)</f>
        <v/>
      </c>
      <c r="CE1252">
        <f>IFERROR(INDEX(PP_Grid[#Data],$DD1252,81),0)</f>
        <v/>
      </c>
      <c r="CF1252">
        <f>IFERROR(INDEX(PP_Grid[#Data],$DD1252,82),0)</f>
        <v/>
      </c>
      <c r="CG1252">
        <f>IFERROR(INDEX(PP_Grid[#Data],$DD1252,83),0)</f>
        <v/>
      </c>
      <c r="CH1252">
        <f>IFERROR(INDEX(PP_Grid[#Data],$DD1252,84),0)</f>
        <v/>
      </c>
      <c r="CI1252">
        <f>IFERROR(INDEX(PP_Grid[#Data],$DD1252,85),0)</f>
        <v/>
      </c>
      <c r="CJ1252">
        <f>IFERROR(INDEX(PP_Grid[#Data],$DD1252,86),0)</f>
        <v/>
      </c>
      <c r="CK1252">
        <f>IFERROR(INDEX(PP_Grid[#Data],$DD1252,87),0)</f>
        <v/>
      </c>
      <c r="CL1252">
        <f>IFERROR(INDEX(PP_Grid[#Data],$DD1252,88),0)</f>
        <v/>
      </c>
      <c r="CM1252">
        <f>IFERROR(INDEX(PP_Grid[#Data],$DD1252,89),0)</f>
        <v/>
      </c>
      <c r="CN1252">
        <f>IFERROR(INDEX(PP_Grid[#Data],$DD1252,90),0)</f>
        <v/>
      </c>
      <c r="CO1252">
        <f>IFERROR(INDEX(PP_Grid[#Data],$DD1252,91),0)</f>
        <v/>
      </c>
      <c r="CP1252">
        <f>IFERROR(INDEX(PP_Grid[#Data],$DD1252,92),0)</f>
        <v/>
      </c>
      <c r="CQ1252">
        <f>IFERROR(INDEX(PP_Grid[#Data],$DD1252,93),0)</f>
        <v/>
      </c>
      <c r="CR1252">
        <f>IFERROR(INDEX(PP_Grid[#Data],$DD1252,94),0)</f>
        <v/>
      </c>
      <c r="CS1252">
        <f>IFERROR(INDEX(PP_Grid[#Data],$DD1252,95),0)</f>
        <v/>
      </c>
      <c r="CT1252">
        <f>IFERROR(INDEX(PP_Grid[#Data],$DD1252,96),0)</f>
        <v/>
      </c>
      <c r="CU1252">
        <f>IFERROR(INDEX(PP_Grid[#Data],$DD1252,97),0)</f>
        <v/>
      </c>
      <c r="CV1252">
        <f>IFERROR(INDEX(PP_Grid[#Data],$DD1252,98),0)</f>
        <v/>
      </c>
      <c r="CW1252">
        <f>IFERROR(INDEX(PP_Grid[#Data],$DD1252,99),0)</f>
        <v/>
      </c>
      <c r="CX1252">
        <f>IFERROR(INDEX(PP_Grid[#Data],$DD1252,100),0)</f>
        <v/>
      </c>
      <c r="CY1252">
        <f>IFERROR(INDEX(PP_Grid[#Data],$DD1252,101),0)</f>
        <v/>
      </c>
      <c r="CZ1252">
        <f>IFERROR(INDEX(PP_Grid[#Data],$DD1252,102),0)</f>
        <v/>
      </c>
      <c r="DA1252">
        <f>IFERROR(INDEX(PP_Grid[#Data],$DD1252,103),0)</f>
        <v/>
      </c>
      <c r="DB1252">
        <f>IFERROR(INDEX(PP_Grid[#Data],$DD1252,104),0)</f>
        <v/>
      </c>
      <c r="DC1252">
        <f>IFERROR(INDEX(PP_Grid[#Data],$DD1252,105),0)</f>
        <v/>
      </c>
      <c r="DD1252" s="12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SUMIFS(M_BOM[RM_Qty_Per_Batch],M_BOM[Intermediate],$B1252,M_BOM[Part Name],$A1251)</f>
        <v/>
      </c>
      <c r="D1253">
        <f>$C1253*D1252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</row>
    <row r="1254">
      <c r="B1254" t="inlineStr">
        <is>
          <t>TSP-1445</t>
        </is>
      </c>
      <c r="C1254" t="inlineStr">
        <is>
          <t>No. of batches</t>
        </is>
      </c>
      <c r="D1254">
        <f>IFERROR(INDEX(PP_Grid[#Data],$DD1254,2),0)</f>
        <v/>
      </c>
      <c r="E1254">
        <f>IFERROR(INDEX(PP_Grid[#Data],$DD1254,3),0)</f>
        <v/>
      </c>
      <c r="F1254">
        <f>IFERROR(INDEX(PP_Grid[#Data],$DD1254,4),0)</f>
        <v/>
      </c>
      <c r="G1254">
        <f>IFERROR(INDEX(PP_Grid[#Data],$DD1254,5),0)</f>
        <v/>
      </c>
      <c r="H1254">
        <f>IFERROR(INDEX(PP_Grid[#Data],$DD1254,6),0)</f>
        <v/>
      </c>
      <c r="I1254">
        <f>IFERROR(INDEX(PP_Grid[#Data],$DD1254,7),0)</f>
        <v/>
      </c>
      <c r="J1254">
        <f>IFERROR(INDEX(PP_Grid[#Data],$DD1254,8),0)</f>
        <v/>
      </c>
      <c r="K1254">
        <f>IFERROR(INDEX(PP_Grid[#Data],$DD1254,9),0)</f>
        <v/>
      </c>
      <c r="L1254">
        <f>IFERROR(INDEX(PP_Grid[#Data],$DD1254,10),0)</f>
        <v/>
      </c>
      <c r="M1254">
        <f>IFERROR(INDEX(PP_Grid[#Data],$DD1254,11),0)</f>
        <v/>
      </c>
      <c r="N1254">
        <f>IFERROR(INDEX(PP_Grid[#Data],$DD1254,12),0)</f>
        <v/>
      </c>
      <c r="O1254">
        <f>IFERROR(INDEX(PP_Grid[#Data],$DD1254,13),0)</f>
        <v/>
      </c>
      <c r="P1254">
        <f>IFERROR(INDEX(PP_Grid[#Data],$DD1254,14),0)</f>
        <v/>
      </c>
      <c r="Q1254">
        <f>IFERROR(INDEX(PP_Grid[#Data],$DD1254,15),0)</f>
        <v/>
      </c>
      <c r="R1254">
        <f>IFERROR(INDEX(PP_Grid[#Data],$DD1254,16),0)</f>
        <v/>
      </c>
      <c r="S1254">
        <f>IFERROR(INDEX(PP_Grid[#Data],$DD1254,17),0)</f>
        <v/>
      </c>
      <c r="T1254">
        <f>IFERROR(INDEX(PP_Grid[#Data],$DD1254,18),0)</f>
        <v/>
      </c>
      <c r="U1254">
        <f>IFERROR(INDEX(PP_Grid[#Data],$DD1254,19),0)</f>
        <v/>
      </c>
      <c r="V1254">
        <f>IFERROR(INDEX(PP_Grid[#Data],$DD1254,20),0)</f>
        <v/>
      </c>
      <c r="W1254">
        <f>IFERROR(INDEX(PP_Grid[#Data],$DD1254,21),0)</f>
        <v/>
      </c>
      <c r="X1254">
        <f>IFERROR(INDEX(PP_Grid[#Data],$DD1254,22),0)</f>
        <v/>
      </c>
      <c r="Y1254">
        <f>IFERROR(INDEX(PP_Grid[#Data],$DD1254,23),0)</f>
        <v/>
      </c>
      <c r="Z1254">
        <f>IFERROR(INDEX(PP_Grid[#Data],$DD1254,24),0)</f>
        <v/>
      </c>
      <c r="AA1254">
        <f>IFERROR(INDEX(PP_Grid[#Data],$DD1254,25),0)</f>
        <v/>
      </c>
      <c r="AB1254">
        <f>IFERROR(INDEX(PP_Grid[#Data],$DD1254,26),0)</f>
        <v/>
      </c>
      <c r="AC1254">
        <f>IFERROR(INDEX(PP_Grid[#Data],$DD1254,27),0)</f>
        <v/>
      </c>
      <c r="AD1254">
        <f>IFERROR(INDEX(PP_Grid[#Data],$DD1254,28),0)</f>
        <v/>
      </c>
      <c r="AE1254">
        <f>IFERROR(INDEX(PP_Grid[#Data],$DD1254,29),0)</f>
        <v/>
      </c>
      <c r="AF1254">
        <f>IFERROR(INDEX(PP_Grid[#Data],$DD1254,30),0)</f>
        <v/>
      </c>
      <c r="AG1254">
        <f>IFERROR(INDEX(PP_Grid[#Data],$DD1254,31),0)</f>
        <v/>
      </c>
      <c r="AH1254">
        <f>IFERROR(INDEX(PP_Grid[#Data],$DD1254,32),0)</f>
        <v/>
      </c>
      <c r="AI1254">
        <f>IFERROR(INDEX(PP_Grid[#Data],$DD1254,33),0)</f>
        <v/>
      </c>
      <c r="AJ1254">
        <f>IFERROR(INDEX(PP_Grid[#Data],$DD1254,34),0)</f>
        <v/>
      </c>
      <c r="AK1254">
        <f>IFERROR(INDEX(PP_Grid[#Data],$DD1254,35),0)</f>
        <v/>
      </c>
      <c r="AL1254">
        <f>IFERROR(INDEX(PP_Grid[#Data],$DD1254,36),0)</f>
        <v/>
      </c>
      <c r="AM1254">
        <f>IFERROR(INDEX(PP_Grid[#Data],$DD1254,37),0)</f>
        <v/>
      </c>
      <c r="AN1254">
        <f>IFERROR(INDEX(PP_Grid[#Data],$DD1254,38),0)</f>
        <v/>
      </c>
      <c r="AO1254">
        <f>IFERROR(INDEX(PP_Grid[#Data],$DD1254,39),0)</f>
        <v/>
      </c>
      <c r="AP1254">
        <f>IFERROR(INDEX(PP_Grid[#Data],$DD1254,40),0)</f>
        <v/>
      </c>
      <c r="AQ1254">
        <f>IFERROR(INDEX(PP_Grid[#Data],$DD1254,41),0)</f>
        <v/>
      </c>
      <c r="AR1254">
        <f>IFERROR(INDEX(PP_Grid[#Data],$DD1254,42),0)</f>
        <v/>
      </c>
      <c r="AS1254">
        <f>IFERROR(INDEX(PP_Grid[#Data],$DD1254,43),0)</f>
        <v/>
      </c>
      <c r="AT1254">
        <f>IFERROR(INDEX(PP_Grid[#Data],$DD1254,44),0)</f>
        <v/>
      </c>
      <c r="AU1254">
        <f>IFERROR(INDEX(PP_Grid[#Data],$DD1254,45),0)</f>
        <v/>
      </c>
      <c r="AV1254">
        <f>IFERROR(INDEX(PP_Grid[#Data],$DD1254,46),0)</f>
        <v/>
      </c>
      <c r="AW1254">
        <f>IFERROR(INDEX(PP_Grid[#Data],$DD1254,47),0)</f>
        <v/>
      </c>
      <c r="AX1254">
        <f>IFERROR(INDEX(PP_Grid[#Data],$DD1254,48),0)</f>
        <v/>
      </c>
      <c r="AY1254">
        <f>IFERROR(INDEX(PP_Grid[#Data],$DD1254,49),0)</f>
        <v/>
      </c>
      <c r="AZ1254">
        <f>IFERROR(INDEX(PP_Grid[#Data],$DD1254,50),0)</f>
        <v/>
      </c>
      <c r="BA1254">
        <f>IFERROR(INDEX(PP_Grid[#Data],$DD1254,51),0)</f>
        <v/>
      </c>
      <c r="BB1254">
        <f>IFERROR(INDEX(PP_Grid[#Data],$DD1254,52),0)</f>
        <v/>
      </c>
      <c r="BC1254">
        <f>IFERROR(INDEX(PP_Grid[#Data],$DD1254,53),0)</f>
        <v/>
      </c>
      <c r="BD1254">
        <f>IFERROR(INDEX(PP_Grid[#Data],$DD1254,54),0)</f>
        <v/>
      </c>
      <c r="BE1254">
        <f>IFERROR(INDEX(PP_Grid[#Data],$DD1254,55),0)</f>
        <v/>
      </c>
      <c r="BF1254">
        <f>IFERROR(INDEX(PP_Grid[#Data],$DD1254,56),0)</f>
        <v/>
      </c>
      <c r="BG1254">
        <f>IFERROR(INDEX(PP_Grid[#Data],$DD1254,57),0)</f>
        <v/>
      </c>
      <c r="BH1254">
        <f>IFERROR(INDEX(PP_Grid[#Data],$DD1254,58),0)</f>
        <v/>
      </c>
      <c r="BI1254">
        <f>IFERROR(INDEX(PP_Grid[#Data],$DD1254,59),0)</f>
        <v/>
      </c>
      <c r="BJ1254">
        <f>IFERROR(INDEX(PP_Grid[#Data],$DD1254,60),0)</f>
        <v/>
      </c>
      <c r="BK1254">
        <f>IFERROR(INDEX(PP_Grid[#Data],$DD1254,61),0)</f>
        <v/>
      </c>
      <c r="BL1254">
        <f>IFERROR(INDEX(PP_Grid[#Data],$DD1254,62),0)</f>
        <v/>
      </c>
      <c r="BM1254">
        <f>IFERROR(INDEX(PP_Grid[#Data],$DD1254,63),0)</f>
        <v/>
      </c>
      <c r="BN1254">
        <f>IFERROR(INDEX(PP_Grid[#Data],$DD1254,64),0)</f>
        <v/>
      </c>
      <c r="BO1254">
        <f>IFERROR(INDEX(PP_Grid[#Data],$DD1254,65),0)</f>
        <v/>
      </c>
      <c r="BP1254">
        <f>IFERROR(INDEX(PP_Grid[#Data],$DD1254,66),0)</f>
        <v/>
      </c>
      <c r="BQ1254">
        <f>IFERROR(INDEX(PP_Grid[#Data],$DD1254,67),0)</f>
        <v/>
      </c>
      <c r="BR1254">
        <f>IFERROR(INDEX(PP_Grid[#Data],$DD1254,68),0)</f>
        <v/>
      </c>
      <c r="BS1254">
        <f>IFERROR(INDEX(PP_Grid[#Data],$DD1254,69),0)</f>
        <v/>
      </c>
      <c r="BT1254">
        <f>IFERROR(INDEX(PP_Grid[#Data],$DD1254,70),0)</f>
        <v/>
      </c>
      <c r="BU1254">
        <f>IFERROR(INDEX(PP_Grid[#Data],$DD1254,71),0)</f>
        <v/>
      </c>
      <c r="BV1254">
        <f>IFERROR(INDEX(PP_Grid[#Data],$DD1254,72),0)</f>
        <v/>
      </c>
      <c r="BW1254">
        <f>IFERROR(INDEX(PP_Grid[#Data],$DD1254,73),0)</f>
        <v/>
      </c>
      <c r="BX1254">
        <f>IFERROR(INDEX(PP_Grid[#Data],$DD1254,74),0)</f>
        <v/>
      </c>
      <c r="BY1254">
        <f>IFERROR(INDEX(PP_Grid[#Data],$DD1254,75),0)</f>
        <v/>
      </c>
      <c r="BZ1254">
        <f>IFERROR(INDEX(PP_Grid[#Data],$DD1254,76),0)</f>
        <v/>
      </c>
      <c r="CA1254">
        <f>IFERROR(INDEX(PP_Grid[#Data],$DD1254,77),0)</f>
        <v/>
      </c>
      <c r="CB1254">
        <f>IFERROR(INDEX(PP_Grid[#Data],$DD1254,78),0)</f>
        <v/>
      </c>
      <c r="CC1254">
        <f>IFERROR(INDEX(PP_Grid[#Data],$DD1254,79),0)</f>
        <v/>
      </c>
      <c r="CD1254">
        <f>IFERROR(INDEX(PP_Grid[#Data],$DD1254,80),0)</f>
        <v/>
      </c>
      <c r="CE1254">
        <f>IFERROR(INDEX(PP_Grid[#Data],$DD1254,81),0)</f>
        <v/>
      </c>
      <c r="CF1254">
        <f>IFERROR(INDEX(PP_Grid[#Data],$DD1254,82),0)</f>
        <v/>
      </c>
      <c r="CG1254">
        <f>IFERROR(INDEX(PP_Grid[#Data],$DD1254,83),0)</f>
        <v/>
      </c>
      <c r="CH1254">
        <f>IFERROR(INDEX(PP_Grid[#Data],$DD1254,84),0)</f>
        <v/>
      </c>
      <c r="CI1254">
        <f>IFERROR(INDEX(PP_Grid[#Data],$DD1254,85),0)</f>
        <v/>
      </c>
      <c r="CJ1254">
        <f>IFERROR(INDEX(PP_Grid[#Data],$DD1254,86),0)</f>
        <v/>
      </c>
      <c r="CK1254">
        <f>IFERROR(INDEX(PP_Grid[#Data],$DD1254,87),0)</f>
        <v/>
      </c>
      <c r="CL1254">
        <f>IFERROR(INDEX(PP_Grid[#Data],$DD1254,88),0)</f>
        <v/>
      </c>
      <c r="CM1254">
        <f>IFERROR(INDEX(PP_Grid[#Data],$DD1254,89),0)</f>
        <v/>
      </c>
      <c r="CN1254">
        <f>IFERROR(INDEX(PP_Grid[#Data],$DD1254,90),0)</f>
        <v/>
      </c>
      <c r="CO1254">
        <f>IFERROR(INDEX(PP_Grid[#Data],$DD1254,91),0)</f>
        <v/>
      </c>
      <c r="CP1254">
        <f>IFERROR(INDEX(PP_Grid[#Data],$DD1254,92),0)</f>
        <v/>
      </c>
      <c r="CQ1254">
        <f>IFERROR(INDEX(PP_Grid[#Data],$DD1254,93),0)</f>
        <v/>
      </c>
      <c r="CR1254">
        <f>IFERROR(INDEX(PP_Grid[#Data],$DD1254,94),0)</f>
        <v/>
      </c>
      <c r="CS1254">
        <f>IFERROR(INDEX(PP_Grid[#Data],$DD1254,95),0)</f>
        <v/>
      </c>
      <c r="CT1254">
        <f>IFERROR(INDEX(PP_Grid[#Data],$DD1254,96),0)</f>
        <v/>
      </c>
      <c r="CU1254">
        <f>IFERROR(INDEX(PP_Grid[#Data],$DD1254,97),0)</f>
        <v/>
      </c>
      <c r="CV1254">
        <f>IFERROR(INDEX(PP_Grid[#Data],$DD1254,98),0)</f>
        <v/>
      </c>
      <c r="CW1254">
        <f>IFERROR(INDEX(PP_Grid[#Data],$DD1254,99),0)</f>
        <v/>
      </c>
      <c r="CX1254">
        <f>IFERROR(INDEX(PP_Grid[#Data],$DD1254,100),0)</f>
        <v/>
      </c>
      <c r="CY1254">
        <f>IFERROR(INDEX(PP_Grid[#Data],$DD1254,101),0)</f>
        <v/>
      </c>
      <c r="CZ1254">
        <f>IFERROR(INDEX(PP_Grid[#Data],$DD1254,102),0)</f>
        <v/>
      </c>
      <c r="DA1254">
        <f>IFERROR(INDEX(PP_Grid[#Data],$DD1254,103),0)</f>
        <v/>
      </c>
      <c r="DB1254">
        <f>IFERROR(INDEX(PP_Grid[#Data],$DD1254,104),0)</f>
        <v/>
      </c>
      <c r="DC1254">
        <f>IFERROR(INDEX(PP_Grid[#Data],$DD1254,105),0)</f>
        <v/>
      </c>
      <c r="DD1254" s="12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SUMIFS(M_BOM[RM_Qty_Per_Batch],M_BOM[Intermediate],$B1254,M_BOM[Part Name],$A1251)</f>
        <v/>
      </c>
      <c r="D1255">
        <f>$C1255*D1254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</row>
    <row r="1256">
      <c r="B1256" t="inlineStr">
        <is>
          <t>TSP-1446</t>
        </is>
      </c>
      <c r="C1256" t="inlineStr">
        <is>
          <t>No. of batches</t>
        </is>
      </c>
      <c r="D1256">
        <f>IFERROR(INDEX(PP_Grid[#Data],$DD1256,2),0)</f>
        <v/>
      </c>
      <c r="E1256">
        <f>IFERROR(INDEX(PP_Grid[#Data],$DD1256,3),0)</f>
        <v/>
      </c>
      <c r="F1256">
        <f>IFERROR(INDEX(PP_Grid[#Data],$DD1256,4),0)</f>
        <v/>
      </c>
      <c r="G1256">
        <f>IFERROR(INDEX(PP_Grid[#Data],$DD1256,5),0)</f>
        <v/>
      </c>
      <c r="H1256">
        <f>IFERROR(INDEX(PP_Grid[#Data],$DD1256,6),0)</f>
        <v/>
      </c>
      <c r="I1256">
        <f>IFERROR(INDEX(PP_Grid[#Data],$DD1256,7),0)</f>
        <v/>
      </c>
      <c r="J1256">
        <f>IFERROR(INDEX(PP_Grid[#Data],$DD1256,8),0)</f>
        <v/>
      </c>
      <c r="K1256">
        <f>IFERROR(INDEX(PP_Grid[#Data],$DD1256,9),0)</f>
        <v/>
      </c>
      <c r="L1256">
        <f>IFERROR(INDEX(PP_Grid[#Data],$DD1256,10),0)</f>
        <v/>
      </c>
      <c r="M1256">
        <f>IFERROR(INDEX(PP_Grid[#Data],$DD1256,11),0)</f>
        <v/>
      </c>
      <c r="N1256">
        <f>IFERROR(INDEX(PP_Grid[#Data],$DD1256,12),0)</f>
        <v/>
      </c>
      <c r="O1256">
        <f>IFERROR(INDEX(PP_Grid[#Data],$DD1256,13),0)</f>
        <v/>
      </c>
      <c r="P1256">
        <f>IFERROR(INDEX(PP_Grid[#Data],$DD1256,14),0)</f>
        <v/>
      </c>
      <c r="Q1256">
        <f>IFERROR(INDEX(PP_Grid[#Data],$DD1256,15),0)</f>
        <v/>
      </c>
      <c r="R1256">
        <f>IFERROR(INDEX(PP_Grid[#Data],$DD1256,16),0)</f>
        <v/>
      </c>
      <c r="S1256">
        <f>IFERROR(INDEX(PP_Grid[#Data],$DD1256,17),0)</f>
        <v/>
      </c>
      <c r="T1256">
        <f>IFERROR(INDEX(PP_Grid[#Data],$DD1256,18),0)</f>
        <v/>
      </c>
      <c r="U1256">
        <f>IFERROR(INDEX(PP_Grid[#Data],$DD1256,19),0)</f>
        <v/>
      </c>
      <c r="V1256">
        <f>IFERROR(INDEX(PP_Grid[#Data],$DD1256,20),0)</f>
        <v/>
      </c>
      <c r="W1256">
        <f>IFERROR(INDEX(PP_Grid[#Data],$DD1256,21),0)</f>
        <v/>
      </c>
      <c r="X1256">
        <f>IFERROR(INDEX(PP_Grid[#Data],$DD1256,22),0)</f>
        <v/>
      </c>
      <c r="Y1256">
        <f>IFERROR(INDEX(PP_Grid[#Data],$DD1256,23),0)</f>
        <v/>
      </c>
      <c r="Z1256">
        <f>IFERROR(INDEX(PP_Grid[#Data],$DD1256,24),0)</f>
        <v/>
      </c>
      <c r="AA1256">
        <f>IFERROR(INDEX(PP_Grid[#Data],$DD1256,25),0)</f>
        <v/>
      </c>
      <c r="AB1256">
        <f>IFERROR(INDEX(PP_Grid[#Data],$DD1256,26),0)</f>
        <v/>
      </c>
      <c r="AC1256">
        <f>IFERROR(INDEX(PP_Grid[#Data],$DD1256,27),0)</f>
        <v/>
      </c>
      <c r="AD1256">
        <f>IFERROR(INDEX(PP_Grid[#Data],$DD1256,28),0)</f>
        <v/>
      </c>
      <c r="AE1256">
        <f>IFERROR(INDEX(PP_Grid[#Data],$DD1256,29),0)</f>
        <v/>
      </c>
      <c r="AF1256">
        <f>IFERROR(INDEX(PP_Grid[#Data],$DD1256,30),0)</f>
        <v/>
      </c>
      <c r="AG1256">
        <f>IFERROR(INDEX(PP_Grid[#Data],$DD1256,31),0)</f>
        <v/>
      </c>
      <c r="AH1256">
        <f>IFERROR(INDEX(PP_Grid[#Data],$DD1256,32),0)</f>
        <v/>
      </c>
      <c r="AI1256">
        <f>IFERROR(INDEX(PP_Grid[#Data],$DD1256,33),0)</f>
        <v/>
      </c>
      <c r="AJ1256">
        <f>IFERROR(INDEX(PP_Grid[#Data],$DD1256,34),0)</f>
        <v/>
      </c>
      <c r="AK1256">
        <f>IFERROR(INDEX(PP_Grid[#Data],$DD1256,35),0)</f>
        <v/>
      </c>
      <c r="AL1256">
        <f>IFERROR(INDEX(PP_Grid[#Data],$DD1256,36),0)</f>
        <v/>
      </c>
      <c r="AM1256">
        <f>IFERROR(INDEX(PP_Grid[#Data],$DD1256,37),0)</f>
        <v/>
      </c>
      <c r="AN1256">
        <f>IFERROR(INDEX(PP_Grid[#Data],$DD1256,38),0)</f>
        <v/>
      </c>
      <c r="AO1256">
        <f>IFERROR(INDEX(PP_Grid[#Data],$DD1256,39),0)</f>
        <v/>
      </c>
      <c r="AP1256">
        <f>IFERROR(INDEX(PP_Grid[#Data],$DD1256,40),0)</f>
        <v/>
      </c>
      <c r="AQ1256">
        <f>IFERROR(INDEX(PP_Grid[#Data],$DD1256,41),0)</f>
        <v/>
      </c>
      <c r="AR1256">
        <f>IFERROR(INDEX(PP_Grid[#Data],$DD1256,42),0)</f>
        <v/>
      </c>
      <c r="AS1256">
        <f>IFERROR(INDEX(PP_Grid[#Data],$DD1256,43),0)</f>
        <v/>
      </c>
      <c r="AT1256">
        <f>IFERROR(INDEX(PP_Grid[#Data],$DD1256,44),0)</f>
        <v/>
      </c>
      <c r="AU1256">
        <f>IFERROR(INDEX(PP_Grid[#Data],$DD1256,45),0)</f>
        <v/>
      </c>
      <c r="AV1256">
        <f>IFERROR(INDEX(PP_Grid[#Data],$DD1256,46),0)</f>
        <v/>
      </c>
      <c r="AW1256">
        <f>IFERROR(INDEX(PP_Grid[#Data],$DD1256,47),0)</f>
        <v/>
      </c>
      <c r="AX1256">
        <f>IFERROR(INDEX(PP_Grid[#Data],$DD1256,48),0)</f>
        <v/>
      </c>
      <c r="AY1256">
        <f>IFERROR(INDEX(PP_Grid[#Data],$DD1256,49),0)</f>
        <v/>
      </c>
      <c r="AZ1256">
        <f>IFERROR(INDEX(PP_Grid[#Data],$DD1256,50),0)</f>
        <v/>
      </c>
      <c r="BA1256">
        <f>IFERROR(INDEX(PP_Grid[#Data],$DD1256,51),0)</f>
        <v/>
      </c>
      <c r="BB1256">
        <f>IFERROR(INDEX(PP_Grid[#Data],$DD1256,52),0)</f>
        <v/>
      </c>
      <c r="BC1256">
        <f>IFERROR(INDEX(PP_Grid[#Data],$DD1256,53),0)</f>
        <v/>
      </c>
      <c r="BD1256">
        <f>IFERROR(INDEX(PP_Grid[#Data],$DD1256,54),0)</f>
        <v/>
      </c>
      <c r="BE1256">
        <f>IFERROR(INDEX(PP_Grid[#Data],$DD1256,55),0)</f>
        <v/>
      </c>
      <c r="BF1256">
        <f>IFERROR(INDEX(PP_Grid[#Data],$DD1256,56),0)</f>
        <v/>
      </c>
      <c r="BG1256">
        <f>IFERROR(INDEX(PP_Grid[#Data],$DD1256,57),0)</f>
        <v/>
      </c>
      <c r="BH1256">
        <f>IFERROR(INDEX(PP_Grid[#Data],$DD1256,58),0)</f>
        <v/>
      </c>
      <c r="BI1256">
        <f>IFERROR(INDEX(PP_Grid[#Data],$DD1256,59),0)</f>
        <v/>
      </c>
      <c r="BJ1256">
        <f>IFERROR(INDEX(PP_Grid[#Data],$DD1256,60),0)</f>
        <v/>
      </c>
      <c r="BK1256">
        <f>IFERROR(INDEX(PP_Grid[#Data],$DD1256,61),0)</f>
        <v/>
      </c>
      <c r="BL1256">
        <f>IFERROR(INDEX(PP_Grid[#Data],$DD1256,62),0)</f>
        <v/>
      </c>
      <c r="BM1256">
        <f>IFERROR(INDEX(PP_Grid[#Data],$DD1256,63),0)</f>
        <v/>
      </c>
      <c r="BN1256">
        <f>IFERROR(INDEX(PP_Grid[#Data],$DD1256,64),0)</f>
        <v/>
      </c>
      <c r="BO1256">
        <f>IFERROR(INDEX(PP_Grid[#Data],$DD1256,65),0)</f>
        <v/>
      </c>
      <c r="BP1256">
        <f>IFERROR(INDEX(PP_Grid[#Data],$DD1256,66),0)</f>
        <v/>
      </c>
      <c r="BQ1256">
        <f>IFERROR(INDEX(PP_Grid[#Data],$DD1256,67),0)</f>
        <v/>
      </c>
      <c r="BR1256">
        <f>IFERROR(INDEX(PP_Grid[#Data],$DD1256,68),0)</f>
        <v/>
      </c>
      <c r="BS1256">
        <f>IFERROR(INDEX(PP_Grid[#Data],$DD1256,69),0)</f>
        <v/>
      </c>
      <c r="BT1256">
        <f>IFERROR(INDEX(PP_Grid[#Data],$DD1256,70),0)</f>
        <v/>
      </c>
      <c r="BU1256">
        <f>IFERROR(INDEX(PP_Grid[#Data],$DD1256,71),0)</f>
        <v/>
      </c>
      <c r="BV1256">
        <f>IFERROR(INDEX(PP_Grid[#Data],$DD1256,72),0)</f>
        <v/>
      </c>
      <c r="BW1256">
        <f>IFERROR(INDEX(PP_Grid[#Data],$DD1256,73),0)</f>
        <v/>
      </c>
      <c r="BX1256">
        <f>IFERROR(INDEX(PP_Grid[#Data],$DD1256,74),0)</f>
        <v/>
      </c>
      <c r="BY1256">
        <f>IFERROR(INDEX(PP_Grid[#Data],$DD1256,75),0)</f>
        <v/>
      </c>
      <c r="BZ1256">
        <f>IFERROR(INDEX(PP_Grid[#Data],$DD1256,76),0)</f>
        <v/>
      </c>
      <c r="CA1256">
        <f>IFERROR(INDEX(PP_Grid[#Data],$DD1256,77),0)</f>
        <v/>
      </c>
      <c r="CB1256">
        <f>IFERROR(INDEX(PP_Grid[#Data],$DD1256,78),0)</f>
        <v/>
      </c>
      <c r="CC1256">
        <f>IFERROR(INDEX(PP_Grid[#Data],$DD1256,79),0)</f>
        <v/>
      </c>
      <c r="CD1256">
        <f>IFERROR(INDEX(PP_Grid[#Data],$DD1256,80),0)</f>
        <v/>
      </c>
      <c r="CE1256">
        <f>IFERROR(INDEX(PP_Grid[#Data],$DD1256,81),0)</f>
        <v/>
      </c>
      <c r="CF1256">
        <f>IFERROR(INDEX(PP_Grid[#Data],$DD1256,82),0)</f>
        <v/>
      </c>
      <c r="CG1256">
        <f>IFERROR(INDEX(PP_Grid[#Data],$DD1256,83),0)</f>
        <v/>
      </c>
      <c r="CH1256">
        <f>IFERROR(INDEX(PP_Grid[#Data],$DD1256,84),0)</f>
        <v/>
      </c>
      <c r="CI1256">
        <f>IFERROR(INDEX(PP_Grid[#Data],$DD1256,85),0)</f>
        <v/>
      </c>
      <c r="CJ1256">
        <f>IFERROR(INDEX(PP_Grid[#Data],$DD1256,86),0)</f>
        <v/>
      </c>
      <c r="CK1256">
        <f>IFERROR(INDEX(PP_Grid[#Data],$DD1256,87),0)</f>
        <v/>
      </c>
      <c r="CL1256">
        <f>IFERROR(INDEX(PP_Grid[#Data],$DD1256,88),0)</f>
        <v/>
      </c>
      <c r="CM1256">
        <f>IFERROR(INDEX(PP_Grid[#Data],$DD1256,89),0)</f>
        <v/>
      </c>
      <c r="CN1256">
        <f>IFERROR(INDEX(PP_Grid[#Data],$DD1256,90),0)</f>
        <v/>
      </c>
      <c r="CO1256">
        <f>IFERROR(INDEX(PP_Grid[#Data],$DD1256,91),0)</f>
        <v/>
      </c>
      <c r="CP1256">
        <f>IFERROR(INDEX(PP_Grid[#Data],$DD1256,92),0)</f>
        <v/>
      </c>
      <c r="CQ1256">
        <f>IFERROR(INDEX(PP_Grid[#Data],$DD1256,93),0)</f>
        <v/>
      </c>
      <c r="CR1256">
        <f>IFERROR(INDEX(PP_Grid[#Data],$DD1256,94),0)</f>
        <v/>
      </c>
      <c r="CS1256">
        <f>IFERROR(INDEX(PP_Grid[#Data],$DD1256,95),0)</f>
        <v/>
      </c>
      <c r="CT1256">
        <f>IFERROR(INDEX(PP_Grid[#Data],$DD1256,96),0)</f>
        <v/>
      </c>
      <c r="CU1256">
        <f>IFERROR(INDEX(PP_Grid[#Data],$DD1256,97),0)</f>
        <v/>
      </c>
      <c r="CV1256">
        <f>IFERROR(INDEX(PP_Grid[#Data],$DD1256,98),0)</f>
        <v/>
      </c>
      <c r="CW1256">
        <f>IFERROR(INDEX(PP_Grid[#Data],$DD1256,99),0)</f>
        <v/>
      </c>
      <c r="CX1256">
        <f>IFERROR(INDEX(PP_Grid[#Data],$DD1256,100),0)</f>
        <v/>
      </c>
      <c r="CY1256">
        <f>IFERROR(INDEX(PP_Grid[#Data],$DD1256,101),0)</f>
        <v/>
      </c>
      <c r="CZ1256">
        <f>IFERROR(INDEX(PP_Grid[#Data],$DD1256,102),0)</f>
        <v/>
      </c>
      <c r="DA1256">
        <f>IFERROR(INDEX(PP_Grid[#Data],$DD1256,103),0)</f>
        <v/>
      </c>
      <c r="DB1256">
        <f>IFERROR(INDEX(PP_Grid[#Data],$DD1256,104),0)</f>
        <v/>
      </c>
      <c r="DC1256">
        <f>IFERROR(INDEX(PP_Grid[#Data],$DD1256,105),0)</f>
        <v/>
      </c>
      <c r="DD1256" s="12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SUMIFS(M_BOM[RM_Qty_Per_Batch],M_BOM[Intermediate],$B1256,M_BOM[Part Name],$A1251)</f>
        <v/>
      </c>
      <c r="D1257">
        <f>$C1257*D1256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</row>
    <row r="1258">
      <c r="B1258" t="inlineStr">
        <is>
          <t>TSP-1448</t>
        </is>
      </c>
      <c r="C1258" t="inlineStr">
        <is>
          <t>No. of batches</t>
        </is>
      </c>
      <c r="D1258">
        <f>IFERROR(INDEX(PP_Grid[#Data],$DD1258,2),0)</f>
        <v/>
      </c>
      <c r="E1258">
        <f>IFERROR(INDEX(PP_Grid[#Data],$DD1258,3),0)</f>
        <v/>
      </c>
      <c r="F1258">
        <f>IFERROR(INDEX(PP_Grid[#Data],$DD1258,4),0)</f>
        <v/>
      </c>
      <c r="G1258">
        <f>IFERROR(INDEX(PP_Grid[#Data],$DD1258,5),0)</f>
        <v/>
      </c>
      <c r="H1258">
        <f>IFERROR(INDEX(PP_Grid[#Data],$DD1258,6),0)</f>
        <v/>
      </c>
      <c r="I1258">
        <f>IFERROR(INDEX(PP_Grid[#Data],$DD1258,7),0)</f>
        <v/>
      </c>
      <c r="J1258">
        <f>IFERROR(INDEX(PP_Grid[#Data],$DD1258,8),0)</f>
        <v/>
      </c>
      <c r="K1258">
        <f>IFERROR(INDEX(PP_Grid[#Data],$DD1258,9),0)</f>
        <v/>
      </c>
      <c r="L1258">
        <f>IFERROR(INDEX(PP_Grid[#Data],$DD1258,10),0)</f>
        <v/>
      </c>
      <c r="M1258">
        <f>IFERROR(INDEX(PP_Grid[#Data],$DD1258,11),0)</f>
        <v/>
      </c>
      <c r="N1258">
        <f>IFERROR(INDEX(PP_Grid[#Data],$DD1258,12),0)</f>
        <v/>
      </c>
      <c r="O1258">
        <f>IFERROR(INDEX(PP_Grid[#Data],$DD1258,13),0)</f>
        <v/>
      </c>
      <c r="P1258">
        <f>IFERROR(INDEX(PP_Grid[#Data],$DD1258,14),0)</f>
        <v/>
      </c>
      <c r="Q1258">
        <f>IFERROR(INDEX(PP_Grid[#Data],$DD1258,15),0)</f>
        <v/>
      </c>
      <c r="R1258">
        <f>IFERROR(INDEX(PP_Grid[#Data],$DD1258,16),0)</f>
        <v/>
      </c>
      <c r="S1258">
        <f>IFERROR(INDEX(PP_Grid[#Data],$DD1258,17),0)</f>
        <v/>
      </c>
      <c r="T1258">
        <f>IFERROR(INDEX(PP_Grid[#Data],$DD1258,18),0)</f>
        <v/>
      </c>
      <c r="U1258">
        <f>IFERROR(INDEX(PP_Grid[#Data],$DD1258,19),0)</f>
        <v/>
      </c>
      <c r="V1258">
        <f>IFERROR(INDEX(PP_Grid[#Data],$DD1258,20),0)</f>
        <v/>
      </c>
      <c r="W1258">
        <f>IFERROR(INDEX(PP_Grid[#Data],$DD1258,21),0)</f>
        <v/>
      </c>
      <c r="X1258">
        <f>IFERROR(INDEX(PP_Grid[#Data],$DD1258,22),0)</f>
        <v/>
      </c>
      <c r="Y1258">
        <f>IFERROR(INDEX(PP_Grid[#Data],$DD1258,23),0)</f>
        <v/>
      </c>
      <c r="Z1258">
        <f>IFERROR(INDEX(PP_Grid[#Data],$DD1258,24),0)</f>
        <v/>
      </c>
      <c r="AA1258">
        <f>IFERROR(INDEX(PP_Grid[#Data],$DD1258,25),0)</f>
        <v/>
      </c>
      <c r="AB1258">
        <f>IFERROR(INDEX(PP_Grid[#Data],$DD1258,26),0)</f>
        <v/>
      </c>
      <c r="AC1258">
        <f>IFERROR(INDEX(PP_Grid[#Data],$DD1258,27),0)</f>
        <v/>
      </c>
      <c r="AD1258">
        <f>IFERROR(INDEX(PP_Grid[#Data],$DD1258,28),0)</f>
        <v/>
      </c>
      <c r="AE1258">
        <f>IFERROR(INDEX(PP_Grid[#Data],$DD1258,29),0)</f>
        <v/>
      </c>
      <c r="AF1258">
        <f>IFERROR(INDEX(PP_Grid[#Data],$DD1258,30),0)</f>
        <v/>
      </c>
      <c r="AG1258">
        <f>IFERROR(INDEX(PP_Grid[#Data],$DD1258,31),0)</f>
        <v/>
      </c>
      <c r="AH1258">
        <f>IFERROR(INDEX(PP_Grid[#Data],$DD1258,32),0)</f>
        <v/>
      </c>
      <c r="AI1258">
        <f>IFERROR(INDEX(PP_Grid[#Data],$DD1258,33),0)</f>
        <v/>
      </c>
      <c r="AJ1258">
        <f>IFERROR(INDEX(PP_Grid[#Data],$DD1258,34),0)</f>
        <v/>
      </c>
      <c r="AK1258">
        <f>IFERROR(INDEX(PP_Grid[#Data],$DD1258,35),0)</f>
        <v/>
      </c>
      <c r="AL1258">
        <f>IFERROR(INDEX(PP_Grid[#Data],$DD1258,36),0)</f>
        <v/>
      </c>
      <c r="AM1258">
        <f>IFERROR(INDEX(PP_Grid[#Data],$DD1258,37),0)</f>
        <v/>
      </c>
      <c r="AN1258">
        <f>IFERROR(INDEX(PP_Grid[#Data],$DD1258,38),0)</f>
        <v/>
      </c>
      <c r="AO1258">
        <f>IFERROR(INDEX(PP_Grid[#Data],$DD1258,39),0)</f>
        <v/>
      </c>
      <c r="AP1258">
        <f>IFERROR(INDEX(PP_Grid[#Data],$DD1258,40),0)</f>
        <v/>
      </c>
      <c r="AQ1258">
        <f>IFERROR(INDEX(PP_Grid[#Data],$DD1258,41),0)</f>
        <v/>
      </c>
      <c r="AR1258">
        <f>IFERROR(INDEX(PP_Grid[#Data],$DD1258,42),0)</f>
        <v/>
      </c>
      <c r="AS1258">
        <f>IFERROR(INDEX(PP_Grid[#Data],$DD1258,43),0)</f>
        <v/>
      </c>
      <c r="AT1258">
        <f>IFERROR(INDEX(PP_Grid[#Data],$DD1258,44),0)</f>
        <v/>
      </c>
      <c r="AU1258">
        <f>IFERROR(INDEX(PP_Grid[#Data],$DD1258,45),0)</f>
        <v/>
      </c>
      <c r="AV1258">
        <f>IFERROR(INDEX(PP_Grid[#Data],$DD1258,46),0)</f>
        <v/>
      </c>
      <c r="AW1258">
        <f>IFERROR(INDEX(PP_Grid[#Data],$DD1258,47),0)</f>
        <v/>
      </c>
      <c r="AX1258">
        <f>IFERROR(INDEX(PP_Grid[#Data],$DD1258,48),0)</f>
        <v/>
      </c>
      <c r="AY1258">
        <f>IFERROR(INDEX(PP_Grid[#Data],$DD1258,49),0)</f>
        <v/>
      </c>
      <c r="AZ1258">
        <f>IFERROR(INDEX(PP_Grid[#Data],$DD1258,50),0)</f>
        <v/>
      </c>
      <c r="BA1258">
        <f>IFERROR(INDEX(PP_Grid[#Data],$DD1258,51),0)</f>
        <v/>
      </c>
      <c r="BB1258">
        <f>IFERROR(INDEX(PP_Grid[#Data],$DD1258,52),0)</f>
        <v/>
      </c>
      <c r="BC1258">
        <f>IFERROR(INDEX(PP_Grid[#Data],$DD1258,53),0)</f>
        <v/>
      </c>
      <c r="BD1258">
        <f>IFERROR(INDEX(PP_Grid[#Data],$DD1258,54),0)</f>
        <v/>
      </c>
      <c r="BE1258">
        <f>IFERROR(INDEX(PP_Grid[#Data],$DD1258,55),0)</f>
        <v/>
      </c>
      <c r="BF1258">
        <f>IFERROR(INDEX(PP_Grid[#Data],$DD1258,56),0)</f>
        <v/>
      </c>
      <c r="BG1258">
        <f>IFERROR(INDEX(PP_Grid[#Data],$DD1258,57),0)</f>
        <v/>
      </c>
      <c r="BH1258">
        <f>IFERROR(INDEX(PP_Grid[#Data],$DD1258,58),0)</f>
        <v/>
      </c>
      <c r="BI1258">
        <f>IFERROR(INDEX(PP_Grid[#Data],$DD1258,59),0)</f>
        <v/>
      </c>
      <c r="BJ1258">
        <f>IFERROR(INDEX(PP_Grid[#Data],$DD1258,60),0)</f>
        <v/>
      </c>
      <c r="BK1258">
        <f>IFERROR(INDEX(PP_Grid[#Data],$DD1258,61),0)</f>
        <v/>
      </c>
      <c r="BL1258">
        <f>IFERROR(INDEX(PP_Grid[#Data],$DD1258,62),0)</f>
        <v/>
      </c>
      <c r="BM1258">
        <f>IFERROR(INDEX(PP_Grid[#Data],$DD1258,63),0)</f>
        <v/>
      </c>
      <c r="BN1258">
        <f>IFERROR(INDEX(PP_Grid[#Data],$DD1258,64),0)</f>
        <v/>
      </c>
      <c r="BO1258">
        <f>IFERROR(INDEX(PP_Grid[#Data],$DD1258,65),0)</f>
        <v/>
      </c>
      <c r="BP1258">
        <f>IFERROR(INDEX(PP_Grid[#Data],$DD1258,66),0)</f>
        <v/>
      </c>
      <c r="BQ1258">
        <f>IFERROR(INDEX(PP_Grid[#Data],$DD1258,67),0)</f>
        <v/>
      </c>
      <c r="BR1258">
        <f>IFERROR(INDEX(PP_Grid[#Data],$DD1258,68),0)</f>
        <v/>
      </c>
      <c r="BS1258">
        <f>IFERROR(INDEX(PP_Grid[#Data],$DD1258,69),0)</f>
        <v/>
      </c>
      <c r="BT1258">
        <f>IFERROR(INDEX(PP_Grid[#Data],$DD1258,70),0)</f>
        <v/>
      </c>
      <c r="BU1258">
        <f>IFERROR(INDEX(PP_Grid[#Data],$DD1258,71),0)</f>
        <v/>
      </c>
      <c r="BV1258">
        <f>IFERROR(INDEX(PP_Grid[#Data],$DD1258,72),0)</f>
        <v/>
      </c>
      <c r="BW1258">
        <f>IFERROR(INDEX(PP_Grid[#Data],$DD1258,73),0)</f>
        <v/>
      </c>
      <c r="BX1258">
        <f>IFERROR(INDEX(PP_Grid[#Data],$DD1258,74),0)</f>
        <v/>
      </c>
      <c r="BY1258">
        <f>IFERROR(INDEX(PP_Grid[#Data],$DD1258,75),0)</f>
        <v/>
      </c>
      <c r="BZ1258">
        <f>IFERROR(INDEX(PP_Grid[#Data],$DD1258,76),0)</f>
        <v/>
      </c>
      <c r="CA1258">
        <f>IFERROR(INDEX(PP_Grid[#Data],$DD1258,77),0)</f>
        <v/>
      </c>
      <c r="CB1258">
        <f>IFERROR(INDEX(PP_Grid[#Data],$DD1258,78),0)</f>
        <v/>
      </c>
      <c r="CC1258">
        <f>IFERROR(INDEX(PP_Grid[#Data],$DD1258,79),0)</f>
        <v/>
      </c>
      <c r="CD1258">
        <f>IFERROR(INDEX(PP_Grid[#Data],$DD1258,80),0)</f>
        <v/>
      </c>
      <c r="CE1258">
        <f>IFERROR(INDEX(PP_Grid[#Data],$DD1258,81),0)</f>
        <v/>
      </c>
      <c r="CF1258">
        <f>IFERROR(INDEX(PP_Grid[#Data],$DD1258,82),0)</f>
        <v/>
      </c>
      <c r="CG1258">
        <f>IFERROR(INDEX(PP_Grid[#Data],$DD1258,83),0)</f>
        <v/>
      </c>
      <c r="CH1258">
        <f>IFERROR(INDEX(PP_Grid[#Data],$DD1258,84),0)</f>
        <v/>
      </c>
      <c r="CI1258">
        <f>IFERROR(INDEX(PP_Grid[#Data],$DD1258,85),0)</f>
        <v/>
      </c>
      <c r="CJ1258">
        <f>IFERROR(INDEX(PP_Grid[#Data],$DD1258,86),0)</f>
        <v/>
      </c>
      <c r="CK1258">
        <f>IFERROR(INDEX(PP_Grid[#Data],$DD1258,87),0)</f>
        <v/>
      </c>
      <c r="CL1258">
        <f>IFERROR(INDEX(PP_Grid[#Data],$DD1258,88),0)</f>
        <v/>
      </c>
      <c r="CM1258">
        <f>IFERROR(INDEX(PP_Grid[#Data],$DD1258,89),0)</f>
        <v/>
      </c>
      <c r="CN1258">
        <f>IFERROR(INDEX(PP_Grid[#Data],$DD1258,90),0)</f>
        <v/>
      </c>
      <c r="CO1258">
        <f>IFERROR(INDEX(PP_Grid[#Data],$DD1258,91),0)</f>
        <v/>
      </c>
      <c r="CP1258">
        <f>IFERROR(INDEX(PP_Grid[#Data],$DD1258,92),0)</f>
        <v/>
      </c>
      <c r="CQ1258">
        <f>IFERROR(INDEX(PP_Grid[#Data],$DD1258,93),0)</f>
        <v/>
      </c>
      <c r="CR1258">
        <f>IFERROR(INDEX(PP_Grid[#Data],$DD1258,94),0)</f>
        <v/>
      </c>
      <c r="CS1258">
        <f>IFERROR(INDEX(PP_Grid[#Data],$DD1258,95),0)</f>
        <v/>
      </c>
      <c r="CT1258">
        <f>IFERROR(INDEX(PP_Grid[#Data],$DD1258,96),0)</f>
        <v/>
      </c>
      <c r="CU1258">
        <f>IFERROR(INDEX(PP_Grid[#Data],$DD1258,97),0)</f>
        <v/>
      </c>
      <c r="CV1258">
        <f>IFERROR(INDEX(PP_Grid[#Data],$DD1258,98),0)</f>
        <v/>
      </c>
      <c r="CW1258">
        <f>IFERROR(INDEX(PP_Grid[#Data],$DD1258,99),0)</f>
        <v/>
      </c>
      <c r="CX1258">
        <f>IFERROR(INDEX(PP_Grid[#Data],$DD1258,100),0)</f>
        <v/>
      </c>
      <c r="CY1258">
        <f>IFERROR(INDEX(PP_Grid[#Data],$DD1258,101),0)</f>
        <v/>
      </c>
      <c r="CZ1258">
        <f>IFERROR(INDEX(PP_Grid[#Data],$DD1258,102),0)</f>
        <v/>
      </c>
      <c r="DA1258">
        <f>IFERROR(INDEX(PP_Grid[#Data],$DD1258,103),0)</f>
        <v/>
      </c>
      <c r="DB1258">
        <f>IFERROR(INDEX(PP_Grid[#Data],$DD1258,104),0)</f>
        <v/>
      </c>
      <c r="DC1258">
        <f>IFERROR(INDEX(PP_Grid[#Data],$DD1258,105),0)</f>
        <v/>
      </c>
      <c r="DD1258" s="12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SUMIFS(M_BOM[RM_Qty_Per_Batch],M_BOM[Intermediate],$B1258,M_BOM[Part Name],$A1251)</f>
        <v/>
      </c>
      <c r="D1259">
        <f>$C1259*D1258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</row>
    <row r="1260">
      <c r="B1260" t="inlineStr">
        <is>
          <t>TSP-1449</t>
        </is>
      </c>
      <c r="C1260" t="inlineStr">
        <is>
          <t>No. of batches</t>
        </is>
      </c>
      <c r="D1260">
        <f>IFERROR(INDEX(PP_Grid[#Data],$DD1260,2),0)</f>
        <v/>
      </c>
      <c r="E1260">
        <f>IFERROR(INDEX(PP_Grid[#Data],$DD1260,3),0)</f>
        <v/>
      </c>
      <c r="F1260">
        <f>IFERROR(INDEX(PP_Grid[#Data],$DD1260,4),0)</f>
        <v/>
      </c>
      <c r="G1260">
        <f>IFERROR(INDEX(PP_Grid[#Data],$DD1260,5),0)</f>
        <v/>
      </c>
      <c r="H1260">
        <f>IFERROR(INDEX(PP_Grid[#Data],$DD1260,6),0)</f>
        <v/>
      </c>
      <c r="I1260">
        <f>IFERROR(INDEX(PP_Grid[#Data],$DD1260,7),0)</f>
        <v/>
      </c>
      <c r="J1260">
        <f>IFERROR(INDEX(PP_Grid[#Data],$DD1260,8),0)</f>
        <v/>
      </c>
      <c r="K1260">
        <f>IFERROR(INDEX(PP_Grid[#Data],$DD1260,9),0)</f>
        <v/>
      </c>
      <c r="L1260">
        <f>IFERROR(INDEX(PP_Grid[#Data],$DD1260,10),0)</f>
        <v/>
      </c>
      <c r="M1260">
        <f>IFERROR(INDEX(PP_Grid[#Data],$DD1260,11),0)</f>
        <v/>
      </c>
      <c r="N1260">
        <f>IFERROR(INDEX(PP_Grid[#Data],$DD1260,12),0)</f>
        <v/>
      </c>
      <c r="O1260">
        <f>IFERROR(INDEX(PP_Grid[#Data],$DD1260,13),0)</f>
        <v/>
      </c>
      <c r="P1260">
        <f>IFERROR(INDEX(PP_Grid[#Data],$DD1260,14),0)</f>
        <v/>
      </c>
      <c r="Q1260">
        <f>IFERROR(INDEX(PP_Grid[#Data],$DD1260,15),0)</f>
        <v/>
      </c>
      <c r="R1260">
        <f>IFERROR(INDEX(PP_Grid[#Data],$DD1260,16),0)</f>
        <v/>
      </c>
      <c r="S1260">
        <f>IFERROR(INDEX(PP_Grid[#Data],$DD1260,17),0)</f>
        <v/>
      </c>
      <c r="T1260">
        <f>IFERROR(INDEX(PP_Grid[#Data],$DD1260,18),0)</f>
        <v/>
      </c>
      <c r="U1260">
        <f>IFERROR(INDEX(PP_Grid[#Data],$DD1260,19),0)</f>
        <v/>
      </c>
      <c r="V1260">
        <f>IFERROR(INDEX(PP_Grid[#Data],$DD1260,20),0)</f>
        <v/>
      </c>
      <c r="W1260">
        <f>IFERROR(INDEX(PP_Grid[#Data],$DD1260,21),0)</f>
        <v/>
      </c>
      <c r="X1260">
        <f>IFERROR(INDEX(PP_Grid[#Data],$DD1260,22),0)</f>
        <v/>
      </c>
      <c r="Y1260">
        <f>IFERROR(INDEX(PP_Grid[#Data],$DD1260,23),0)</f>
        <v/>
      </c>
      <c r="Z1260">
        <f>IFERROR(INDEX(PP_Grid[#Data],$DD1260,24),0)</f>
        <v/>
      </c>
      <c r="AA1260">
        <f>IFERROR(INDEX(PP_Grid[#Data],$DD1260,25),0)</f>
        <v/>
      </c>
      <c r="AB1260">
        <f>IFERROR(INDEX(PP_Grid[#Data],$DD1260,26),0)</f>
        <v/>
      </c>
      <c r="AC1260">
        <f>IFERROR(INDEX(PP_Grid[#Data],$DD1260,27),0)</f>
        <v/>
      </c>
      <c r="AD1260">
        <f>IFERROR(INDEX(PP_Grid[#Data],$DD1260,28),0)</f>
        <v/>
      </c>
      <c r="AE1260">
        <f>IFERROR(INDEX(PP_Grid[#Data],$DD1260,29),0)</f>
        <v/>
      </c>
      <c r="AF1260">
        <f>IFERROR(INDEX(PP_Grid[#Data],$DD1260,30),0)</f>
        <v/>
      </c>
      <c r="AG1260">
        <f>IFERROR(INDEX(PP_Grid[#Data],$DD1260,31),0)</f>
        <v/>
      </c>
      <c r="AH1260">
        <f>IFERROR(INDEX(PP_Grid[#Data],$DD1260,32),0)</f>
        <v/>
      </c>
      <c r="AI1260">
        <f>IFERROR(INDEX(PP_Grid[#Data],$DD1260,33),0)</f>
        <v/>
      </c>
      <c r="AJ1260">
        <f>IFERROR(INDEX(PP_Grid[#Data],$DD1260,34),0)</f>
        <v/>
      </c>
      <c r="AK1260">
        <f>IFERROR(INDEX(PP_Grid[#Data],$DD1260,35),0)</f>
        <v/>
      </c>
      <c r="AL1260">
        <f>IFERROR(INDEX(PP_Grid[#Data],$DD1260,36),0)</f>
        <v/>
      </c>
      <c r="AM1260">
        <f>IFERROR(INDEX(PP_Grid[#Data],$DD1260,37),0)</f>
        <v/>
      </c>
      <c r="AN1260">
        <f>IFERROR(INDEX(PP_Grid[#Data],$DD1260,38),0)</f>
        <v/>
      </c>
      <c r="AO1260">
        <f>IFERROR(INDEX(PP_Grid[#Data],$DD1260,39),0)</f>
        <v/>
      </c>
      <c r="AP1260">
        <f>IFERROR(INDEX(PP_Grid[#Data],$DD1260,40),0)</f>
        <v/>
      </c>
      <c r="AQ1260">
        <f>IFERROR(INDEX(PP_Grid[#Data],$DD1260,41),0)</f>
        <v/>
      </c>
      <c r="AR1260">
        <f>IFERROR(INDEX(PP_Grid[#Data],$DD1260,42),0)</f>
        <v/>
      </c>
      <c r="AS1260">
        <f>IFERROR(INDEX(PP_Grid[#Data],$DD1260,43),0)</f>
        <v/>
      </c>
      <c r="AT1260">
        <f>IFERROR(INDEX(PP_Grid[#Data],$DD1260,44),0)</f>
        <v/>
      </c>
      <c r="AU1260">
        <f>IFERROR(INDEX(PP_Grid[#Data],$DD1260,45),0)</f>
        <v/>
      </c>
      <c r="AV1260">
        <f>IFERROR(INDEX(PP_Grid[#Data],$DD1260,46),0)</f>
        <v/>
      </c>
      <c r="AW1260">
        <f>IFERROR(INDEX(PP_Grid[#Data],$DD1260,47),0)</f>
        <v/>
      </c>
      <c r="AX1260">
        <f>IFERROR(INDEX(PP_Grid[#Data],$DD1260,48),0)</f>
        <v/>
      </c>
      <c r="AY1260">
        <f>IFERROR(INDEX(PP_Grid[#Data],$DD1260,49),0)</f>
        <v/>
      </c>
      <c r="AZ1260">
        <f>IFERROR(INDEX(PP_Grid[#Data],$DD1260,50),0)</f>
        <v/>
      </c>
      <c r="BA1260">
        <f>IFERROR(INDEX(PP_Grid[#Data],$DD1260,51),0)</f>
        <v/>
      </c>
      <c r="BB1260">
        <f>IFERROR(INDEX(PP_Grid[#Data],$DD1260,52),0)</f>
        <v/>
      </c>
      <c r="BC1260">
        <f>IFERROR(INDEX(PP_Grid[#Data],$DD1260,53),0)</f>
        <v/>
      </c>
      <c r="BD1260">
        <f>IFERROR(INDEX(PP_Grid[#Data],$DD1260,54),0)</f>
        <v/>
      </c>
      <c r="BE1260">
        <f>IFERROR(INDEX(PP_Grid[#Data],$DD1260,55),0)</f>
        <v/>
      </c>
      <c r="BF1260">
        <f>IFERROR(INDEX(PP_Grid[#Data],$DD1260,56),0)</f>
        <v/>
      </c>
      <c r="BG1260">
        <f>IFERROR(INDEX(PP_Grid[#Data],$DD1260,57),0)</f>
        <v/>
      </c>
      <c r="BH1260">
        <f>IFERROR(INDEX(PP_Grid[#Data],$DD1260,58),0)</f>
        <v/>
      </c>
      <c r="BI1260">
        <f>IFERROR(INDEX(PP_Grid[#Data],$DD1260,59),0)</f>
        <v/>
      </c>
      <c r="BJ1260">
        <f>IFERROR(INDEX(PP_Grid[#Data],$DD1260,60),0)</f>
        <v/>
      </c>
      <c r="BK1260">
        <f>IFERROR(INDEX(PP_Grid[#Data],$DD1260,61),0)</f>
        <v/>
      </c>
      <c r="BL1260">
        <f>IFERROR(INDEX(PP_Grid[#Data],$DD1260,62),0)</f>
        <v/>
      </c>
      <c r="BM1260">
        <f>IFERROR(INDEX(PP_Grid[#Data],$DD1260,63),0)</f>
        <v/>
      </c>
      <c r="BN1260">
        <f>IFERROR(INDEX(PP_Grid[#Data],$DD1260,64),0)</f>
        <v/>
      </c>
      <c r="BO1260">
        <f>IFERROR(INDEX(PP_Grid[#Data],$DD1260,65),0)</f>
        <v/>
      </c>
      <c r="BP1260">
        <f>IFERROR(INDEX(PP_Grid[#Data],$DD1260,66),0)</f>
        <v/>
      </c>
      <c r="BQ1260">
        <f>IFERROR(INDEX(PP_Grid[#Data],$DD1260,67),0)</f>
        <v/>
      </c>
      <c r="BR1260">
        <f>IFERROR(INDEX(PP_Grid[#Data],$DD1260,68),0)</f>
        <v/>
      </c>
      <c r="BS1260">
        <f>IFERROR(INDEX(PP_Grid[#Data],$DD1260,69),0)</f>
        <v/>
      </c>
      <c r="BT1260">
        <f>IFERROR(INDEX(PP_Grid[#Data],$DD1260,70),0)</f>
        <v/>
      </c>
      <c r="BU1260">
        <f>IFERROR(INDEX(PP_Grid[#Data],$DD1260,71),0)</f>
        <v/>
      </c>
      <c r="BV1260">
        <f>IFERROR(INDEX(PP_Grid[#Data],$DD1260,72),0)</f>
        <v/>
      </c>
      <c r="BW1260">
        <f>IFERROR(INDEX(PP_Grid[#Data],$DD1260,73),0)</f>
        <v/>
      </c>
      <c r="BX1260">
        <f>IFERROR(INDEX(PP_Grid[#Data],$DD1260,74),0)</f>
        <v/>
      </c>
      <c r="BY1260">
        <f>IFERROR(INDEX(PP_Grid[#Data],$DD1260,75),0)</f>
        <v/>
      </c>
      <c r="BZ1260">
        <f>IFERROR(INDEX(PP_Grid[#Data],$DD1260,76),0)</f>
        <v/>
      </c>
      <c r="CA1260">
        <f>IFERROR(INDEX(PP_Grid[#Data],$DD1260,77),0)</f>
        <v/>
      </c>
      <c r="CB1260">
        <f>IFERROR(INDEX(PP_Grid[#Data],$DD1260,78),0)</f>
        <v/>
      </c>
      <c r="CC1260">
        <f>IFERROR(INDEX(PP_Grid[#Data],$DD1260,79),0)</f>
        <v/>
      </c>
      <c r="CD1260">
        <f>IFERROR(INDEX(PP_Grid[#Data],$DD1260,80),0)</f>
        <v/>
      </c>
      <c r="CE1260">
        <f>IFERROR(INDEX(PP_Grid[#Data],$DD1260,81),0)</f>
        <v/>
      </c>
      <c r="CF1260">
        <f>IFERROR(INDEX(PP_Grid[#Data],$DD1260,82),0)</f>
        <v/>
      </c>
      <c r="CG1260">
        <f>IFERROR(INDEX(PP_Grid[#Data],$DD1260,83),0)</f>
        <v/>
      </c>
      <c r="CH1260">
        <f>IFERROR(INDEX(PP_Grid[#Data],$DD1260,84),0)</f>
        <v/>
      </c>
      <c r="CI1260">
        <f>IFERROR(INDEX(PP_Grid[#Data],$DD1260,85),0)</f>
        <v/>
      </c>
      <c r="CJ1260">
        <f>IFERROR(INDEX(PP_Grid[#Data],$DD1260,86),0)</f>
        <v/>
      </c>
      <c r="CK1260">
        <f>IFERROR(INDEX(PP_Grid[#Data],$DD1260,87),0)</f>
        <v/>
      </c>
      <c r="CL1260">
        <f>IFERROR(INDEX(PP_Grid[#Data],$DD1260,88),0)</f>
        <v/>
      </c>
      <c r="CM1260">
        <f>IFERROR(INDEX(PP_Grid[#Data],$DD1260,89),0)</f>
        <v/>
      </c>
      <c r="CN1260">
        <f>IFERROR(INDEX(PP_Grid[#Data],$DD1260,90),0)</f>
        <v/>
      </c>
      <c r="CO1260">
        <f>IFERROR(INDEX(PP_Grid[#Data],$DD1260,91),0)</f>
        <v/>
      </c>
      <c r="CP1260">
        <f>IFERROR(INDEX(PP_Grid[#Data],$DD1260,92),0)</f>
        <v/>
      </c>
      <c r="CQ1260">
        <f>IFERROR(INDEX(PP_Grid[#Data],$DD1260,93),0)</f>
        <v/>
      </c>
      <c r="CR1260">
        <f>IFERROR(INDEX(PP_Grid[#Data],$DD1260,94),0)</f>
        <v/>
      </c>
      <c r="CS1260">
        <f>IFERROR(INDEX(PP_Grid[#Data],$DD1260,95),0)</f>
        <v/>
      </c>
      <c r="CT1260">
        <f>IFERROR(INDEX(PP_Grid[#Data],$DD1260,96),0)</f>
        <v/>
      </c>
      <c r="CU1260">
        <f>IFERROR(INDEX(PP_Grid[#Data],$DD1260,97),0)</f>
        <v/>
      </c>
      <c r="CV1260">
        <f>IFERROR(INDEX(PP_Grid[#Data],$DD1260,98),0)</f>
        <v/>
      </c>
      <c r="CW1260">
        <f>IFERROR(INDEX(PP_Grid[#Data],$DD1260,99),0)</f>
        <v/>
      </c>
      <c r="CX1260">
        <f>IFERROR(INDEX(PP_Grid[#Data],$DD1260,100),0)</f>
        <v/>
      </c>
      <c r="CY1260">
        <f>IFERROR(INDEX(PP_Grid[#Data],$DD1260,101),0)</f>
        <v/>
      </c>
      <c r="CZ1260">
        <f>IFERROR(INDEX(PP_Grid[#Data],$DD1260,102),0)</f>
        <v/>
      </c>
      <c r="DA1260">
        <f>IFERROR(INDEX(PP_Grid[#Data],$DD1260,103),0)</f>
        <v/>
      </c>
      <c r="DB1260">
        <f>IFERROR(INDEX(PP_Grid[#Data],$DD1260,104),0)</f>
        <v/>
      </c>
      <c r="DC1260">
        <f>IFERROR(INDEX(PP_Grid[#Data],$DD1260,105),0)</f>
        <v/>
      </c>
      <c r="DD1260" s="12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SUMIFS(M_BOM[RM_Qty_Per_Batch],M_BOM[Intermediate],$B1260,M_BOM[Part Name],$A1251)</f>
        <v/>
      </c>
      <c r="D1261">
        <f>$C1261*D1260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</row>
    <row r="1262">
      <c r="B1262" t="inlineStr">
        <is>
          <t>TSP-1499</t>
        </is>
      </c>
      <c r="C1262" t="inlineStr">
        <is>
          <t>No. of batches</t>
        </is>
      </c>
      <c r="D1262">
        <f>IFERROR(INDEX(PP_Grid[#Data],$DD1262,2),0)</f>
        <v/>
      </c>
      <c r="E1262">
        <f>IFERROR(INDEX(PP_Grid[#Data],$DD1262,3),0)</f>
        <v/>
      </c>
      <c r="F1262">
        <f>IFERROR(INDEX(PP_Grid[#Data],$DD1262,4),0)</f>
        <v/>
      </c>
      <c r="G1262">
        <f>IFERROR(INDEX(PP_Grid[#Data],$DD1262,5),0)</f>
        <v/>
      </c>
      <c r="H1262">
        <f>IFERROR(INDEX(PP_Grid[#Data],$DD1262,6),0)</f>
        <v/>
      </c>
      <c r="I1262">
        <f>IFERROR(INDEX(PP_Grid[#Data],$DD1262,7),0)</f>
        <v/>
      </c>
      <c r="J1262">
        <f>IFERROR(INDEX(PP_Grid[#Data],$DD1262,8),0)</f>
        <v/>
      </c>
      <c r="K1262">
        <f>IFERROR(INDEX(PP_Grid[#Data],$DD1262,9),0)</f>
        <v/>
      </c>
      <c r="L1262">
        <f>IFERROR(INDEX(PP_Grid[#Data],$DD1262,10),0)</f>
        <v/>
      </c>
      <c r="M1262">
        <f>IFERROR(INDEX(PP_Grid[#Data],$DD1262,11),0)</f>
        <v/>
      </c>
      <c r="N1262">
        <f>IFERROR(INDEX(PP_Grid[#Data],$DD1262,12),0)</f>
        <v/>
      </c>
      <c r="O1262">
        <f>IFERROR(INDEX(PP_Grid[#Data],$DD1262,13),0)</f>
        <v/>
      </c>
      <c r="P1262">
        <f>IFERROR(INDEX(PP_Grid[#Data],$DD1262,14),0)</f>
        <v/>
      </c>
      <c r="Q1262">
        <f>IFERROR(INDEX(PP_Grid[#Data],$DD1262,15),0)</f>
        <v/>
      </c>
      <c r="R1262">
        <f>IFERROR(INDEX(PP_Grid[#Data],$DD1262,16),0)</f>
        <v/>
      </c>
      <c r="S1262">
        <f>IFERROR(INDEX(PP_Grid[#Data],$DD1262,17),0)</f>
        <v/>
      </c>
      <c r="T1262">
        <f>IFERROR(INDEX(PP_Grid[#Data],$DD1262,18),0)</f>
        <v/>
      </c>
      <c r="U1262">
        <f>IFERROR(INDEX(PP_Grid[#Data],$DD1262,19),0)</f>
        <v/>
      </c>
      <c r="V1262">
        <f>IFERROR(INDEX(PP_Grid[#Data],$DD1262,20),0)</f>
        <v/>
      </c>
      <c r="W1262">
        <f>IFERROR(INDEX(PP_Grid[#Data],$DD1262,21),0)</f>
        <v/>
      </c>
      <c r="X1262">
        <f>IFERROR(INDEX(PP_Grid[#Data],$DD1262,22),0)</f>
        <v/>
      </c>
      <c r="Y1262">
        <f>IFERROR(INDEX(PP_Grid[#Data],$DD1262,23),0)</f>
        <v/>
      </c>
      <c r="Z1262">
        <f>IFERROR(INDEX(PP_Grid[#Data],$DD1262,24),0)</f>
        <v/>
      </c>
      <c r="AA1262">
        <f>IFERROR(INDEX(PP_Grid[#Data],$DD1262,25),0)</f>
        <v/>
      </c>
      <c r="AB1262">
        <f>IFERROR(INDEX(PP_Grid[#Data],$DD1262,26),0)</f>
        <v/>
      </c>
      <c r="AC1262">
        <f>IFERROR(INDEX(PP_Grid[#Data],$DD1262,27),0)</f>
        <v/>
      </c>
      <c r="AD1262">
        <f>IFERROR(INDEX(PP_Grid[#Data],$DD1262,28),0)</f>
        <v/>
      </c>
      <c r="AE1262">
        <f>IFERROR(INDEX(PP_Grid[#Data],$DD1262,29),0)</f>
        <v/>
      </c>
      <c r="AF1262">
        <f>IFERROR(INDEX(PP_Grid[#Data],$DD1262,30),0)</f>
        <v/>
      </c>
      <c r="AG1262">
        <f>IFERROR(INDEX(PP_Grid[#Data],$DD1262,31),0)</f>
        <v/>
      </c>
      <c r="AH1262">
        <f>IFERROR(INDEX(PP_Grid[#Data],$DD1262,32),0)</f>
        <v/>
      </c>
      <c r="AI1262">
        <f>IFERROR(INDEX(PP_Grid[#Data],$DD1262,33),0)</f>
        <v/>
      </c>
      <c r="AJ1262">
        <f>IFERROR(INDEX(PP_Grid[#Data],$DD1262,34),0)</f>
        <v/>
      </c>
      <c r="AK1262">
        <f>IFERROR(INDEX(PP_Grid[#Data],$DD1262,35),0)</f>
        <v/>
      </c>
      <c r="AL1262">
        <f>IFERROR(INDEX(PP_Grid[#Data],$DD1262,36),0)</f>
        <v/>
      </c>
      <c r="AM1262">
        <f>IFERROR(INDEX(PP_Grid[#Data],$DD1262,37),0)</f>
        <v/>
      </c>
      <c r="AN1262">
        <f>IFERROR(INDEX(PP_Grid[#Data],$DD1262,38),0)</f>
        <v/>
      </c>
      <c r="AO1262">
        <f>IFERROR(INDEX(PP_Grid[#Data],$DD1262,39),0)</f>
        <v/>
      </c>
      <c r="AP1262">
        <f>IFERROR(INDEX(PP_Grid[#Data],$DD1262,40),0)</f>
        <v/>
      </c>
      <c r="AQ1262">
        <f>IFERROR(INDEX(PP_Grid[#Data],$DD1262,41),0)</f>
        <v/>
      </c>
      <c r="AR1262">
        <f>IFERROR(INDEX(PP_Grid[#Data],$DD1262,42),0)</f>
        <v/>
      </c>
      <c r="AS1262">
        <f>IFERROR(INDEX(PP_Grid[#Data],$DD1262,43),0)</f>
        <v/>
      </c>
      <c r="AT1262">
        <f>IFERROR(INDEX(PP_Grid[#Data],$DD1262,44),0)</f>
        <v/>
      </c>
      <c r="AU1262">
        <f>IFERROR(INDEX(PP_Grid[#Data],$DD1262,45),0)</f>
        <v/>
      </c>
      <c r="AV1262">
        <f>IFERROR(INDEX(PP_Grid[#Data],$DD1262,46),0)</f>
        <v/>
      </c>
      <c r="AW1262">
        <f>IFERROR(INDEX(PP_Grid[#Data],$DD1262,47),0)</f>
        <v/>
      </c>
      <c r="AX1262">
        <f>IFERROR(INDEX(PP_Grid[#Data],$DD1262,48),0)</f>
        <v/>
      </c>
      <c r="AY1262">
        <f>IFERROR(INDEX(PP_Grid[#Data],$DD1262,49),0)</f>
        <v/>
      </c>
      <c r="AZ1262">
        <f>IFERROR(INDEX(PP_Grid[#Data],$DD1262,50),0)</f>
        <v/>
      </c>
      <c r="BA1262">
        <f>IFERROR(INDEX(PP_Grid[#Data],$DD1262,51),0)</f>
        <v/>
      </c>
      <c r="BB1262">
        <f>IFERROR(INDEX(PP_Grid[#Data],$DD1262,52),0)</f>
        <v/>
      </c>
      <c r="BC1262">
        <f>IFERROR(INDEX(PP_Grid[#Data],$DD1262,53),0)</f>
        <v/>
      </c>
      <c r="BD1262">
        <f>IFERROR(INDEX(PP_Grid[#Data],$DD1262,54),0)</f>
        <v/>
      </c>
      <c r="BE1262">
        <f>IFERROR(INDEX(PP_Grid[#Data],$DD1262,55),0)</f>
        <v/>
      </c>
      <c r="BF1262">
        <f>IFERROR(INDEX(PP_Grid[#Data],$DD1262,56),0)</f>
        <v/>
      </c>
      <c r="BG1262">
        <f>IFERROR(INDEX(PP_Grid[#Data],$DD1262,57),0)</f>
        <v/>
      </c>
      <c r="BH1262">
        <f>IFERROR(INDEX(PP_Grid[#Data],$DD1262,58),0)</f>
        <v/>
      </c>
      <c r="BI1262">
        <f>IFERROR(INDEX(PP_Grid[#Data],$DD1262,59),0)</f>
        <v/>
      </c>
      <c r="BJ1262">
        <f>IFERROR(INDEX(PP_Grid[#Data],$DD1262,60),0)</f>
        <v/>
      </c>
      <c r="BK1262">
        <f>IFERROR(INDEX(PP_Grid[#Data],$DD1262,61),0)</f>
        <v/>
      </c>
      <c r="BL1262">
        <f>IFERROR(INDEX(PP_Grid[#Data],$DD1262,62),0)</f>
        <v/>
      </c>
      <c r="BM1262">
        <f>IFERROR(INDEX(PP_Grid[#Data],$DD1262,63),0)</f>
        <v/>
      </c>
      <c r="BN1262">
        <f>IFERROR(INDEX(PP_Grid[#Data],$DD1262,64),0)</f>
        <v/>
      </c>
      <c r="BO1262">
        <f>IFERROR(INDEX(PP_Grid[#Data],$DD1262,65),0)</f>
        <v/>
      </c>
      <c r="BP1262">
        <f>IFERROR(INDEX(PP_Grid[#Data],$DD1262,66),0)</f>
        <v/>
      </c>
      <c r="BQ1262">
        <f>IFERROR(INDEX(PP_Grid[#Data],$DD1262,67),0)</f>
        <v/>
      </c>
      <c r="BR1262">
        <f>IFERROR(INDEX(PP_Grid[#Data],$DD1262,68),0)</f>
        <v/>
      </c>
      <c r="BS1262">
        <f>IFERROR(INDEX(PP_Grid[#Data],$DD1262,69),0)</f>
        <v/>
      </c>
      <c r="BT1262">
        <f>IFERROR(INDEX(PP_Grid[#Data],$DD1262,70),0)</f>
        <v/>
      </c>
      <c r="BU1262">
        <f>IFERROR(INDEX(PP_Grid[#Data],$DD1262,71),0)</f>
        <v/>
      </c>
      <c r="BV1262">
        <f>IFERROR(INDEX(PP_Grid[#Data],$DD1262,72),0)</f>
        <v/>
      </c>
      <c r="BW1262">
        <f>IFERROR(INDEX(PP_Grid[#Data],$DD1262,73),0)</f>
        <v/>
      </c>
      <c r="BX1262">
        <f>IFERROR(INDEX(PP_Grid[#Data],$DD1262,74),0)</f>
        <v/>
      </c>
      <c r="BY1262">
        <f>IFERROR(INDEX(PP_Grid[#Data],$DD1262,75),0)</f>
        <v/>
      </c>
      <c r="BZ1262">
        <f>IFERROR(INDEX(PP_Grid[#Data],$DD1262,76),0)</f>
        <v/>
      </c>
      <c r="CA1262">
        <f>IFERROR(INDEX(PP_Grid[#Data],$DD1262,77),0)</f>
        <v/>
      </c>
      <c r="CB1262">
        <f>IFERROR(INDEX(PP_Grid[#Data],$DD1262,78),0)</f>
        <v/>
      </c>
      <c r="CC1262">
        <f>IFERROR(INDEX(PP_Grid[#Data],$DD1262,79),0)</f>
        <v/>
      </c>
      <c r="CD1262">
        <f>IFERROR(INDEX(PP_Grid[#Data],$DD1262,80),0)</f>
        <v/>
      </c>
      <c r="CE1262">
        <f>IFERROR(INDEX(PP_Grid[#Data],$DD1262,81),0)</f>
        <v/>
      </c>
      <c r="CF1262">
        <f>IFERROR(INDEX(PP_Grid[#Data],$DD1262,82),0)</f>
        <v/>
      </c>
      <c r="CG1262">
        <f>IFERROR(INDEX(PP_Grid[#Data],$DD1262,83),0)</f>
        <v/>
      </c>
      <c r="CH1262">
        <f>IFERROR(INDEX(PP_Grid[#Data],$DD1262,84),0)</f>
        <v/>
      </c>
      <c r="CI1262">
        <f>IFERROR(INDEX(PP_Grid[#Data],$DD1262,85),0)</f>
        <v/>
      </c>
      <c r="CJ1262">
        <f>IFERROR(INDEX(PP_Grid[#Data],$DD1262,86),0)</f>
        <v/>
      </c>
      <c r="CK1262">
        <f>IFERROR(INDEX(PP_Grid[#Data],$DD1262,87),0)</f>
        <v/>
      </c>
      <c r="CL1262">
        <f>IFERROR(INDEX(PP_Grid[#Data],$DD1262,88),0)</f>
        <v/>
      </c>
      <c r="CM1262">
        <f>IFERROR(INDEX(PP_Grid[#Data],$DD1262,89),0)</f>
        <v/>
      </c>
      <c r="CN1262">
        <f>IFERROR(INDEX(PP_Grid[#Data],$DD1262,90),0)</f>
        <v/>
      </c>
      <c r="CO1262">
        <f>IFERROR(INDEX(PP_Grid[#Data],$DD1262,91),0)</f>
        <v/>
      </c>
      <c r="CP1262">
        <f>IFERROR(INDEX(PP_Grid[#Data],$DD1262,92),0)</f>
        <v/>
      </c>
      <c r="CQ1262">
        <f>IFERROR(INDEX(PP_Grid[#Data],$DD1262,93),0)</f>
        <v/>
      </c>
      <c r="CR1262">
        <f>IFERROR(INDEX(PP_Grid[#Data],$DD1262,94),0)</f>
        <v/>
      </c>
      <c r="CS1262">
        <f>IFERROR(INDEX(PP_Grid[#Data],$DD1262,95),0)</f>
        <v/>
      </c>
      <c r="CT1262">
        <f>IFERROR(INDEX(PP_Grid[#Data],$DD1262,96),0)</f>
        <v/>
      </c>
      <c r="CU1262">
        <f>IFERROR(INDEX(PP_Grid[#Data],$DD1262,97),0)</f>
        <v/>
      </c>
      <c r="CV1262">
        <f>IFERROR(INDEX(PP_Grid[#Data],$DD1262,98),0)</f>
        <v/>
      </c>
      <c r="CW1262">
        <f>IFERROR(INDEX(PP_Grid[#Data],$DD1262,99),0)</f>
        <v/>
      </c>
      <c r="CX1262">
        <f>IFERROR(INDEX(PP_Grid[#Data],$DD1262,100),0)</f>
        <v/>
      </c>
      <c r="CY1262">
        <f>IFERROR(INDEX(PP_Grid[#Data],$DD1262,101),0)</f>
        <v/>
      </c>
      <c r="CZ1262">
        <f>IFERROR(INDEX(PP_Grid[#Data],$DD1262,102),0)</f>
        <v/>
      </c>
      <c r="DA1262">
        <f>IFERROR(INDEX(PP_Grid[#Data],$DD1262,103),0)</f>
        <v/>
      </c>
      <c r="DB1262">
        <f>IFERROR(INDEX(PP_Grid[#Data],$DD1262,104),0)</f>
        <v/>
      </c>
      <c r="DC1262">
        <f>IFERROR(INDEX(PP_Grid[#Data],$DD1262,105),0)</f>
        <v/>
      </c>
      <c r="DD1262" s="12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SUMIFS(M_BOM[RM_Qty_Per_Batch],M_BOM[Intermediate],$B1262,M_BOM[Part Name],$A1251)</f>
        <v/>
      </c>
      <c r="D1263">
        <f>$C1263*D1262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</row>
    <row r="1264">
      <c r="B1264" t="inlineStr">
        <is>
          <t>TSP-1555</t>
        </is>
      </c>
      <c r="C1264" t="inlineStr">
        <is>
          <t>No. of batches</t>
        </is>
      </c>
      <c r="D1264">
        <f>IFERROR(INDEX(PP_Grid[#Data],$DD1264,2),0)</f>
        <v/>
      </c>
      <c r="E1264">
        <f>IFERROR(INDEX(PP_Grid[#Data],$DD1264,3),0)</f>
        <v/>
      </c>
      <c r="F1264">
        <f>IFERROR(INDEX(PP_Grid[#Data],$DD1264,4),0)</f>
        <v/>
      </c>
      <c r="G1264">
        <f>IFERROR(INDEX(PP_Grid[#Data],$DD1264,5),0)</f>
        <v/>
      </c>
      <c r="H1264">
        <f>IFERROR(INDEX(PP_Grid[#Data],$DD1264,6),0)</f>
        <v/>
      </c>
      <c r="I1264">
        <f>IFERROR(INDEX(PP_Grid[#Data],$DD1264,7),0)</f>
        <v/>
      </c>
      <c r="J1264">
        <f>IFERROR(INDEX(PP_Grid[#Data],$DD1264,8),0)</f>
        <v/>
      </c>
      <c r="K1264">
        <f>IFERROR(INDEX(PP_Grid[#Data],$DD1264,9),0)</f>
        <v/>
      </c>
      <c r="L1264">
        <f>IFERROR(INDEX(PP_Grid[#Data],$DD1264,10),0)</f>
        <v/>
      </c>
      <c r="M1264">
        <f>IFERROR(INDEX(PP_Grid[#Data],$DD1264,11),0)</f>
        <v/>
      </c>
      <c r="N1264">
        <f>IFERROR(INDEX(PP_Grid[#Data],$DD1264,12),0)</f>
        <v/>
      </c>
      <c r="O1264">
        <f>IFERROR(INDEX(PP_Grid[#Data],$DD1264,13),0)</f>
        <v/>
      </c>
      <c r="P1264">
        <f>IFERROR(INDEX(PP_Grid[#Data],$DD1264,14),0)</f>
        <v/>
      </c>
      <c r="Q1264">
        <f>IFERROR(INDEX(PP_Grid[#Data],$DD1264,15),0)</f>
        <v/>
      </c>
      <c r="R1264">
        <f>IFERROR(INDEX(PP_Grid[#Data],$DD1264,16),0)</f>
        <v/>
      </c>
      <c r="S1264">
        <f>IFERROR(INDEX(PP_Grid[#Data],$DD1264,17),0)</f>
        <v/>
      </c>
      <c r="T1264">
        <f>IFERROR(INDEX(PP_Grid[#Data],$DD1264,18),0)</f>
        <v/>
      </c>
      <c r="U1264">
        <f>IFERROR(INDEX(PP_Grid[#Data],$DD1264,19),0)</f>
        <v/>
      </c>
      <c r="V1264">
        <f>IFERROR(INDEX(PP_Grid[#Data],$DD1264,20),0)</f>
        <v/>
      </c>
      <c r="W1264">
        <f>IFERROR(INDEX(PP_Grid[#Data],$DD1264,21),0)</f>
        <v/>
      </c>
      <c r="X1264">
        <f>IFERROR(INDEX(PP_Grid[#Data],$DD1264,22),0)</f>
        <v/>
      </c>
      <c r="Y1264">
        <f>IFERROR(INDEX(PP_Grid[#Data],$DD1264,23),0)</f>
        <v/>
      </c>
      <c r="Z1264">
        <f>IFERROR(INDEX(PP_Grid[#Data],$DD1264,24),0)</f>
        <v/>
      </c>
      <c r="AA1264">
        <f>IFERROR(INDEX(PP_Grid[#Data],$DD1264,25),0)</f>
        <v/>
      </c>
      <c r="AB1264">
        <f>IFERROR(INDEX(PP_Grid[#Data],$DD1264,26),0)</f>
        <v/>
      </c>
      <c r="AC1264">
        <f>IFERROR(INDEX(PP_Grid[#Data],$DD1264,27),0)</f>
        <v/>
      </c>
      <c r="AD1264">
        <f>IFERROR(INDEX(PP_Grid[#Data],$DD1264,28),0)</f>
        <v/>
      </c>
      <c r="AE1264">
        <f>IFERROR(INDEX(PP_Grid[#Data],$DD1264,29),0)</f>
        <v/>
      </c>
      <c r="AF1264">
        <f>IFERROR(INDEX(PP_Grid[#Data],$DD1264,30),0)</f>
        <v/>
      </c>
      <c r="AG1264">
        <f>IFERROR(INDEX(PP_Grid[#Data],$DD1264,31),0)</f>
        <v/>
      </c>
      <c r="AH1264">
        <f>IFERROR(INDEX(PP_Grid[#Data],$DD1264,32),0)</f>
        <v/>
      </c>
      <c r="AI1264">
        <f>IFERROR(INDEX(PP_Grid[#Data],$DD1264,33),0)</f>
        <v/>
      </c>
      <c r="AJ1264">
        <f>IFERROR(INDEX(PP_Grid[#Data],$DD1264,34),0)</f>
        <v/>
      </c>
      <c r="AK1264">
        <f>IFERROR(INDEX(PP_Grid[#Data],$DD1264,35),0)</f>
        <v/>
      </c>
      <c r="AL1264">
        <f>IFERROR(INDEX(PP_Grid[#Data],$DD1264,36),0)</f>
        <v/>
      </c>
      <c r="AM1264">
        <f>IFERROR(INDEX(PP_Grid[#Data],$DD1264,37),0)</f>
        <v/>
      </c>
      <c r="AN1264">
        <f>IFERROR(INDEX(PP_Grid[#Data],$DD1264,38),0)</f>
        <v/>
      </c>
      <c r="AO1264">
        <f>IFERROR(INDEX(PP_Grid[#Data],$DD1264,39),0)</f>
        <v/>
      </c>
      <c r="AP1264">
        <f>IFERROR(INDEX(PP_Grid[#Data],$DD1264,40),0)</f>
        <v/>
      </c>
      <c r="AQ1264">
        <f>IFERROR(INDEX(PP_Grid[#Data],$DD1264,41),0)</f>
        <v/>
      </c>
      <c r="AR1264">
        <f>IFERROR(INDEX(PP_Grid[#Data],$DD1264,42),0)</f>
        <v/>
      </c>
      <c r="AS1264">
        <f>IFERROR(INDEX(PP_Grid[#Data],$DD1264,43),0)</f>
        <v/>
      </c>
      <c r="AT1264">
        <f>IFERROR(INDEX(PP_Grid[#Data],$DD1264,44),0)</f>
        <v/>
      </c>
      <c r="AU1264">
        <f>IFERROR(INDEX(PP_Grid[#Data],$DD1264,45),0)</f>
        <v/>
      </c>
      <c r="AV1264">
        <f>IFERROR(INDEX(PP_Grid[#Data],$DD1264,46),0)</f>
        <v/>
      </c>
      <c r="AW1264">
        <f>IFERROR(INDEX(PP_Grid[#Data],$DD1264,47),0)</f>
        <v/>
      </c>
      <c r="AX1264">
        <f>IFERROR(INDEX(PP_Grid[#Data],$DD1264,48),0)</f>
        <v/>
      </c>
      <c r="AY1264">
        <f>IFERROR(INDEX(PP_Grid[#Data],$DD1264,49),0)</f>
        <v/>
      </c>
      <c r="AZ1264">
        <f>IFERROR(INDEX(PP_Grid[#Data],$DD1264,50),0)</f>
        <v/>
      </c>
      <c r="BA1264">
        <f>IFERROR(INDEX(PP_Grid[#Data],$DD1264,51),0)</f>
        <v/>
      </c>
      <c r="BB1264">
        <f>IFERROR(INDEX(PP_Grid[#Data],$DD1264,52),0)</f>
        <v/>
      </c>
      <c r="BC1264">
        <f>IFERROR(INDEX(PP_Grid[#Data],$DD1264,53),0)</f>
        <v/>
      </c>
      <c r="BD1264">
        <f>IFERROR(INDEX(PP_Grid[#Data],$DD1264,54),0)</f>
        <v/>
      </c>
      <c r="BE1264">
        <f>IFERROR(INDEX(PP_Grid[#Data],$DD1264,55),0)</f>
        <v/>
      </c>
      <c r="BF1264">
        <f>IFERROR(INDEX(PP_Grid[#Data],$DD1264,56),0)</f>
        <v/>
      </c>
      <c r="BG1264">
        <f>IFERROR(INDEX(PP_Grid[#Data],$DD1264,57),0)</f>
        <v/>
      </c>
      <c r="BH1264">
        <f>IFERROR(INDEX(PP_Grid[#Data],$DD1264,58),0)</f>
        <v/>
      </c>
      <c r="BI1264">
        <f>IFERROR(INDEX(PP_Grid[#Data],$DD1264,59),0)</f>
        <v/>
      </c>
      <c r="BJ1264">
        <f>IFERROR(INDEX(PP_Grid[#Data],$DD1264,60),0)</f>
        <v/>
      </c>
      <c r="BK1264">
        <f>IFERROR(INDEX(PP_Grid[#Data],$DD1264,61),0)</f>
        <v/>
      </c>
      <c r="BL1264">
        <f>IFERROR(INDEX(PP_Grid[#Data],$DD1264,62),0)</f>
        <v/>
      </c>
      <c r="BM1264">
        <f>IFERROR(INDEX(PP_Grid[#Data],$DD1264,63),0)</f>
        <v/>
      </c>
      <c r="BN1264">
        <f>IFERROR(INDEX(PP_Grid[#Data],$DD1264,64),0)</f>
        <v/>
      </c>
      <c r="BO1264">
        <f>IFERROR(INDEX(PP_Grid[#Data],$DD1264,65),0)</f>
        <v/>
      </c>
      <c r="BP1264">
        <f>IFERROR(INDEX(PP_Grid[#Data],$DD1264,66),0)</f>
        <v/>
      </c>
      <c r="BQ1264">
        <f>IFERROR(INDEX(PP_Grid[#Data],$DD1264,67),0)</f>
        <v/>
      </c>
      <c r="BR1264">
        <f>IFERROR(INDEX(PP_Grid[#Data],$DD1264,68),0)</f>
        <v/>
      </c>
      <c r="BS1264">
        <f>IFERROR(INDEX(PP_Grid[#Data],$DD1264,69),0)</f>
        <v/>
      </c>
      <c r="BT1264">
        <f>IFERROR(INDEX(PP_Grid[#Data],$DD1264,70),0)</f>
        <v/>
      </c>
      <c r="BU1264">
        <f>IFERROR(INDEX(PP_Grid[#Data],$DD1264,71),0)</f>
        <v/>
      </c>
      <c r="BV1264">
        <f>IFERROR(INDEX(PP_Grid[#Data],$DD1264,72),0)</f>
        <v/>
      </c>
      <c r="BW1264">
        <f>IFERROR(INDEX(PP_Grid[#Data],$DD1264,73),0)</f>
        <v/>
      </c>
      <c r="BX1264">
        <f>IFERROR(INDEX(PP_Grid[#Data],$DD1264,74),0)</f>
        <v/>
      </c>
      <c r="BY1264">
        <f>IFERROR(INDEX(PP_Grid[#Data],$DD1264,75),0)</f>
        <v/>
      </c>
      <c r="BZ1264">
        <f>IFERROR(INDEX(PP_Grid[#Data],$DD1264,76),0)</f>
        <v/>
      </c>
      <c r="CA1264">
        <f>IFERROR(INDEX(PP_Grid[#Data],$DD1264,77),0)</f>
        <v/>
      </c>
      <c r="CB1264">
        <f>IFERROR(INDEX(PP_Grid[#Data],$DD1264,78),0)</f>
        <v/>
      </c>
      <c r="CC1264">
        <f>IFERROR(INDEX(PP_Grid[#Data],$DD1264,79),0)</f>
        <v/>
      </c>
      <c r="CD1264">
        <f>IFERROR(INDEX(PP_Grid[#Data],$DD1264,80),0)</f>
        <v/>
      </c>
      <c r="CE1264">
        <f>IFERROR(INDEX(PP_Grid[#Data],$DD1264,81),0)</f>
        <v/>
      </c>
      <c r="CF1264">
        <f>IFERROR(INDEX(PP_Grid[#Data],$DD1264,82),0)</f>
        <v/>
      </c>
      <c r="CG1264">
        <f>IFERROR(INDEX(PP_Grid[#Data],$DD1264,83),0)</f>
        <v/>
      </c>
      <c r="CH1264">
        <f>IFERROR(INDEX(PP_Grid[#Data],$DD1264,84),0)</f>
        <v/>
      </c>
      <c r="CI1264">
        <f>IFERROR(INDEX(PP_Grid[#Data],$DD1264,85),0)</f>
        <v/>
      </c>
      <c r="CJ1264">
        <f>IFERROR(INDEX(PP_Grid[#Data],$DD1264,86),0)</f>
        <v/>
      </c>
      <c r="CK1264">
        <f>IFERROR(INDEX(PP_Grid[#Data],$DD1264,87),0)</f>
        <v/>
      </c>
      <c r="CL1264">
        <f>IFERROR(INDEX(PP_Grid[#Data],$DD1264,88),0)</f>
        <v/>
      </c>
      <c r="CM1264">
        <f>IFERROR(INDEX(PP_Grid[#Data],$DD1264,89),0)</f>
        <v/>
      </c>
      <c r="CN1264">
        <f>IFERROR(INDEX(PP_Grid[#Data],$DD1264,90),0)</f>
        <v/>
      </c>
      <c r="CO1264">
        <f>IFERROR(INDEX(PP_Grid[#Data],$DD1264,91),0)</f>
        <v/>
      </c>
      <c r="CP1264">
        <f>IFERROR(INDEX(PP_Grid[#Data],$DD1264,92),0)</f>
        <v/>
      </c>
      <c r="CQ1264">
        <f>IFERROR(INDEX(PP_Grid[#Data],$DD1264,93),0)</f>
        <v/>
      </c>
      <c r="CR1264">
        <f>IFERROR(INDEX(PP_Grid[#Data],$DD1264,94),0)</f>
        <v/>
      </c>
      <c r="CS1264">
        <f>IFERROR(INDEX(PP_Grid[#Data],$DD1264,95),0)</f>
        <v/>
      </c>
      <c r="CT1264">
        <f>IFERROR(INDEX(PP_Grid[#Data],$DD1264,96),0)</f>
        <v/>
      </c>
      <c r="CU1264">
        <f>IFERROR(INDEX(PP_Grid[#Data],$DD1264,97),0)</f>
        <v/>
      </c>
      <c r="CV1264">
        <f>IFERROR(INDEX(PP_Grid[#Data],$DD1264,98),0)</f>
        <v/>
      </c>
      <c r="CW1264">
        <f>IFERROR(INDEX(PP_Grid[#Data],$DD1264,99),0)</f>
        <v/>
      </c>
      <c r="CX1264">
        <f>IFERROR(INDEX(PP_Grid[#Data],$DD1264,100),0)</f>
        <v/>
      </c>
      <c r="CY1264">
        <f>IFERROR(INDEX(PP_Grid[#Data],$DD1264,101),0)</f>
        <v/>
      </c>
      <c r="CZ1264">
        <f>IFERROR(INDEX(PP_Grid[#Data],$DD1264,102),0)</f>
        <v/>
      </c>
      <c r="DA1264">
        <f>IFERROR(INDEX(PP_Grid[#Data],$DD1264,103),0)</f>
        <v/>
      </c>
      <c r="DB1264">
        <f>IFERROR(INDEX(PP_Grid[#Data],$DD1264,104),0)</f>
        <v/>
      </c>
      <c r="DC1264">
        <f>IFERROR(INDEX(PP_Grid[#Data],$DD1264,105),0)</f>
        <v/>
      </c>
      <c r="DD1264" s="12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SUMIFS(M_BOM[RM_Qty_Per_Batch],M_BOM[Intermediate],$B1264,M_BOM[Part Name],$A1251)</f>
        <v/>
      </c>
      <c r="D1265">
        <f>$C1265*D1264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</row>
    <row r="1266">
      <c r="B1266" t="inlineStr">
        <is>
          <t>TSP-927</t>
        </is>
      </c>
      <c r="C1266" t="inlineStr">
        <is>
          <t>No. of batches</t>
        </is>
      </c>
      <c r="D1266">
        <f>IFERROR(INDEX(PP_Grid[#Data],$DD1266,2),0)</f>
        <v/>
      </c>
      <c r="E1266">
        <f>IFERROR(INDEX(PP_Grid[#Data],$DD1266,3),0)</f>
        <v/>
      </c>
      <c r="F1266">
        <f>IFERROR(INDEX(PP_Grid[#Data],$DD1266,4),0)</f>
        <v/>
      </c>
      <c r="G1266">
        <f>IFERROR(INDEX(PP_Grid[#Data],$DD1266,5),0)</f>
        <v/>
      </c>
      <c r="H1266">
        <f>IFERROR(INDEX(PP_Grid[#Data],$DD1266,6),0)</f>
        <v/>
      </c>
      <c r="I1266">
        <f>IFERROR(INDEX(PP_Grid[#Data],$DD1266,7),0)</f>
        <v/>
      </c>
      <c r="J1266">
        <f>IFERROR(INDEX(PP_Grid[#Data],$DD1266,8),0)</f>
        <v/>
      </c>
      <c r="K1266">
        <f>IFERROR(INDEX(PP_Grid[#Data],$DD1266,9),0)</f>
        <v/>
      </c>
      <c r="L1266">
        <f>IFERROR(INDEX(PP_Grid[#Data],$DD1266,10),0)</f>
        <v/>
      </c>
      <c r="M1266">
        <f>IFERROR(INDEX(PP_Grid[#Data],$DD1266,11),0)</f>
        <v/>
      </c>
      <c r="N1266">
        <f>IFERROR(INDEX(PP_Grid[#Data],$DD1266,12),0)</f>
        <v/>
      </c>
      <c r="O1266">
        <f>IFERROR(INDEX(PP_Grid[#Data],$DD1266,13),0)</f>
        <v/>
      </c>
      <c r="P1266">
        <f>IFERROR(INDEX(PP_Grid[#Data],$DD1266,14),0)</f>
        <v/>
      </c>
      <c r="Q1266">
        <f>IFERROR(INDEX(PP_Grid[#Data],$DD1266,15),0)</f>
        <v/>
      </c>
      <c r="R1266">
        <f>IFERROR(INDEX(PP_Grid[#Data],$DD1266,16),0)</f>
        <v/>
      </c>
      <c r="S1266">
        <f>IFERROR(INDEX(PP_Grid[#Data],$DD1266,17),0)</f>
        <v/>
      </c>
      <c r="T1266">
        <f>IFERROR(INDEX(PP_Grid[#Data],$DD1266,18),0)</f>
        <v/>
      </c>
      <c r="U1266">
        <f>IFERROR(INDEX(PP_Grid[#Data],$DD1266,19),0)</f>
        <v/>
      </c>
      <c r="V1266">
        <f>IFERROR(INDEX(PP_Grid[#Data],$DD1266,20),0)</f>
        <v/>
      </c>
      <c r="W1266">
        <f>IFERROR(INDEX(PP_Grid[#Data],$DD1266,21),0)</f>
        <v/>
      </c>
      <c r="X1266">
        <f>IFERROR(INDEX(PP_Grid[#Data],$DD1266,22),0)</f>
        <v/>
      </c>
      <c r="Y1266">
        <f>IFERROR(INDEX(PP_Grid[#Data],$DD1266,23),0)</f>
        <v/>
      </c>
      <c r="Z1266">
        <f>IFERROR(INDEX(PP_Grid[#Data],$DD1266,24),0)</f>
        <v/>
      </c>
      <c r="AA1266">
        <f>IFERROR(INDEX(PP_Grid[#Data],$DD1266,25),0)</f>
        <v/>
      </c>
      <c r="AB1266">
        <f>IFERROR(INDEX(PP_Grid[#Data],$DD1266,26),0)</f>
        <v/>
      </c>
      <c r="AC1266">
        <f>IFERROR(INDEX(PP_Grid[#Data],$DD1266,27),0)</f>
        <v/>
      </c>
      <c r="AD1266">
        <f>IFERROR(INDEX(PP_Grid[#Data],$DD1266,28),0)</f>
        <v/>
      </c>
      <c r="AE1266">
        <f>IFERROR(INDEX(PP_Grid[#Data],$DD1266,29),0)</f>
        <v/>
      </c>
      <c r="AF1266">
        <f>IFERROR(INDEX(PP_Grid[#Data],$DD1266,30),0)</f>
        <v/>
      </c>
      <c r="AG1266">
        <f>IFERROR(INDEX(PP_Grid[#Data],$DD1266,31),0)</f>
        <v/>
      </c>
      <c r="AH1266">
        <f>IFERROR(INDEX(PP_Grid[#Data],$DD1266,32),0)</f>
        <v/>
      </c>
      <c r="AI1266">
        <f>IFERROR(INDEX(PP_Grid[#Data],$DD1266,33),0)</f>
        <v/>
      </c>
      <c r="AJ1266">
        <f>IFERROR(INDEX(PP_Grid[#Data],$DD1266,34),0)</f>
        <v/>
      </c>
      <c r="AK1266">
        <f>IFERROR(INDEX(PP_Grid[#Data],$DD1266,35),0)</f>
        <v/>
      </c>
      <c r="AL1266">
        <f>IFERROR(INDEX(PP_Grid[#Data],$DD1266,36),0)</f>
        <v/>
      </c>
      <c r="AM1266">
        <f>IFERROR(INDEX(PP_Grid[#Data],$DD1266,37),0)</f>
        <v/>
      </c>
      <c r="AN1266">
        <f>IFERROR(INDEX(PP_Grid[#Data],$DD1266,38),0)</f>
        <v/>
      </c>
      <c r="AO1266">
        <f>IFERROR(INDEX(PP_Grid[#Data],$DD1266,39),0)</f>
        <v/>
      </c>
      <c r="AP1266">
        <f>IFERROR(INDEX(PP_Grid[#Data],$DD1266,40),0)</f>
        <v/>
      </c>
      <c r="AQ1266">
        <f>IFERROR(INDEX(PP_Grid[#Data],$DD1266,41),0)</f>
        <v/>
      </c>
      <c r="AR1266">
        <f>IFERROR(INDEX(PP_Grid[#Data],$DD1266,42),0)</f>
        <v/>
      </c>
      <c r="AS1266">
        <f>IFERROR(INDEX(PP_Grid[#Data],$DD1266,43),0)</f>
        <v/>
      </c>
      <c r="AT1266">
        <f>IFERROR(INDEX(PP_Grid[#Data],$DD1266,44),0)</f>
        <v/>
      </c>
      <c r="AU1266">
        <f>IFERROR(INDEX(PP_Grid[#Data],$DD1266,45),0)</f>
        <v/>
      </c>
      <c r="AV1266">
        <f>IFERROR(INDEX(PP_Grid[#Data],$DD1266,46),0)</f>
        <v/>
      </c>
      <c r="AW1266">
        <f>IFERROR(INDEX(PP_Grid[#Data],$DD1266,47),0)</f>
        <v/>
      </c>
      <c r="AX1266">
        <f>IFERROR(INDEX(PP_Grid[#Data],$DD1266,48),0)</f>
        <v/>
      </c>
      <c r="AY1266">
        <f>IFERROR(INDEX(PP_Grid[#Data],$DD1266,49),0)</f>
        <v/>
      </c>
      <c r="AZ1266">
        <f>IFERROR(INDEX(PP_Grid[#Data],$DD1266,50),0)</f>
        <v/>
      </c>
      <c r="BA1266">
        <f>IFERROR(INDEX(PP_Grid[#Data],$DD1266,51),0)</f>
        <v/>
      </c>
      <c r="BB1266">
        <f>IFERROR(INDEX(PP_Grid[#Data],$DD1266,52),0)</f>
        <v/>
      </c>
      <c r="BC1266">
        <f>IFERROR(INDEX(PP_Grid[#Data],$DD1266,53),0)</f>
        <v/>
      </c>
      <c r="BD1266">
        <f>IFERROR(INDEX(PP_Grid[#Data],$DD1266,54),0)</f>
        <v/>
      </c>
      <c r="BE1266">
        <f>IFERROR(INDEX(PP_Grid[#Data],$DD1266,55),0)</f>
        <v/>
      </c>
      <c r="BF1266">
        <f>IFERROR(INDEX(PP_Grid[#Data],$DD1266,56),0)</f>
        <v/>
      </c>
      <c r="BG1266">
        <f>IFERROR(INDEX(PP_Grid[#Data],$DD1266,57),0)</f>
        <v/>
      </c>
      <c r="BH1266">
        <f>IFERROR(INDEX(PP_Grid[#Data],$DD1266,58),0)</f>
        <v/>
      </c>
      <c r="BI1266">
        <f>IFERROR(INDEX(PP_Grid[#Data],$DD1266,59),0)</f>
        <v/>
      </c>
      <c r="BJ1266">
        <f>IFERROR(INDEX(PP_Grid[#Data],$DD1266,60),0)</f>
        <v/>
      </c>
      <c r="BK1266">
        <f>IFERROR(INDEX(PP_Grid[#Data],$DD1266,61),0)</f>
        <v/>
      </c>
      <c r="BL1266">
        <f>IFERROR(INDEX(PP_Grid[#Data],$DD1266,62),0)</f>
        <v/>
      </c>
      <c r="BM1266">
        <f>IFERROR(INDEX(PP_Grid[#Data],$DD1266,63),0)</f>
        <v/>
      </c>
      <c r="BN1266">
        <f>IFERROR(INDEX(PP_Grid[#Data],$DD1266,64),0)</f>
        <v/>
      </c>
      <c r="BO1266">
        <f>IFERROR(INDEX(PP_Grid[#Data],$DD1266,65),0)</f>
        <v/>
      </c>
      <c r="BP1266">
        <f>IFERROR(INDEX(PP_Grid[#Data],$DD1266,66),0)</f>
        <v/>
      </c>
      <c r="BQ1266">
        <f>IFERROR(INDEX(PP_Grid[#Data],$DD1266,67),0)</f>
        <v/>
      </c>
      <c r="BR1266">
        <f>IFERROR(INDEX(PP_Grid[#Data],$DD1266,68),0)</f>
        <v/>
      </c>
      <c r="BS1266">
        <f>IFERROR(INDEX(PP_Grid[#Data],$DD1266,69),0)</f>
        <v/>
      </c>
      <c r="BT1266">
        <f>IFERROR(INDEX(PP_Grid[#Data],$DD1266,70),0)</f>
        <v/>
      </c>
      <c r="BU1266">
        <f>IFERROR(INDEX(PP_Grid[#Data],$DD1266,71),0)</f>
        <v/>
      </c>
      <c r="BV1266">
        <f>IFERROR(INDEX(PP_Grid[#Data],$DD1266,72),0)</f>
        <v/>
      </c>
      <c r="BW1266">
        <f>IFERROR(INDEX(PP_Grid[#Data],$DD1266,73),0)</f>
        <v/>
      </c>
      <c r="BX1266">
        <f>IFERROR(INDEX(PP_Grid[#Data],$DD1266,74),0)</f>
        <v/>
      </c>
      <c r="BY1266">
        <f>IFERROR(INDEX(PP_Grid[#Data],$DD1266,75),0)</f>
        <v/>
      </c>
      <c r="BZ1266">
        <f>IFERROR(INDEX(PP_Grid[#Data],$DD1266,76),0)</f>
        <v/>
      </c>
      <c r="CA1266">
        <f>IFERROR(INDEX(PP_Grid[#Data],$DD1266,77),0)</f>
        <v/>
      </c>
      <c r="CB1266">
        <f>IFERROR(INDEX(PP_Grid[#Data],$DD1266,78),0)</f>
        <v/>
      </c>
      <c r="CC1266">
        <f>IFERROR(INDEX(PP_Grid[#Data],$DD1266,79),0)</f>
        <v/>
      </c>
      <c r="CD1266">
        <f>IFERROR(INDEX(PP_Grid[#Data],$DD1266,80),0)</f>
        <v/>
      </c>
      <c r="CE1266">
        <f>IFERROR(INDEX(PP_Grid[#Data],$DD1266,81),0)</f>
        <v/>
      </c>
      <c r="CF1266">
        <f>IFERROR(INDEX(PP_Grid[#Data],$DD1266,82),0)</f>
        <v/>
      </c>
      <c r="CG1266">
        <f>IFERROR(INDEX(PP_Grid[#Data],$DD1266,83),0)</f>
        <v/>
      </c>
      <c r="CH1266">
        <f>IFERROR(INDEX(PP_Grid[#Data],$DD1266,84),0)</f>
        <v/>
      </c>
      <c r="CI1266">
        <f>IFERROR(INDEX(PP_Grid[#Data],$DD1266,85),0)</f>
        <v/>
      </c>
      <c r="CJ1266">
        <f>IFERROR(INDEX(PP_Grid[#Data],$DD1266,86),0)</f>
        <v/>
      </c>
      <c r="CK1266">
        <f>IFERROR(INDEX(PP_Grid[#Data],$DD1266,87),0)</f>
        <v/>
      </c>
      <c r="CL1266">
        <f>IFERROR(INDEX(PP_Grid[#Data],$DD1266,88),0)</f>
        <v/>
      </c>
      <c r="CM1266">
        <f>IFERROR(INDEX(PP_Grid[#Data],$DD1266,89),0)</f>
        <v/>
      </c>
      <c r="CN1266">
        <f>IFERROR(INDEX(PP_Grid[#Data],$DD1266,90),0)</f>
        <v/>
      </c>
      <c r="CO1266">
        <f>IFERROR(INDEX(PP_Grid[#Data],$DD1266,91),0)</f>
        <v/>
      </c>
      <c r="CP1266">
        <f>IFERROR(INDEX(PP_Grid[#Data],$DD1266,92),0)</f>
        <v/>
      </c>
      <c r="CQ1266">
        <f>IFERROR(INDEX(PP_Grid[#Data],$DD1266,93),0)</f>
        <v/>
      </c>
      <c r="CR1266">
        <f>IFERROR(INDEX(PP_Grid[#Data],$DD1266,94),0)</f>
        <v/>
      </c>
      <c r="CS1266">
        <f>IFERROR(INDEX(PP_Grid[#Data],$DD1266,95),0)</f>
        <v/>
      </c>
      <c r="CT1266">
        <f>IFERROR(INDEX(PP_Grid[#Data],$DD1266,96),0)</f>
        <v/>
      </c>
      <c r="CU1266">
        <f>IFERROR(INDEX(PP_Grid[#Data],$DD1266,97),0)</f>
        <v/>
      </c>
      <c r="CV1266">
        <f>IFERROR(INDEX(PP_Grid[#Data],$DD1266,98),0)</f>
        <v/>
      </c>
      <c r="CW1266">
        <f>IFERROR(INDEX(PP_Grid[#Data],$DD1266,99),0)</f>
        <v/>
      </c>
      <c r="CX1266">
        <f>IFERROR(INDEX(PP_Grid[#Data],$DD1266,100),0)</f>
        <v/>
      </c>
      <c r="CY1266">
        <f>IFERROR(INDEX(PP_Grid[#Data],$DD1266,101),0)</f>
        <v/>
      </c>
      <c r="CZ1266">
        <f>IFERROR(INDEX(PP_Grid[#Data],$DD1266,102),0)</f>
        <v/>
      </c>
      <c r="DA1266">
        <f>IFERROR(INDEX(PP_Grid[#Data],$DD1266,103),0)</f>
        <v/>
      </c>
      <c r="DB1266">
        <f>IFERROR(INDEX(PP_Grid[#Data],$DD1266,104),0)</f>
        <v/>
      </c>
      <c r="DC1266">
        <f>IFERROR(INDEX(PP_Grid[#Data],$DD1266,105),0)</f>
        <v/>
      </c>
      <c r="DD1266" s="12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SUMIFS(M_BOM[RM_Qty_Per_Batch],M_BOM[Intermediate],$B1266,M_BOM[Part Name],$A1251)</f>
        <v/>
      </c>
      <c r="D1267">
        <f>$C1267*D1266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</row>
    <row r="1268">
      <c r="B1268" t="inlineStr">
        <is>
          <t>TSP-928</t>
        </is>
      </c>
      <c r="C1268" t="inlineStr">
        <is>
          <t>No. of batches</t>
        </is>
      </c>
      <c r="D1268">
        <f>IFERROR(INDEX(PP_Grid[#Data],$DD1268,2),0)</f>
        <v/>
      </c>
      <c r="E1268">
        <f>IFERROR(INDEX(PP_Grid[#Data],$DD1268,3),0)</f>
        <v/>
      </c>
      <c r="F1268">
        <f>IFERROR(INDEX(PP_Grid[#Data],$DD1268,4),0)</f>
        <v/>
      </c>
      <c r="G1268">
        <f>IFERROR(INDEX(PP_Grid[#Data],$DD1268,5),0)</f>
        <v/>
      </c>
      <c r="H1268">
        <f>IFERROR(INDEX(PP_Grid[#Data],$DD1268,6),0)</f>
        <v/>
      </c>
      <c r="I1268">
        <f>IFERROR(INDEX(PP_Grid[#Data],$DD1268,7),0)</f>
        <v/>
      </c>
      <c r="J1268">
        <f>IFERROR(INDEX(PP_Grid[#Data],$DD1268,8),0)</f>
        <v/>
      </c>
      <c r="K1268">
        <f>IFERROR(INDEX(PP_Grid[#Data],$DD1268,9),0)</f>
        <v/>
      </c>
      <c r="L1268">
        <f>IFERROR(INDEX(PP_Grid[#Data],$DD1268,10),0)</f>
        <v/>
      </c>
      <c r="M1268">
        <f>IFERROR(INDEX(PP_Grid[#Data],$DD1268,11),0)</f>
        <v/>
      </c>
      <c r="N1268">
        <f>IFERROR(INDEX(PP_Grid[#Data],$DD1268,12),0)</f>
        <v/>
      </c>
      <c r="O1268">
        <f>IFERROR(INDEX(PP_Grid[#Data],$DD1268,13),0)</f>
        <v/>
      </c>
      <c r="P1268">
        <f>IFERROR(INDEX(PP_Grid[#Data],$DD1268,14),0)</f>
        <v/>
      </c>
      <c r="Q1268">
        <f>IFERROR(INDEX(PP_Grid[#Data],$DD1268,15),0)</f>
        <v/>
      </c>
      <c r="R1268">
        <f>IFERROR(INDEX(PP_Grid[#Data],$DD1268,16),0)</f>
        <v/>
      </c>
      <c r="S1268">
        <f>IFERROR(INDEX(PP_Grid[#Data],$DD1268,17),0)</f>
        <v/>
      </c>
      <c r="T1268">
        <f>IFERROR(INDEX(PP_Grid[#Data],$DD1268,18),0)</f>
        <v/>
      </c>
      <c r="U1268">
        <f>IFERROR(INDEX(PP_Grid[#Data],$DD1268,19),0)</f>
        <v/>
      </c>
      <c r="V1268">
        <f>IFERROR(INDEX(PP_Grid[#Data],$DD1268,20),0)</f>
        <v/>
      </c>
      <c r="W1268">
        <f>IFERROR(INDEX(PP_Grid[#Data],$DD1268,21),0)</f>
        <v/>
      </c>
      <c r="X1268">
        <f>IFERROR(INDEX(PP_Grid[#Data],$DD1268,22),0)</f>
        <v/>
      </c>
      <c r="Y1268">
        <f>IFERROR(INDEX(PP_Grid[#Data],$DD1268,23),0)</f>
        <v/>
      </c>
      <c r="Z1268">
        <f>IFERROR(INDEX(PP_Grid[#Data],$DD1268,24),0)</f>
        <v/>
      </c>
      <c r="AA1268">
        <f>IFERROR(INDEX(PP_Grid[#Data],$DD1268,25),0)</f>
        <v/>
      </c>
      <c r="AB1268">
        <f>IFERROR(INDEX(PP_Grid[#Data],$DD1268,26),0)</f>
        <v/>
      </c>
      <c r="AC1268">
        <f>IFERROR(INDEX(PP_Grid[#Data],$DD1268,27),0)</f>
        <v/>
      </c>
      <c r="AD1268">
        <f>IFERROR(INDEX(PP_Grid[#Data],$DD1268,28),0)</f>
        <v/>
      </c>
      <c r="AE1268">
        <f>IFERROR(INDEX(PP_Grid[#Data],$DD1268,29),0)</f>
        <v/>
      </c>
      <c r="AF1268">
        <f>IFERROR(INDEX(PP_Grid[#Data],$DD1268,30),0)</f>
        <v/>
      </c>
      <c r="AG1268">
        <f>IFERROR(INDEX(PP_Grid[#Data],$DD1268,31),0)</f>
        <v/>
      </c>
      <c r="AH1268">
        <f>IFERROR(INDEX(PP_Grid[#Data],$DD1268,32),0)</f>
        <v/>
      </c>
      <c r="AI1268">
        <f>IFERROR(INDEX(PP_Grid[#Data],$DD1268,33),0)</f>
        <v/>
      </c>
      <c r="AJ1268">
        <f>IFERROR(INDEX(PP_Grid[#Data],$DD1268,34),0)</f>
        <v/>
      </c>
      <c r="AK1268">
        <f>IFERROR(INDEX(PP_Grid[#Data],$DD1268,35),0)</f>
        <v/>
      </c>
      <c r="AL1268">
        <f>IFERROR(INDEX(PP_Grid[#Data],$DD1268,36),0)</f>
        <v/>
      </c>
      <c r="AM1268">
        <f>IFERROR(INDEX(PP_Grid[#Data],$DD1268,37),0)</f>
        <v/>
      </c>
      <c r="AN1268">
        <f>IFERROR(INDEX(PP_Grid[#Data],$DD1268,38),0)</f>
        <v/>
      </c>
      <c r="AO1268">
        <f>IFERROR(INDEX(PP_Grid[#Data],$DD1268,39),0)</f>
        <v/>
      </c>
      <c r="AP1268">
        <f>IFERROR(INDEX(PP_Grid[#Data],$DD1268,40),0)</f>
        <v/>
      </c>
      <c r="AQ1268">
        <f>IFERROR(INDEX(PP_Grid[#Data],$DD1268,41),0)</f>
        <v/>
      </c>
      <c r="AR1268">
        <f>IFERROR(INDEX(PP_Grid[#Data],$DD1268,42),0)</f>
        <v/>
      </c>
      <c r="AS1268">
        <f>IFERROR(INDEX(PP_Grid[#Data],$DD1268,43),0)</f>
        <v/>
      </c>
      <c r="AT1268">
        <f>IFERROR(INDEX(PP_Grid[#Data],$DD1268,44),0)</f>
        <v/>
      </c>
      <c r="AU1268">
        <f>IFERROR(INDEX(PP_Grid[#Data],$DD1268,45),0)</f>
        <v/>
      </c>
      <c r="AV1268">
        <f>IFERROR(INDEX(PP_Grid[#Data],$DD1268,46),0)</f>
        <v/>
      </c>
      <c r="AW1268">
        <f>IFERROR(INDEX(PP_Grid[#Data],$DD1268,47),0)</f>
        <v/>
      </c>
      <c r="AX1268">
        <f>IFERROR(INDEX(PP_Grid[#Data],$DD1268,48),0)</f>
        <v/>
      </c>
      <c r="AY1268">
        <f>IFERROR(INDEX(PP_Grid[#Data],$DD1268,49),0)</f>
        <v/>
      </c>
      <c r="AZ1268">
        <f>IFERROR(INDEX(PP_Grid[#Data],$DD1268,50),0)</f>
        <v/>
      </c>
      <c r="BA1268">
        <f>IFERROR(INDEX(PP_Grid[#Data],$DD1268,51),0)</f>
        <v/>
      </c>
      <c r="BB1268">
        <f>IFERROR(INDEX(PP_Grid[#Data],$DD1268,52),0)</f>
        <v/>
      </c>
      <c r="BC1268">
        <f>IFERROR(INDEX(PP_Grid[#Data],$DD1268,53),0)</f>
        <v/>
      </c>
      <c r="BD1268">
        <f>IFERROR(INDEX(PP_Grid[#Data],$DD1268,54),0)</f>
        <v/>
      </c>
      <c r="BE1268">
        <f>IFERROR(INDEX(PP_Grid[#Data],$DD1268,55),0)</f>
        <v/>
      </c>
      <c r="BF1268">
        <f>IFERROR(INDEX(PP_Grid[#Data],$DD1268,56),0)</f>
        <v/>
      </c>
      <c r="BG1268">
        <f>IFERROR(INDEX(PP_Grid[#Data],$DD1268,57),0)</f>
        <v/>
      </c>
      <c r="BH1268">
        <f>IFERROR(INDEX(PP_Grid[#Data],$DD1268,58),0)</f>
        <v/>
      </c>
      <c r="BI1268">
        <f>IFERROR(INDEX(PP_Grid[#Data],$DD1268,59),0)</f>
        <v/>
      </c>
      <c r="BJ1268">
        <f>IFERROR(INDEX(PP_Grid[#Data],$DD1268,60),0)</f>
        <v/>
      </c>
      <c r="BK1268">
        <f>IFERROR(INDEX(PP_Grid[#Data],$DD1268,61),0)</f>
        <v/>
      </c>
      <c r="BL1268">
        <f>IFERROR(INDEX(PP_Grid[#Data],$DD1268,62),0)</f>
        <v/>
      </c>
      <c r="BM1268">
        <f>IFERROR(INDEX(PP_Grid[#Data],$DD1268,63),0)</f>
        <v/>
      </c>
      <c r="BN1268">
        <f>IFERROR(INDEX(PP_Grid[#Data],$DD1268,64),0)</f>
        <v/>
      </c>
      <c r="BO1268">
        <f>IFERROR(INDEX(PP_Grid[#Data],$DD1268,65),0)</f>
        <v/>
      </c>
      <c r="BP1268">
        <f>IFERROR(INDEX(PP_Grid[#Data],$DD1268,66),0)</f>
        <v/>
      </c>
      <c r="BQ1268">
        <f>IFERROR(INDEX(PP_Grid[#Data],$DD1268,67),0)</f>
        <v/>
      </c>
      <c r="BR1268">
        <f>IFERROR(INDEX(PP_Grid[#Data],$DD1268,68),0)</f>
        <v/>
      </c>
      <c r="BS1268">
        <f>IFERROR(INDEX(PP_Grid[#Data],$DD1268,69),0)</f>
        <v/>
      </c>
      <c r="BT1268">
        <f>IFERROR(INDEX(PP_Grid[#Data],$DD1268,70),0)</f>
        <v/>
      </c>
      <c r="BU1268">
        <f>IFERROR(INDEX(PP_Grid[#Data],$DD1268,71),0)</f>
        <v/>
      </c>
      <c r="BV1268">
        <f>IFERROR(INDEX(PP_Grid[#Data],$DD1268,72),0)</f>
        <v/>
      </c>
      <c r="BW1268">
        <f>IFERROR(INDEX(PP_Grid[#Data],$DD1268,73),0)</f>
        <v/>
      </c>
      <c r="BX1268">
        <f>IFERROR(INDEX(PP_Grid[#Data],$DD1268,74),0)</f>
        <v/>
      </c>
      <c r="BY1268">
        <f>IFERROR(INDEX(PP_Grid[#Data],$DD1268,75),0)</f>
        <v/>
      </c>
      <c r="BZ1268">
        <f>IFERROR(INDEX(PP_Grid[#Data],$DD1268,76),0)</f>
        <v/>
      </c>
      <c r="CA1268">
        <f>IFERROR(INDEX(PP_Grid[#Data],$DD1268,77),0)</f>
        <v/>
      </c>
      <c r="CB1268">
        <f>IFERROR(INDEX(PP_Grid[#Data],$DD1268,78),0)</f>
        <v/>
      </c>
      <c r="CC1268">
        <f>IFERROR(INDEX(PP_Grid[#Data],$DD1268,79),0)</f>
        <v/>
      </c>
      <c r="CD1268">
        <f>IFERROR(INDEX(PP_Grid[#Data],$DD1268,80),0)</f>
        <v/>
      </c>
      <c r="CE1268">
        <f>IFERROR(INDEX(PP_Grid[#Data],$DD1268,81),0)</f>
        <v/>
      </c>
      <c r="CF1268">
        <f>IFERROR(INDEX(PP_Grid[#Data],$DD1268,82),0)</f>
        <v/>
      </c>
      <c r="CG1268">
        <f>IFERROR(INDEX(PP_Grid[#Data],$DD1268,83),0)</f>
        <v/>
      </c>
      <c r="CH1268">
        <f>IFERROR(INDEX(PP_Grid[#Data],$DD1268,84),0)</f>
        <v/>
      </c>
      <c r="CI1268">
        <f>IFERROR(INDEX(PP_Grid[#Data],$DD1268,85),0)</f>
        <v/>
      </c>
      <c r="CJ1268">
        <f>IFERROR(INDEX(PP_Grid[#Data],$DD1268,86),0)</f>
        <v/>
      </c>
      <c r="CK1268">
        <f>IFERROR(INDEX(PP_Grid[#Data],$DD1268,87),0)</f>
        <v/>
      </c>
      <c r="CL1268">
        <f>IFERROR(INDEX(PP_Grid[#Data],$DD1268,88),0)</f>
        <v/>
      </c>
      <c r="CM1268">
        <f>IFERROR(INDEX(PP_Grid[#Data],$DD1268,89),0)</f>
        <v/>
      </c>
      <c r="CN1268">
        <f>IFERROR(INDEX(PP_Grid[#Data],$DD1268,90),0)</f>
        <v/>
      </c>
      <c r="CO1268">
        <f>IFERROR(INDEX(PP_Grid[#Data],$DD1268,91),0)</f>
        <v/>
      </c>
      <c r="CP1268">
        <f>IFERROR(INDEX(PP_Grid[#Data],$DD1268,92),0)</f>
        <v/>
      </c>
      <c r="CQ1268">
        <f>IFERROR(INDEX(PP_Grid[#Data],$DD1268,93),0)</f>
        <v/>
      </c>
      <c r="CR1268">
        <f>IFERROR(INDEX(PP_Grid[#Data],$DD1268,94),0)</f>
        <v/>
      </c>
      <c r="CS1268">
        <f>IFERROR(INDEX(PP_Grid[#Data],$DD1268,95),0)</f>
        <v/>
      </c>
      <c r="CT1268">
        <f>IFERROR(INDEX(PP_Grid[#Data],$DD1268,96),0)</f>
        <v/>
      </c>
      <c r="CU1268">
        <f>IFERROR(INDEX(PP_Grid[#Data],$DD1268,97),0)</f>
        <v/>
      </c>
      <c r="CV1268">
        <f>IFERROR(INDEX(PP_Grid[#Data],$DD1268,98),0)</f>
        <v/>
      </c>
      <c r="CW1268">
        <f>IFERROR(INDEX(PP_Grid[#Data],$DD1268,99),0)</f>
        <v/>
      </c>
      <c r="CX1268">
        <f>IFERROR(INDEX(PP_Grid[#Data],$DD1268,100),0)</f>
        <v/>
      </c>
      <c r="CY1268">
        <f>IFERROR(INDEX(PP_Grid[#Data],$DD1268,101),0)</f>
        <v/>
      </c>
      <c r="CZ1268">
        <f>IFERROR(INDEX(PP_Grid[#Data],$DD1268,102),0)</f>
        <v/>
      </c>
      <c r="DA1268">
        <f>IFERROR(INDEX(PP_Grid[#Data],$DD1268,103),0)</f>
        <v/>
      </c>
      <c r="DB1268">
        <f>IFERROR(INDEX(PP_Grid[#Data],$DD1268,104),0)</f>
        <v/>
      </c>
      <c r="DC1268">
        <f>IFERROR(INDEX(PP_Grid[#Data],$DD1268,105),0)</f>
        <v/>
      </c>
      <c r="DD1268" s="12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SUMIFS(M_BOM[RM_Qty_Per_Batch],M_BOM[Intermediate],$B1268,M_BOM[Part Name],$A1251)</f>
        <v/>
      </c>
      <c r="D1269">
        <f>$C1269*D1268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</row>
    <row r="1270">
      <c r="B1270" t="inlineStr">
        <is>
          <t>TSP-929</t>
        </is>
      </c>
      <c r="C1270" t="inlineStr">
        <is>
          <t>No. of batches</t>
        </is>
      </c>
      <c r="D1270">
        <f>IFERROR(INDEX(PP_Grid[#Data],$DD1270,2),0)</f>
        <v/>
      </c>
      <c r="E1270">
        <f>IFERROR(INDEX(PP_Grid[#Data],$DD1270,3),0)</f>
        <v/>
      </c>
      <c r="F1270">
        <f>IFERROR(INDEX(PP_Grid[#Data],$DD1270,4),0)</f>
        <v/>
      </c>
      <c r="G1270">
        <f>IFERROR(INDEX(PP_Grid[#Data],$DD1270,5),0)</f>
        <v/>
      </c>
      <c r="H1270">
        <f>IFERROR(INDEX(PP_Grid[#Data],$DD1270,6),0)</f>
        <v/>
      </c>
      <c r="I1270">
        <f>IFERROR(INDEX(PP_Grid[#Data],$DD1270,7),0)</f>
        <v/>
      </c>
      <c r="J1270">
        <f>IFERROR(INDEX(PP_Grid[#Data],$DD1270,8),0)</f>
        <v/>
      </c>
      <c r="K1270">
        <f>IFERROR(INDEX(PP_Grid[#Data],$DD1270,9),0)</f>
        <v/>
      </c>
      <c r="L1270">
        <f>IFERROR(INDEX(PP_Grid[#Data],$DD1270,10),0)</f>
        <v/>
      </c>
      <c r="M1270">
        <f>IFERROR(INDEX(PP_Grid[#Data],$DD1270,11),0)</f>
        <v/>
      </c>
      <c r="N1270">
        <f>IFERROR(INDEX(PP_Grid[#Data],$DD1270,12),0)</f>
        <v/>
      </c>
      <c r="O1270">
        <f>IFERROR(INDEX(PP_Grid[#Data],$DD1270,13),0)</f>
        <v/>
      </c>
      <c r="P1270">
        <f>IFERROR(INDEX(PP_Grid[#Data],$DD1270,14),0)</f>
        <v/>
      </c>
      <c r="Q1270">
        <f>IFERROR(INDEX(PP_Grid[#Data],$DD1270,15),0)</f>
        <v/>
      </c>
      <c r="R1270">
        <f>IFERROR(INDEX(PP_Grid[#Data],$DD1270,16),0)</f>
        <v/>
      </c>
      <c r="S1270">
        <f>IFERROR(INDEX(PP_Grid[#Data],$DD1270,17),0)</f>
        <v/>
      </c>
      <c r="T1270">
        <f>IFERROR(INDEX(PP_Grid[#Data],$DD1270,18),0)</f>
        <v/>
      </c>
      <c r="U1270">
        <f>IFERROR(INDEX(PP_Grid[#Data],$DD1270,19),0)</f>
        <v/>
      </c>
      <c r="V1270">
        <f>IFERROR(INDEX(PP_Grid[#Data],$DD1270,20),0)</f>
        <v/>
      </c>
      <c r="W1270">
        <f>IFERROR(INDEX(PP_Grid[#Data],$DD1270,21),0)</f>
        <v/>
      </c>
      <c r="X1270">
        <f>IFERROR(INDEX(PP_Grid[#Data],$DD1270,22),0)</f>
        <v/>
      </c>
      <c r="Y1270">
        <f>IFERROR(INDEX(PP_Grid[#Data],$DD1270,23),0)</f>
        <v/>
      </c>
      <c r="Z1270">
        <f>IFERROR(INDEX(PP_Grid[#Data],$DD1270,24),0)</f>
        <v/>
      </c>
      <c r="AA1270">
        <f>IFERROR(INDEX(PP_Grid[#Data],$DD1270,25),0)</f>
        <v/>
      </c>
      <c r="AB1270">
        <f>IFERROR(INDEX(PP_Grid[#Data],$DD1270,26),0)</f>
        <v/>
      </c>
      <c r="AC1270">
        <f>IFERROR(INDEX(PP_Grid[#Data],$DD1270,27),0)</f>
        <v/>
      </c>
      <c r="AD1270">
        <f>IFERROR(INDEX(PP_Grid[#Data],$DD1270,28),0)</f>
        <v/>
      </c>
      <c r="AE1270">
        <f>IFERROR(INDEX(PP_Grid[#Data],$DD1270,29),0)</f>
        <v/>
      </c>
      <c r="AF1270">
        <f>IFERROR(INDEX(PP_Grid[#Data],$DD1270,30),0)</f>
        <v/>
      </c>
      <c r="AG1270">
        <f>IFERROR(INDEX(PP_Grid[#Data],$DD1270,31),0)</f>
        <v/>
      </c>
      <c r="AH1270">
        <f>IFERROR(INDEX(PP_Grid[#Data],$DD1270,32),0)</f>
        <v/>
      </c>
      <c r="AI1270">
        <f>IFERROR(INDEX(PP_Grid[#Data],$DD1270,33),0)</f>
        <v/>
      </c>
      <c r="AJ1270">
        <f>IFERROR(INDEX(PP_Grid[#Data],$DD1270,34),0)</f>
        <v/>
      </c>
      <c r="AK1270">
        <f>IFERROR(INDEX(PP_Grid[#Data],$DD1270,35),0)</f>
        <v/>
      </c>
      <c r="AL1270">
        <f>IFERROR(INDEX(PP_Grid[#Data],$DD1270,36),0)</f>
        <v/>
      </c>
      <c r="AM1270">
        <f>IFERROR(INDEX(PP_Grid[#Data],$DD1270,37),0)</f>
        <v/>
      </c>
      <c r="AN1270">
        <f>IFERROR(INDEX(PP_Grid[#Data],$DD1270,38),0)</f>
        <v/>
      </c>
      <c r="AO1270">
        <f>IFERROR(INDEX(PP_Grid[#Data],$DD1270,39),0)</f>
        <v/>
      </c>
      <c r="AP1270">
        <f>IFERROR(INDEX(PP_Grid[#Data],$DD1270,40),0)</f>
        <v/>
      </c>
      <c r="AQ1270">
        <f>IFERROR(INDEX(PP_Grid[#Data],$DD1270,41),0)</f>
        <v/>
      </c>
      <c r="AR1270">
        <f>IFERROR(INDEX(PP_Grid[#Data],$DD1270,42),0)</f>
        <v/>
      </c>
      <c r="AS1270">
        <f>IFERROR(INDEX(PP_Grid[#Data],$DD1270,43),0)</f>
        <v/>
      </c>
      <c r="AT1270">
        <f>IFERROR(INDEX(PP_Grid[#Data],$DD1270,44),0)</f>
        <v/>
      </c>
      <c r="AU1270">
        <f>IFERROR(INDEX(PP_Grid[#Data],$DD1270,45),0)</f>
        <v/>
      </c>
      <c r="AV1270">
        <f>IFERROR(INDEX(PP_Grid[#Data],$DD1270,46),0)</f>
        <v/>
      </c>
      <c r="AW1270">
        <f>IFERROR(INDEX(PP_Grid[#Data],$DD1270,47),0)</f>
        <v/>
      </c>
      <c r="AX1270">
        <f>IFERROR(INDEX(PP_Grid[#Data],$DD1270,48),0)</f>
        <v/>
      </c>
      <c r="AY1270">
        <f>IFERROR(INDEX(PP_Grid[#Data],$DD1270,49),0)</f>
        <v/>
      </c>
      <c r="AZ1270">
        <f>IFERROR(INDEX(PP_Grid[#Data],$DD1270,50),0)</f>
        <v/>
      </c>
      <c r="BA1270">
        <f>IFERROR(INDEX(PP_Grid[#Data],$DD1270,51),0)</f>
        <v/>
      </c>
      <c r="BB1270">
        <f>IFERROR(INDEX(PP_Grid[#Data],$DD1270,52),0)</f>
        <v/>
      </c>
      <c r="BC1270">
        <f>IFERROR(INDEX(PP_Grid[#Data],$DD1270,53),0)</f>
        <v/>
      </c>
      <c r="BD1270">
        <f>IFERROR(INDEX(PP_Grid[#Data],$DD1270,54),0)</f>
        <v/>
      </c>
      <c r="BE1270">
        <f>IFERROR(INDEX(PP_Grid[#Data],$DD1270,55),0)</f>
        <v/>
      </c>
      <c r="BF1270">
        <f>IFERROR(INDEX(PP_Grid[#Data],$DD1270,56),0)</f>
        <v/>
      </c>
      <c r="BG1270">
        <f>IFERROR(INDEX(PP_Grid[#Data],$DD1270,57),0)</f>
        <v/>
      </c>
      <c r="BH1270">
        <f>IFERROR(INDEX(PP_Grid[#Data],$DD1270,58),0)</f>
        <v/>
      </c>
      <c r="BI1270">
        <f>IFERROR(INDEX(PP_Grid[#Data],$DD1270,59),0)</f>
        <v/>
      </c>
      <c r="BJ1270">
        <f>IFERROR(INDEX(PP_Grid[#Data],$DD1270,60),0)</f>
        <v/>
      </c>
      <c r="BK1270">
        <f>IFERROR(INDEX(PP_Grid[#Data],$DD1270,61),0)</f>
        <v/>
      </c>
      <c r="BL1270">
        <f>IFERROR(INDEX(PP_Grid[#Data],$DD1270,62),0)</f>
        <v/>
      </c>
      <c r="BM1270">
        <f>IFERROR(INDEX(PP_Grid[#Data],$DD1270,63),0)</f>
        <v/>
      </c>
      <c r="BN1270">
        <f>IFERROR(INDEX(PP_Grid[#Data],$DD1270,64),0)</f>
        <v/>
      </c>
      <c r="BO1270">
        <f>IFERROR(INDEX(PP_Grid[#Data],$DD1270,65),0)</f>
        <v/>
      </c>
      <c r="BP1270">
        <f>IFERROR(INDEX(PP_Grid[#Data],$DD1270,66),0)</f>
        <v/>
      </c>
      <c r="BQ1270">
        <f>IFERROR(INDEX(PP_Grid[#Data],$DD1270,67),0)</f>
        <v/>
      </c>
      <c r="BR1270">
        <f>IFERROR(INDEX(PP_Grid[#Data],$DD1270,68),0)</f>
        <v/>
      </c>
      <c r="BS1270">
        <f>IFERROR(INDEX(PP_Grid[#Data],$DD1270,69),0)</f>
        <v/>
      </c>
      <c r="BT1270">
        <f>IFERROR(INDEX(PP_Grid[#Data],$DD1270,70),0)</f>
        <v/>
      </c>
      <c r="BU1270">
        <f>IFERROR(INDEX(PP_Grid[#Data],$DD1270,71),0)</f>
        <v/>
      </c>
      <c r="BV1270">
        <f>IFERROR(INDEX(PP_Grid[#Data],$DD1270,72),0)</f>
        <v/>
      </c>
      <c r="BW1270">
        <f>IFERROR(INDEX(PP_Grid[#Data],$DD1270,73),0)</f>
        <v/>
      </c>
      <c r="BX1270">
        <f>IFERROR(INDEX(PP_Grid[#Data],$DD1270,74),0)</f>
        <v/>
      </c>
      <c r="BY1270">
        <f>IFERROR(INDEX(PP_Grid[#Data],$DD1270,75),0)</f>
        <v/>
      </c>
      <c r="BZ1270">
        <f>IFERROR(INDEX(PP_Grid[#Data],$DD1270,76),0)</f>
        <v/>
      </c>
      <c r="CA1270">
        <f>IFERROR(INDEX(PP_Grid[#Data],$DD1270,77),0)</f>
        <v/>
      </c>
      <c r="CB1270">
        <f>IFERROR(INDEX(PP_Grid[#Data],$DD1270,78),0)</f>
        <v/>
      </c>
      <c r="CC1270">
        <f>IFERROR(INDEX(PP_Grid[#Data],$DD1270,79),0)</f>
        <v/>
      </c>
      <c r="CD1270">
        <f>IFERROR(INDEX(PP_Grid[#Data],$DD1270,80),0)</f>
        <v/>
      </c>
      <c r="CE1270">
        <f>IFERROR(INDEX(PP_Grid[#Data],$DD1270,81),0)</f>
        <v/>
      </c>
      <c r="CF1270">
        <f>IFERROR(INDEX(PP_Grid[#Data],$DD1270,82),0)</f>
        <v/>
      </c>
      <c r="CG1270">
        <f>IFERROR(INDEX(PP_Grid[#Data],$DD1270,83),0)</f>
        <v/>
      </c>
      <c r="CH1270">
        <f>IFERROR(INDEX(PP_Grid[#Data],$DD1270,84),0)</f>
        <v/>
      </c>
      <c r="CI1270">
        <f>IFERROR(INDEX(PP_Grid[#Data],$DD1270,85),0)</f>
        <v/>
      </c>
      <c r="CJ1270">
        <f>IFERROR(INDEX(PP_Grid[#Data],$DD1270,86),0)</f>
        <v/>
      </c>
      <c r="CK1270">
        <f>IFERROR(INDEX(PP_Grid[#Data],$DD1270,87),0)</f>
        <v/>
      </c>
      <c r="CL1270">
        <f>IFERROR(INDEX(PP_Grid[#Data],$DD1270,88),0)</f>
        <v/>
      </c>
      <c r="CM1270">
        <f>IFERROR(INDEX(PP_Grid[#Data],$DD1270,89),0)</f>
        <v/>
      </c>
      <c r="CN1270">
        <f>IFERROR(INDEX(PP_Grid[#Data],$DD1270,90),0)</f>
        <v/>
      </c>
      <c r="CO1270">
        <f>IFERROR(INDEX(PP_Grid[#Data],$DD1270,91),0)</f>
        <v/>
      </c>
      <c r="CP1270">
        <f>IFERROR(INDEX(PP_Grid[#Data],$DD1270,92),0)</f>
        <v/>
      </c>
      <c r="CQ1270">
        <f>IFERROR(INDEX(PP_Grid[#Data],$DD1270,93),0)</f>
        <v/>
      </c>
      <c r="CR1270">
        <f>IFERROR(INDEX(PP_Grid[#Data],$DD1270,94),0)</f>
        <v/>
      </c>
      <c r="CS1270">
        <f>IFERROR(INDEX(PP_Grid[#Data],$DD1270,95),0)</f>
        <v/>
      </c>
      <c r="CT1270">
        <f>IFERROR(INDEX(PP_Grid[#Data],$DD1270,96),0)</f>
        <v/>
      </c>
      <c r="CU1270">
        <f>IFERROR(INDEX(PP_Grid[#Data],$DD1270,97),0)</f>
        <v/>
      </c>
      <c r="CV1270">
        <f>IFERROR(INDEX(PP_Grid[#Data],$DD1270,98),0)</f>
        <v/>
      </c>
      <c r="CW1270">
        <f>IFERROR(INDEX(PP_Grid[#Data],$DD1270,99),0)</f>
        <v/>
      </c>
      <c r="CX1270">
        <f>IFERROR(INDEX(PP_Grid[#Data],$DD1270,100),0)</f>
        <v/>
      </c>
      <c r="CY1270">
        <f>IFERROR(INDEX(PP_Grid[#Data],$DD1270,101),0)</f>
        <v/>
      </c>
      <c r="CZ1270">
        <f>IFERROR(INDEX(PP_Grid[#Data],$DD1270,102),0)</f>
        <v/>
      </c>
      <c r="DA1270">
        <f>IFERROR(INDEX(PP_Grid[#Data],$DD1270,103),0)</f>
        <v/>
      </c>
      <c r="DB1270">
        <f>IFERROR(INDEX(PP_Grid[#Data],$DD1270,104),0)</f>
        <v/>
      </c>
      <c r="DC1270">
        <f>IFERROR(INDEX(PP_Grid[#Data],$DD1270,105),0)</f>
        <v/>
      </c>
      <c r="DD1270" s="12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SUMIFS(M_BOM[RM_Qty_Per_Batch],M_BOM[Intermediate],$B1270,M_BOM[Part Name],$A1251)</f>
        <v/>
      </c>
      <c r="D1271">
        <f>$C1271*D1270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</row>
    <row r="1272">
      <c r="B1272" t="inlineStr">
        <is>
          <t>TSP-930</t>
        </is>
      </c>
      <c r="C1272" t="inlineStr">
        <is>
          <t>No. of batches</t>
        </is>
      </c>
      <c r="D1272">
        <f>IFERROR(INDEX(PP_Grid[#Data],$DD1272,2),0)</f>
        <v/>
      </c>
      <c r="E1272">
        <f>IFERROR(INDEX(PP_Grid[#Data],$DD1272,3),0)</f>
        <v/>
      </c>
      <c r="F1272">
        <f>IFERROR(INDEX(PP_Grid[#Data],$DD1272,4),0)</f>
        <v/>
      </c>
      <c r="G1272">
        <f>IFERROR(INDEX(PP_Grid[#Data],$DD1272,5),0)</f>
        <v/>
      </c>
      <c r="H1272">
        <f>IFERROR(INDEX(PP_Grid[#Data],$DD1272,6),0)</f>
        <v/>
      </c>
      <c r="I1272">
        <f>IFERROR(INDEX(PP_Grid[#Data],$DD1272,7),0)</f>
        <v/>
      </c>
      <c r="J1272">
        <f>IFERROR(INDEX(PP_Grid[#Data],$DD1272,8),0)</f>
        <v/>
      </c>
      <c r="K1272">
        <f>IFERROR(INDEX(PP_Grid[#Data],$DD1272,9),0)</f>
        <v/>
      </c>
      <c r="L1272">
        <f>IFERROR(INDEX(PP_Grid[#Data],$DD1272,10),0)</f>
        <v/>
      </c>
      <c r="M1272">
        <f>IFERROR(INDEX(PP_Grid[#Data],$DD1272,11),0)</f>
        <v/>
      </c>
      <c r="N1272">
        <f>IFERROR(INDEX(PP_Grid[#Data],$DD1272,12),0)</f>
        <v/>
      </c>
      <c r="O1272">
        <f>IFERROR(INDEX(PP_Grid[#Data],$DD1272,13),0)</f>
        <v/>
      </c>
      <c r="P1272">
        <f>IFERROR(INDEX(PP_Grid[#Data],$DD1272,14),0)</f>
        <v/>
      </c>
      <c r="Q1272">
        <f>IFERROR(INDEX(PP_Grid[#Data],$DD1272,15),0)</f>
        <v/>
      </c>
      <c r="R1272">
        <f>IFERROR(INDEX(PP_Grid[#Data],$DD1272,16),0)</f>
        <v/>
      </c>
      <c r="S1272">
        <f>IFERROR(INDEX(PP_Grid[#Data],$DD1272,17),0)</f>
        <v/>
      </c>
      <c r="T1272">
        <f>IFERROR(INDEX(PP_Grid[#Data],$DD1272,18),0)</f>
        <v/>
      </c>
      <c r="U1272">
        <f>IFERROR(INDEX(PP_Grid[#Data],$DD1272,19),0)</f>
        <v/>
      </c>
      <c r="V1272">
        <f>IFERROR(INDEX(PP_Grid[#Data],$DD1272,20),0)</f>
        <v/>
      </c>
      <c r="W1272">
        <f>IFERROR(INDEX(PP_Grid[#Data],$DD1272,21),0)</f>
        <v/>
      </c>
      <c r="X1272">
        <f>IFERROR(INDEX(PP_Grid[#Data],$DD1272,22),0)</f>
        <v/>
      </c>
      <c r="Y1272">
        <f>IFERROR(INDEX(PP_Grid[#Data],$DD1272,23),0)</f>
        <v/>
      </c>
      <c r="Z1272">
        <f>IFERROR(INDEX(PP_Grid[#Data],$DD1272,24),0)</f>
        <v/>
      </c>
      <c r="AA1272">
        <f>IFERROR(INDEX(PP_Grid[#Data],$DD1272,25),0)</f>
        <v/>
      </c>
      <c r="AB1272">
        <f>IFERROR(INDEX(PP_Grid[#Data],$DD1272,26),0)</f>
        <v/>
      </c>
      <c r="AC1272">
        <f>IFERROR(INDEX(PP_Grid[#Data],$DD1272,27),0)</f>
        <v/>
      </c>
      <c r="AD1272">
        <f>IFERROR(INDEX(PP_Grid[#Data],$DD1272,28),0)</f>
        <v/>
      </c>
      <c r="AE1272">
        <f>IFERROR(INDEX(PP_Grid[#Data],$DD1272,29),0)</f>
        <v/>
      </c>
      <c r="AF1272">
        <f>IFERROR(INDEX(PP_Grid[#Data],$DD1272,30),0)</f>
        <v/>
      </c>
      <c r="AG1272">
        <f>IFERROR(INDEX(PP_Grid[#Data],$DD1272,31),0)</f>
        <v/>
      </c>
      <c r="AH1272">
        <f>IFERROR(INDEX(PP_Grid[#Data],$DD1272,32),0)</f>
        <v/>
      </c>
      <c r="AI1272">
        <f>IFERROR(INDEX(PP_Grid[#Data],$DD1272,33),0)</f>
        <v/>
      </c>
      <c r="AJ1272">
        <f>IFERROR(INDEX(PP_Grid[#Data],$DD1272,34),0)</f>
        <v/>
      </c>
      <c r="AK1272">
        <f>IFERROR(INDEX(PP_Grid[#Data],$DD1272,35),0)</f>
        <v/>
      </c>
      <c r="AL1272">
        <f>IFERROR(INDEX(PP_Grid[#Data],$DD1272,36),0)</f>
        <v/>
      </c>
      <c r="AM1272">
        <f>IFERROR(INDEX(PP_Grid[#Data],$DD1272,37),0)</f>
        <v/>
      </c>
      <c r="AN1272">
        <f>IFERROR(INDEX(PP_Grid[#Data],$DD1272,38),0)</f>
        <v/>
      </c>
      <c r="AO1272">
        <f>IFERROR(INDEX(PP_Grid[#Data],$DD1272,39),0)</f>
        <v/>
      </c>
      <c r="AP1272">
        <f>IFERROR(INDEX(PP_Grid[#Data],$DD1272,40),0)</f>
        <v/>
      </c>
      <c r="AQ1272">
        <f>IFERROR(INDEX(PP_Grid[#Data],$DD1272,41),0)</f>
        <v/>
      </c>
      <c r="AR1272">
        <f>IFERROR(INDEX(PP_Grid[#Data],$DD1272,42),0)</f>
        <v/>
      </c>
      <c r="AS1272">
        <f>IFERROR(INDEX(PP_Grid[#Data],$DD1272,43),0)</f>
        <v/>
      </c>
      <c r="AT1272">
        <f>IFERROR(INDEX(PP_Grid[#Data],$DD1272,44),0)</f>
        <v/>
      </c>
      <c r="AU1272">
        <f>IFERROR(INDEX(PP_Grid[#Data],$DD1272,45),0)</f>
        <v/>
      </c>
      <c r="AV1272">
        <f>IFERROR(INDEX(PP_Grid[#Data],$DD1272,46),0)</f>
        <v/>
      </c>
      <c r="AW1272">
        <f>IFERROR(INDEX(PP_Grid[#Data],$DD1272,47),0)</f>
        <v/>
      </c>
      <c r="AX1272">
        <f>IFERROR(INDEX(PP_Grid[#Data],$DD1272,48),0)</f>
        <v/>
      </c>
      <c r="AY1272">
        <f>IFERROR(INDEX(PP_Grid[#Data],$DD1272,49),0)</f>
        <v/>
      </c>
      <c r="AZ1272">
        <f>IFERROR(INDEX(PP_Grid[#Data],$DD1272,50),0)</f>
        <v/>
      </c>
      <c r="BA1272">
        <f>IFERROR(INDEX(PP_Grid[#Data],$DD1272,51),0)</f>
        <v/>
      </c>
      <c r="BB1272">
        <f>IFERROR(INDEX(PP_Grid[#Data],$DD1272,52),0)</f>
        <v/>
      </c>
      <c r="BC1272">
        <f>IFERROR(INDEX(PP_Grid[#Data],$DD1272,53),0)</f>
        <v/>
      </c>
      <c r="BD1272">
        <f>IFERROR(INDEX(PP_Grid[#Data],$DD1272,54),0)</f>
        <v/>
      </c>
      <c r="BE1272">
        <f>IFERROR(INDEX(PP_Grid[#Data],$DD1272,55),0)</f>
        <v/>
      </c>
      <c r="BF1272">
        <f>IFERROR(INDEX(PP_Grid[#Data],$DD1272,56),0)</f>
        <v/>
      </c>
      <c r="BG1272">
        <f>IFERROR(INDEX(PP_Grid[#Data],$DD1272,57),0)</f>
        <v/>
      </c>
      <c r="BH1272">
        <f>IFERROR(INDEX(PP_Grid[#Data],$DD1272,58),0)</f>
        <v/>
      </c>
      <c r="BI1272">
        <f>IFERROR(INDEX(PP_Grid[#Data],$DD1272,59),0)</f>
        <v/>
      </c>
      <c r="BJ1272">
        <f>IFERROR(INDEX(PP_Grid[#Data],$DD1272,60),0)</f>
        <v/>
      </c>
      <c r="BK1272">
        <f>IFERROR(INDEX(PP_Grid[#Data],$DD1272,61),0)</f>
        <v/>
      </c>
      <c r="BL1272">
        <f>IFERROR(INDEX(PP_Grid[#Data],$DD1272,62),0)</f>
        <v/>
      </c>
      <c r="BM1272">
        <f>IFERROR(INDEX(PP_Grid[#Data],$DD1272,63),0)</f>
        <v/>
      </c>
      <c r="BN1272">
        <f>IFERROR(INDEX(PP_Grid[#Data],$DD1272,64),0)</f>
        <v/>
      </c>
      <c r="BO1272">
        <f>IFERROR(INDEX(PP_Grid[#Data],$DD1272,65),0)</f>
        <v/>
      </c>
      <c r="BP1272">
        <f>IFERROR(INDEX(PP_Grid[#Data],$DD1272,66),0)</f>
        <v/>
      </c>
      <c r="BQ1272">
        <f>IFERROR(INDEX(PP_Grid[#Data],$DD1272,67),0)</f>
        <v/>
      </c>
      <c r="BR1272">
        <f>IFERROR(INDEX(PP_Grid[#Data],$DD1272,68),0)</f>
        <v/>
      </c>
      <c r="BS1272">
        <f>IFERROR(INDEX(PP_Grid[#Data],$DD1272,69),0)</f>
        <v/>
      </c>
      <c r="BT1272">
        <f>IFERROR(INDEX(PP_Grid[#Data],$DD1272,70),0)</f>
        <v/>
      </c>
      <c r="BU1272">
        <f>IFERROR(INDEX(PP_Grid[#Data],$DD1272,71),0)</f>
        <v/>
      </c>
      <c r="BV1272">
        <f>IFERROR(INDEX(PP_Grid[#Data],$DD1272,72),0)</f>
        <v/>
      </c>
      <c r="BW1272">
        <f>IFERROR(INDEX(PP_Grid[#Data],$DD1272,73),0)</f>
        <v/>
      </c>
      <c r="BX1272">
        <f>IFERROR(INDEX(PP_Grid[#Data],$DD1272,74),0)</f>
        <v/>
      </c>
      <c r="BY1272">
        <f>IFERROR(INDEX(PP_Grid[#Data],$DD1272,75),0)</f>
        <v/>
      </c>
      <c r="BZ1272">
        <f>IFERROR(INDEX(PP_Grid[#Data],$DD1272,76),0)</f>
        <v/>
      </c>
      <c r="CA1272">
        <f>IFERROR(INDEX(PP_Grid[#Data],$DD1272,77),0)</f>
        <v/>
      </c>
      <c r="CB1272">
        <f>IFERROR(INDEX(PP_Grid[#Data],$DD1272,78),0)</f>
        <v/>
      </c>
      <c r="CC1272">
        <f>IFERROR(INDEX(PP_Grid[#Data],$DD1272,79),0)</f>
        <v/>
      </c>
      <c r="CD1272">
        <f>IFERROR(INDEX(PP_Grid[#Data],$DD1272,80),0)</f>
        <v/>
      </c>
      <c r="CE1272">
        <f>IFERROR(INDEX(PP_Grid[#Data],$DD1272,81),0)</f>
        <v/>
      </c>
      <c r="CF1272">
        <f>IFERROR(INDEX(PP_Grid[#Data],$DD1272,82),0)</f>
        <v/>
      </c>
      <c r="CG1272">
        <f>IFERROR(INDEX(PP_Grid[#Data],$DD1272,83),0)</f>
        <v/>
      </c>
      <c r="CH1272">
        <f>IFERROR(INDEX(PP_Grid[#Data],$DD1272,84),0)</f>
        <v/>
      </c>
      <c r="CI1272">
        <f>IFERROR(INDEX(PP_Grid[#Data],$DD1272,85),0)</f>
        <v/>
      </c>
      <c r="CJ1272">
        <f>IFERROR(INDEX(PP_Grid[#Data],$DD1272,86),0)</f>
        <v/>
      </c>
      <c r="CK1272">
        <f>IFERROR(INDEX(PP_Grid[#Data],$DD1272,87),0)</f>
        <v/>
      </c>
      <c r="CL1272">
        <f>IFERROR(INDEX(PP_Grid[#Data],$DD1272,88),0)</f>
        <v/>
      </c>
      <c r="CM1272">
        <f>IFERROR(INDEX(PP_Grid[#Data],$DD1272,89),0)</f>
        <v/>
      </c>
      <c r="CN1272">
        <f>IFERROR(INDEX(PP_Grid[#Data],$DD1272,90),0)</f>
        <v/>
      </c>
      <c r="CO1272">
        <f>IFERROR(INDEX(PP_Grid[#Data],$DD1272,91),0)</f>
        <v/>
      </c>
      <c r="CP1272">
        <f>IFERROR(INDEX(PP_Grid[#Data],$DD1272,92),0)</f>
        <v/>
      </c>
      <c r="CQ1272">
        <f>IFERROR(INDEX(PP_Grid[#Data],$DD1272,93),0)</f>
        <v/>
      </c>
      <c r="CR1272">
        <f>IFERROR(INDEX(PP_Grid[#Data],$DD1272,94),0)</f>
        <v/>
      </c>
      <c r="CS1272">
        <f>IFERROR(INDEX(PP_Grid[#Data],$DD1272,95),0)</f>
        <v/>
      </c>
      <c r="CT1272">
        <f>IFERROR(INDEX(PP_Grid[#Data],$DD1272,96),0)</f>
        <v/>
      </c>
      <c r="CU1272">
        <f>IFERROR(INDEX(PP_Grid[#Data],$DD1272,97),0)</f>
        <v/>
      </c>
      <c r="CV1272">
        <f>IFERROR(INDEX(PP_Grid[#Data],$DD1272,98),0)</f>
        <v/>
      </c>
      <c r="CW1272">
        <f>IFERROR(INDEX(PP_Grid[#Data],$DD1272,99),0)</f>
        <v/>
      </c>
      <c r="CX1272">
        <f>IFERROR(INDEX(PP_Grid[#Data],$DD1272,100),0)</f>
        <v/>
      </c>
      <c r="CY1272">
        <f>IFERROR(INDEX(PP_Grid[#Data],$DD1272,101),0)</f>
        <v/>
      </c>
      <c r="CZ1272">
        <f>IFERROR(INDEX(PP_Grid[#Data],$DD1272,102),0)</f>
        <v/>
      </c>
      <c r="DA1272">
        <f>IFERROR(INDEX(PP_Grid[#Data],$DD1272,103),0)</f>
        <v/>
      </c>
      <c r="DB1272">
        <f>IFERROR(INDEX(PP_Grid[#Data],$DD1272,104),0)</f>
        <v/>
      </c>
      <c r="DC1272">
        <f>IFERROR(INDEX(PP_Grid[#Data],$DD1272,105),0)</f>
        <v/>
      </c>
      <c r="DD1272" s="12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SUMIFS(M_BOM[RM_Qty_Per_Batch],M_BOM[Intermediate],$B1272,M_BOM[Part Name],$A1251)</f>
        <v/>
      </c>
      <c r="D1273">
        <f>$C1273*D1272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</row>
    <row r="1274">
      <c r="B1274" t="inlineStr">
        <is>
          <t>TSP-934</t>
        </is>
      </c>
      <c r="C1274" t="inlineStr">
        <is>
          <t>No. of batches</t>
        </is>
      </c>
      <c r="D1274">
        <f>IFERROR(INDEX(PP_Grid[#Data],$DD1274,2),0)</f>
        <v/>
      </c>
      <c r="E1274">
        <f>IFERROR(INDEX(PP_Grid[#Data],$DD1274,3),0)</f>
        <v/>
      </c>
      <c r="F1274">
        <f>IFERROR(INDEX(PP_Grid[#Data],$DD1274,4),0)</f>
        <v/>
      </c>
      <c r="G1274">
        <f>IFERROR(INDEX(PP_Grid[#Data],$DD1274,5),0)</f>
        <v/>
      </c>
      <c r="H1274">
        <f>IFERROR(INDEX(PP_Grid[#Data],$DD1274,6),0)</f>
        <v/>
      </c>
      <c r="I1274">
        <f>IFERROR(INDEX(PP_Grid[#Data],$DD1274,7),0)</f>
        <v/>
      </c>
      <c r="J1274">
        <f>IFERROR(INDEX(PP_Grid[#Data],$DD1274,8),0)</f>
        <v/>
      </c>
      <c r="K1274">
        <f>IFERROR(INDEX(PP_Grid[#Data],$DD1274,9),0)</f>
        <v/>
      </c>
      <c r="L1274">
        <f>IFERROR(INDEX(PP_Grid[#Data],$DD1274,10),0)</f>
        <v/>
      </c>
      <c r="M1274">
        <f>IFERROR(INDEX(PP_Grid[#Data],$DD1274,11),0)</f>
        <v/>
      </c>
      <c r="N1274">
        <f>IFERROR(INDEX(PP_Grid[#Data],$DD1274,12),0)</f>
        <v/>
      </c>
      <c r="O1274">
        <f>IFERROR(INDEX(PP_Grid[#Data],$DD1274,13),0)</f>
        <v/>
      </c>
      <c r="P1274">
        <f>IFERROR(INDEX(PP_Grid[#Data],$DD1274,14),0)</f>
        <v/>
      </c>
      <c r="Q1274">
        <f>IFERROR(INDEX(PP_Grid[#Data],$DD1274,15),0)</f>
        <v/>
      </c>
      <c r="R1274">
        <f>IFERROR(INDEX(PP_Grid[#Data],$DD1274,16),0)</f>
        <v/>
      </c>
      <c r="S1274">
        <f>IFERROR(INDEX(PP_Grid[#Data],$DD1274,17),0)</f>
        <v/>
      </c>
      <c r="T1274">
        <f>IFERROR(INDEX(PP_Grid[#Data],$DD1274,18),0)</f>
        <v/>
      </c>
      <c r="U1274">
        <f>IFERROR(INDEX(PP_Grid[#Data],$DD1274,19),0)</f>
        <v/>
      </c>
      <c r="V1274">
        <f>IFERROR(INDEX(PP_Grid[#Data],$DD1274,20),0)</f>
        <v/>
      </c>
      <c r="W1274">
        <f>IFERROR(INDEX(PP_Grid[#Data],$DD1274,21),0)</f>
        <v/>
      </c>
      <c r="X1274">
        <f>IFERROR(INDEX(PP_Grid[#Data],$DD1274,22),0)</f>
        <v/>
      </c>
      <c r="Y1274">
        <f>IFERROR(INDEX(PP_Grid[#Data],$DD1274,23),0)</f>
        <v/>
      </c>
      <c r="Z1274">
        <f>IFERROR(INDEX(PP_Grid[#Data],$DD1274,24),0)</f>
        <v/>
      </c>
      <c r="AA1274">
        <f>IFERROR(INDEX(PP_Grid[#Data],$DD1274,25),0)</f>
        <v/>
      </c>
      <c r="AB1274">
        <f>IFERROR(INDEX(PP_Grid[#Data],$DD1274,26),0)</f>
        <v/>
      </c>
      <c r="AC1274">
        <f>IFERROR(INDEX(PP_Grid[#Data],$DD1274,27),0)</f>
        <v/>
      </c>
      <c r="AD1274">
        <f>IFERROR(INDEX(PP_Grid[#Data],$DD1274,28),0)</f>
        <v/>
      </c>
      <c r="AE1274">
        <f>IFERROR(INDEX(PP_Grid[#Data],$DD1274,29),0)</f>
        <v/>
      </c>
      <c r="AF1274">
        <f>IFERROR(INDEX(PP_Grid[#Data],$DD1274,30),0)</f>
        <v/>
      </c>
      <c r="AG1274">
        <f>IFERROR(INDEX(PP_Grid[#Data],$DD1274,31),0)</f>
        <v/>
      </c>
      <c r="AH1274">
        <f>IFERROR(INDEX(PP_Grid[#Data],$DD1274,32),0)</f>
        <v/>
      </c>
      <c r="AI1274">
        <f>IFERROR(INDEX(PP_Grid[#Data],$DD1274,33),0)</f>
        <v/>
      </c>
      <c r="AJ1274">
        <f>IFERROR(INDEX(PP_Grid[#Data],$DD1274,34),0)</f>
        <v/>
      </c>
      <c r="AK1274">
        <f>IFERROR(INDEX(PP_Grid[#Data],$DD1274,35),0)</f>
        <v/>
      </c>
      <c r="AL1274">
        <f>IFERROR(INDEX(PP_Grid[#Data],$DD1274,36),0)</f>
        <v/>
      </c>
      <c r="AM1274">
        <f>IFERROR(INDEX(PP_Grid[#Data],$DD1274,37),0)</f>
        <v/>
      </c>
      <c r="AN1274">
        <f>IFERROR(INDEX(PP_Grid[#Data],$DD1274,38),0)</f>
        <v/>
      </c>
      <c r="AO1274">
        <f>IFERROR(INDEX(PP_Grid[#Data],$DD1274,39),0)</f>
        <v/>
      </c>
      <c r="AP1274">
        <f>IFERROR(INDEX(PP_Grid[#Data],$DD1274,40),0)</f>
        <v/>
      </c>
      <c r="AQ1274">
        <f>IFERROR(INDEX(PP_Grid[#Data],$DD1274,41),0)</f>
        <v/>
      </c>
      <c r="AR1274">
        <f>IFERROR(INDEX(PP_Grid[#Data],$DD1274,42),0)</f>
        <v/>
      </c>
      <c r="AS1274">
        <f>IFERROR(INDEX(PP_Grid[#Data],$DD1274,43),0)</f>
        <v/>
      </c>
      <c r="AT1274">
        <f>IFERROR(INDEX(PP_Grid[#Data],$DD1274,44),0)</f>
        <v/>
      </c>
      <c r="AU1274">
        <f>IFERROR(INDEX(PP_Grid[#Data],$DD1274,45),0)</f>
        <v/>
      </c>
      <c r="AV1274">
        <f>IFERROR(INDEX(PP_Grid[#Data],$DD1274,46),0)</f>
        <v/>
      </c>
      <c r="AW1274">
        <f>IFERROR(INDEX(PP_Grid[#Data],$DD1274,47),0)</f>
        <v/>
      </c>
      <c r="AX1274">
        <f>IFERROR(INDEX(PP_Grid[#Data],$DD1274,48),0)</f>
        <v/>
      </c>
      <c r="AY1274">
        <f>IFERROR(INDEX(PP_Grid[#Data],$DD1274,49),0)</f>
        <v/>
      </c>
      <c r="AZ1274">
        <f>IFERROR(INDEX(PP_Grid[#Data],$DD1274,50),0)</f>
        <v/>
      </c>
      <c r="BA1274">
        <f>IFERROR(INDEX(PP_Grid[#Data],$DD1274,51),0)</f>
        <v/>
      </c>
      <c r="BB1274">
        <f>IFERROR(INDEX(PP_Grid[#Data],$DD1274,52),0)</f>
        <v/>
      </c>
      <c r="BC1274">
        <f>IFERROR(INDEX(PP_Grid[#Data],$DD1274,53),0)</f>
        <v/>
      </c>
      <c r="BD1274">
        <f>IFERROR(INDEX(PP_Grid[#Data],$DD1274,54),0)</f>
        <v/>
      </c>
      <c r="BE1274">
        <f>IFERROR(INDEX(PP_Grid[#Data],$DD1274,55),0)</f>
        <v/>
      </c>
      <c r="BF1274">
        <f>IFERROR(INDEX(PP_Grid[#Data],$DD1274,56),0)</f>
        <v/>
      </c>
      <c r="BG1274">
        <f>IFERROR(INDEX(PP_Grid[#Data],$DD1274,57),0)</f>
        <v/>
      </c>
      <c r="BH1274">
        <f>IFERROR(INDEX(PP_Grid[#Data],$DD1274,58),0)</f>
        <v/>
      </c>
      <c r="BI1274">
        <f>IFERROR(INDEX(PP_Grid[#Data],$DD1274,59),0)</f>
        <v/>
      </c>
      <c r="BJ1274">
        <f>IFERROR(INDEX(PP_Grid[#Data],$DD1274,60),0)</f>
        <v/>
      </c>
      <c r="BK1274">
        <f>IFERROR(INDEX(PP_Grid[#Data],$DD1274,61),0)</f>
        <v/>
      </c>
      <c r="BL1274">
        <f>IFERROR(INDEX(PP_Grid[#Data],$DD1274,62),0)</f>
        <v/>
      </c>
      <c r="BM1274">
        <f>IFERROR(INDEX(PP_Grid[#Data],$DD1274,63),0)</f>
        <v/>
      </c>
      <c r="BN1274">
        <f>IFERROR(INDEX(PP_Grid[#Data],$DD1274,64),0)</f>
        <v/>
      </c>
      <c r="BO1274">
        <f>IFERROR(INDEX(PP_Grid[#Data],$DD1274,65),0)</f>
        <v/>
      </c>
      <c r="BP1274">
        <f>IFERROR(INDEX(PP_Grid[#Data],$DD1274,66),0)</f>
        <v/>
      </c>
      <c r="BQ1274">
        <f>IFERROR(INDEX(PP_Grid[#Data],$DD1274,67),0)</f>
        <v/>
      </c>
      <c r="BR1274">
        <f>IFERROR(INDEX(PP_Grid[#Data],$DD1274,68),0)</f>
        <v/>
      </c>
      <c r="BS1274">
        <f>IFERROR(INDEX(PP_Grid[#Data],$DD1274,69),0)</f>
        <v/>
      </c>
      <c r="BT1274">
        <f>IFERROR(INDEX(PP_Grid[#Data],$DD1274,70),0)</f>
        <v/>
      </c>
      <c r="BU1274">
        <f>IFERROR(INDEX(PP_Grid[#Data],$DD1274,71),0)</f>
        <v/>
      </c>
      <c r="BV1274">
        <f>IFERROR(INDEX(PP_Grid[#Data],$DD1274,72),0)</f>
        <v/>
      </c>
      <c r="BW1274">
        <f>IFERROR(INDEX(PP_Grid[#Data],$DD1274,73),0)</f>
        <v/>
      </c>
      <c r="BX1274">
        <f>IFERROR(INDEX(PP_Grid[#Data],$DD1274,74),0)</f>
        <v/>
      </c>
      <c r="BY1274">
        <f>IFERROR(INDEX(PP_Grid[#Data],$DD1274,75),0)</f>
        <v/>
      </c>
      <c r="BZ1274">
        <f>IFERROR(INDEX(PP_Grid[#Data],$DD1274,76),0)</f>
        <v/>
      </c>
      <c r="CA1274">
        <f>IFERROR(INDEX(PP_Grid[#Data],$DD1274,77),0)</f>
        <v/>
      </c>
      <c r="CB1274">
        <f>IFERROR(INDEX(PP_Grid[#Data],$DD1274,78),0)</f>
        <v/>
      </c>
      <c r="CC1274">
        <f>IFERROR(INDEX(PP_Grid[#Data],$DD1274,79),0)</f>
        <v/>
      </c>
      <c r="CD1274">
        <f>IFERROR(INDEX(PP_Grid[#Data],$DD1274,80),0)</f>
        <v/>
      </c>
      <c r="CE1274">
        <f>IFERROR(INDEX(PP_Grid[#Data],$DD1274,81),0)</f>
        <v/>
      </c>
      <c r="CF1274">
        <f>IFERROR(INDEX(PP_Grid[#Data],$DD1274,82),0)</f>
        <v/>
      </c>
      <c r="CG1274">
        <f>IFERROR(INDEX(PP_Grid[#Data],$DD1274,83),0)</f>
        <v/>
      </c>
      <c r="CH1274">
        <f>IFERROR(INDEX(PP_Grid[#Data],$DD1274,84),0)</f>
        <v/>
      </c>
      <c r="CI1274">
        <f>IFERROR(INDEX(PP_Grid[#Data],$DD1274,85),0)</f>
        <v/>
      </c>
      <c r="CJ1274">
        <f>IFERROR(INDEX(PP_Grid[#Data],$DD1274,86),0)</f>
        <v/>
      </c>
      <c r="CK1274">
        <f>IFERROR(INDEX(PP_Grid[#Data],$DD1274,87),0)</f>
        <v/>
      </c>
      <c r="CL1274">
        <f>IFERROR(INDEX(PP_Grid[#Data],$DD1274,88),0)</f>
        <v/>
      </c>
      <c r="CM1274">
        <f>IFERROR(INDEX(PP_Grid[#Data],$DD1274,89),0)</f>
        <v/>
      </c>
      <c r="CN1274">
        <f>IFERROR(INDEX(PP_Grid[#Data],$DD1274,90),0)</f>
        <v/>
      </c>
      <c r="CO1274">
        <f>IFERROR(INDEX(PP_Grid[#Data],$DD1274,91),0)</f>
        <v/>
      </c>
      <c r="CP1274">
        <f>IFERROR(INDEX(PP_Grid[#Data],$DD1274,92),0)</f>
        <v/>
      </c>
      <c r="CQ1274">
        <f>IFERROR(INDEX(PP_Grid[#Data],$DD1274,93),0)</f>
        <v/>
      </c>
      <c r="CR1274">
        <f>IFERROR(INDEX(PP_Grid[#Data],$DD1274,94),0)</f>
        <v/>
      </c>
      <c r="CS1274">
        <f>IFERROR(INDEX(PP_Grid[#Data],$DD1274,95),0)</f>
        <v/>
      </c>
      <c r="CT1274">
        <f>IFERROR(INDEX(PP_Grid[#Data],$DD1274,96),0)</f>
        <v/>
      </c>
      <c r="CU1274">
        <f>IFERROR(INDEX(PP_Grid[#Data],$DD1274,97),0)</f>
        <v/>
      </c>
      <c r="CV1274">
        <f>IFERROR(INDEX(PP_Grid[#Data],$DD1274,98),0)</f>
        <v/>
      </c>
      <c r="CW1274">
        <f>IFERROR(INDEX(PP_Grid[#Data],$DD1274,99),0)</f>
        <v/>
      </c>
      <c r="CX1274">
        <f>IFERROR(INDEX(PP_Grid[#Data],$DD1274,100),0)</f>
        <v/>
      </c>
      <c r="CY1274">
        <f>IFERROR(INDEX(PP_Grid[#Data],$DD1274,101),0)</f>
        <v/>
      </c>
      <c r="CZ1274">
        <f>IFERROR(INDEX(PP_Grid[#Data],$DD1274,102),0)</f>
        <v/>
      </c>
      <c r="DA1274">
        <f>IFERROR(INDEX(PP_Grid[#Data],$DD1274,103),0)</f>
        <v/>
      </c>
      <c r="DB1274">
        <f>IFERROR(INDEX(PP_Grid[#Data],$DD1274,104),0)</f>
        <v/>
      </c>
      <c r="DC1274">
        <f>IFERROR(INDEX(PP_Grid[#Data],$DD1274,105),0)</f>
        <v/>
      </c>
      <c r="DD1274" s="12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SUMIFS(M_BOM[RM_Qty_Per_Batch],M_BOM[Intermediate],$B1274,M_BOM[Part Name],$A1251)</f>
        <v/>
      </c>
      <c r="D1275">
        <f>$C1275*D1274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</row>
    <row r="1276">
      <c r="B1276" t="inlineStr">
        <is>
          <t>TSP-935</t>
        </is>
      </c>
      <c r="C1276" t="inlineStr">
        <is>
          <t>No. of batches</t>
        </is>
      </c>
      <c r="D1276">
        <f>IFERROR(INDEX(PP_Grid[#Data],$DD1276,2),0)</f>
        <v/>
      </c>
      <c r="E1276">
        <f>IFERROR(INDEX(PP_Grid[#Data],$DD1276,3),0)</f>
        <v/>
      </c>
      <c r="F1276">
        <f>IFERROR(INDEX(PP_Grid[#Data],$DD1276,4),0)</f>
        <v/>
      </c>
      <c r="G1276">
        <f>IFERROR(INDEX(PP_Grid[#Data],$DD1276,5),0)</f>
        <v/>
      </c>
      <c r="H1276">
        <f>IFERROR(INDEX(PP_Grid[#Data],$DD1276,6),0)</f>
        <v/>
      </c>
      <c r="I1276">
        <f>IFERROR(INDEX(PP_Grid[#Data],$DD1276,7),0)</f>
        <v/>
      </c>
      <c r="J1276">
        <f>IFERROR(INDEX(PP_Grid[#Data],$DD1276,8),0)</f>
        <v/>
      </c>
      <c r="K1276">
        <f>IFERROR(INDEX(PP_Grid[#Data],$DD1276,9),0)</f>
        <v/>
      </c>
      <c r="L1276">
        <f>IFERROR(INDEX(PP_Grid[#Data],$DD1276,10),0)</f>
        <v/>
      </c>
      <c r="M1276">
        <f>IFERROR(INDEX(PP_Grid[#Data],$DD1276,11),0)</f>
        <v/>
      </c>
      <c r="N1276">
        <f>IFERROR(INDEX(PP_Grid[#Data],$DD1276,12),0)</f>
        <v/>
      </c>
      <c r="O1276">
        <f>IFERROR(INDEX(PP_Grid[#Data],$DD1276,13),0)</f>
        <v/>
      </c>
      <c r="P1276">
        <f>IFERROR(INDEX(PP_Grid[#Data],$DD1276,14),0)</f>
        <v/>
      </c>
      <c r="Q1276">
        <f>IFERROR(INDEX(PP_Grid[#Data],$DD1276,15),0)</f>
        <v/>
      </c>
      <c r="R1276">
        <f>IFERROR(INDEX(PP_Grid[#Data],$DD1276,16),0)</f>
        <v/>
      </c>
      <c r="S1276">
        <f>IFERROR(INDEX(PP_Grid[#Data],$DD1276,17),0)</f>
        <v/>
      </c>
      <c r="T1276">
        <f>IFERROR(INDEX(PP_Grid[#Data],$DD1276,18),0)</f>
        <v/>
      </c>
      <c r="U1276">
        <f>IFERROR(INDEX(PP_Grid[#Data],$DD1276,19),0)</f>
        <v/>
      </c>
      <c r="V1276">
        <f>IFERROR(INDEX(PP_Grid[#Data],$DD1276,20),0)</f>
        <v/>
      </c>
      <c r="W1276">
        <f>IFERROR(INDEX(PP_Grid[#Data],$DD1276,21),0)</f>
        <v/>
      </c>
      <c r="X1276">
        <f>IFERROR(INDEX(PP_Grid[#Data],$DD1276,22),0)</f>
        <v/>
      </c>
      <c r="Y1276">
        <f>IFERROR(INDEX(PP_Grid[#Data],$DD1276,23),0)</f>
        <v/>
      </c>
      <c r="Z1276">
        <f>IFERROR(INDEX(PP_Grid[#Data],$DD1276,24),0)</f>
        <v/>
      </c>
      <c r="AA1276">
        <f>IFERROR(INDEX(PP_Grid[#Data],$DD1276,25),0)</f>
        <v/>
      </c>
      <c r="AB1276">
        <f>IFERROR(INDEX(PP_Grid[#Data],$DD1276,26),0)</f>
        <v/>
      </c>
      <c r="AC1276">
        <f>IFERROR(INDEX(PP_Grid[#Data],$DD1276,27),0)</f>
        <v/>
      </c>
      <c r="AD1276">
        <f>IFERROR(INDEX(PP_Grid[#Data],$DD1276,28),0)</f>
        <v/>
      </c>
      <c r="AE1276">
        <f>IFERROR(INDEX(PP_Grid[#Data],$DD1276,29),0)</f>
        <v/>
      </c>
      <c r="AF1276">
        <f>IFERROR(INDEX(PP_Grid[#Data],$DD1276,30),0)</f>
        <v/>
      </c>
      <c r="AG1276">
        <f>IFERROR(INDEX(PP_Grid[#Data],$DD1276,31),0)</f>
        <v/>
      </c>
      <c r="AH1276">
        <f>IFERROR(INDEX(PP_Grid[#Data],$DD1276,32),0)</f>
        <v/>
      </c>
      <c r="AI1276">
        <f>IFERROR(INDEX(PP_Grid[#Data],$DD1276,33),0)</f>
        <v/>
      </c>
      <c r="AJ1276">
        <f>IFERROR(INDEX(PP_Grid[#Data],$DD1276,34),0)</f>
        <v/>
      </c>
      <c r="AK1276">
        <f>IFERROR(INDEX(PP_Grid[#Data],$DD1276,35),0)</f>
        <v/>
      </c>
      <c r="AL1276">
        <f>IFERROR(INDEX(PP_Grid[#Data],$DD1276,36),0)</f>
        <v/>
      </c>
      <c r="AM1276">
        <f>IFERROR(INDEX(PP_Grid[#Data],$DD1276,37),0)</f>
        <v/>
      </c>
      <c r="AN1276">
        <f>IFERROR(INDEX(PP_Grid[#Data],$DD1276,38),0)</f>
        <v/>
      </c>
      <c r="AO1276">
        <f>IFERROR(INDEX(PP_Grid[#Data],$DD1276,39),0)</f>
        <v/>
      </c>
      <c r="AP1276">
        <f>IFERROR(INDEX(PP_Grid[#Data],$DD1276,40),0)</f>
        <v/>
      </c>
      <c r="AQ1276">
        <f>IFERROR(INDEX(PP_Grid[#Data],$DD1276,41),0)</f>
        <v/>
      </c>
      <c r="AR1276">
        <f>IFERROR(INDEX(PP_Grid[#Data],$DD1276,42),0)</f>
        <v/>
      </c>
      <c r="AS1276">
        <f>IFERROR(INDEX(PP_Grid[#Data],$DD1276,43),0)</f>
        <v/>
      </c>
      <c r="AT1276">
        <f>IFERROR(INDEX(PP_Grid[#Data],$DD1276,44),0)</f>
        <v/>
      </c>
      <c r="AU1276">
        <f>IFERROR(INDEX(PP_Grid[#Data],$DD1276,45),0)</f>
        <v/>
      </c>
      <c r="AV1276">
        <f>IFERROR(INDEX(PP_Grid[#Data],$DD1276,46),0)</f>
        <v/>
      </c>
      <c r="AW1276">
        <f>IFERROR(INDEX(PP_Grid[#Data],$DD1276,47),0)</f>
        <v/>
      </c>
      <c r="AX1276">
        <f>IFERROR(INDEX(PP_Grid[#Data],$DD1276,48),0)</f>
        <v/>
      </c>
      <c r="AY1276">
        <f>IFERROR(INDEX(PP_Grid[#Data],$DD1276,49),0)</f>
        <v/>
      </c>
      <c r="AZ1276">
        <f>IFERROR(INDEX(PP_Grid[#Data],$DD1276,50),0)</f>
        <v/>
      </c>
      <c r="BA1276">
        <f>IFERROR(INDEX(PP_Grid[#Data],$DD1276,51),0)</f>
        <v/>
      </c>
      <c r="BB1276">
        <f>IFERROR(INDEX(PP_Grid[#Data],$DD1276,52),0)</f>
        <v/>
      </c>
      <c r="BC1276">
        <f>IFERROR(INDEX(PP_Grid[#Data],$DD1276,53),0)</f>
        <v/>
      </c>
      <c r="BD1276">
        <f>IFERROR(INDEX(PP_Grid[#Data],$DD1276,54),0)</f>
        <v/>
      </c>
      <c r="BE1276">
        <f>IFERROR(INDEX(PP_Grid[#Data],$DD1276,55),0)</f>
        <v/>
      </c>
      <c r="BF1276">
        <f>IFERROR(INDEX(PP_Grid[#Data],$DD1276,56),0)</f>
        <v/>
      </c>
      <c r="BG1276">
        <f>IFERROR(INDEX(PP_Grid[#Data],$DD1276,57),0)</f>
        <v/>
      </c>
      <c r="BH1276">
        <f>IFERROR(INDEX(PP_Grid[#Data],$DD1276,58),0)</f>
        <v/>
      </c>
      <c r="BI1276">
        <f>IFERROR(INDEX(PP_Grid[#Data],$DD1276,59),0)</f>
        <v/>
      </c>
      <c r="BJ1276">
        <f>IFERROR(INDEX(PP_Grid[#Data],$DD1276,60),0)</f>
        <v/>
      </c>
      <c r="BK1276">
        <f>IFERROR(INDEX(PP_Grid[#Data],$DD1276,61),0)</f>
        <v/>
      </c>
      <c r="BL1276">
        <f>IFERROR(INDEX(PP_Grid[#Data],$DD1276,62),0)</f>
        <v/>
      </c>
      <c r="BM1276">
        <f>IFERROR(INDEX(PP_Grid[#Data],$DD1276,63),0)</f>
        <v/>
      </c>
      <c r="BN1276">
        <f>IFERROR(INDEX(PP_Grid[#Data],$DD1276,64),0)</f>
        <v/>
      </c>
      <c r="BO1276">
        <f>IFERROR(INDEX(PP_Grid[#Data],$DD1276,65),0)</f>
        <v/>
      </c>
      <c r="BP1276">
        <f>IFERROR(INDEX(PP_Grid[#Data],$DD1276,66),0)</f>
        <v/>
      </c>
      <c r="BQ1276">
        <f>IFERROR(INDEX(PP_Grid[#Data],$DD1276,67),0)</f>
        <v/>
      </c>
      <c r="BR1276">
        <f>IFERROR(INDEX(PP_Grid[#Data],$DD1276,68),0)</f>
        <v/>
      </c>
      <c r="BS1276">
        <f>IFERROR(INDEX(PP_Grid[#Data],$DD1276,69),0)</f>
        <v/>
      </c>
      <c r="BT1276">
        <f>IFERROR(INDEX(PP_Grid[#Data],$DD1276,70),0)</f>
        <v/>
      </c>
      <c r="BU1276">
        <f>IFERROR(INDEX(PP_Grid[#Data],$DD1276,71),0)</f>
        <v/>
      </c>
      <c r="BV1276">
        <f>IFERROR(INDEX(PP_Grid[#Data],$DD1276,72),0)</f>
        <v/>
      </c>
      <c r="BW1276">
        <f>IFERROR(INDEX(PP_Grid[#Data],$DD1276,73),0)</f>
        <v/>
      </c>
      <c r="BX1276">
        <f>IFERROR(INDEX(PP_Grid[#Data],$DD1276,74),0)</f>
        <v/>
      </c>
      <c r="BY1276">
        <f>IFERROR(INDEX(PP_Grid[#Data],$DD1276,75),0)</f>
        <v/>
      </c>
      <c r="BZ1276">
        <f>IFERROR(INDEX(PP_Grid[#Data],$DD1276,76),0)</f>
        <v/>
      </c>
      <c r="CA1276">
        <f>IFERROR(INDEX(PP_Grid[#Data],$DD1276,77),0)</f>
        <v/>
      </c>
      <c r="CB1276">
        <f>IFERROR(INDEX(PP_Grid[#Data],$DD1276,78),0)</f>
        <v/>
      </c>
      <c r="CC1276">
        <f>IFERROR(INDEX(PP_Grid[#Data],$DD1276,79),0)</f>
        <v/>
      </c>
      <c r="CD1276">
        <f>IFERROR(INDEX(PP_Grid[#Data],$DD1276,80),0)</f>
        <v/>
      </c>
      <c r="CE1276">
        <f>IFERROR(INDEX(PP_Grid[#Data],$DD1276,81),0)</f>
        <v/>
      </c>
      <c r="CF1276">
        <f>IFERROR(INDEX(PP_Grid[#Data],$DD1276,82),0)</f>
        <v/>
      </c>
      <c r="CG1276">
        <f>IFERROR(INDEX(PP_Grid[#Data],$DD1276,83),0)</f>
        <v/>
      </c>
      <c r="CH1276">
        <f>IFERROR(INDEX(PP_Grid[#Data],$DD1276,84),0)</f>
        <v/>
      </c>
      <c r="CI1276">
        <f>IFERROR(INDEX(PP_Grid[#Data],$DD1276,85),0)</f>
        <v/>
      </c>
      <c r="CJ1276">
        <f>IFERROR(INDEX(PP_Grid[#Data],$DD1276,86),0)</f>
        <v/>
      </c>
      <c r="CK1276">
        <f>IFERROR(INDEX(PP_Grid[#Data],$DD1276,87),0)</f>
        <v/>
      </c>
      <c r="CL1276">
        <f>IFERROR(INDEX(PP_Grid[#Data],$DD1276,88),0)</f>
        <v/>
      </c>
      <c r="CM1276">
        <f>IFERROR(INDEX(PP_Grid[#Data],$DD1276,89),0)</f>
        <v/>
      </c>
      <c r="CN1276">
        <f>IFERROR(INDEX(PP_Grid[#Data],$DD1276,90),0)</f>
        <v/>
      </c>
      <c r="CO1276">
        <f>IFERROR(INDEX(PP_Grid[#Data],$DD1276,91),0)</f>
        <v/>
      </c>
      <c r="CP1276">
        <f>IFERROR(INDEX(PP_Grid[#Data],$DD1276,92),0)</f>
        <v/>
      </c>
      <c r="CQ1276">
        <f>IFERROR(INDEX(PP_Grid[#Data],$DD1276,93),0)</f>
        <v/>
      </c>
      <c r="CR1276">
        <f>IFERROR(INDEX(PP_Grid[#Data],$DD1276,94),0)</f>
        <v/>
      </c>
      <c r="CS1276">
        <f>IFERROR(INDEX(PP_Grid[#Data],$DD1276,95),0)</f>
        <v/>
      </c>
      <c r="CT1276">
        <f>IFERROR(INDEX(PP_Grid[#Data],$DD1276,96),0)</f>
        <v/>
      </c>
      <c r="CU1276">
        <f>IFERROR(INDEX(PP_Grid[#Data],$DD1276,97),0)</f>
        <v/>
      </c>
      <c r="CV1276">
        <f>IFERROR(INDEX(PP_Grid[#Data],$DD1276,98),0)</f>
        <v/>
      </c>
      <c r="CW1276">
        <f>IFERROR(INDEX(PP_Grid[#Data],$DD1276,99),0)</f>
        <v/>
      </c>
      <c r="CX1276">
        <f>IFERROR(INDEX(PP_Grid[#Data],$DD1276,100),0)</f>
        <v/>
      </c>
      <c r="CY1276">
        <f>IFERROR(INDEX(PP_Grid[#Data],$DD1276,101),0)</f>
        <v/>
      </c>
      <c r="CZ1276">
        <f>IFERROR(INDEX(PP_Grid[#Data],$DD1276,102),0)</f>
        <v/>
      </c>
      <c r="DA1276">
        <f>IFERROR(INDEX(PP_Grid[#Data],$DD1276,103),0)</f>
        <v/>
      </c>
      <c r="DB1276">
        <f>IFERROR(INDEX(PP_Grid[#Data],$DD1276,104),0)</f>
        <v/>
      </c>
      <c r="DC1276">
        <f>IFERROR(INDEX(PP_Grid[#Data],$DD1276,105),0)</f>
        <v/>
      </c>
      <c r="DD1276" s="12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SUMIFS(M_BOM[RM_Qty_Per_Batch],M_BOM[Intermediate],$B1276,M_BOM[Part Name],$A1251)</f>
        <v/>
      </c>
      <c r="D1277">
        <f>$C1277*D1276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</row>
    <row r="1278">
      <c r="B1278" t="inlineStr">
        <is>
          <t>TSP-936</t>
        </is>
      </c>
      <c r="C1278" t="inlineStr">
        <is>
          <t>No. of batches</t>
        </is>
      </c>
      <c r="D1278">
        <f>IFERROR(INDEX(PP_Grid[#Data],$DD1278,2),0)</f>
        <v/>
      </c>
      <c r="E1278">
        <f>IFERROR(INDEX(PP_Grid[#Data],$DD1278,3),0)</f>
        <v/>
      </c>
      <c r="F1278">
        <f>IFERROR(INDEX(PP_Grid[#Data],$DD1278,4),0)</f>
        <v/>
      </c>
      <c r="G1278">
        <f>IFERROR(INDEX(PP_Grid[#Data],$DD1278,5),0)</f>
        <v/>
      </c>
      <c r="H1278">
        <f>IFERROR(INDEX(PP_Grid[#Data],$DD1278,6),0)</f>
        <v/>
      </c>
      <c r="I1278">
        <f>IFERROR(INDEX(PP_Grid[#Data],$DD1278,7),0)</f>
        <v/>
      </c>
      <c r="J1278">
        <f>IFERROR(INDEX(PP_Grid[#Data],$DD1278,8),0)</f>
        <v/>
      </c>
      <c r="K1278">
        <f>IFERROR(INDEX(PP_Grid[#Data],$DD1278,9),0)</f>
        <v/>
      </c>
      <c r="L1278">
        <f>IFERROR(INDEX(PP_Grid[#Data],$DD1278,10),0)</f>
        <v/>
      </c>
      <c r="M1278">
        <f>IFERROR(INDEX(PP_Grid[#Data],$DD1278,11),0)</f>
        <v/>
      </c>
      <c r="N1278">
        <f>IFERROR(INDEX(PP_Grid[#Data],$DD1278,12),0)</f>
        <v/>
      </c>
      <c r="O1278">
        <f>IFERROR(INDEX(PP_Grid[#Data],$DD1278,13),0)</f>
        <v/>
      </c>
      <c r="P1278">
        <f>IFERROR(INDEX(PP_Grid[#Data],$DD1278,14),0)</f>
        <v/>
      </c>
      <c r="Q1278">
        <f>IFERROR(INDEX(PP_Grid[#Data],$DD1278,15),0)</f>
        <v/>
      </c>
      <c r="R1278">
        <f>IFERROR(INDEX(PP_Grid[#Data],$DD1278,16),0)</f>
        <v/>
      </c>
      <c r="S1278">
        <f>IFERROR(INDEX(PP_Grid[#Data],$DD1278,17),0)</f>
        <v/>
      </c>
      <c r="T1278">
        <f>IFERROR(INDEX(PP_Grid[#Data],$DD1278,18),0)</f>
        <v/>
      </c>
      <c r="U1278">
        <f>IFERROR(INDEX(PP_Grid[#Data],$DD1278,19),0)</f>
        <v/>
      </c>
      <c r="V1278">
        <f>IFERROR(INDEX(PP_Grid[#Data],$DD1278,20),0)</f>
        <v/>
      </c>
      <c r="W1278">
        <f>IFERROR(INDEX(PP_Grid[#Data],$DD1278,21),0)</f>
        <v/>
      </c>
      <c r="X1278">
        <f>IFERROR(INDEX(PP_Grid[#Data],$DD1278,22),0)</f>
        <v/>
      </c>
      <c r="Y1278">
        <f>IFERROR(INDEX(PP_Grid[#Data],$DD1278,23),0)</f>
        <v/>
      </c>
      <c r="Z1278">
        <f>IFERROR(INDEX(PP_Grid[#Data],$DD1278,24),0)</f>
        <v/>
      </c>
      <c r="AA1278">
        <f>IFERROR(INDEX(PP_Grid[#Data],$DD1278,25),0)</f>
        <v/>
      </c>
      <c r="AB1278">
        <f>IFERROR(INDEX(PP_Grid[#Data],$DD1278,26),0)</f>
        <v/>
      </c>
      <c r="AC1278">
        <f>IFERROR(INDEX(PP_Grid[#Data],$DD1278,27),0)</f>
        <v/>
      </c>
      <c r="AD1278">
        <f>IFERROR(INDEX(PP_Grid[#Data],$DD1278,28),0)</f>
        <v/>
      </c>
      <c r="AE1278">
        <f>IFERROR(INDEX(PP_Grid[#Data],$DD1278,29),0)</f>
        <v/>
      </c>
      <c r="AF1278">
        <f>IFERROR(INDEX(PP_Grid[#Data],$DD1278,30),0)</f>
        <v/>
      </c>
      <c r="AG1278">
        <f>IFERROR(INDEX(PP_Grid[#Data],$DD1278,31),0)</f>
        <v/>
      </c>
      <c r="AH1278">
        <f>IFERROR(INDEX(PP_Grid[#Data],$DD1278,32),0)</f>
        <v/>
      </c>
      <c r="AI1278">
        <f>IFERROR(INDEX(PP_Grid[#Data],$DD1278,33),0)</f>
        <v/>
      </c>
      <c r="AJ1278">
        <f>IFERROR(INDEX(PP_Grid[#Data],$DD1278,34),0)</f>
        <v/>
      </c>
      <c r="AK1278">
        <f>IFERROR(INDEX(PP_Grid[#Data],$DD1278,35),0)</f>
        <v/>
      </c>
      <c r="AL1278">
        <f>IFERROR(INDEX(PP_Grid[#Data],$DD1278,36),0)</f>
        <v/>
      </c>
      <c r="AM1278">
        <f>IFERROR(INDEX(PP_Grid[#Data],$DD1278,37),0)</f>
        <v/>
      </c>
      <c r="AN1278">
        <f>IFERROR(INDEX(PP_Grid[#Data],$DD1278,38),0)</f>
        <v/>
      </c>
      <c r="AO1278">
        <f>IFERROR(INDEX(PP_Grid[#Data],$DD1278,39),0)</f>
        <v/>
      </c>
      <c r="AP1278">
        <f>IFERROR(INDEX(PP_Grid[#Data],$DD1278,40),0)</f>
        <v/>
      </c>
      <c r="AQ1278">
        <f>IFERROR(INDEX(PP_Grid[#Data],$DD1278,41),0)</f>
        <v/>
      </c>
      <c r="AR1278">
        <f>IFERROR(INDEX(PP_Grid[#Data],$DD1278,42),0)</f>
        <v/>
      </c>
      <c r="AS1278">
        <f>IFERROR(INDEX(PP_Grid[#Data],$DD1278,43),0)</f>
        <v/>
      </c>
      <c r="AT1278">
        <f>IFERROR(INDEX(PP_Grid[#Data],$DD1278,44),0)</f>
        <v/>
      </c>
      <c r="AU1278">
        <f>IFERROR(INDEX(PP_Grid[#Data],$DD1278,45),0)</f>
        <v/>
      </c>
      <c r="AV1278">
        <f>IFERROR(INDEX(PP_Grid[#Data],$DD1278,46),0)</f>
        <v/>
      </c>
      <c r="AW1278">
        <f>IFERROR(INDEX(PP_Grid[#Data],$DD1278,47),0)</f>
        <v/>
      </c>
      <c r="AX1278">
        <f>IFERROR(INDEX(PP_Grid[#Data],$DD1278,48),0)</f>
        <v/>
      </c>
      <c r="AY1278">
        <f>IFERROR(INDEX(PP_Grid[#Data],$DD1278,49),0)</f>
        <v/>
      </c>
      <c r="AZ1278">
        <f>IFERROR(INDEX(PP_Grid[#Data],$DD1278,50),0)</f>
        <v/>
      </c>
      <c r="BA1278">
        <f>IFERROR(INDEX(PP_Grid[#Data],$DD1278,51),0)</f>
        <v/>
      </c>
      <c r="BB1278">
        <f>IFERROR(INDEX(PP_Grid[#Data],$DD1278,52),0)</f>
        <v/>
      </c>
      <c r="BC1278">
        <f>IFERROR(INDEX(PP_Grid[#Data],$DD1278,53),0)</f>
        <v/>
      </c>
      <c r="BD1278">
        <f>IFERROR(INDEX(PP_Grid[#Data],$DD1278,54),0)</f>
        <v/>
      </c>
      <c r="BE1278">
        <f>IFERROR(INDEX(PP_Grid[#Data],$DD1278,55),0)</f>
        <v/>
      </c>
      <c r="BF1278">
        <f>IFERROR(INDEX(PP_Grid[#Data],$DD1278,56),0)</f>
        <v/>
      </c>
      <c r="BG1278">
        <f>IFERROR(INDEX(PP_Grid[#Data],$DD1278,57),0)</f>
        <v/>
      </c>
      <c r="BH1278">
        <f>IFERROR(INDEX(PP_Grid[#Data],$DD1278,58),0)</f>
        <v/>
      </c>
      <c r="BI1278">
        <f>IFERROR(INDEX(PP_Grid[#Data],$DD1278,59),0)</f>
        <v/>
      </c>
      <c r="BJ1278">
        <f>IFERROR(INDEX(PP_Grid[#Data],$DD1278,60),0)</f>
        <v/>
      </c>
      <c r="BK1278">
        <f>IFERROR(INDEX(PP_Grid[#Data],$DD1278,61),0)</f>
        <v/>
      </c>
      <c r="BL1278">
        <f>IFERROR(INDEX(PP_Grid[#Data],$DD1278,62),0)</f>
        <v/>
      </c>
      <c r="BM1278">
        <f>IFERROR(INDEX(PP_Grid[#Data],$DD1278,63),0)</f>
        <v/>
      </c>
      <c r="BN1278">
        <f>IFERROR(INDEX(PP_Grid[#Data],$DD1278,64),0)</f>
        <v/>
      </c>
      <c r="BO1278">
        <f>IFERROR(INDEX(PP_Grid[#Data],$DD1278,65),0)</f>
        <v/>
      </c>
      <c r="BP1278">
        <f>IFERROR(INDEX(PP_Grid[#Data],$DD1278,66),0)</f>
        <v/>
      </c>
      <c r="BQ1278">
        <f>IFERROR(INDEX(PP_Grid[#Data],$DD1278,67),0)</f>
        <v/>
      </c>
      <c r="BR1278">
        <f>IFERROR(INDEX(PP_Grid[#Data],$DD1278,68),0)</f>
        <v/>
      </c>
      <c r="BS1278">
        <f>IFERROR(INDEX(PP_Grid[#Data],$DD1278,69),0)</f>
        <v/>
      </c>
      <c r="BT1278">
        <f>IFERROR(INDEX(PP_Grid[#Data],$DD1278,70),0)</f>
        <v/>
      </c>
      <c r="BU1278">
        <f>IFERROR(INDEX(PP_Grid[#Data],$DD1278,71),0)</f>
        <v/>
      </c>
      <c r="BV1278">
        <f>IFERROR(INDEX(PP_Grid[#Data],$DD1278,72),0)</f>
        <v/>
      </c>
      <c r="BW1278">
        <f>IFERROR(INDEX(PP_Grid[#Data],$DD1278,73),0)</f>
        <v/>
      </c>
      <c r="BX1278">
        <f>IFERROR(INDEX(PP_Grid[#Data],$DD1278,74),0)</f>
        <v/>
      </c>
      <c r="BY1278">
        <f>IFERROR(INDEX(PP_Grid[#Data],$DD1278,75),0)</f>
        <v/>
      </c>
      <c r="BZ1278">
        <f>IFERROR(INDEX(PP_Grid[#Data],$DD1278,76),0)</f>
        <v/>
      </c>
      <c r="CA1278">
        <f>IFERROR(INDEX(PP_Grid[#Data],$DD1278,77),0)</f>
        <v/>
      </c>
      <c r="CB1278">
        <f>IFERROR(INDEX(PP_Grid[#Data],$DD1278,78),0)</f>
        <v/>
      </c>
      <c r="CC1278">
        <f>IFERROR(INDEX(PP_Grid[#Data],$DD1278,79),0)</f>
        <v/>
      </c>
      <c r="CD1278">
        <f>IFERROR(INDEX(PP_Grid[#Data],$DD1278,80),0)</f>
        <v/>
      </c>
      <c r="CE1278">
        <f>IFERROR(INDEX(PP_Grid[#Data],$DD1278,81),0)</f>
        <v/>
      </c>
      <c r="CF1278">
        <f>IFERROR(INDEX(PP_Grid[#Data],$DD1278,82),0)</f>
        <v/>
      </c>
      <c r="CG1278">
        <f>IFERROR(INDEX(PP_Grid[#Data],$DD1278,83),0)</f>
        <v/>
      </c>
      <c r="CH1278">
        <f>IFERROR(INDEX(PP_Grid[#Data],$DD1278,84),0)</f>
        <v/>
      </c>
      <c r="CI1278">
        <f>IFERROR(INDEX(PP_Grid[#Data],$DD1278,85),0)</f>
        <v/>
      </c>
      <c r="CJ1278">
        <f>IFERROR(INDEX(PP_Grid[#Data],$DD1278,86),0)</f>
        <v/>
      </c>
      <c r="CK1278">
        <f>IFERROR(INDEX(PP_Grid[#Data],$DD1278,87),0)</f>
        <v/>
      </c>
      <c r="CL1278">
        <f>IFERROR(INDEX(PP_Grid[#Data],$DD1278,88),0)</f>
        <v/>
      </c>
      <c r="CM1278">
        <f>IFERROR(INDEX(PP_Grid[#Data],$DD1278,89),0)</f>
        <v/>
      </c>
      <c r="CN1278">
        <f>IFERROR(INDEX(PP_Grid[#Data],$DD1278,90),0)</f>
        <v/>
      </c>
      <c r="CO1278">
        <f>IFERROR(INDEX(PP_Grid[#Data],$DD1278,91),0)</f>
        <v/>
      </c>
      <c r="CP1278">
        <f>IFERROR(INDEX(PP_Grid[#Data],$DD1278,92),0)</f>
        <v/>
      </c>
      <c r="CQ1278">
        <f>IFERROR(INDEX(PP_Grid[#Data],$DD1278,93),0)</f>
        <v/>
      </c>
      <c r="CR1278">
        <f>IFERROR(INDEX(PP_Grid[#Data],$DD1278,94),0)</f>
        <v/>
      </c>
      <c r="CS1278">
        <f>IFERROR(INDEX(PP_Grid[#Data],$DD1278,95),0)</f>
        <v/>
      </c>
      <c r="CT1278">
        <f>IFERROR(INDEX(PP_Grid[#Data],$DD1278,96),0)</f>
        <v/>
      </c>
      <c r="CU1278">
        <f>IFERROR(INDEX(PP_Grid[#Data],$DD1278,97),0)</f>
        <v/>
      </c>
      <c r="CV1278">
        <f>IFERROR(INDEX(PP_Grid[#Data],$DD1278,98),0)</f>
        <v/>
      </c>
      <c r="CW1278">
        <f>IFERROR(INDEX(PP_Grid[#Data],$DD1278,99),0)</f>
        <v/>
      </c>
      <c r="CX1278">
        <f>IFERROR(INDEX(PP_Grid[#Data],$DD1278,100),0)</f>
        <v/>
      </c>
      <c r="CY1278">
        <f>IFERROR(INDEX(PP_Grid[#Data],$DD1278,101),0)</f>
        <v/>
      </c>
      <c r="CZ1278">
        <f>IFERROR(INDEX(PP_Grid[#Data],$DD1278,102),0)</f>
        <v/>
      </c>
      <c r="DA1278">
        <f>IFERROR(INDEX(PP_Grid[#Data],$DD1278,103),0)</f>
        <v/>
      </c>
      <c r="DB1278">
        <f>IFERROR(INDEX(PP_Grid[#Data],$DD1278,104),0)</f>
        <v/>
      </c>
      <c r="DC1278">
        <f>IFERROR(INDEX(PP_Grid[#Data],$DD1278,105),0)</f>
        <v/>
      </c>
      <c r="DD1278" s="12">
        <f>IFERROR(MATCH($B1278,PP_Grid[Intermediate],0),99999)</f>
        <v/>
      </c>
    </row>
    <row r="1279">
      <c r="B1279" t="inlineStr">
        <is>
          <t>使用量(kg)</t>
        </is>
      </c>
      <c r="C1279">
        <f>SUMIFS(M_BOM[RM_Qty_Per_Batch],M_BOM[Intermediate],$B1278,M_BOM[Part Name],$A1251)</f>
        <v/>
      </c>
      <c r="D1279">
        <f>$C1279*D1278</f>
        <v/>
      </c>
      <c r="E1279">
        <f>$C1279*E1278</f>
        <v/>
      </c>
      <c r="F1279">
        <f>$C1279*F1278</f>
        <v/>
      </c>
      <c r="G1279">
        <f>$C1279*G1278</f>
        <v/>
      </c>
      <c r="H1279">
        <f>$C1279*H1278</f>
        <v/>
      </c>
      <c r="I1279">
        <f>$C1279*I1278</f>
        <v/>
      </c>
      <c r="J1279">
        <f>$C1279*J1278</f>
        <v/>
      </c>
      <c r="K1279">
        <f>$C1279*K1278</f>
        <v/>
      </c>
      <c r="L1279">
        <f>$C1279*L1278</f>
        <v/>
      </c>
      <c r="M1279">
        <f>$C1279*M1278</f>
        <v/>
      </c>
      <c r="N1279">
        <f>$C1279*N1278</f>
        <v/>
      </c>
      <c r="O1279">
        <f>$C1279*O1278</f>
        <v/>
      </c>
      <c r="P1279">
        <f>$C1279*P1278</f>
        <v/>
      </c>
      <c r="Q1279">
        <f>$C1279*Q1278</f>
        <v/>
      </c>
      <c r="R1279">
        <f>$C1279*R1278</f>
        <v/>
      </c>
      <c r="S1279">
        <f>$C1279*S1278</f>
        <v/>
      </c>
      <c r="T1279">
        <f>$C1279*T1278</f>
        <v/>
      </c>
      <c r="U1279">
        <f>$C1279*U1278</f>
        <v/>
      </c>
      <c r="V1279">
        <f>$C1279*V1278</f>
        <v/>
      </c>
      <c r="W1279">
        <f>$C1279*W1278</f>
        <v/>
      </c>
      <c r="X1279">
        <f>$C1279*X1278</f>
        <v/>
      </c>
      <c r="Y1279">
        <f>$C1279*Y1278</f>
        <v/>
      </c>
      <c r="Z1279">
        <f>$C1279*Z1278</f>
        <v/>
      </c>
      <c r="AA1279">
        <f>$C1279*AA1278</f>
        <v/>
      </c>
      <c r="AB1279">
        <f>$C1279*AB1278</f>
        <v/>
      </c>
      <c r="AC1279">
        <f>$C1279*AC1278</f>
        <v/>
      </c>
      <c r="AD1279">
        <f>$C1279*AD1278</f>
        <v/>
      </c>
      <c r="AE1279">
        <f>$C1279*AE1278</f>
        <v/>
      </c>
      <c r="AF1279">
        <f>$C1279*AF1278</f>
        <v/>
      </c>
      <c r="AG1279">
        <f>$C1279*AG1278</f>
        <v/>
      </c>
      <c r="AH1279">
        <f>$C1279*AH1278</f>
        <v/>
      </c>
      <c r="AI1279">
        <f>$C1279*AI1278</f>
        <v/>
      </c>
      <c r="AJ1279">
        <f>$C1279*AJ1278</f>
        <v/>
      </c>
      <c r="AK1279">
        <f>$C1279*AK1278</f>
        <v/>
      </c>
      <c r="AL1279">
        <f>$C1279*AL1278</f>
        <v/>
      </c>
      <c r="AM1279">
        <f>$C1279*AM1278</f>
        <v/>
      </c>
      <c r="AN1279">
        <f>$C1279*AN1278</f>
        <v/>
      </c>
      <c r="AO1279">
        <f>$C1279*AO1278</f>
        <v/>
      </c>
      <c r="AP1279">
        <f>$C1279*AP1278</f>
        <v/>
      </c>
      <c r="AQ1279">
        <f>$C1279*AQ1278</f>
        <v/>
      </c>
      <c r="AR1279">
        <f>$C1279*AR1278</f>
        <v/>
      </c>
      <c r="AS1279">
        <f>$C1279*AS1278</f>
        <v/>
      </c>
      <c r="AT1279">
        <f>$C1279*AT1278</f>
        <v/>
      </c>
      <c r="AU1279">
        <f>$C1279*AU1278</f>
        <v/>
      </c>
      <c r="AV1279">
        <f>$C1279*AV1278</f>
        <v/>
      </c>
      <c r="AW1279">
        <f>$C1279*AW1278</f>
        <v/>
      </c>
      <c r="AX1279">
        <f>$C1279*AX1278</f>
        <v/>
      </c>
      <c r="AY1279">
        <f>$C1279*AY1278</f>
        <v/>
      </c>
      <c r="AZ1279">
        <f>$C1279*AZ1278</f>
        <v/>
      </c>
      <c r="BA1279">
        <f>$C1279*BA1278</f>
        <v/>
      </c>
      <c r="BB1279">
        <f>$C1279*BB1278</f>
        <v/>
      </c>
      <c r="BC1279">
        <f>$C1279*BC1278</f>
        <v/>
      </c>
      <c r="BD1279">
        <f>$C1279*BD1278</f>
        <v/>
      </c>
      <c r="BE1279">
        <f>$C1279*BE1278</f>
        <v/>
      </c>
      <c r="BF1279">
        <f>$C1279*BF1278</f>
        <v/>
      </c>
      <c r="BG1279">
        <f>$C1279*BG1278</f>
        <v/>
      </c>
      <c r="BH1279">
        <f>$C1279*BH1278</f>
        <v/>
      </c>
      <c r="BI1279">
        <f>$C1279*BI1278</f>
        <v/>
      </c>
      <c r="BJ1279">
        <f>$C1279*BJ1278</f>
        <v/>
      </c>
      <c r="BK1279">
        <f>$C1279*BK1278</f>
        <v/>
      </c>
      <c r="BL1279">
        <f>$C1279*BL1278</f>
        <v/>
      </c>
      <c r="BM1279">
        <f>$C1279*BM1278</f>
        <v/>
      </c>
      <c r="BN1279">
        <f>$C1279*BN1278</f>
        <v/>
      </c>
      <c r="BO1279">
        <f>$C1279*BO1278</f>
        <v/>
      </c>
      <c r="BP1279">
        <f>$C1279*BP1278</f>
        <v/>
      </c>
      <c r="BQ1279">
        <f>$C1279*BQ1278</f>
        <v/>
      </c>
      <c r="BR1279">
        <f>$C1279*BR1278</f>
        <v/>
      </c>
      <c r="BS1279">
        <f>$C1279*BS1278</f>
        <v/>
      </c>
      <c r="BT1279">
        <f>$C1279*BT1278</f>
        <v/>
      </c>
      <c r="BU1279">
        <f>$C1279*BU1278</f>
        <v/>
      </c>
      <c r="BV1279">
        <f>$C1279*BV1278</f>
        <v/>
      </c>
      <c r="BW1279">
        <f>$C1279*BW1278</f>
        <v/>
      </c>
      <c r="BX1279">
        <f>$C1279*BX1278</f>
        <v/>
      </c>
      <c r="BY1279">
        <f>$C1279*BY1278</f>
        <v/>
      </c>
      <c r="BZ1279">
        <f>$C1279*BZ1278</f>
        <v/>
      </c>
      <c r="CA1279">
        <f>$C1279*CA1278</f>
        <v/>
      </c>
      <c r="CB1279">
        <f>$C1279*CB1278</f>
        <v/>
      </c>
      <c r="CC1279">
        <f>$C1279*CC1278</f>
        <v/>
      </c>
      <c r="CD1279">
        <f>$C1279*CD1278</f>
        <v/>
      </c>
      <c r="CE1279">
        <f>$C1279*CE1278</f>
        <v/>
      </c>
      <c r="CF1279">
        <f>$C1279*CF1278</f>
        <v/>
      </c>
      <c r="CG1279">
        <f>$C1279*CG1278</f>
        <v/>
      </c>
      <c r="CH1279">
        <f>$C1279*CH1278</f>
        <v/>
      </c>
      <c r="CI1279">
        <f>$C1279*CI1278</f>
        <v/>
      </c>
      <c r="CJ1279">
        <f>$C1279*CJ1278</f>
        <v/>
      </c>
      <c r="CK1279">
        <f>$C1279*CK1278</f>
        <v/>
      </c>
      <c r="CL1279">
        <f>$C1279*CL1278</f>
        <v/>
      </c>
      <c r="CM1279">
        <f>$C1279*CM1278</f>
        <v/>
      </c>
      <c r="CN1279">
        <f>$C1279*CN1278</f>
        <v/>
      </c>
      <c r="CO1279">
        <f>$C1279*CO1278</f>
        <v/>
      </c>
      <c r="CP1279">
        <f>$C1279*CP1278</f>
        <v/>
      </c>
      <c r="CQ1279">
        <f>$C1279*CQ1278</f>
        <v/>
      </c>
      <c r="CR1279">
        <f>$C1279*CR1278</f>
        <v/>
      </c>
      <c r="CS1279">
        <f>$C1279*CS1278</f>
        <v/>
      </c>
      <c r="CT1279">
        <f>$C1279*CT1278</f>
        <v/>
      </c>
      <c r="CU1279">
        <f>$C1279*CU1278</f>
        <v/>
      </c>
      <c r="CV1279">
        <f>$C1279*CV1278</f>
        <v/>
      </c>
      <c r="CW1279">
        <f>$C1279*CW1278</f>
        <v/>
      </c>
      <c r="CX1279">
        <f>$C1279*CX1278</f>
        <v/>
      </c>
      <c r="CY1279">
        <f>$C1279*CY1278</f>
        <v/>
      </c>
      <c r="CZ1279">
        <f>$C1279*CZ1278</f>
        <v/>
      </c>
      <c r="DA1279">
        <f>$C1279*DA1278</f>
        <v/>
      </c>
      <c r="DB1279">
        <f>$C1279*DB1278</f>
        <v/>
      </c>
      <c r="DC1279">
        <f>$C1279*DC1278</f>
        <v/>
      </c>
    </row>
    <row r="1280">
      <c r="B1280" t="inlineStr">
        <is>
          <t>TSP-937</t>
        </is>
      </c>
      <c r="C1280" t="inlineStr">
        <is>
          <t>No. of batches</t>
        </is>
      </c>
      <c r="D1280">
        <f>IFERROR(INDEX(PP_Grid[#Data],$DD1280,2),0)</f>
        <v/>
      </c>
      <c r="E1280">
        <f>IFERROR(INDEX(PP_Grid[#Data],$DD1280,3),0)</f>
        <v/>
      </c>
      <c r="F1280">
        <f>IFERROR(INDEX(PP_Grid[#Data],$DD1280,4),0)</f>
        <v/>
      </c>
      <c r="G1280">
        <f>IFERROR(INDEX(PP_Grid[#Data],$DD1280,5),0)</f>
        <v/>
      </c>
      <c r="H1280">
        <f>IFERROR(INDEX(PP_Grid[#Data],$DD1280,6),0)</f>
        <v/>
      </c>
      <c r="I1280">
        <f>IFERROR(INDEX(PP_Grid[#Data],$DD1280,7),0)</f>
        <v/>
      </c>
      <c r="J1280">
        <f>IFERROR(INDEX(PP_Grid[#Data],$DD1280,8),0)</f>
        <v/>
      </c>
      <c r="K1280">
        <f>IFERROR(INDEX(PP_Grid[#Data],$DD1280,9),0)</f>
        <v/>
      </c>
      <c r="L1280">
        <f>IFERROR(INDEX(PP_Grid[#Data],$DD1280,10),0)</f>
        <v/>
      </c>
      <c r="M1280">
        <f>IFERROR(INDEX(PP_Grid[#Data],$DD1280,11),0)</f>
        <v/>
      </c>
      <c r="N1280">
        <f>IFERROR(INDEX(PP_Grid[#Data],$DD1280,12),0)</f>
        <v/>
      </c>
      <c r="O1280">
        <f>IFERROR(INDEX(PP_Grid[#Data],$DD1280,13),0)</f>
        <v/>
      </c>
      <c r="P1280">
        <f>IFERROR(INDEX(PP_Grid[#Data],$DD1280,14),0)</f>
        <v/>
      </c>
      <c r="Q1280">
        <f>IFERROR(INDEX(PP_Grid[#Data],$DD1280,15),0)</f>
        <v/>
      </c>
      <c r="R1280">
        <f>IFERROR(INDEX(PP_Grid[#Data],$DD1280,16),0)</f>
        <v/>
      </c>
      <c r="S1280">
        <f>IFERROR(INDEX(PP_Grid[#Data],$DD1280,17),0)</f>
        <v/>
      </c>
      <c r="T1280">
        <f>IFERROR(INDEX(PP_Grid[#Data],$DD1280,18),0)</f>
        <v/>
      </c>
      <c r="U1280">
        <f>IFERROR(INDEX(PP_Grid[#Data],$DD1280,19),0)</f>
        <v/>
      </c>
      <c r="V1280">
        <f>IFERROR(INDEX(PP_Grid[#Data],$DD1280,20),0)</f>
        <v/>
      </c>
      <c r="W1280">
        <f>IFERROR(INDEX(PP_Grid[#Data],$DD1280,21),0)</f>
        <v/>
      </c>
      <c r="X1280">
        <f>IFERROR(INDEX(PP_Grid[#Data],$DD1280,22),0)</f>
        <v/>
      </c>
      <c r="Y1280">
        <f>IFERROR(INDEX(PP_Grid[#Data],$DD1280,23),0)</f>
        <v/>
      </c>
      <c r="Z1280">
        <f>IFERROR(INDEX(PP_Grid[#Data],$DD1280,24),0)</f>
        <v/>
      </c>
      <c r="AA1280">
        <f>IFERROR(INDEX(PP_Grid[#Data],$DD1280,25),0)</f>
        <v/>
      </c>
      <c r="AB1280">
        <f>IFERROR(INDEX(PP_Grid[#Data],$DD1280,26),0)</f>
        <v/>
      </c>
      <c r="AC1280">
        <f>IFERROR(INDEX(PP_Grid[#Data],$DD1280,27),0)</f>
        <v/>
      </c>
      <c r="AD1280">
        <f>IFERROR(INDEX(PP_Grid[#Data],$DD1280,28),0)</f>
        <v/>
      </c>
      <c r="AE1280">
        <f>IFERROR(INDEX(PP_Grid[#Data],$DD1280,29),0)</f>
        <v/>
      </c>
      <c r="AF1280">
        <f>IFERROR(INDEX(PP_Grid[#Data],$DD1280,30),0)</f>
        <v/>
      </c>
      <c r="AG1280">
        <f>IFERROR(INDEX(PP_Grid[#Data],$DD1280,31),0)</f>
        <v/>
      </c>
      <c r="AH1280">
        <f>IFERROR(INDEX(PP_Grid[#Data],$DD1280,32),0)</f>
        <v/>
      </c>
      <c r="AI1280">
        <f>IFERROR(INDEX(PP_Grid[#Data],$DD1280,33),0)</f>
        <v/>
      </c>
      <c r="AJ1280">
        <f>IFERROR(INDEX(PP_Grid[#Data],$DD1280,34),0)</f>
        <v/>
      </c>
      <c r="AK1280">
        <f>IFERROR(INDEX(PP_Grid[#Data],$DD1280,35),0)</f>
        <v/>
      </c>
      <c r="AL1280">
        <f>IFERROR(INDEX(PP_Grid[#Data],$DD1280,36),0)</f>
        <v/>
      </c>
      <c r="AM1280">
        <f>IFERROR(INDEX(PP_Grid[#Data],$DD1280,37),0)</f>
        <v/>
      </c>
      <c r="AN1280">
        <f>IFERROR(INDEX(PP_Grid[#Data],$DD1280,38),0)</f>
        <v/>
      </c>
      <c r="AO1280">
        <f>IFERROR(INDEX(PP_Grid[#Data],$DD1280,39),0)</f>
        <v/>
      </c>
      <c r="AP1280">
        <f>IFERROR(INDEX(PP_Grid[#Data],$DD1280,40),0)</f>
        <v/>
      </c>
      <c r="AQ1280">
        <f>IFERROR(INDEX(PP_Grid[#Data],$DD1280,41),0)</f>
        <v/>
      </c>
      <c r="AR1280">
        <f>IFERROR(INDEX(PP_Grid[#Data],$DD1280,42),0)</f>
        <v/>
      </c>
      <c r="AS1280">
        <f>IFERROR(INDEX(PP_Grid[#Data],$DD1280,43),0)</f>
        <v/>
      </c>
      <c r="AT1280">
        <f>IFERROR(INDEX(PP_Grid[#Data],$DD1280,44),0)</f>
        <v/>
      </c>
      <c r="AU1280">
        <f>IFERROR(INDEX(PP_Grid[#Data],$DD1280,45),0)</f>
        <v/>
      </c>
      <c r="AV1280">
        <f>IFERROR(INDEX(PP_Grid[#Data],$DD1280,46),0)</f>
        <v/>
      </c>
      <c r="AW1280">
        <f>IFERROR(INDEX(PP_Grid[#Data],$DD1280,47),0)</f>
        <v/>
      </c>
      <c r="AX1280">
        <f>IFERROR(INDEX(PP_Grid[#Data],$DD1280,48),0)</f>
        <v/>
      </c>
      <c r="AY1280">
        <f>IFERROR(INDEX(PP_Grid[#Data],$DD1280,49),0)</f>
        <v/>
      </c>
      <c r="AZ1280">
        <f>IFERROR(INDEX(PP_Grid[#Data],$DD1280,50),0)</f>
        <v/>
      </c>
      <c r="BA1280">
        <f>IFERROR(INDEX(PP_Grid[#Data],$DD1280,51),0)</f>
        <v/>
      </c>
      <c r="BB1280">
        <f>IFERROR(INDEX(PP_Grid[#Data],$DD1280,52),0)</f>
        <v/>
      </c>
      <c r="BC1280">
        <f>IFERROR(INDEX(PP_Grid[#Data],$DD1280,53),0)</f>
        <v/>
      </c>
      <c r="BD1280">
        <f>IFERROR(INDEX(PP_Grid[#Data],$DD1280,54),0)</f>
        <v/>
      </c>
      <c r="BE1280">
        <f>IFERROR(INDEX(PP_Grid[#Data],$DD1280,55),0)</f>
        <v/>
      </c>
      <c r="BF1280">
        <f>IFERROR(INDEX(PP_Grid[#Data],$DD1280,56),0)</f>
        <v/>
      </c>
      <c r="BG1280">
        <f>IFERROR(INDEX(PP_Grid[#Data],$DD1280,57),0)</f>
        <v/>
      </c>
      <c r="BH1280">
        <f>IFERROR(INDEX(PP_Grid[#Data],$DD1280,58),0)</f>
        <v/>
      </c>
      <c r="BI1280">
        <f>IFERROR(INDEX(PP_Grid[#Data],$DD1280,59),0)</f>
        <v/>
      </c>
      <c r="BJ1280">
        <f>IFERROR(INDEX(PP_Grid[#Data],$DD1280,60),0)</f>
        <v/>
      </c>
      <c r="BK1280">
        <f>IFERROR(INDEX(PP_Grid[#Data],$DD1280,61),0)</f>
        <v/>
      </c>
      <c r="BL1280">
        <f>IFERROR(INDEX(PP_Grid[#Data],$DD1280,62),0)</f>
        <v/>
      </c>
      <c r="BM1280">
        <f>IFERROR(INDEX(PP_Grid[#Data],$DD1280,63),0)</f>
        <v/>
      </c>
      <c r="BN1280">
        <f>IFERROR(INDEX(PP_Grid[#Data],$DD1280,64),0)</f>
        <v/>
      </c>
      <c r="BO1280">
        <f>IFERROR(INDEX(PP_Grid[#Data],$DD1280,65),0)</f>
        <v/>
      </c>
      <c r="BP1280">
        <f>IFERROR(INDEX(PP_Grid[#Data],$DD1280,66),0)</f>
        <v/>
      </c>
      <c r="BQ1280">
        <f>IFERROR(INDEX(PP_Grid[#Data],$DD1280,67),0)</f>
        <v/>
      </c>
      <c r="BR1280">
        <f>IFERROR(INDEX(PP_Grid[#Data],$DD1280,68),0)</f>
        <v/>
      </c>
      <c r="BS1280">
        <f>IFERROR(INDEX(PP_Grid[#Data],$DD1280,69),0)</f>
        <v/>
      </c>
      <c r="BT1280">
        <f>IFERROR(INDEX(PP_Grid[#Data],$DD1280,70),0)</f>
        <v/>
      </c>
      <c r="BU1280">
        <f>IFERROR(INDEX(PP_Grid[#Data],$DD1280,71),0)</f>
        <v/>
      </c>
      <c r="BV1280">
        <f>IFERROR(INDEX(PP_Grid[#Data],$DD1280,72),0)</f>
        <v/>
      </c>
      <c r="BW1280">
        <f>IFERROR(INDEX(PP_Grid[#Data],$DD1280,73),0)</f>
        <v/>
      </c>
      <c r="BX1280">
        <f>IFERROR(INDEX(PP_Grid[#Data],$DD1280,74),0)</f>
        <v/>
      </c>
      <c r="BY1280">
        <f>IFERROR(INDEX(PP_Grid[#Data],$DD1280,75),0)</f>
        <v/>
      </c>
      <c r="BZ1280">
        <f>IFERROR(INDEX(PP_Grid[#Data],$DD1280,76),0)</f>
        <v/>
      </c>
      <c r="CA1280">
        <f>IFERROR(INDEX(PP_Grid[#Data],$DD1280,77),0)</f>
        <v/>
      </c>
      <c r="CB1280">
        <f>IFERROR(INDEX(PP_Grid[#Data],$DD1280,78),0)</f>
        <v/>
      </c>
      <c r="CC1280">
        <f>IFERROR(INDEX(PP_Grid[#Data],$DD1280,79),0)</f>
        <v/>
      </c>
      <c r="CD1280">
        <f>IFERROR(INDEX(PP_Grid[#Data],$DD1280,80),0)</f>
        <v/>
      </c>
      <c r="CE1280">
        <f>IFERROR(INDEX(PP_Grid[#Data],$DD1280,81),0)</f>
        <v/>
      </c>
      <c r="CF1280">
        <f>IFERROR(INDEX(PP_Grid[#Data],$DD1280,82),0)</f>
        <v/>
      </c>
      <c r="CG1280">
        <f>IFERROR(INDEX(PP_Grid[#Data],$DD1280,83),0)</f>
        <v/>
      </c>
      <c r="CH1280">
        <f>IFERROR(INDEX(PP_Grid[#Data],$DD1280,84),0)</f>
        <v/>
      </c>
      <c r="CI1280">
        <f>IFERROR(INDEX(PP_Grid[#Data],$DD1280,85),0)</f>
        <v/>
      </c>
      <c r="CJ1280">
        <f>IFERROR(INDEX(PP_Grid[#Data],$DD1280,86),0)</f>
        <v/>
      </c>
      <c r="CK1280">
        <f>IFERROR(INDEX(PP_Grid[#Data],$DD1280,87),0)</f>
        <v/>
      </c>
      <c r="CL1280">
        <f>IFERROR(INDEX(PP_Grid[#Data],$DD1280,88),0)</f>
        <v/>
      </c>
      <c r="CM1280">
        <f>IFERROR(INDEX(PP_Grid[#Data],$DD1280,89),0)</f>
        <v/>
      </c>
      <c r="CN1280">
        <f>IFERROR(INDEX(PP_Grid[#Data],$DD1280,90),0)</f>
        <v/>
      </c>
      <c r="CO1280">
        <f>IFERROR(INDEX(PP_Grid[#Data],$DD1280,91),0)</f>
        <v/>
      </c>
      <c r="CP1280">
        <f>IFERROR(INDEX(PP_Grid[#Data],$DD1280,92),0)</f>
        <v/>
      </c>
      <c r="CQ1280">
        <f>IFERROR(INDEX(PP_Grid[#Data],$DD1280,93),0)</f>
        <v/>
      </c>
      <c r="CR1280">
        <f>IFERROR(INDEX(PP_Grid[#Data],$DD1280,94),0)</f>
        <v/>
      </c>
      <c r="CS1280">
        <f>IFERROR(INDEX(PP_Grid[#Data],$DD1280,95),0)</f>
        <v/>
      </c>
      <c r="CT1280">
        <f>IFERROR(INDEX(PP_Grid[#Data],$DD1280,96),0)</f>
        <v/>
      </c>
      <c r="CU1280">
        <f>IFERROR(INDEX(PP_Grid[#Data],$DD1280,97),0)</f>
        <v/>
      </c>
      <c r="CV1280">
        <f>IFERROR(INDEX(PP_Grid[#Data],$DD1280,98),0)</f>
        <v/>
      </c>
      <c r="CW1280">
        <f>IFERROR(INDEX(PP_Grid[#Data],$DD1280,99),0)</f>
        <v/>
      </c>
      <c r="CX1280">
        <f>IFERROR(INDEX(PP_Grid[#Data],$DD1280,100),0)</f>
        <v/>
      </c>
      <c r="CY1280">
        <f>IFERROR(INDEX(PP_Grid[#Data],$DD1280,101),0)</f>
        <v/>
      </c>
      <c r="CZ1280">
        <f>IFERROR(INDEX(PP_Grid[#Data],$DD1280,102),0)</f>
        <v/>
      </c>
      <c r="DA1280">
        <f>IFERROR(INDEX(PP_Grid[#Data],$DD1280,103),0)</f>
        <v/>
      </c>
      <c r="DB1280">
        <f>IFERROR(INDEX(PP_Grid[#Data],$DD1280,104),0)</f>
        <v/>
      </c>
      <c r="DC1280">
        <f>IFERROR(INDEX(PP_Grid[#Data],$DD1280,105),0)</f>
        <v/>
      </c>
      <c r="DD1280" s="12">
        <f>IFERROR(MATCH($B1280,PP_Grid[Intermediate],0),99999)</f>
        <v/>
      </c>
    </row>
    <row r="1281">
      <c r="B1281" t="inlineStr">
        <is>
          <t>使用量(kg)</t>
        </is>
      </c>
      <c r="C1281">
        <f>SUMIFS(M_BOM[RM_Qty_Per_Batch],M_BOM[Intermediate],$B1280,M_BOM[Part Name],$A1251)</f>
        <v/>
      </c>
      <c r="D1281">
        <f>$C1281*D1280</f>
        <v/>
      </c>
      <c r="E1281">
        <f>$C1281*E1280</f>
        <v/>
      </c>
      <c r="F1281">
        <f>$C1281*F1280</f>
        <v/>
      </c>
      <c r="G1281">
        <f>$C1281*G1280</f>
        <v/>
      </c>
      <c r="H1281">
        <f>$C1281*H1280</f>
        <v/>
      </c>
      <c r="I1281">
        <f>$C1281*I1280</f>
        <v/>
      </c>
      <c r="J1281">
        <f>$C1281*J1280</f>
        <v/>
      </c>
      <c r="K1281">
        <f>$C1281*K1280</f>
        <v/>
      </c>
      <c r="L1281">
        <f>$C1281*L1280</f>
        <v/>
      </c>
      <c r="M1281">
        <f>$C1281*M1280</f>
        <v/>
      </c>
      <c r="N1281">
        <f>$C1281*N1280</f>
        <v/>
      </c>
      <c r="O1281">
        <f>$C1281*O1280</f>
        <v/>
      </c>
      <c r="P1281">
        <f>$C1281*P1280</f>
        <v/>
      </c>
      <c r="Q1281">
        <f>$C1281*Q1280</f>
        <v/>
      </c>
      <c r="R1281">
        <f>$C1281*R1280</f>
        <v/>
      </c>
      <c r="S1281">
        <f>$C1281*S1280</f>
        <v/>
      </c>
      <c r="T1281">
        <f>$C1281*T1280</f>
        <v/>
      </c>
      <c r="U1281">
        <f>$C1281*U1280</f>
        <v/>
      </c>
      <c r="V1281">
        <f>$C1281*V1280</f>
        <v/>
      </c>
      <c r="W1281">
        <f>$C1281*W1280</f>
        <v/>
      </c>
      <c r="X1281">
        <f>$C1281*X1280</f>
        <v/>
      </c>
      <c r="Y1281">
        <f>$C1281*Y1280</f>
        <v/>
      </c>
      <c r="Z1281">
        <f>$C1281*Z1280</f>
        <v/>
      </c>
      <c r="AA1281">
        <f>$C1281*AA1280</f>
        <v/>
      </c>
      <c r="AB1281">
        <f>$C1281*AB1280</f>
        <v/>
      </c>
      <c r="AC1281">
        <f>$C1281*AC1280</f>
        <v/>
      </c>
      <c r="AD1281">
        <f>$C1281*AD1280</f>
        <v/>
      </c>
      <c r="AE1281">
        <f>$C1281*AE1280</f>
        <v/>
      </c>
      <c r="AF1281">
        <f>$C1281*AF1280</f>
        <v/>
      </c>
      <c r="AG1281">
        <f>$C1281*AG1280</f>
        <v/>
      </c>
      <c r="AH1281">
        <f>$C1281*AH1280</f>
        <v/>
      </c>
      <c r="AI1281">
        <f>$C1281*AI1280</f>
        <v/>
      </c>
      <c r="AJ1281">
        <f>$C1281*AJ1280</f>
        <v/>
      </c>
      <c r="AK1281">
        <f>$C1281*AK1280</f>
        <v/>
      </c>
      <c r="AL1281">
        <f>$C1281*AL1280</f>
        <v/>
      </c>
      <c r="AM1281">
        <f>$C1281*AM1280</f>
        <v/>
      </c>
      <c r="AN1281">
        <f>$C1281*AN1280</f>
        <v/>
      </c>
      <c r="AO1281">
        <f>$C1281*AO1280</f>
        <v/>
      </c>
      <c r="AP1281">
        <f>$C1281*AP1280</f>
        <v/>
      </c>
      <c r="AQ1281">
        <f>$C1281*AQ1280</f>
        <v/>
      </c>
      <c r="AR1281">
        <f>$C1281*AR1280</f>
        <v/>
      </c>
      <c r="AS1281">
        <f>$C1281*AS1280</f>
        <v/>
      </c>
      <c r="AT1281">
        <f>$C1281*AT1280</f>
        <v/>
      </c>
      <c r="AU1281">
        <f>$C1281*AU1280</f>
        <v/>
      </c>
      <c r="AV1281">
        <f>$C1281*AV1280</f>
        <v/>
      </c>
      <c r="AW1281">
        <f>$C1281*AW1280</f>
        <v/>
      </c>
      <c r="AX1281">
        <f>$C1281*AX1280</f>
        <v/>
      </c>
      <c r="AY1281">
        <f>$C1281*AY1280</f>
        <v/>
      </c>
      <c r="AZ1281">
        <f>$C1281*AZ1280</f>
        <v/>
      </c>
      <c r="BA1281">
        <f>$C1281*BA1280</f>
        <v/>
      </c>
      <c r="BB1281">
        <f>$C1281*BB1280</f>
        <v/>
      </c>
      <c r="BC1281">
        <f>$C1281*BC1280</f>
        <v/>
      </c>
      <c r="BD1281">
        <f>$C1281*BD1280</f>
        <v/>
      </c>
      <c r="BE1281">
        <f>$C1281*BE1280</f>
        <v/>
      </c>
      <c r="BF1281">
        <f>$C1281*BF1280</f>
        <v/>
      </c>
      <c r="BG1281">
        <f>$C1281*BG1280</f>
        <v/>
      </c>
      <c r="BH1281">
        <f>$C1281*BH1280</f>
        <v/>
      </c>
      <c r="BI1281">
        <f>$C1281*BI1280</f>
        <v/>
      </c>
      <c r="BJ1281">
        <f>$C1281*BJ1280</f>
        <v/>
      </c>
      <c r="BK1281">
        <f>$C1281*BK1280</f>
        <v/>
      </c>
      <c r="BL1281">
        <f>$C1281*BL1280</f>
        <v/>
      </c>
      <c r="BM1281">
        <f>$C1281*BM1280</f>
        <v/>
      </c>
      <c r="BN1281">
        <f>$C1281*BN1280</f>
        <v/>
      </c>
      <c r="BO1281">
        <f>$C1281*BO1280</f>
        <v/>
      </c>
      <c r="BP1281">
        <f>$C1281*BP1280</f>
        <v/>
      </c>
      <c r="BQ1281">
        <f>$C1281*BQ1280</f>
        <v/>
      </c>
      <c r="BR1281">
        <f>$C1281*BR1280</f>
        <v/>
      </c>
      <c r="BS1281">
        <f>$C1281*BS1280</f>
        <v/>
      </c>
      <c r="BT1281">
        <f>$C1281*BT1280</f>
        <v/>
      </c>
      <c r="BU1281">
        <f>$C1281*BU1280</f>
        <v/>
      </c>
      <c r="BV1281">
        <f>$C1281*BV1280</f>
        <v/>
      </c>
      <c r="BW1281">
        <f>$C1281*BW1280</f>
        <v/>
      </c>
      <c r="BX1281">
        <f>$C1281*BX1280</f>
        <v/>
      </c>
      <c r="BY1281">
        <f>$C1281*BY1280</f>
        <v/>
      </c>
      <c r="BZ1281">
        <f>$C1281*BZ1280</f>
        <v/>
      </c>
      <c r="CA1281">
        <f>$C1281*CA1280</f>
        <v/>
      </c>
      <c r="CB1281">
        <f>$C1281*CB1280</f>
        <v/>
      </c>
      <c r="CC1281">
        <f>$C1281*CC1280</f>
        <v/>
      </c>
      <c r="CD1281">
        <f>$C1281*CD1280</f>
        <v/>
      </c>
      <c r="CE1281">
        <f>$C1281*CE1280</f>
        <v/>
      </c>
      <c r="CF1281">
        <f>$C1281*CF1280</f>
        <v/>
      </c>
      <c r="CG1281">
        <f>$C1281*CG1280</f>
        <v/>
      </c>
      <c r="CH1281">
        <f>$C1281*CH1280</f>
        <v/>
      </c>
      <c r="CI1281">
        <f>$C1281*CI1280</f>
        <v/>
      </c>
      <c r="CJ1281">
        <f>$C1281*CJ1280</f>
        <v/>
      </c>
      <c r="CK1281">
        <f>$C1281*CK1280</f>
        <v/>
      </c>
      <c r="CL1281">
        <f>$C1281*CL1280</f>
        <v/>
      </c>
      <c r="CM1281">
        <f>$C1281*CM1280</f>
        <v/>
      </c>
      <c r="CN1281">
        <f>$C1281*CN1280</f>
        <v/>
      </c>
      <c r="CO1281">
        <f>$C1281*CO1280</f>
        <v/>
      </c>
      <c r="CP1281">
        <f>$C1281*CP1280</f>
        <v/>
      </c>
      <c r="CQ1281">
        <f>$C1281*CQ1280</f>
        <v/>
      </c>
      <c r="CR1281">
        <f>$C1281*CR1280</f>
        <v/>
      </c>
      <c r="CS1281">
        <f>$C1281*CS1280</f>
        <v/>
      </c>
      <c r="CT1281">
        <f>$C1281*CT1280</f>
        <v/>
      </c>
      <c r="CU1281">
        <f>$C1281*CU1280</f>
        <v/>
      </c>
      <c r="CV1281">
        <f>$C1281*CV1280</f>
        <v/>
      </c>
      <c r="CW1281">
        <f>$C1281*CW1280</f>
        <v/>
      </c>
      <c r="CX1281">
        <f>$C1281*CX1280</f>
        <v/>
      </c>
      <c r="CY1281">
        <f>$C1281*CY1280</f>
        <v/>
      </c>
      <c r="CZ1281">
        <f>$C1281*CZ1280</f>
        <v/>
      </c>
      <c r="DA1281">
        <f>$C1281*DA1280</f>
        <v/>
      </c>
      <c r="DB1281">
        <f>$C1281*DB1280</f>
        <v/>
      </c>
      <c r="DC1281">
        <f>$C1281*DC1280</f>
        <v/>
      </c>
    </row>
    <row r="1282">
      <c r="B1282" s="5" t="inlineStr">
        <is>
          <t>合計使用量(kg)/週</t>
        </is>
      </c>
      <c r="D1282">
        <f>'Grid_Requirement'!B61</f>
        <v/>
      </c>
      <c r="E1282">
        <f>'Grid_Requirement'!C61</f>
        <v/>
      </c>
      <c r="F1282">
        <f>'Grid_Requirement'!D61</f>
        <v/>
      </c>
      <c r="G1282">
        <f>'Grid_Requirement'!E61</f>
        <v/>
      </c>
      <c r="H1282">
        <f>'Grid_Requirement'!F61</f>
        <v/>
      </c>
      <c r="I1282">
        <f>'Grid_Requirement'!G61</f>
        <v/>
      </c>
      <c r="J1282">
        <f>'Grid_Requirement'!H61</f>
        <v/>
      </c>
      <c r="K1282">
        <f>'Grid_Requirement'!I61</f>
        <v/>
      </c>
      <c r="L1282">
        <f>'Grid_Requirement'!J61</f>
        <v/>
      </c>
      <c r="M1282">
        <f>'Grid_Requirement'!K61</f>
        <v/>
      </c>
      <c r="N1282">
        <f>'Grid_Requirement'!L61</f>
        <v/>
      </c>
      <c r="O1282">
        <f>'Grid_Requirement'!M61</f>
        <v/>
      </c>
      <c r="P1282">
        <f>'Grid_Requirement'!N61</f>
        <v/>
      </c>
      <c r="Q1282">
        <f>'Grid_Requirement'!O61</f>
        <v/>
      </c>
      <c r="R1282">
        <f>'Grid_Requirement'!P61</f>
        <v/>
      </c>
      <c r="S1282">
        <f>'Grid_Requirement'!Q61</f>
        <v/>
      </c>
      <c r="T1282">
        <f>'Grid_Requirement'!R61</f>
        <v/>
      </c>
      <c r="U1282">
        <f>'Grid_Requirement'!S61</f>
        <v/>
      </c>
      <c r="V1282">
        <f>'Grid_Requirement'!T61</f>
        <v/>
      </c>
      <c r="W1282">
        <f>'Grid_Requirement'!U61</f>
        <v/>
      </c>
      <c r="X1282">
        <f>'Grid_Requirement'!V61</f>
        <v/>
      </c>
      <c r="Y1282">
        <f>'Grid_Requirement'!W61</f>
        <v/>
      </c>
      <c r="Z1282">
        <f>'Grid_Requirement'!X61</f>
        <v/>
      </c>
      <c r="AA1282">
        <f>'Grid_Requirement'!Y61</f>
        <v/>
      </c>
      <c r="AB1282">
        <f>'Grid_Requirement'!Z61</f>
        <v/>
      </c>
      <c r="AC1282">
        <f>'Grid_Requirement'!AA61</f>
        <v/>
      </c>
      <c r="AD1282">
        <f>'Grid_Requirement'!AB61</f>
        <v/>
      </c>
      <c r="AE1282">
        <f>'Grid_Requirement'!AC61</f>
        <v/>
      </c>
      <c r="AF1282">
        <f>'Grid_Requirement'!AD61</f>
        <v/>
      </c>
      <c r="AG1282">
        <f>'Grid_Requirement'!AE61</f>
        <v/>
      </c>
      <c r="AH1282">
        <f>'Grid_Requirement'!AF61</f>
        <v/>
      </c>
      <c r="AI1282">
        <f>'Grid_Requirement'!AG61</f>
        <v/>
      </c>
      <c r="AJ1282">
        <f>'Grid_Requirement'!AH61</f>
        <v/>
      </c>
      <c r="AK1282">
        <f>'Grid_Requirement'!AI61</f>
        <v/>
      </c>
      <c r="AL1282">
        <f>'Grid_Requirement'!AJ61</f>
        <v/>
      </c>
      <c r="AM1282">
        <f>'Grid_Requirement'!AK61</f>
        <v/>
      </c>
      <c r="AN1282">
        <f>'Grid_Requirement'!AL61</f>
        <v/>
      </c>
      <c r="AO1282">
        <f>'Grid_Requirement'!AM61</f>
        <v/>
      </c>
      <c r="AP1282">
        <f>'Grid_Requirement'!AN61</f>
        <v/>
      </c>
      <c r="AQ1282">
        <f>'Grid_Requirement'!AO61</f>
        <v/>
      </c>
      <c r="AR1282">
        <f>'Grid_Requirement'!AP61</f>
        <v/>
      </c>
      <c r="AS1282">
        <f>'Grid_Requirement'!AQ61</f>
        <v/>
      </c>
      <c r="AT1282">
        <f>'Grid_Requirement'!AR61</f>
        <v/>
      </c>
      <c r="AU1282">
        <f>'Grid_Requirement'!AS61</f>
        <v/>
      </c>
      <c r="AV1282">
        <f>'Grid_Requirement'!AT61</f>
        <v/>
      </c>
      <c r="AW1282">
        <f>'Grid_Requirement'!AU61</f>
        <v/>
      </c>
      <c r="AX1282">
        <f>'Grid_Requirement'!AV61</f>
        <v/>
      </c>
      <c r="AY1282">
        <f>'Grid_Requirement'!AW61</f>
        <v/>
      </c>
      <c r="AZ1282">
        <f>'Grid_Requirement'!AX61</f>
        <v/>
      </c>
      <c r="BA1282">
        <f>'Grid_Requirement'!AY61</f>
        <v/>
      </c>
      <c r="BB1282">
        <f>'Grid_Requirement'!AZ61</f>
        <v/>
      </c>
      <c r="BC1282">
        <f>'Grid_Requirement'!BA61</f>
        <v/>
      </c>
      <c r="BD1282">
        <f>'Grid_Requirement'!BB61</f>
        <v/>
      </c>
      <c r="BE1282">
        <f>'Grid_Requirement'!BC61</f>
        <v/>
      </c>
      <c r="BF1282">
        <f>'Grid_Requirement'!BD61</f>
        <v/>
      </c>
      <c r="BG1282">
        <f>'Grid_Requirement'!BE61</f>
        <v/>
      </c>
      <c r="BH1282">
        <f>'Grid_Requirement'!BF61</f>
        <v/>
      </c>
      <c r="BI1282">
        <f>'Grid_Requirement'!BG61</f>
        <v/>
      </c>
      <c r="BJ1282">
        <f>'Grid_Requirement'!BH61</f>
        <v/>
      </c>
      <c r="BK1282">
        <f>'Grid_Requirement'!BI61</f>
        <v/>
      </c>
      <c r="BL1282">
        <f>'Grid_Requirement'!BJ61</f>
        <v/>
      </c>
      <c r="BM1282">
        <f>'Grid_Requirement'!BK61</f>
        <v/>
      </c>
      <c r="BN1282">
        <f>'Grid_Requirement'!BL61</f>
        <v/>
      </c>
      <c r="BO1282">
        <f>'Grid_Requirement'!BM61</f>
        <v/>
      </c>
      <c r="BP1282">
        <f>'Grid_Requirement'!BN61</f>
        <v/>
      </c>
      <c r="BQ1282">
        <f>'Grid_Requirement'!BO61</f>
        <v/>
      </c>
      <c r="BR1282">
        <f>'Grid_Requirement'!BP61</f>
        <v/>
      </c>
      <c r="BS1282">
        <f>'Grid_Requirement'!BQ61</f>
        <v/>
      </c>
      <c r="BT1282">
        <f>'Grid_Requirement'!BR61</f>
        <v/>
      </c>
      <c r="BU1282">
        <f>'Grid_Requirement'!BS61</f>
        <v/>
      </c>
      <c r="BV1282">
        <f>'Grid_Requirement'!BT61</f>
        <v/>
      </c>
      <c r="BW1282">
        <f>'Grid_Requirement'!BU61</f>
        <v/>
      </c>
      <c r="BX1282">
        <f>'Grid_Requirement'!BV61</f>
        <v/>
      </c>
      <c r="BY1282">
        <f>'Grid_Requirement'!BW61</f>
        <v/>
      </c>
      <c r="BZ1282">
        <f>'Grid_Requirement'!BX61</f>
        <v/>
      </c>
      <c r="CA1282">
        <f>'Grid_Requirement'!BY61</f>
        <v/>
      </c>
      <c r="CB1282">
        <f>'Grid_Requirement'!BZ61</f>
        <v/>
      </c>
      <c r="CC1282">
        <f>'Grid_Requirement'!CA61</f>
        <v/>
      </c>
      <c r="CD1282">
        <f>'Grid_Requirement'!CB61</f>
        <v/>
      </c>
      <c r="CE1282">
        <f>'Grid_Requirement'!CC61</f>
        <v/>
      </c>
      <c r="CF1282">
        <f>'Grid_Requirement'!CD61</f>
        <v/>
      </c>
      <c r="CG1282">
        <f>'Grid_Requirement'!CE61</f>
        <v/>
      </c>
      <c r="CH1282">
        <f>'Grid_Requirement'!CF61</f>
        <v/>
      </c>
      <c r="CI1282">
        <f>'Grid_Requirement'!CG61</f>
        <v/>
      </c>
      <c r="CJ1282">
        <f>'Grid_Requirement'!CH61</f>
        <v/>
      </c>
      <c r="CK1282">
        <f>'Grid_Requirement'!CI61</f>
        <v/>
      </c>
      <c r="CL1282">
        <f>'Grid_Requirement'!CJ61</f>
        <v/>
      </c>
      <c r="CM1282">
        <f>'Grid_Requirement'!CK61</f>
        <v/>
      </c>
      <c r="CN1282">
        <f>'Grid_Requirement'!CL61</f>
        <v/>
      </c>
      <c r="CO1282">
        <f>'Grid_Requirement'!CM61</f>
        <v/>
      </c>
      <c r="CP1282">
        <f>'Grid_Requirement'!CN61</f>
        <v/>
      </c>
      <c r="CQ1282">
        <f>'Grid_Requirement'!CO61</f>
        <v/>
      </c>
      <c r="CR1282">
        <f>'Grid_Requirement'!CP61</f>
        <v/>
      </c>
      <c r="CS1282">
        <f>'Grid_Requirement'!CQ61</f>
        <v/>
      </c>
      <c r="CT1282">
        <f>'Grid_Requirement'!CR61</f>
        <v/>
      </c>
      <c r="CU1282">
        <f>'Grid_Requirement'!CS61</f>
        <v/>
      </c>
      <c r="CV1282">
        <f>'Grid_Requirement'!CT61</f>
        <v/>
      </c>
      <c r="CW1282">
        <f>'Grid_Requirement'!CU61</f>
        <v/>
      </c>
      <c r="CX1282">
        <f>'Grid_Requirement'!CV61</f>
        <v/>
      </c>
      <c r="CY1282">
        <f>'Grid_Requirement'!CW61</f>
        <v/>
      </c>
      <c r="CZ1282">
        <f>'Grid_Requirement'!CX61</f>
        <v/>
      </c>
      <c r="DA1282">
        <f>'Grid_Requirement'!CY61</f>
        <v/>
      </c>
      <c r="DB1282">
        <f>'Grid_Requirement'!CZ61</f>
        <v/>
      </c>
      <c r="DC1282">
        <f>'Grid_Requirement'!DA61</f>
        <v/>
      </c>
    </row>
    <row r="1283">
      <c r="B1283" t="inlineStr">
        <is>
          <t>TTAF在庫(実績,kg)</t>
        </is>
      </c>
      <c r="D1283">
        <f>'T_TTAFStock'!B65</f>
        <v/>
      </c>
      <c r="E1283">
        <f>'T_TTAFStock'!C65</f>
        <v/>
      </c>
      <c r="F1283">
        <f>'T_TTAFStock'!D65</f>
        <v/>
      </c>
      <c r="G1283">
        <f>'T_TTAFStock'!E65</f>
        <v/>
      </c>
      <c r="H1283">
        <f>'T_TTAFStock'!F65</f>
        <v/>
      </c>
      <c r="I1283">
        <f>'T_TTAFStock'!G65</f>
        <v/>
      </c>
      <c r="J1283">
        <f>'T_TTAFStock'!H65</f>
        <v/>
      </c>
      <c r="K1283">
        <f>'T_TTAFStock'!I65</f>
        <v/>
      </c>
      <c r="L1283">
        <f>'T_TTAFStock'!J65</f>
        <v/>
      </c>
      <c r="M1283">
        <f>'T_TTAFStock'!K65</f>
        <v/>
      </c>
      <c r="N1283">
        <f>'T_TTAFStock'!L65</f>
        <v/>
      </c>
      <c r="O1283">
        <f>'T_TTAFStock'!M65</f>
        <v/>
      </c>
      <c r="P1283">
        <f>'T_TTAFStock'!N65</f>
        <v/>
      </c>
      <c r="Q1283">
        <f>'T_TTAFStock'!O65</f>
        <v/>
      </c>
      <c r="R1283">
        <f>'T_TTAFStock'!P65</f>
        <v/>
      </c>
      <c r="S1283">
        <f>'T_TTAFStock'!Q65</f>
        <v/>
      </c>
      <c r="T1283">
        <f>'T_TTAFStock'!R65</f>
        <v/>
      </c>
      <c r="U1283">
        <f>'T_TTAFStock'!S65</f>
        <v/>
      </c>
      <c r="V1283">
        <f>'T_TTAFStock'!T65</f>
        <v/>
      </c>
      <c r="W1283">
        <f>'T_TTAFStock'!U65</f>
        <v/>
      </c>
      <c r="X1283">
        <f>'T_TTAFStock'!V65</f>
        <v/>
      </c>
      <c r="Y1283">
        <f>'T_TTAFStock'!W65</f>
        <v/>
      </c>
      <c r="Z1283">
        <f>'T_TTAFStock'!X65</f>
        <v/>
      </c>
      <c r="AA1283">
        <f>'T_TTAFStock'!Y65</f>
        <v/>
      </c>
      <c r="AB1283">
        <f>'T_TTAFStock'!Z65</f>
        <v/>
      </c>
      <c r="AC1283">
        <f>'T_TTAFStock'!AA65</f>
        <v/>
      </c>
      <c r="AD1283">
        <f>'T_TTAFStock'!AB65</f>
        <v/>
      </c>
      <c r="AE1283">
        <f>'T_TTAFStock'!AC65</f>
        <v/>
      </c>
      <c r="AF1283">
        <f>'T_TTAFStock'!AD65</f>
        <v/>
      </c>
      <c r="AG1283">
        <f>'T_TTAFStock'!AE65</f>
        <v/>
      </c>
      <c r="AH1283">
        <f>'T_TTAFStock'!AF65</f>
        <v/>
      </c>
      <c r="AI1283">
        <f>'T_TTAFStock'!AG65</f>
        <v/>
      </c>
      <c r="AJ1283">
        <f>'T_TTAFStock'!AH65</f>
        <v/>
      </c>
      <c r="AK1283">
        <f>'T_TTAFStock'!AI65</f>
        <v/>
      </c>
      <c r="AL1283">
        <f>'T_TTAFStock'!AJ65</f>
        <v/>
      </c>
      <c r="AM1283">
        <f>'T_TTAFStock'!AK65</f>
        <v/>
      </c>
      <c r="AN1283">
        <f>'T_TTAFStock'!AL65</f>
        <v/>
      </c>
      <c r="AO1283">
        <f>'T_TTAFStock'!AM65</f>
        <v/>
      </c>
      <c r="AP1283">
        <f>'T_TTAFStock'!AN65</f>
        <v/>
      </c>
      <c r="AQ1283">
        <f>'T_TTAFStock'!AO65</f>
        <v/>
      </c>
      <c r="AR1283">
        <f>'T_TTAFStock'!AP65</f>
        <v/>
      </c>
      <c r="AS1283">
        <f>'T_TTAFStock'!AQ65</f>
        <v/>
      </c>
      <c r="AT1283">
        <f>'T_TTAFStock'!AR65</f>
        <v/>
      </c>
      <c r="AU1283">
        <f>'T_TTAFStock'!AS65</f>
        <v/>
      </c>
      <c r="AV1283">
        <f>'T_TTAFStock'!AT65</f>
        <v/>
      </c>
      <c r="AW1283">
        <f>'T_TTAFStock'!AU65</f>
        <v/>
      </c>
      <c r="AX1283">
        <f>'T_TTAFStock'!AV65</f>
        <v/>
      </c>
      <c r="AY1283">
        <f>'T_TTAFStock'!AW65</f>
        <v/>
      </c>
      <c r="AZ1283">
        <f>'T_TTAFStock'!AX65</f>
        <v/>
      </c>
      <c r="BA1283">
        <f>'T_TTAFStock'!AY65</f>
        <v/>
      </c>
      <c r="BB1283">
        <f>'T_TTAFStock'!AZ65</f>
        <v/>
      </c>
      <c r="BC1283">
        <f>'T_TTAFStock'!BA65</f>
        <v/>
      </c>
      <c r="BD1283">
        <f>'T_TTAFStock'!BB65</f>
        <v/>
      </c>
      <c r="BE1283">
        <f>'T_TTAFStock'!BC65</f>
        <v/>
      </c>
      <c r="BF1283">
        <f>'T_TTAFStock'!BD65</f>
        <v/>
      </c>
      <c r="BG1283">
        <f>'T_TTAFStock'!BE65</f>
        <v/>
      </c>
      <c r="BH1283">
        <f>'T_TTAFStock'!BF65</f>
        <v/>
      </c>
      <c r="BI1283">
        <f>'T_TTAFStock'!BG65</f>
        <v/>
      </c>
      <c r="BJ1283">
        <f>'T_TTAFStock'!BH65</f>
        <v/>
      </c>
      <c r="BK1283">
        <f>'T_TTAFStock'!BI65</f>
        <v/>
      </c>
      <c r="BL1283">
        <f>'T_TTAFStock'!BJ65</f>
        <v/>
      </c>
      <c r="BM1283">
        <f>'T_TTAFStock'!BK65</f>
        <v/>
      </c>
      <c r="BN1283">
        <f>'T_TTAFStock'!BL65</f>
        <v/>
      </c>
      <c r="BO1283">
        <f>'T_TTAFStock'!BM65</f>
        <v/>
      </c>
      <c r="BP1283">
        <f>'T_TTAFStock'!BN65</f>
        <v/>
      </c>
      <c r="BQ1283">
        <f>'T_TTAFStock'!BO65</f>
        <v/>
      </c>
      <c r="BR1283">
        <f>'T_TTAFStock'!BP65</f>
        <v/>
      </c>
      <c r="BS1283">
        <f>'T_TTAFStock'!BQ65</f>
        <v/>
      </c>
      <c r="BT1283">
        <f>'T_TTAFStock'!BR65</f>
        <v/>
      </c>
      <c r="BU1283">
        <f>'T_TTAFStock'!BS65</f>
        <v/>
      </c>
      <c r="BV1283">
        <f>'T_TTAFStock'!BT65</f>
        <v/>
      </c>
      <c r="BW1283">
        <f>'T_TTAFStock'!BU65</f>
        <v/>
      </c>
      <c r="BX1283">
        <f>'T_TTAFStock'!BV65</f>
        <v/>
      </c>
      <c r="BY1283">
        <f>'T_TTAFStock'!BW65</f>
        <v/>
      </c>
      <c r="BZ1283">
        <f>'T_TTAFStock'!BX65</f>
        <v/>
      </c>
      <c r="CA1283">
        <f>'T_TTAFStock'!BY65</f>
        <v/>
      </c>
      <c r="CB1283">
        <f>'T_TTAFStock'!BZ65</f>
        <v/>
      </c>
      <c r="CC1283">
        <f>'T_TTAFStock'!CA65</f>
        <v/>
      </c>
      <c r="CD1283">
        <f>'T_TTAFStock'!CB65</f>
        <v/>
      </c>
      <c r="CE1283">
        <f>'T_TTAFStock'!CC65</f>
        <v/>
      </c>
      <c r="CF1283">
        <f>'T_TTAFStock'!CD65</f>
        <v/>
      </c>
      <c r="CG1283">
        <f>'T_TTAFStock'!CE65</f>
        <v/>
      </c>
      <c r="CH1283">
        <f>'T_TTAFStock'!CF65</f>
        <v/>
      </c>
      <c r="CI1283">
        <f>'T_TTAFStock'!CG65</f>
        <v/>
      </c>
      <c r="CJ1283">
        <f>'T_TTAFStock'!CH65</f>
        <v/>
      </c>
      <c r="CK1283">
        <f>'T_TTAFStock'!CI65</f>
        <v/>
      </c>
      <c r="CL1283">
        <f>'T_TTAFStock'!CJ65</f>
        <v/>
      </c>
      <c r="CM1283">
        <f>'T_TTAFStock'!CK65</f>
        <v/>
      </c>
      <c r="CN1283">
        <f>'T_TTAFStock'!CL65</f>
        <v/>
      </c>
      <c r="CO1283">
        <f>'T_TTAFStock'!CM65</f>
        <v/>
      </c>
      <c r="CP1283">
        <f>'T_TTAFStock'!CN65</f>
        <v/>
      </c>
      <c r="CQ1283">
        <f>'T_TTAFStock'!CO65</f>
        <v/>
      </c>
      <c r="CR1283">
        <f>'T_TTAFStock'!CP65</f>
        <v/>
      </c>
      <c r="CS1283">
        <f>'T_TTAFStock'!CQ65</f>
        <v/>
      </c>
      <c r="CT1283">
        <f>'T_TTAFStock'!CR65</f>
        <v/>
      </c>
      <c r="CU1283">
        <f>'T_TTAFStock'!CS65</f>
        <v/>
      </c>
      <c r="CV1283">
        <f>'T_TTAFStock'!CT65</f>
        <v/>
      </c>
      <c r="CW1283">
        <f>'T_TTAFStock'!CU65</f>
        <v/>
      </c>
      <c r="CX1283">
        <f>'T_TTAFStock'!CV65</f>
        <v/>
      </c>
      <c r="CY1283">
        <f>'T_TTAFStock'!CW65</f>
        <v/>
      </c>
      <c r="CZ1283">
        <f>'T_TTAFStock'!CX65</f>
        <v/>
      </c>
      <c r="DA1283">
        <f>'T_TTAFStock'!CY65</f>
        <v/>
      </c>
      <c r="DB1283">
        <f>'T_TTAFStock'!CZ65</f>
        <v/>
      </c>
      <c r="DC1283">
        <f>'T_TTAFStock'!DA65</f>
        <v/>
      </c>
    </row>
    <row r="1284">
      <c r="B1284" t="inlineStr">
        <is>
          <t>自社在庫(実績,kg)</t>
        </is>
      </c>
      <c r="D1284">
        <f>'T_SelfStock'!B65</f>
        <v/>
      </c>
      <c r="E1284">
        <f>'T_SelfStock'!C65</f>
        <v/>
      </c>
      <c r="F1284">
        <f>'T_SelfStock'!D65</f>
        <v/>
      </c>
      <c r="G1284">
        <f>'T_SelfStock'!E65</f>
        <v/>
      </c>
      <c r="H1284">
        <f>'T_SelfStock'!F65</f>
        <v/>
      </c>
      <c r="I1284">
        <f>'T_SelfStock'!G65</f>
        <v/>
      </c>
      <c r="J1284">
        <f>'T_SelfStock'!H65</f>
        <v/>
      </c>
      <c r="K1284">
        <f>'T_SelfStock'!I65</f>
        <v/>
      </c>
      <c r="L1284">
        <f>'T_SelfStock'!J65</f>
        <v/>
      </c>
      <c r="M1284">
        <f>'T_SelfStock'!K65</f>
        <v/>
      </c>
      <c r="N1284">
        <f>'T_SelfStock'!L65</f>
        <v/>
      </c>
      <c r="O1284">
        <f>'T_SelfStock'!M65</f>
        <v/>
      </c>
      <c r="P1284">
        <f>'T_SelfStock'!N65</f>
        <v/>
      </c>
      <c r="Q1284">
        <f>'T_SelfStock'!O65</f>
        <v/>
      </c>
      <c r="R1284">
        <f>'T_SelfStock'!P65</f>
        <v/>
      </c>
      <c r="S1284">
        <f>'T_SelfStock'!Q65</f>
        <v/>
      </c>
      <c r="T1284">
        <f>'T_SelfStock'!R65</f>
        <v/>
      </c>
      <c r="U1284">
        <f>'T_SelfStock'!S65</f>
        <v/>
      </c>
      <c r="V1284">
        <f>'T_SelfStock'!T65</f>
        <v/>
      </c>
      <c r="W1284">
        <f>'T_SelfStock'!U65</f>
        <v/>
      </c>
      <c r="X1284">
        <f>'T_SelfStock'!V65</f>
        <v/>
      </c>
      <c r="Y1284">
        <f>'T_SelfStock'!W65</f>
        <v/>
      </c>
      <c r="Z1284">
        <f>'T_SelfStock'!X65</f>
        <v/>
      </c>
      <c r="AA1284">
        <f>'T_SelfStock'!Y65</f>
        <v/>
      </c>
      <c r="AB1284">
        <f>'T_SelfStock'!Z65</f>
        <v/>
      </c>
      <c r="AC1284">
        <f>'T_SelfStock'!AA65</f>
        <v/>
      </c>
      <c r="AD1284">
        <f>'T_SelfStock'!AB65</f>
        <v/>
      </c>
      <c r="AE1284">
        <f>'T_SelfStock'!AC65</f>
        <v/>
      </c>
      <c r="AF1284">
        <f>'T_SelfStock'!AD65</f>
        <v/>
      </c>
      <c r="AG1284">
        <f>'T_SelfStock'!AE65</f>
        <v/>
      </c>
      <c r="AH1284">
        <f>'T_SelfStock'!AF65</f>
        <v/>
      </c>
      <c r="AI1284">
        <f>'T_SelfStock'!AG65</f>
        <v/>
      </c>
      <c r="AJ1284">
        <f>'T_SelfStock'!AH65</f>
        <v/>
      </c>
      <c r="AK1284">
        <f>'T_SelfStock'!AI65</f>
        <v/>
      </c>
      <c r="AL1284">
        <f>'T_SelfStock'!AJ65</f>
        <v/>
      </c>
      <c r="AM1284">
        <f>'T_SelfStock'!AK65</f>
        <v/>
      </c>
      <c r="AN1284">
        <f>'T_SelfStock'!AL65</f>
        <v/>
      </c>
      <c r="AO1284">
        <f>'T_SelfStock'!AM65</f>
        <v/>
      </c>
      <c r="AP1284">
        <f>'T_SelfStock'!AN65</f>
        <v/>
      </c>
      <c r="AQ1284">
        <f>'T_SelfStock'!AO65</f>
        <v/>
      </c>
      <c r="AR1284">
        <f>'T_SelfStock'!AP65</f>
        <v/>
      </c>
      <c r="AS1284">
        <f>'T_SelfStock'!AQ65</f>
        <v/>
      </c>
      <c r="AT1284">
        <f>'T_SelfStock'!AR65</f>
        <v/>
      </c>
      <c r="AU1284">
        <f>'T_SelfStock'!AS65</f>
        <v/>
      </c>
      <c r="AV1284">
        <f>'T_SelfStock'!AT65</f>
        <v/>
      </c>
      <c r="AW1284">
        <f>'T_SelfStock'!AU65</f>
        <v/>
      </c>
      <c r="AX1284">
        <f>'T_SelfStock'!AV65</f>
        <v/>
      </c>
      <c r="AY1284">
        <f>'T_SelfStock'!AW65</f>
        <v/>
      </c>
      <c r="AZ1284">
        <f>'T_SelfStock'!AX65</f>
        <v/>
      </c>
      <c r="BA1284">
        <f>'T_SelfStock'!AY65</f>
        <v/>
      </c>
      <c r="BB1284">
        <f>'T_SelfStock'!AZ65</f>
        <v/>
      </c>
      <c r="BC1284">
        <f>'T_SelfStock'!BA65</f>
        <v/>
      </c>
      <c r="BD1284">
        <f>'T_SelfStock'!BB65</f>
        <v/>
      </c>
      <c r="BE1284">
        <f>'T_SelfStock'!BC65</f>
        <v/>
      </c>
      <c r="BF1284">
        <f>'T_SelfStock'!BD65</f>
        <v/>
      </c>
      <c r="BG1284">
        <f>'T_SelfStock'!BE65</f>
        <v/>
      </c>
      <c r="BH1284">
        <f>'T_SelfStock'!BF65</f>
        <v/>
      </c>
      <c r="BI1284">
        <f>'T_SelfStock'!BG65</f>
        <v/>
      </c>
      <c r="BJ1284">
        <f>'T_SelfStock'!BH65</f>
        <v/>
      </c>
      <c r="BK1284">
        <f>'T_SelfStock'!BI65</f>
        <v/>
      </c>
      <c r="BL1284">
        <f>'T_SelfStock'!BJ65</f>
        <v/>
      </c>
      <c r="BM1284">
        <f>'T_SelfStock'!BK65</f>
        <v/>
      </c>
      <c r="BN1284">
        <f>'T_SelfStock'!BL65</f>
        <v/>
      </c>
      <c r="BO1284">
        <f>'T_SelfStock'!BM65</f>
        <v/>
      </c>
      <c r="BP1284">
        <f>'T_SelfStock'!BN65</f>
        <v/>
      </c>
      <c r="BQ1284">
        <f>'T_SelfStock'!BO65</f>
        <v/>
      </c>
      <c r="BR1284">
        <f>'T_SelfStock'!BP65</f>
        <v/>
      </c>
      <c r="BS1284">
        <f>'T_SelfStock'!BQ65</f>
        <v/>
      </c>
      <c r="BT1284">
        <f>'T_SelfStock'!BR65</f>
        <v/>
      </c>
      <c r="BU1284">
        <f>'T_SelfStock'!BS65</f>
        <v/>
      </c>
      <c r="BV1284">
        <f>'T_SelfStock'!BT65</f>
        <v/>
      </c>
      <c r="BW1284">
        <f>'T_SelfStock'!BU65</f>
        <v/>
      </c>
      <c r="BX1284">
        <f>'T_SelfStock'!BV65</f>
        <v/>
      </c>
      <c r="BY1284">
        <f>'T_SelfStock'!BW65</f>
        <v/>
      </c>
      <c r="BZ1284">
        <f>'T_SelfStock'!BX65</f>
        <v/>
      </c>
      <c r="CA1284">
        <f>'T_SelfStock'!BY65</f>
        <v/>
      </c>
      <c r="CB1284">
        <f>'T_SelfStock'!BZ65</f>
        <v/>
      </c>
      <c r="CC1284">
        <f>'T_SelfStock'!CA65</f>
        <v/>
      </c>
      <c r="CD1284">
        <f>'T_SelfStock'!CB65</f>
        <v/>
      </c>
      <c r="CE1284">
        <f>'T_SelfStock'!CC65</f>
        <v/>
      </c>
      <c r="CF1284">
        <f>'T_SelfStock'!CD65</f>
        <v/>
      </c>
      <c r="CG1284">
        <f>'T_SelfStock'!CE65</f>
        <v/>
      </c>
      <c r="CH1284">
        <f>'T_SelfStock'!CF65</f>
        <v/>
      </c>
      <c r="CI1284">
        <f>'T_SelfStock'!CG65</f>
        <v/>
      </c>
      <c r="CJ1284">
        <f>'T_SelfStock'!CH65</f>
        <v/>
      </c>
      <c r="CK1284">
        <f>'T_SelfStock'!CI65</f>
        <v/>
      </c>
      <c r="CL1284">
        <f>'T_SelfStock'!CJ65</f>
        <v/>
      </c>
      <c r="CM1284">
        <f>'T_SelfStock'!CK65</f>
        <v/>
      </c>
      <c r="CN1284">
        <f>'T_SelfStock'!CL65</f>
        <v/>
      </c>
      <c r="CO1284">
        <f>'T_SelfStock'!CM65</f>
        <v/>
      </c>
      <c r="CP1284">
        <f>'T_SelfStock'!CN65</f>
        <v/>
      </c>
      <c r="CQ1284">
        <f>'T_SelfStock'!CO65</f>
        <v/>
      </c>
      <c r="CR1284">
        <f>'T_SelfStock'!CP65</f>
        <v/>
      </c>
      <c r="CS1284">
        <f>'T_SelfStock'!CQ65</f>
        <v/>
      </c>
      <c r="CT1284">
        <f>'T_SelfStock'!CR65</f>
        <v/>
      </c>
      <c r="CU1284">
        <f>'T_SelfStock'!CS65</f>
        <v/>
      </c>
      <c r="CV1284">
        <f>'T_SelfStock'!CT65</f>
        <v/>
      </c>
      <c r="CW1284">
        <f>'T_SelfStock'!CU65</f>
        <v/>
      </c>
      <c r="CX1284">
        <f>'T_SelfStock'!CV65</f>
        <v/>
      </c>
      <c r="CY1284">
        <f>'T_SelfStock'!CW65</f>
        <v/>
      </c>
      <c r="CZ1284">
        <f>'T_SelfStock'!CX65</f>
        <v/>
      </c>
      <c r="DA1284">
        <f>'T_SelfStock'!CY65</f>
        <v/>
      </c>
      <c r="DB1284">
        <f>'T_SelfStock'!CZ65</f>
        <v/>
      </c>
      <c r="DC1284">
        <f>'T_SelfStock'!DA65</f>
        <v/>
      </c>
    </row>
    <row r="1285">
      <c r="B1285" t="inlineStr">
        <is>
          <t>Order(発注予定,kg)</t>
        </is>
      </c>
      <c r="D1285" s="23" t="n"/>
      <c r="E1285" s="23" t="n"/>
      <c r="F1285" s="23" t="n"/>
      <c r="G1285" s="23" t="n"/>
      <c r="H1285" s="23" t="n"/>
      <c r="I1285" s="23" t="n"/>
      <c r="J1285" s="23" t="n"/>
      <c r="K1285" s="23" t="n"/>
      <c r="L1285" s="23" t="n"/>
      <c r="M1285" s="23" t="n"/>
      <c r="N1285" s="23" t="n"/>
      <c r="O1285" s="23" t="n"/>
      <c r="P1285" s="23" t="n"/>
      <c r="Q1285" s="23" t="n"/>
      <c r="R1285" s="23" t="n"/>
      <c r="S1285" s="23" t="n"/>
      <c r="T1285" s="23" t="n"/>
      <c r="U1285" s="23" t="n"/>
      <c r="V1285" s="23" t="n"/>
      <c r="W1285" s="23" t="n"/>
      <c r="X1285" s="23" t="n"/>
      <c r="Y1285" s="23" t="n"/>
      <c r="Z1285" s="23" t="n"/>
      <c r="AA1285" s="23" t="n"/>
      <c r="AB1285" s="23" t="n"/>
      <c r="AC1285" s="23" t="n"/>
      <c r="AD1285" s="23" t="n"/>
      <c r="AE1285" s="23" t="n"/>
      <c r="AF1285" s="23" t="n"/>
      <c r="AG1285" s="23" t="n"/>
      <c r="AH1285" s="23" t="n"/>
      <c r="AI1285" s="23" t="n"/>
      <c r="AJ1285" s="23" t="n"/>
      <c r="AK1285" s="23" t="n"/>
      <c r="AL1285" s="23" t="n"/>
      <c r="AM1285" s="23" t="n"/>
      <c r="AN1285" s="23" t="n"/>
      <c r="AO1285" s="23" t="n"/>
      <c r="AP1285" s="23" t="n"/>
      <c r="AQ1285" s="23" t="n"/>
      <c r="AR1285" s="23" t="n"/>
      <c r="AS1285" s="23" t="n"/>
      <c r="AT1285" s="23" t="n"/>
      <c r="AU1285" s="23" t="n"/>
      <c r="AV1285" s="23" t="n"/>
      <c r="AW1285" s="23" t="n"/>
      <c r="AX1285" s="23" t="n"/>
      <c r="AY1285" s="23" t="n"/>
      <c r="AZ1285" s="23" t="n"/>
      <c r="BA1285" s="23" t="n"/>
      <c r="BB1285" s="23" t="n"/>
      <c r="BC1285" s="23" t="n"/>
      <c r="BD1285" s="23" t="n"/>
      <c r="BE1285" s="23" t="n"/>
      <c r="BF1285" s="23" t="n"/>
      <c r="BG1285" s="23" t="n"/>
      <c r="BH1285" s="23" t="n"/>
      <c r="BI1285" s="23" t="n"/>
      <c r="BJ1285" s="23" t="n"/>
      <c r="BK1285" s="23" t="n"/>
      <c r="BL1285" s="23" t="n"/>
      <c r="BM1285" s="23" t="n"/>
      <c r="BN1285" s="23" t="n"/>
      <c r="BO1285" s="23" t="n"/>
      <c r="BP1285" s="23" t="n"/>
      <c r="BQ1285" s="23" t="n"/>
      <c r="BR1285" s="23" t="n"/>
      <c r="BS1285" s="23" t="n"/>
      <c r="BT1285" s="23" t="n"/>
      <c r="BU1285" s="23" t="n"/>
      <c r="BV1285" s="23" t="n"/>
      <c r="BW1285" s="23" t="n"/>
      <c r="BX1285" s="23" t="n"/>
      <c r="BY1285" s="23" t="n"/>
      <c r="BZ1285" s="23" t="n"/>
      <c r="CA1285" s="23" t="n"/>
      <c r="CB1285" s="23" t="n"/>
      <c r="CC1285" s="23" t="n"/>
      <c r="CD1285" s="23" t="n"/>
      <c r="CE1285" s="23" t="n"/>
      <c r="CF1285" s="23" t="n"/>
      <c r="CG1285" s="23" t="n"/>
      <c r="CH1285" s="23" t="n"/>
      <c r="CI1285" s="23" t="n"/>
      <c r="CJ1285" s="23" t="n"/>
      <c r="CK1285" s="23" t="n"/>
      <c r="CL1285" s="23" t="n"/>
      <c r="CM1285" s="23" t="n"/>
      <c r="CN1285" s="23" t="n"/>
      <c r="CO1285" s="23" t="n"/>
      <c r="CP1285" s="23" t="n"/>
      <c r="CQ1285" s="23" t="n"/>
      <c r="CR1285" s="23" t="n"/>
      <c r="CS1285" s="23" t="n"/>
      <c r="CT1285" s="23" t="n"/>
      <c r="CU1285" s="23" t="n"/>
      <c r="CV1285" s="23" t="n"/>
      <c r="CW1285" s="23" t="n"/>
      <c r="CX1285" s="23" t="n"/>
      <c r="CY1285" s="23" t="n"/>
      <c r="CZ1285" s="23" t="n"/>
      <c r="DA1285" s="23" t="n"/>
      <c r="DB1285" s="23" t="n"/>
      <c r="DC1285" s="23" t="n"/>
      <c r="DE1285" s="12" t="inlineStr">
        <is>
          <t>CHEM-1720</t>
        </is>
      </c>
    </row>
    <row r="1286">
      <c r="B1286" s="24" t="inlineStr">
        <is>
          <t>PO_No</t>
        </is>
      </c>
      <c r="D1286" s="25" t="n"/>
      <c r="E1286" s="25" t="n"/>
      <c r="F1286" s="25" t="n"/>
      <c r="G1286" s="25" t="n"/>
      <c r="H1286" s="25" t="n"/>
      <c r="I1286" s="25" t="n"/>
      <c r="J1286" s="25" t="n"/>
      <c r="K1286" s="25" t="n"/>
      <c r="L1286" s="25" t="n"/>
      <c r="M1286" s="25" t="n"/>
      <c r="N1286" s="25" t="n"/>
      <c r="O1286" s="25" t="n"/>
      <c r="P1286" s="25" t="n"/>
      <c r="Q1286" s="25" t="n"/>
      <c r="R1286" s="25" t="n"/>
      <c r="S1286" s="25" t="n"/>
      <c r="T1286" s="25" t="n"/>
      <c r="U1286" s="25" t="n"/>
      <c r="V1286" s="25" t="n"/>
      <c r="W1286" s="25" t="n"/>
      <c r="X1286" s="25" t="n"/>
      <c r="Y1286" s="25" t="n"/>
      <c r="Z1286" s="25" t="n"/>
      <c r="AA1286" s="25" t="n"/>
      <c r="AB1286" s="25" t="n"/>
      <c r="AC1286" s="25" t="n"/>
      <c r="AD1286" s="25" t="n"/>
      <c r="AE1286" s="25" t="n"/>
      <c r="AF1286" s="25" t="n"/>
      <c r="AG1286" s="25" t="n"/>
      <c r="AH1286" s="25" t="n"/>
      <c r="AI1286" s="25" t="n"/>
      <c r="AJ1286" s="25" t="n"/>
      <c r="AK1286" s="25" t="n"/>
      <c r="AL1286" s="25" t="n"/>
      <c r="AM1286" s="25" t="n"/>
      <c r="AN1286" s="25" t="n"/>
      <c r="AO1286" s="25" t="n"/>
      <c r="AP1286" s="25" t="n"/>
      <c r="AQ1286" s="25" t="n"/>
      <c r="AR1286" s="25" t="n"/>
      <c r="AS1286" s="25" t="n"/>
      <c r="AT1286" s="25" t="n"/>
      <c r="AU1286" s="25" t="n"/>
      <c r="AV1286" s="25" t="n"/>
      <c r="AW1286" s="25" t="n"/>
      <c r="AX1286" s="25" t="n"/>
      <c r="AY1286" s="25" t="n"/>
      <c r="AZ1286" s="25" t="n"/>
      <c r="BA1286" s="25" t="n"/>
      <c r="BB1286" s="25" t="n"/>
      <c r="BC1286" s="25" t="n"/>
      <c r="BD1286" s="25" t="n"/>
      <c r="BE1286" s="25" t="n"/>
      <c r="BF1286" s="25" t="n"/>
      <c r="BG1286" s="25" t="n"/>
      <c r="BH1286" s="25" t="n"/>
      <c r="BI1286" s="25" t="n"/>
      <c r="BJ1286" s="25" t="n"/>
      <c r="BK1286" s="25" t="n"/>
      <c r="BL1286" s="25" t="n"/>
      <c r="BM1286" s="25" t="n"/>
      <c r="BN1286" s="25" t="n"/>
      <c r="BO1286" s="25" t="n"/>
      <c r="BP1286" s="25" t="n"/>
      <c r="BQ1286" s="25" t="n"/>
      <c r="BR1286" s="25" t="n"/>
      <c r="BS1286" s="25" t="n"/>
      <c r="BT1286" s="25" t="n"/>
      <c r="BU1286" s="25" t="n"/>
      <c r="BV1286" s="25" t="n"/>
      <c r="BW1286" s="25" t="n"/>
      <c r="BX1286" s="25" t="n"/>
      <c r="BY1286" s="25" t="n"/>
      <c r="BZ1286" s="25" t="n"/>
      <c r="CA1286" s="25" t="n"/>
      <c r="CB1286" s="25" t="n"/>
      <c r="CC1286" s="25" t="n"/>
      <c r="CD1286" s="25" t="n"/>
      <c r="CE1286" s="25" t="n"/>
      <c r="CF1286" s="25" t="n"/>
      <c r="CG1286" s="25" t="n"/>
      <c r="CH1286" s="25" t="n"/>
      <c r="CI1286" s="25" t="n"/>
      <c r="CJ1286" s="25" t="n"/>
      <c r="CK1286" s="25" t="n"/>
      <c r="CL1286" s="25" t="n"/>
      <c r="CM1286" s="25" t="n"/>
      <c r="CN1286" s="25" t="n"/>
      <c r="CO1286" s="25" t="n"/>
      <c r="CP1286" s="25" t="n"/>
      <c r="CQ1286" s="25" t="n"/>
      <c r="CR1286" s="25" t="n"/>
      <c r="CS1286" s="25" t="n"/>
      <c r="CT1286" s="25" t="n"/>
      <c r="CU1286" s="25" t="n"/>
      <c r="CV1286" s="25" t="n"/>
      <c r="CW1286" s="25" t="n"/>
      <c r="CX1286" s="25" t="n"/>
      <c r="CY1286" s="25" t="n"/>
      <c r="CZ1286" s="25" t="n"/>
      <c r="DA1286" s="25" t="n"/>
      <c r="DB1286" s="25" t="n"/>
      <c r="DC1286" s="25" t="n"/>
    </row>
    <row r="1287">
      <c r="B1287" s="5" t="inlineStr">
        <is>
          <t>合計在庫(週末時点,kg)</t>
        </is>
      </c>
      <c r="D1287">
        <f>'Grid_Stock'!B61</f>
        <v/>
      </c>
      <c r="E1287">
        <f>'Grid_Stock'!C61</f>
        <v/>
      </c>
      <c r="F1287">
        <f>'Grid_Stock'!D61</f>
        <v/>
      </c>
      <c r="G1287">
        <f>'Grid_Stock'!E61</f>
        <v/>
      </c>
      <c r="H1287">
        <f>'Grid_Stock'!F61</f>
        <v/>
      </c>
      <c r="I1287">
        <f>'Grid_Stock'!G61</f>
        <v/>
      </c>
      <c r="J1287">
        <f>'Grid_Stock'!H61</f>
        <v/>
      </c>
      <c r="K1287">
        <f>'Grid_Stock'!I61</f>
        <v/>
      </c>
      <c r="L1287">
        <f>'Grid_Stock'!J61</f>
        <v/>
      </c>
      <c r="M1287">
        <f>'Grid_Stock'!K61</f>
        <v/>
      </c>
      <c r="N1287">
        <f>'Grid_Stock'!L61</f>
        <v/>
      </c>
      <c r="O1287">
        <f>'Grid_Stock'!M61</f>
        <v/>
      </c>
      <c r="P1287">
        <f>'Grid_Stock'!N61</f>
        <v/>
      </c>
      <c r="Q1287">
        <f>'Grid_Stock'!O61</f>
        <v/>
      </c>
      <c r="R1287">
        <f>'Grid_Stock'!P61</f>
        <v/>
      </c>
      <c r="S1287">
        <f>'Grid_Stock'!Q61</f>
        <v/>
      </c>
      <c r="T1287">
        <f>'Grid_Stock'!R61</f>
        <v/>
      </c>
      <c r="U1287">
        <f>'Grid_Stock'!S61</f>
        <v/>
      </c>
      <c r="V1287">
        <f>'Grid_Stock'!T61</f>
        <v/>
      </c>
      <c r="W1287">
        <f>'Grid_Stock'!U61</f>
        <v/>
      </c>
      <c r="X1287">
        <f>'Grid_Stock'!V61</f>
        <v/>
      </c>
      <c r="Y1287">
        <f>'Grid_Stock'!W61</f>
        <v/>
      </c>
      <c r="Z1287">
        <f>'Grid_Stock'!X61</f>
        <v/>
      </c>
      <c r="AA1287">
        <f>'Grid_Stock'!Y61</f>
        <v/>
      </c>
      <c r="AB1287">
        <f>'Grid_Stock'!Z61</f>
        <v/>
      </c>
      <c r="AC1287">
        <f>'Grid_Stock'!AA61</f>
        <v/>
      </c>
      <c r="AD1287">
        <f>'Grid_Stock'!AB61</f>
        <v/>
      </c>
      <c r="AE1287">
        <f>'Grid_Stock'!AC61</f>
        <v/>
      </c>
      <c r="AF1287">
        <f>'Grid_Stock'!AD61</f>
        <v/>
      </c>
      <c r="AG1287">
        <f>'Grid_Stock'!AE61</f>
        <v/>
      </c>
      <c r="AH1287">
        <f>'Grid_Stock'!AF61</f>
        <v/>
      </c>
      <c r="AI1287">
        <f>'Grid_Stock'!AG61</f>
        <v/>
      </c>
      <c r="AJ1287">
        <f>'Grid_Stock'!AH61</f>
        <v/>
      </c>
      <c r="AK1287">
        <f>'Grid_Stock'!AI61</f>
        <v/>
      </c>
      <c r="AL1287">
        <f>'Grid_Stock'!AJ61</f>
        <v/>
      </c>
      <c r="AM1287">
        <f>'Grid_Stock'!AK61</f>
        <v/>
      </c>
      <c r="AN1287">
        <f>'Grid_Stock'!AL61</f>
        <v/>
      </c>
      <c r="AO1287">
        <f>'Grid_Stock'!AM61</f>
        <v/>
      </c>
      <c r="AP1287">
        <f>'Grid_Stock'!AN61</f>
        <v/>
      </c>
      <c r="AQ1287">
        <f>'Grid_Stock'!AO61</f>
        <v/>
      </c>
      <c r="AR1287">
        <f>'Grid_Stock'!AP61</f>
        <v/>
      </c>
      <c r="AS1287">
        <f>'Grid_Stock'!AQ61</f>
        <v/>
      </c>
      <c r="AT1287">
        <f>'Grid_Stock'!AR61</f>
        <v/>
      </c>
      <c r="AU1287">
        <f>'Grid_Stock'!AS61</f>
        <v/>
      </c>
      <c r="AV1287">
        <f>'Grid_Stock'!AT61</f>
        <v/>
      </c>
      <c r="AW1287">
        <f>'Grid_Stock'!AU61</f>
        <v/>
      </c>
      <c r="AX1287">
        <f>'Grid_Stock'!AV61</f>
        <v/>
      </c>
      <c r="AY1287">
        <f>'Grid_Stock'!AW61</f>
        <v/>
      </c>
      <c r="AZ1287">
        <f>'Grid_Stock'!AX61</f>
        <v/>
      </c>
      <c r="BA1287">
        <f>'Grid_Stock'!AY61</f>
        <v/>
      </c>
      <c r="BB1287">
        <f>'Grid_Stock'!AZ61</f>
        <v/>
      </c>
      <c r="BC1287">
        <f>'Grid_Stock'!BA61</f>
        <v/>
      </c>
      <c r="BD1287">
        <f>'Grid_Stock'!BB61</f>
        <v/>
      </c>
      <c r="BE1287">
        <f>'Grid_Stock'!BC61</f>
        <v/>
      </c>
      <c r="BF1287">
        <f>'Grid_Stock'!BD61</f>
        <v/>
      </c>
      <c r="BG1287">
        <f>'Grid_Stock'!BE61</f>
        <v/>
      </c>
      <c r="BH1287">
        <f>'Grid_Stock'!BF61</f>
        <v/>
      </c>
      <c r="BI1287">
        <f>'Grid_Stock'!BG61</f>
        <v/>
      </c>
      <c r="BJ1287">
        <f>'Grid_Stock'!BH61</f>
        <v/>
      </c>
      <c r="BK1287">
        <f>'Grid_Stock'!BI61</f>
        <v/>
      </c>
      <c r="BL1287">
        <f>'Grid_Stock'!BJ61</f>
        <v/>
      </c>
      <c r="BM1287">
        <f>'Grid_Stock'!BK61</f>
        <v/>
      </c>
      <c r="BN1287">
        <f>'Grid_Stock'!BL61</f>
        <v/>
      </c>
      <c r="BO1287">
        <f>'Grid_Stock'!BM61</f>
        <v/>
      </c>
      <c r="BP1287">
        <f>'Grid_Stock'!BN61</f>
        <v/>
      </c>
      <c r="BQ1287">
        <f>'Grid_Stock'!BO61</f>
        <v/>
      </c>
      <c r="BR1287">
        <f>'Grid_Stock'!BP61</f>
        <v/>
      </c>
      <c r="BS1287">
        <f>'Grid_Stock'!BQ61</f>
        <v/>
      </c>
      <c r="BT1287">
        <f>'Grid_Stock'!BR61</f>
        <v/>
      </c>
      <c r="BU1287">
        <f>'Grid_Stock'!BS61</f>
        <v/>
      </c>
      <c r="BV1287">
        <f>'Grid_Stock'!BT61</f>
        <v/>
      </c>
      <c r="BW1287">
        <f>'Grid_Stock'!BU61</f>
        <v/>
      </c>
      <c r="BX1287">
        <f>'Grid_Stock'!BV61</f>
        <v/>
      </c>
      <c r="BY1287">
        <f>'Grid_Stock'!BW61</f>
        <v/>
      </c>
      <c r="BZ1287">
        <f>'Grid_Stock'!BX61</f>
        <v/>
      </c>
      <c r="CA1287">
        <f>'Grid_Stock'!BY61</f>
        <v/>
      </c>
      <c r="CB1287">
        <f>'Grid_Stock'!BZ61</f>
        <v/>
      </c>
      <c r="CC1287">
        <f>'Grid_Stock'!CA61</f>
        <v/>
      </c>
      <c r="CD1287">
        <f>'Grid_Stock'!CB61</f>
        <v/>
      </c>
      <c r="CE1287">
        <f>'Grid_Stock'!CC61</f>
        <v/>
      </c>
      <c r="CF1287">
        <f>'Grid_Stock'!CD61</f>
        <v/>
      </c>
      <c r="CG1287">
        <f>'Grid_Stock'!CE61</f>
        <v/>
      </c>
      <c r="CH1287">
        <f>'Grid_Stock'!CF61</f>
        <v/>
      </c>
      <c r="CI1287">
        <f>'Grid_Stock'!CG61</f>
        <v/>
      </c>
      <c r="CJ1287">
        <f>'Grid_Stock'!CH61</f>
        <v/>
      </c>
      <c r="CK1287">
        <f>'Grid_Stock'!CI61</f>
        <v/>
      </c>
      <c r="CL1287">
        <f>'Grid_Stock'!CJ61</f>
        <v/>
      </c>
      <c r="CM1287">
        <f>'Grid_Stock'!CK61</f>
        <v/>
      </c>
      <c r="CN1287">
        <f>'Grid_Stock'!CL61</f>
        <v/>
      </c>
      <c r="CO1287">
        <f>'Grid_Stock'!CM61</f>
        <v/>
      </c>
      <c r="CP1287">
        <f>'Grid_Stock'!CN61</f>
        <v/>
      </c>
      <c r="CQ1287">
        <f>'Grid_Stock'!CO61</f>
        <v/>
      </c>
      <c r="CR1287">
        <f>'Grid_Stock'!CP61</f>
        <v/>
      </c>
      <c r="CS1287">
        <f>'Grid_Stock'!CQ61</f>
        <v/>
      </c>
      <c r="CT1287">
        <f>'Grid_Stock'!CR61</f>
        <v/>
      </c>
      <c r="CU1287">
        <f>'Grid_Stock'!CS61</f>
        <v/>
      </c>
      <c r="CV1287">
        <f>'Grid_Stock'!CT61</f>
        <v/>
      </c>
      <c r="CW1287">
        <f>'Grid_Stock'!CU61</f>
        <v/>
      </c>
      <c r="CX1287">
        <f>'Grid_Stock'!CV61</f>
        <v/>
      </c>
      <c r="CY1287">
        <f>'Grid_Stock'!CW61</f>
        <v/>
      </c>
      <c r="CZ1287">
        <f>'Grid_Stock'!CX61</f>
        <v/>
      </c>
      <c r="DA1287">
        <f>'Grid_Stock'!CY61</f>
        <v/>
      </c>
      <c r="DB1287">
        <f>'Grid_Stock'!CZ61</f>
        <v/>
      </c>
      <c r="DC1287">
        <f>'Grid_Stock'!DA61</f>
        <v/>
      </c>
    </row>
    <row r="1288">
      <c r="B1288" s="2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7" t="n">
        <v>46020</v>
      </c>
      <c r="G2" t="inlineStr"/>
      <c r="H2">
        <f>IFERROR(MAX(1,MIN(104,INT((IF(F2="",E2,F2)-(DATE(Cal_Weeks!$B$1,1,1)-WEEKDAY(DATE(Cal_Weeks!$B$1,1,1),3)))/7)+1)),"")</f>
        <v/>
      </c>
      <c r="I2" s="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31" t="n">
        <v>46020</v>
      </c>
    </row>
    <row r="3">
      <c r="A3" t="inlineStr">
        <is>
          <t>1EK</t>
        </is>
      </c>
      <c r="B3" s="23" t="n">
        <v>0</v>
      </c>
      <c r="C3" s="31" t="n">
        <v>46020</v>
      </c>
    </row>
    <row r="4">
      <c r="A4" t="inlineStr">
        <is>
          <t>4HL</t>
        </is>
      </c>
      <c r="B4" s="23" t="n">
        <v>0</v>
      </c>
      <c r="C4" s="31" t="n">
        <v>46020</v>
      </c>
    </row>
    <row r="5">
      <c r="A5" t="inlineStr">
        <is>
          <t>9RN</t>
        </is>
      </c>
      <c r="B5" s="23" t="n">
        <v>0</v>
      </c>
      <c r="C5" s="31" t="n">
        <v>46020</v>
      </c>
    </row>
    <row r="6">
      <c r="A6" t="inlineStr">
        <is>
          <t>7CL</t>
        </is>
      </c>
      <c r="B6" s="23" t="n">
        <v>0</v>
      </c>
      <c r="C6" s="31" t="n">
        <v>46020</v>
      </c>
    </row>
    <row r="7">
      <c r="A7" t="inlineStr">
        <is>
          <t>OJN</t>
        </is>
      </c>
      <c r="B7" s="23" t="n">
        <v>0</v>
      </c>
      <c r="C7" s="31" t="n">
        <v>46020</v>
      </c>
    </row>
    <row r="8">
      <c r="A8" t="inlineStr">
        <is>
          <t>TDJ</t>
        </is>
      </c>
      <c r="B8" s="23" t="n">
        <v>0</v>
      </c>
      <c r="C8" s="31" t="n">
        <v>46020</v>
      </c>
    </row>
    <row r="9">
      <c r="A9" t="inlineStr">
        <is>
          <t>3TP</t>
        </is>
      </c>
      <c r="B9" s="23" t="n">
        <v>0</v>
      </c>
      <c r="C9" s="31" t="n">
        <v>46020</v>
      </c>
    </row>
    <row r="10">
      <c r="A10" t="inlineStr">
        <is>
          <t>KEJ</t>
        </is>
      </c>
      <c r="B10" s="23" t="n">
        <v>0</v>
      </c>
      <c r="C10" s="31" t="n">
        <v>46020</v>
      </c>
    </row>
    <row r="11">
      <c r="A11" t="inlineStr">
        <is>
          <t>JEJ</t>
        </is>
      </c>
      <c r="B11" s="23" t="n">
        <v>0</v>
      </c>
      <c r="C11" s="31" t="n">
        <v>46020</v>
      </c>
    </row>
    <row r="12">
      <c r="A12" t="inlineStr">
        <is>
          <t>YAN</t>
        </is>
      </c>
      <c r="B12" s="23" t="n">
        <v>0</v>
      </c>
      <c r="C12" s="31" t="n">
        <v>46020</v>
      </c>
    </row>
    <row r="13">
      <c r="A13" t="inlineStr">
        <is>
          <t>ABN</t>
        </is>
      </c>
      <c r="B13" s="23" t="n">
        <v>0</v>
      </c>
      <c r="C13" s="31" t="n">
        <v>46020</v>
      </c>
    </row>
    <row r="14">
      <c r="A14" t="inlineStr">
        <is>
          <t>OLJ</t>
        </is>
      </c>
      <c r="B14" s="23" t="n">
        <v>0</v>
      </c>
      <c r="C14" s="31" t="n">
        <v>46020</v>
      </c>
    </row>
    <row r="15">
      <c r="A15" t="inlineStr">
        <is>
          <t>5SN</t>
        </is>
      </c>
      <c r="B15" s="23" t="n">
        <v>0</v>
      </c>
      <c r="C15" s="31" t="n">
        <v>46020</v>
      </c>
    </row>
    <row r="16">
      <c r="A16" t="inlineStr">
        <is>
          <t>8EN</t>
        </is>
      </c>
      <c r="B16" s="23" t="n">
        <v>0</v>
      </c>
      <c r="C16" s="31" t="n">
        <v>46020</v>
      </c>
    </row>
    <row r="17">
      <c r="A17" t="inlineStr">
        <is>
          <t>9RJ</t>
        </is>
      </c>
      <c r="B17" s="23" t="n">
        <v>0</v>
      </c>
      <c r="C17" s="31" t="n">
        <v>46020</v>
      </c>
    </row>
    <row r="18">
      <c r="A18" t="inlineStr">
        <is>
          <t>5JK</t>
        </is>
      </c>
      <c r="B18" s="23" t="n">
        <v>0</v>
      </c>
      <c r="C18" s="31" t="n">
        <v>46020</v>
      </c>
    </row>
    <row r="19">
      <c r="A19" t="inlineStr">
        <is>
          <t>26F</t>
        </is>
      </c>
      <c r="B19" s="23" t="n">
        <v>0</v>
      </c>
      <c r="C19" s="31" t="n">
        <v>46020</v>
      </c>
    </row>
    <row r="20">
      <c r="A20" t="inlineStr">
        <is>
          <t>73K</t>
        </is>
      </c>
      <c r="B20" s="23" t="n">
        <v>0</v>
      </c>
      <c r="C20" s="31" t="n">
        <v>46020</v>
      </c>
    </row>
    <row r="21">
      <c r="A21" t="inlineStr">
        <is>
          <t>1JN</t>
        </is>
      </c>
      <c r="B21" s="23" t="n">
        <v>0</v>
      </c>
      <c r="C21" s="31" t="n">
        <v>46020</v>
      </c>
    </row>
    <row r="22">
      <c r="A22" t="inlineStr">
        <is>
          <t>CHEM-1670</t>
        </is>
      </c>
      <c r="B22" s="23" t="n">
        <v>0</v>
      </c>
      <c r="C22" s="31" t="n">
        <v>46020</v>
      </c>
    </row>
    <row r="23">
      <c r="A23" t="inlineStr">
        <is>
          <t>CHEM-1110</t>
        </is>
      </c>
      <c r="B23" s="23" t="n">
        <v>0</v>
      </c>
      <c r="C23" s="31" t="n">
        <v>46020</v>
      </c>
    </row>
    <row r="24">
      <c r="A24" t="inlineStr">
        <is>
          <t>CHEM-1240</t>
        </is>
      </c>
      <c r="B24" s="23" t="n">
        <v>0</v>
      </c>
      <c r="C24" s="31" t="n">
        <v>46020</v>
      </c>
    </row>
    <row r="25">
      <c r="A25" t="inlineStr">
        <is>
          <t>CHEM-1510</t>
        </is>
      </c>
      <c r="B25" s="23" t="n">
        <v>0</v>
      </c>
      <c r="C25" s="31" t="n">
        <v>46020</v>
      </c>
    </row>
    <row r="26">
      <c r="A26" t="inlineStr">
        <is>
          <t>CHEM-1580</t>
        </is>
      </c>
      <c r="B26" s="23" t="n">
        <v>0</v>
      </c>
      <c r="C26" s="31" t="n">
        <v>46020</v>
      </c>
    </row>
    <row r="27">
      <c r="A27" t="inlineStr">
        <is>
          <t>CHEM-1250</t>
        </is>
      </c>
      <c r="B27" s="23" t="n">
        <v>0</v>
      </c>
      <c r="C27" s="31" t="n">
        <v>46020</v>
      </c>
    </row>
    <row r="28">
      <c r="A28" t="inlineStr">
        <is>
          <t>CHEM-1600</t>
        </is>
      </c>
      <c r="B28" s="23" t="n">
        <v>0</v>
      </c>
      <c r="C28" s="31" t="n">
        <v>46020</v>
      </c>
    </row>
    <row r="29">
      <c r="A29" t="inlineStr">
        <is>
          <t>CHEM-1120</t>
        </is>
      </c>
      <c r="B29" s="23" t="n">
        <v>0</v>
      </c>
      <c r="C29" s="31" t="n">
        <v>46020</v>
      </c>
    </row>
    <row r="30">
      <c r="A30" t="inlineStr">
        <is>
          <t>CHEM-1550</t>
        </is>
      </c>
      <c r="B30" s="23" t="n">
        <v>0</v>
      </c>
      <c r="C30" s="31" t="n">
        <v>46020</v>
      </c>
    </row>
    <row r="31">
      <c r="A31" t="inlineStr">
        <is>
          <t>CHEM-1440</t>
        </is>
      </c>
      <c r="B31" s="23" t="n">
        <v>0</v>
      </c>
      <c r="C31" s="31" t="n">
        <v>46020</v>
      </c>
    </row>
    <row r="32">
      <c r="A32" t="inlineStr">
        <is>
          <t>CHEM-1780</t>
        </is>
      </c>
      <c r="B32" s="23" t="n">
        <v>0</v>
      </c>
      <c r="C32" s="31" t="n">
        <v>46020</v>
      </c>
    </row>
    <row r="33">
      <c r="A33" t="inlineStr">
        <is>
          <t>CHEM-1400</t>
        </is>
      </c>
      <c r="B33" s="23" t="n">
        <v>0</v>
      </c>
      <c r="C33" s="31" t="n">
        <v>46020</v>
      </c>
    </row>
    <row r="34">
      <c r="A34" t="inlineStr">
        <is>
          <t>CHEM-1650</t>
        </is>
      </c>
      <c r="B34" s="23" t="n">
        <v>0</v>
      </c>
      <c r="C34" s="31" t="n">
        <v>46020</v>
      </c>
    </row>
    <row r="35">
      <c r="A35" t="inlineStr">
        <is>
          <t>CHEM-1660</t>
        </is>
      </c>
      <c r="B35" s="23" t="n">
        <v>0</v>
      </c>
      <c r="C35" s="31" t="n">
        <v>46020</v>
      </c>
    </row>
    <row r="36">
      <c r="A36" t="inlineStr">
        <is>
          <t>CHEM-1420</t>
        </is>
      </c>
      <c r="B36" s="23" t="n">
        <v>0</v>
      </c>
      <c r="C36" s="31" t="n">
        <v>46020</v>
      </c>
    </row>
    <row r="37">
      <c r="A37" t="inlineStr">
        <is>
          <t>CHEM-1080</t>
        </is>
      </c>
      <c r="B37" s="23" t="n">
        <v>0</v>
      </c>
      <c r="C37" s="31" t="n">
        <v>46020</v>
      </c>
    </row>
    <row r="38">
      <c r="A38" t="inlineStr">
        <is>
          <t>CHEM-1530</t>
        </is>
      </c>
      <c r="B38" s="23" t="n">
        <v>0</v>
      </c>
      <c r="C38" s="31" t="n">
        <v>46020</v>
      </c>
    </row>
    <row r="39">
      <c r="A39" t="inlineStr">
        <is>
          <t>CHEM-1480</t>
        </is>
      </c>
      <c r="B39" s="23" t="n">
        <v>0</v>
      </c>
      <c r="C39" s="31" t="n">
        <v>46020</v>
      </c>
    </row>
    <row r="40">
      <c r="A40" t="inlineStr">
        <is>
          <t>CHEM-1540</t>
        </is>
      </c>
      <c r="B40" s="23" t="n">
        <v>0</v>
      </c>
      <c r="C40" s="31" t="n">
        <v>46020</v>
      </c>
    </row>
    <row r="41">
      <c r="A41" t="inlineStr">
        <is>
          <t>CHEM-1680</t>
        </is>
      </c>
      <c r="B41" s="23" t="n">
        <v>0</v>
      </c>
      <c r="C41" s="31" t="n">
        <v>46020</v>
      </c>
    </row>
    <row r="42">
      <c r="A42" t="inlineStr">
        <is>
          <t>CHEM-1730</t>
        </is>
      </c>
      <c r="B42" s="23" t="n">
        <v>0</v>
      </c>
      <c r="C42" s="31" t="n">
        <v>46020</v>
      </c>
    </row>
    <row r="43">
      <c r="A43" t="inlineStr">
        <is>
          <t>CHEM-1280</t>
        </is>
      </c>
      <c r="B43" s="23" t="n">
        <v>0</v>
      </c>
      <c r="C43" s="31" t="n">
        <v>46020</v>
      </c>
    </row>
    <row r="44">
      <c r="A44" t="inlineStr">
        <is>
          <t>CHEM-1570</t>
        </is>
      </c>
      <c r="B44" s="23" t="n">
        <v>0</v>
      </c>
      <c r="C44" s="31" t="n">
        <v>46020</v>
      </c>
    </row>
    <row r="45">
      <c r="A45" t="inlineStr">
        <is>
          <t>CHEM-1450</t>
        </is>
      </c>
      <c r="B45" s="23" t="n">
        <v>0</v>
      </c>
      <c r="C45" s="31" t="n">
        <v>46020</v>
      </c>
    </row>
    <row r="46">
      <c r="A46" t="inlineStr">
        <is>
          <t>CHEM-1770</t>
        </is>
      </c>
      <c r="B46" s="23" t="n">
        <v>0</v>
      </c>
      <c r="C46" s="31" t="n">
        <v>46020</v>
      </c>
    </row>
    <row r="47">
      <c r="A47" t="inlineStr">
        <is>
          <t>CHEM-1430</t>
        </is>
      </c>
      <c r="B47" s="23" t="n">
        <v>0</v>
      </c>
      <c r="C47" s="31" t="n">
        <v>46020</v>
      </c>
    </row>
    <row r="48">
      <c r="A48" t="inlineStr">
        <is>
          <t>CHEM-1470</t>
        </is>
      </c>
      <c r="B48" s="23" t="n">
        <v>0</v>
      </c>
      <c r="C48" s="31" t="n">
        <v>46020</v>
      </c>
    </row>
    <row r="49">
      <c r="A49" t="inlineStr">
        <is>
          <t>CHEM-1010</t>
        </is>
      </c>
      <c r="B49" s="23" t="n">
        <v>0</v>
      </c>
      <c r="C49" s="31" t="n">
        <v>46020</v>
      </c>
    </row>
    <row r="50">
      <c r="A50" t="inlineStr">
        <is>
          <t>CHEM-1760</t>
        </is>
      </c>
      <c r="B50" s="23" t="n">
        <v>0</v>
      </c>
      <c r="C50" s="31" t="n">
        <v>46020</v>
      </c>
    </row>
    <row r="51">
      <c r="A51" t="inlineStr">
        <is>
          <t>CHEM-1700</t>
        </is>
      </c>
      <c r="B51" s="23" t="n">
        <v>0</v>
      </c>
      <c r="C51" s="31" t="n">
        <v>46020</v>
      </c>
    </row>
    <row r="52">
      <c r="A52" t="inlineStr">
        <is>
          <t>CHEM-1850</t>
        </is>
      </c>
      <c r="B52" s="23" t="n">
        <v>0</v>
      </c>
      <c r="C52" s="31" t="n">
        <v>46020</v>
      </c>
    </row>
    <row r="53">
      <c r="A53" t="inlineStr">
        <is>
          <t>18456-50041</t>
        </is>
      </c>
      <c r="B53" s="23" t="n">
        <v>0</v>
      </c>
      <c r="C53" s="31" t="n">
        <v>46020</v>
      </c>
    </row>
    <row r="54">
      <c r="A54" t="inlineStr">
        <is>
          <t>18456-50061</t>
        </is>
      </c>
      <c r="B54" s="23" t="n">
        <v>0</v>
      </c>
      <c r="C54" s="31" t="n">
        <v>46020</v>
      </c>
    </row>
    <row r="55">
      <c r="A55" t="inlineStr">
        <is>
          <t>Original Towel</t>
        </is>
      </c>
      <c r="B55" s="23" t="n">
        <v>0</v>
      </c>
      <c r="C55" s="31" t="n">
        <v>46020</v>
      </c>
    </row>
    <row r="56">
      <c r="A56" t="inlineStr">
        <is>
          <t>PP Film</t>
        </is>
      </c>
      <c r="B56" s="23" t="n">
        <v>0</v>
      </c>
      <c r="C56" s="31" t="n">
        <v>46020</v>
      </c>
    </row>
    <row r="57">
      <c r="A57" t="inlineStr">
        <is>
          <t>Ester Film</t>
        </is>
      </c>
      <c r="B57" s="23" t="n">
        <v>0</v>
      </c>
      <c r="C57" s="31" t="n">
        <v>46020</v>
      </c>
    </row>
    <row r="58">
      <c r="A58" t="inlineStr">
        <is>
          <t>CHEM-1870</t>
        </is>
      </c>
      <c r="B58" s="23" t="n">
        <v>0</v>
      </c>
      <c r="C58" s="31" t="n">
        <v>46020</v>
      </c>
    </row>
    <row r="59">
      <c r="A59" t="inlineStr">
        <is>
          <t>CHEM-1560</t>
        </is>
      </c>
      <c r="B59" s="23" t="n">
        <v>0</v>
      </c>
      <c r="C59" s="31" t="n">
        <v>46020</v>
      </c>
    </row>
    <row r="60">
      <c r="A60" t="inlineStr">
        <is>
          <t>CHEM-1690</t>
        </is>
      </c>
      <c r="B60" s="23" t="n">
        <v>0</v>
      </c>
      <c r="C60" s="31" t="n">
        <v>46020</v>
      </c>
    </row>
    <row r="61">
      <c r="A61" t="inlineStr">
        <is>
          <t>CHEM-1720</t>
        </is>
      </c>
      <c r="B61" s="23" t="n">
        <v>0</v>
      </c>
      <c r="C61" s="31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7">
        <f>B4+6</f>
        <v/>
      </c>
      <c r="G4">
        <f>TEXT(B4,"mmm-yy")</f>
        <v/>
      </c>
    </row>
    <row r="5">
      <c r="A5" t="n">
        <v>2</v>
      </c>
      <c r="B5" s="2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7">
        <f>B5+6</f>
        <v/>
      </c>
      <c r="G5">
        <f>TEXT(B5,"mmm-yy")</f>
        <v/>
      </c>
    </row>
    <row r="6">
      <c r="A6" t="n">
        <v>3</v>
      </c>
      <c r="B6" s="2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7">
        <f>B6+6</f>
        <v/>
      </c>
      <c r="G6">
        <f>TEXT(B6,"mmm-yy")</f>
        <v/>
      </c>
    </row>
    <row r="7">
      <c r="A7" t="n">
        <v>4</v>
      </c>
      <c r="B7" s="2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7">
        <f>B7+6</f>
        <v/>
      </c>
      <c r="G7">
        <f>TEXT(B7,"mmm-yy")</f>
        <v/>
      </c>
    </row>
    <row r="8">
      <c r="A8" t="n">
        <v>5</v>
      </c>
      <c r="B8" s="2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7">
        <f>B8+6</f>
        <v/>
      </c>
      <c r="G8">
        <f>TEXT(B8,"mmm-yy")</f>
        <v/>
      </c>
    </row>
    <row r="9">
      <c r="A9" t="n">
        <v>6</v>
      </c>
      <c r="B9" s="2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7">
        <f>B9+6</f>
        <v/>
      </c>
      <c r="G9">
        <f>TEXT(B9,"mmm-yy")</f>
        <v/>
      </c>
    </row>
    <row r="10">
      <c r="A10" t="n">
        <v>7</v>
      </c>
      <c r="B10" s="2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7">
        <f>B10+6</f>
        <v/>
      </c>
      <c r="G10">
        <f>TEXT(B10,"mmm-yy")</f>
        <v/>
      </c>
    </row>
    <row r="11">
      <c r="A11" t="n">
        <v>8</v>
      </c>
      <c r="B11" s="2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7">
        <f>B11+6</f>
        <v/>
      </c>
      <c r="G11">
        <f>TEXT(B11,"mmm-yy")</f>
        <v/>
      </c>
    </row>
    <row r="12">
      <c r="A12" t="n">
        <v>9</v>
      </c>
      <c r="B12" s="2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7">
        <f>B12+6</f>
        <v/>
      </c>
      <c r="G12">
        <f>TEXT(B12,"mmm-yy")</f>
        <v/>
      </c>
    </row>
    <row r="13">
      <c r="A13" t="n">
        <v>10</v>
      </c>
      <c r="B13" s="2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7">
        <f>B13+6</f>
        <v/>
      </c>
      <c r="G13">
        <f>TEXT(B13,"mmm-yy")</f>
        <v/>
      </c>
    </row>
    <row r="14">
      <c r="A14" t="n">
        <v>11</v>
      </c>
      <c r="B14" s="2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7">
        <f>B14+6</f>
        <v/>
      </c>
      <c r="G14">
        <f>TEXT(B14,"mmm-yy")</f>
        <v/>
      </c>
    </row>
    <row r="15">
      <c r="A15" t="n">
        <v>12</v>
      </c>
      <c r="B15" s="2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7">
        <f>B15+6</f>
        <v/>
      </c>
      <c r="G15">
        <f>TEXT(B15,"mmm-yy")</f>
        <v/>
      </c>
    </row>
    <row r="16">
      <c r="A16" t="n">
        <v>13</v>
      </c>
      <c r="B16" s="2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7">
        <f>B16+6</f>
        <v/>
      </c>
      <c r="G16">
        <f>TEXT(B16,"mmm-yy")</f>
        <v/>
      </c>
    </row>
    <row r="17">
      <c r="A17" t="n">
        <v>14</v>
      </c>
      <c r="B17" s="2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7">
        <f>B17+6</f>
        <v/>
      </c>
      <c r="G17">
        <f>TEXT(B17,"mmm-yy")</f>
        <v/>
      </c>
    </row>
    <row r="18">
      <c r="A18" t="n">
        <v>15</v>
      </c>
      <c r="B18" s="2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7">
        <f>B18+6</f>
        <v/>
      </c>
      <c r="G18">
        <f>TEXT(B18,"mmm-yy")</f>
        <v/>
      </c>
    </row>
    <row r="19">
      <c r="A19" t="n">
        <v>16</v>
      </c>
      <c r="B19" s="2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7">
        <f>B19+6</f>
        <v/>
      </c>
      <c r="G19">
        <f>TEXT(B19,"mmm-yy")</f>
        <v/>
      </c>
    </row>
    <row r="20">
      <c r="A20" t="n">
        <v>17</v>
      </c>
      <c r="B20" s="2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7">
        <f>B20+6</f>
        <v/>
      </c>
      <c r="G20">
        <f>TEXT(B20,"mmm-yy")</f>
        <v/>
      </c>
    </row>
    <row r="21">
      <c r="A21" t="n">
        <v>18</v>
      </c>
      <c r="B21" s="2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7">
        <f>B21+6</f>
        <v/>
      </c>
      <c r="G21">
        <f>TEXT(B21,"mmm-yy")</f>
        <v/>
      </c>
    </row>
    <row r="22">
      <c r="A22" t="n">
        <v>19</v>
      </c>
      <c r="B22" s="2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7">
        <f>B22+6</f>
        <v/>
      </c>
      <c r="G22">
        <f>TEXT(B22,"mmm-yy")</f>
        <v/>
      </c>
    </row>
    <row r="23">
      <c r="A23" t="n">
        <v>20</v>
      </c>
      <c r="B23" s="2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7">
        <f>B23+6</f>
        <v/>
      </c>
      <c r="G23">
        <f>TEXT(B23,"mmm-yy")</f>
        <v/>
      </c>
    </row>
    <row r="24">
      <c r="A24" t="n">
        <v>21</v>
      </c>
      <c r="B24" s="2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7">
        <f>B24+6</f>
        <v/>
      </c>
      <c r="G24">
        <f>TEXT(B24,"mmm-yy")</f>
        <v/>
      </c>
    </row>
    <row r="25">
      <c r="A25" t="n">
        <v>22</v>
      </c>
      <c r="B25" s="2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7">
        <f>B25+6</f>
        <v/>
      </c>
      <c r="G25">
        <f>TEXT(B25,"mmm-yy")</f>
        <v/>
      </c>
    </row>
    <row r="26">
      <c r="A26" t="n">
        <v>23</v>
      </c>
      <c r="B26" s="2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7">
        <f>B26+6</f>
        <v/>
      </c>
      <c r="G26">
        <f>TEXT(B26,"mmm-yy")</f>
        <v/>
      </c>
    </row>
    <row r="27">
      <c r="A27" t="n">
        <v>24</v>
      </c>
      <c r="B27" s="2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7">
        <f>B27+6</f>
        <v/>
      </c>
      <c r="G27">
        <f>TEXT(B27,"mmm-yy")</f>
        <v/>
      </c>
    </row>
    <row r="28">
      <c r="A28" t="n">
        <v>25</v>
      </c>
      <c r="B28" s="2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7">
        <f>B28+6</f>
        <v/>
      </c>
      <c r="G28">
        <f>TEXT(B28,"mmm-yy")</f>
        <v/>
      </c>
    </row>
    <row r="29">
      <c r="A29" t="n">
        <v>26</v>
      </c>
      <c r="B29" s="2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7">
        <f>B29+6</f>
        <v/>
      </c>
      <c r="G29">
        <f>TEXT(B29,"mmm-yy")</f>
        <v/>
      </c>
    </row>
    <row r="30">
      <c r="A30" t="n">
        <v>27</v>
      </c>
      <c r="B30" s="2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7">
        <f>B30+6</f>
        <v/>
      </c>
      <c r="G30">
        <f>TEXT(B30,"mmm-yy")</f>
        <v/>
      </c>
    </row>
    <row r="31">
      <c r="A31" t="n">
        <v>28</v>
      </c>
      <c r="B31" s="2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7">
        <f>B31+6</f>
        <v/>
      </c>
      <c r="G31">
        <f>TEXT(B31,"mmm-yy")</f>
        <v/>
      </c>
    </row>
    <row r="32">
      <c r="A32" t="n">
        <v>29</v>
      </c>
      <c r="B32" s="2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7">
        <f>B32+6</f>
        <v/>
      </c>
      <c r="G32">
        <f>TEXT(B32,"mmm-yy")</f>
        <v/>
      </c>
    </row>
    <row r="33">
      <c r="A33" t="n">
        <v>30</v>
      </c>
      <c r="B33" s="2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7">
        <f>B33+6</f>
        <v/>
      </c>
      <c r="G33">
        <f>TEXT(B33,"mmm-yy")</f>
        <v/>
      </c>
    </row>
    <row r="34">
      <c r="A34" t="n">
        <v>31</v>
      </c>
      <c r="B34" s="2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7">
        <f>B34+6</f>
        <v/>
      </c>
      <c r="G34">
        <f>TEXT(B34,"mmm-yy")</f>
        <v/>
      </c>
    </row>
    <row r="35">
      <c r="A35" t="n">
        <v>32</v>
      </c>
      <c r="B35" s="2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7">
        <f>B35+6</f>
        <v/>
      </c>
      <c r="G35">
        <f>TEXT(B35,"mmm-yy")</f>
        <v/>
      </c>
    </row>
    <row r="36">
      <c r="A36" t="n">
        <v>33</v>
      </c>
      <c r="B36" s="2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7">
        <f>B36+6</f>
        <v/>
      </c>
      <c r="G36">
        <f>TEXT(B36,"mmm-yy")</f>
        <v/>
      </c>
    </row>
    <row r="37">
      <c r="A37" t="n">
        <v>34</v>
      </c>
      <c r="B37" s="2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7">
        <f>B37+6</f>
        <v/>
      </c>
      <c r="G37">
        <f>TEXT(B37,"mmm-yy")</f>
        <v/>
      </c>
    </row>
    <row r="38">
      <c r="A38" t="n">
        <v>35</v>
      </c>
      <c r="B38" s="2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7">
        <f>B38+6</f>
        <v/>
      </c>
      <c r="G38">
        <f>TEXT(B38,"mmm-yy")</f>
        <v/>
      </c>
    </row>
    <row r="39">
      <c r="A39" t="n">
        <v>36</v>
      </c>
      <c r="B39" s="2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7">
        <f>B39+6</f>
        <v/>
      </c>
      <c r="G39">
        <f>TEXT(B39,"mmm-yy")</f>
        <v/>
      </c>
    </row>
    <row r="40">
      <c r="A40" t="n">
        <v>37</v>
      </c>
      <c r="B40" s="2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7">
        <f>B40+6</f>
        <v/>
      </c>
      <c r="G40">
        <f>TEXT(B40,"mmm-yy")</f>
        <v/>
      </c>
    </row>
    <row r="41">
      <c r="A41" t="n">
        <v>38</v>
      </c>
      <c r="B41" s="2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7">
        <f>B41+6</f>
        <v/>
      </c>
      <c r="G41">
        <f>TEXT(B41,"mmm-yy")</f>
        <v/>
      </c>
    </row>
    <row r="42">
      <c r="A42" t="n">
        <v>39</v>
      </c>
      <c r="B42" s="2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7">
        <f>B42+6</f>
        <v/>
      </c>
      <c r="G42">
        <f>TEXT(B42,"mmm-yy")</f>
        <v/>
      </c>
    </row>
    <row r="43">
      <c r="A43" t="n">
        <v>40</v>
      </c>
      <c r="B43" s="2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7">
        <f>B43+6</f>
        <v/>
      </c>
      <c r="G43">
        <f>TEXT(B43,"mmm-yy")</f>
        <v/>
      </c>
    </row>
    <row r="44">
      <c r="A44" t="n">
        <v>41</v>
      </c>
      <c r="B44" s="2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7">
        <f>B44+6</f>
        <v/>
      </c>
      <c r="G44">
        <f>TEXT(B44,"mmm-yy")</f>
        <v/>
      </c>
    </row>
    <row r="45">
      <c r="A45" t="n">
        <v>42</v>
      </c>
      <c r="B45" s="2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7">
        <f>B45+6</f>
        <v/>
      </c>
      <c r="G45">
        <f>TEXT(B45,"mmm-yy")</f>
        <v/>
      </c>
    </row>
    <row r="46">
      <c r="A46" t="n">
        <v>43</v>
      </c>
      <c r="B46" s="2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7">
        <f>B46+6</f>
        <v/>
      </c>
      <c r="G46">
        <f>TEXT(B46,"mmm-yy")</f>
        <v/>
      </c>
    </row>
    <row r="47">
      <c r="A47" t="n">
        <v>44</v>
      </c>
      <c r="B47" s="2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7">
        <f>B47+6</f>
        <v/>
      </c>
      <c r="G47">
        <f>TEXT(B47,"mmm-yy")</f>
        <v/>
      </c>
    </row>
    <row r="48">
      <c r="A48" t="n">
        <v>45</v>
      </c>
      <c r="B48" s="2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7">
        <f>B48+6</f>
        <v/>
      </c>
      <c r="G48">
        <f>TEXT(B48,"mmm-yy")</f>
        <v/>
      </c>
    </row>
    <row r="49">
      <c r="A49" t="n">
        <v>46</v>
      </c>
      <c r="B49" s="2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7">
        <f>B49+6</f>
        <v/>
      </c>
      <c r="G49">
        <f>TEXT(B49,"mmm-yy")</f>
        <v/>
      </c>
    </row>
    <row r="50">
      <c r="A50" t="n">
        <v>47</v>
      </c>
      <c r="B50" s="2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7">
        <f>B50+6</f>
        <v/>
      </c>
      <c r="G50">
        <f>TEXT(B50,"mmm-yy")</f>
        <v/>
      </c>
    </row>
    <row r="51">
      <c r="A51" t="n">
        <v>48</v>
      </c>
      <c r="B51" s="2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7">
        <f>B51+6</f>
        <v/>
      </c>
      <c r="G51">
        <f>TEXT(B51,"mmm-yy")</f>
        <v/>
      </c>
    </row>
    <row r="52">
      <c r="A52" t="n">
        <v>49</v>
      </c>
      <c r="B52" s="2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7">
        <f>B52+6</f>
        <v/>
      </c>
      <c r="G52">
        <f>TEXT(B52,"mmm-yy")</f>
        <v/>
      </c>
    </row>
    <row r="53">
      <c r="A53" t="n">
        <v>50</v>
      </c>
      <c r="B53" s="2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7">
        <f>B53+6</f>
        <v/>
      </c>
      <c r="G53">
        <f>TEXT(B53,"mmm-yy")</f>
        <v/>
      </c>
    </row>
    <row r="54">
      <c r="A54" t="n">
        <v>51</v>
      </c>
      <c r="B54" s="2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7">
        <f>B54+6</f>
        <v/>
      </c>
      <c r="G54">
        <f>TEXT(B54,"mmm-yy")</f>
        <v/>
      </c>
    </row>
    <row r="55">
      <c r="A55" t="n">
        <v>52</v>
      </c>
      <c r="B55" s="2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7">
        <f>B55+6</f>
        <v/>
      </c>
      <c r="G55">
        <f>TEXT(B55,"mmm-yy")</f>
        <v/>
      </c>
    </row>
    <row r="56">
      <c r="A56" t="n">
        <v>53</v>
      </c>
      <c r="B56" s="2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7">
        <f>B56+6</f>
        <v/>
      </c>
      <c r="G56">
        <f>TEXT(B56,"mmm-yy")</f>
        <v/>
      </c>
    </row>
    <row r="57">
      <c r="A57" t="n">
        <v>54</v>
      </c>
      <c r="B57" s="2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7">
        <f>B57+6</f>
        <v/>
      </c>
      <c r="G57">
        <f>TEXT(B57,"mmm-yy")</f>
        <v/>
      </c>
    </row>
    <row r="58">
      <c r="A58" t="n">
        <v>55</v>
      </c>
      <c r="B58" s="2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7">
        <f>B58+6</f>
        <v/>
      </c>
      <c r="G58">
        <f>TEXT(B58,"mmm-yy")</f>
        <v/>
      </c>
    </row>
    <row r="59">
      <c r="A59" t="n">
        <v>56</v>
      </c>
      <c r="B59" s="2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7">
        <f>B59+6</f>
        <v/>
      </c>
      <c r="G59">
        <f>TEXT(B59,"mmm-yy")</f>
        <v/>
      </c>
    </row>
    <row r="60">
      <c r="A60" t="n">
        <v>57</v>
      </c>
      <c r="B60" s="2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7">
        <f>B60+6</f>
        <v/>
      </c>
      <c r="G60">
        <f>TEXT(B60,"mmm-yy")</f>
        <v/>
      </c>
    </row>
    <row r="61">
      <c r="A61" t="n">
        <v>58</v>
      </c>
      <c r="B61" s="2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7">
        <f>B61+6</f>
        <v/>
      </c>
      <c r="G61">
        <f>TEXT(B61,"mmm-yy")</f>
        <v/>
      </c>
    </row>
    <row r="62">
      <c r="A62" t="n">
        <v>59</v>
      </c>
      <c r="B62" s="2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7">
        <f>B62+6</f>
        <v/>
      </c>
      <c r="G62">
        <f>TEXT(B62,"mmm-yy")</f>
        <v/>
      </c>
    </row>
    <row r="63">
      <c r="A63" t="n">
        <v>60</v>
      </c>
      <c r="B63" s="2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7">
        <f>B63+6</f>
        <v/>
      </c>
      <c r="G63">
        <f>TEXT(B63,"mmm-yy")</f>
        <v/>
      </c>
    </row>
    <row r="64">
      <c r="A64" t="n">
        <v>61</v>
      </c>
      <c r="B64" s="2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7">
        <f>B64+6</f>
        <v/>
      </c>
      <c r="G64">
        <f>TEXT(B64,"mmm-yy")</f>
        <v/>
      </c>
    </row>
    <row r="65">
      <c r="A65" t="n">
        <v>62</v>
      </c>
      <c r="B65" s="2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7">
        <f>B65+6</f>
        <v/>
      </c>
      <c r="G65">
        <f>TEXT(B65,"mmm-yy")</f>
        <v/>
      </c>
    </row>
    <row r="66">
      <c r="A66" t="n">
        <v>63</v>
      </c>
      <c r="B66" s="2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7">
        <f>B66+6</f>
        <v/>
      </c>
      <c r="G66">
        <f>TEXT(B66,"mmm-yy")</f>
        <v/>
      </c>
    </row>
    <row r="67">
      <c r="A67" t="n">
        <v>64</v>
      </c>
      <c r="B67" s="2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7">
        <f>B67+6</f>
        <v/>
      </c>
      <c r="G67">
        <f>TEXT(B67,"mmm-yy")</f>
        <v/>
      </c>
    </row>
    <row r="68">
      <c r="A68" t="n">
        <v>65</v>
      </c>
      <c r="B68" s="2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7">
        <f>B68+6</f>
        <v/>
      </c>
      <c r="G68">
        <f>TEXT(B68,"mmm-yy")</f>
        <v/>
      </c>
    </row>
    <row r="69">
      <c r="A69" t="n">
        <v>66</v>
      </c>
      <c r="B69" s="2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7">
        <f>B69+6</f>
        <v/>
      </c>
      <c r="G69">
        <f>TEXT(B69,"mmm-yy")</f>
        <v/>
      </c>
    </row>
    <row r="70">
      <c r="A70" t="n">
        <v>67</v>
      </c>
      <c r="B70" s="2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7">
        <f>B70+6</f>
        <v/>
      </c>
      <c r="G70">
        <f>TEXT(B70,"mmm-yy")</f>
        <v/>
      </c>
    </row>
    <row r="71">
      <c r="A71" t="n">
        <v>68</v>
      </c>
      <c r="B71" s="2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7">
        <f>B71+6</f>
        <v/>
      </c>
      <c r="G71">
        <f>TEXT(B71,"mmm-yy")</f>
        <v/>
      </c>
    </row>
    <row r="72">
      <c r="A72" t="n">
        <v>69</v>
      </c>
      <c r="B72" s="2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7">
        <f>B72+6</f>
        <v/>
      </c>
      <c r="G72">
        <f>TEXT(B72,"mmm-yy")</f>
        <v/>
      </c>
    </row>
    <row r="73">
      <c r="A73" t="n">
        <v>70</v>
      </c>
      <c r="B73" s="2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7">
        <f>B73+6</f>
        <v/>
      </c>
      <c r="G73">
        <f>TEXT(B73,"mmm-yy")</f>
        <v/>
      </c>
    </row>
    <row r="74">
      <c r="A74" t="n">
        <v>71</v>
      </c>
      <c r="B74" s="2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7">
        <f>B74+6</f>
        <v/>
      </c>
      <c r="G74">
        <f>TEXT(B74,"mmm-yy")</f>
        <v/>
      </c>
    </row>
    <row r="75">
      <c r="A75" t="n">
        <v>72</v>
      </c>
      <c r="B75" s="2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7">
        <f>B75+6</f>
        <v/>
      </c>
      <c r="G75">
        <f>TEXT(B75,"mmm-yy")</f>
        <v/>
      </c>
    </row>
    <row r="76">
      <c r="A76" t="n">
        <v>73</v>
      </c>
      <c r="B76" s="2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7">
        <f>B76+6</f>
        <v/>
      </c>
      <c r="G76">
        <f>TEXT(B76,"mmm-yy")</f>
        <v/>
      </c>
    </row>
    <row r="77">
      <c r="A77" t="n">
        <v>74</v>
      </c>
      <c r="B77" s="2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7">
        <f>B77+6</f>
        <v/>
      </c>
      <c r="G77">
        <f>TEXT(B77,"mmm-yy")</f>
        <v/>
      </c>
    </row>
    <row r="78">
      <c r="A78" t="n">
        <v>75</v>
      </c>
      <c r="B78" s="2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7">
        <f>B78+6</f>
        <v/>
      </c>
      <c r="G78">
        <f>TEXT(B78,"mmm-yy")</f>
        <v/>
      </c>
    </row>
    <row r="79">
      <c r="A79" t="n">
        <v>76</v>
      </c>
      <c r="B79" s="2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7">
        <f>B79+6</f>
        <v/>
      </c>
      <c r="G79">
        <f>TEXT(B79,"mmm-yy")</f>
        <v/>
      </c>
    </row>
    <row r="80">
      <c r="A80" t="n">
        <v>77</v>
      </c>
      <c r="B80" s="2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7">
        <f>B80+6</f>
        <v/>
      </c>
      <c r="G80">
        <f>TEXT(B80,"mmm-yy")</f>
        <v/>
      </c>
    </row>
    <row r="81">
      <c r="A81" t="n">
        <v>78</v>
      </c>
      <c r="B81" s="2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7">
        <f>B81+6</f>
        <v/>
      </c>
      <c r="G81">
        <f>TEXT(B81,"mmm-yy")</f>
        <v/>
      </c>
    </row>
    <row r="82">
      <c r="A82" t="n">
        <v>79</v>
      </c>
      <c r="B82" s="2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7">
        <f>B82+6</f>
        <v/>
      </c>
      <c r="G82">
        <f>TEXT(B82,"mmm-yy")</f>
        <v/>
      </c>
    </row>
    <row r="83">
      <c r="A83" t="n">
        <v>80</v>
      </c>
      <c r="B83" s="2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7">
        <f>B83+6</f>
        <v/>
      </c>
      <c r="G83">
        <f>TEXT(B83,"mmm-yy")</f>
        <v/>
      </c>
    </row>
    <row r="84">
      <c r="A84" t="n">
        <v>81</v>
      </c>
      <c r="B84" s="2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7">
        <f>B84+6</f>
        <v/>
      </c>
      <c r="G84">
        <f>TEXT(B84,"mmm-yy")</f>
        <v/>
      </c>
    </row>
    <row r="85">
      <c r="A85" t="n">
        <v>82</v>
      </c>
      <c r="B85" s="2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7">
        <f>B85+6</f>
        <v/>
      </c>
      <c r="G85">
        <f>TEXT(B85,"mmm-yy")</f>
        <v/>
      </c>
    </row>
    <row r="86">
      <c r="A86" t="n">
        <v>83</v>
      </c>
      <c r="B86" s="2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7">
        <f>B86+6</f>
        <v/>
      </c>
      <c r="G86">
        <f>TEXT(B86,"mmm-yy")</f>
        <v/>
      </c>
    </row>
    <row r="87">
      <c r="A87" t="n">
        <v>84</v>
      </c>
      <c r="B87" s="2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7">
        <f>B87+6</f>
        <v/>
      </c>
      <c r="G87">
        <f>TEXT(B87,"mmm-yy")</f>
        <v/>
      </c>
    </row>
    <row r="88">
      <c r="A88" t="n">
        <v>85</v>
      </c>
      <c r="B88" s="2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7">
        <f>B88+6</f>
        <v/>
      </c>
      <c r="G88">
        <f>TEXT(B88,"mmm-yy")</f>
        <v/>
      </c>
    </row>
    <row r="89">
      <c r="A89" t="n">
        <v>86</v>
      </c>
      <c r="B89" s="2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7">
        <f>B89+6</f>
        <v/>
      </c>
      <c r="G89">
        <f>TEXT(B89,"mmm-yy")</f>
        <v/>
      </c>
    </row>
    <row r="90">
      <c r="A90" t="n">
        <v>87</v>
      </c>
      <c r="B90" s="2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7">
        <f>B90+6</f>
        <v/>
      </c>
      <c r="G90">
        <f>TEXT(B90,"mmm-yy")</f>
        <v/>
      </c>
    </row>
    <row r="91">
      <c r="A91" t="n">
        <v>88</v>
      </c>
      <c r="B91" s="2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7">
        <f>B91+6</f>
        <v/>
      </c>
      <c r="G91">
        <f>TEXT(B91,"mmm-yy")</f>
        <v/>
      </c>
    </row>
    <row r="92">
      <c r="A92" t="n">
        <v>89</v>
      </c>
      <c r="B92" s="2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7">
        <f>B92+6</f>
        <v/>
      </c>
      <c r="G92">
        <f>TEXT(B92,"mmm-yy")</f>
        <v/>
      </c>
    </row>
    <row r="93">
      <c r="A93" t="n">
        <v>90</v>
      </c>
      <c r="B93" s="2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7">
        <f>B93+6</f>
        <v/>
      </c>
      <c r="G93">
        <f>TEXT(B93,"mmm-yy")</f>
        <v/>
      </c>
    </row>
    <row r="94">
      <c r="A94" t="n">
        <v>91</v>
      </c>
      <c r="B94" s="2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7">
        <f>B94+6</f>
        <v/>
      </c>
      <c r="G94">
        <f>TEXT(B94,"mmm-yy")</f>
        <v/>
      </c>
    </row>
    <row r="95">
      <c r="A95" t="n">
        <v>92</v>
      </c>
      <c r="B95" s="2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7">
        <f>B95+6</f>
        <v/>
      </c>
      <c r="G95">
        <f>TEXT(B95,"mmm-yy")</f>
        <v/>
      </c>
    </row>
    <row r="96">
      <c r="A96" t="n">
        <v>93</v>
      </c>
      <c r="B96" s="2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7">
        <f>B96+6</f>
        <v/>
      </c>
      <c r="G96">
        <f>TEXT(B96,"mmm-yy")</f>
        <v/>
      </c>
    </row>
    <row r="97">
      <c r="A97" t="n">
        <v>94</v>
      </c>
      <c r="B97" s="2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7">
        <f>B97+6</f>
        <v/>
      </c>
      <c r="G97">
        <f>TEXT(B97,"mmm-yy")</f>
        <v/>
      </c>
    </row>
    <row r="98">
      <c r="A98" t="n">
        <v>95</v>
      </c>
      <c r="B98" s="2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7">
        <f>B98+6</f>
        <v/>
      </c>
      <c r="G98">
        <f>TEXT(B98,"mmm-yy")</f>
        <v/>
      </c>
    </row>
    <row r="99">
      <c r="A99" t="n">
        <v>96</v>
      </c>
      <c r="B99" s="2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7">
        <f>B99+6</f>
        <v/>
      </c>
      <c r="G99">
        <f>TEXT(B99,"mmm-yy")</f>
        <v/>
      </c>
    </row>
    <row r="100">
      <c r="A100" t="n">
        <v>97</v>
      </c>
      <c r="B100" s="2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7">
        <f>B100+6</f>
        <v/>
      </c>
      <c r="G100">
        <f>TEXT(B100,"mmm-yy")</f>
        <v/>
      </c>
    </row>
    <row r="101">
      <c r="A101" t="n">
        <v>98</v>
      </c>
      <c r="B101" s="2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7">
        <f>B101+6</f>
        <v/>
      </c>
      <c r="G101">
        <f>TEXT(B101,"mmm-yy")</f>
        <v/>
      </c>
    </row>
    <row r="102">
      <c r="A102" t="n">
        <v>99</v>
      </c>
      <c r="B102" s="2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7">
        <f>B102+6</f>
        <v/>
      </c>
      <c r="G102">
        <f>TEXT(B102,"mmm-yy")</f>
        <v/>
      </c>
    </row>
    <row r="103">
      <c r="A103" t="n">
        <v>100</v>
      </c>
      <c r="B103" s="2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7">
        <f>B103+6</f>
        <v/>
      </c>
      <c r="G103">
        <f>TEXT(B103,"mmm-yy")</f>
        <v/>
      </c>
    </row>
    <row r="104">
      <c r="A104" t="n">
        <v>101</v>
      </c>
      <c r="B104" s="2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7">
        <f>B104+6</f>
        <v/>
      </c>
      <c r="G104">
        <f>TEXT(B104,"mmm-yy")</f>
        <v/>
      </c>
    </row>
    <row r="105">
      <c r="A105" t="n">
        <v>102</v>
      </c>
      <c r="B105" s="2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7">
        <f>B105+6</f>
        <v/>
      </c>
      <c r="G105">
        <f>TEXT(B105,"mmm-yy")</f>
        <v/>
      </c>
    </row>
    <row r="106">
      <c r="A106" t="n">
        <v>103</v>
      </c>
      <c r="B106" s="2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7">
        <f>B106+6</f>
        <v/>
      </c>
      <c r="G106">
        <f>TEXT(B106,"mmm-yy")</f>
        <v/>
      </c>
    </row>
    <row r="107">
      <c r="A107" t="n">
        <v>104</v>
      </c>
      <c r="B107" s="2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IF(COUNTIF(Material_Detail!$DE:$DE,$A2)&gt;0,IF(ISNUMBER(SEARCH("[済]",INDEX(Material_Detail!$D:$DC,MATCH($A2,Material_Detail!$DE:$DE,0)+1,1))),0,IFERROR(INDEX(Material_Detail!$D:$DC,MATCH($A2,Material_Detail!$DE:$DE,0),1),0)),SUMIFS(T_Shipments[Confirmed_Qty],T_Shipments[Part Name],$A2,T_Shipments[Effective_Week],1))</f>
        <v/>
      </c>
      <c r="C2">
        <f>IF(COUNTIF(Material_Detail!$DE:$DE,$A2)&gt;0,IF(ISNUMBER(SEARCH("[済]",INDEX(Material_Detail!$D:$DC,MATCH($A2,Material_Detail!$DE:$DE,0)+1,2))),0,IFERROR(INDEX(Material_Detail!$D:$DC,MATCH($A2,Material_Detail!$DE:$DE,0),2),0)),SUMIFS(T_Shipments[Confirmed_Qty],T_Shipments[Part Name],$A2,T_Shipments[Effective_Week],2))</f>
        <v/>
      </c>
      <c r="D2">
        <f>IF(COUNTIF(Material_Detail!$DE:$DE,$A2)&gt;0,IF(ISNUMBER(SEARCH("[済]",INDEX(Material_Detail!$D:$DC,MATCH($A2,Material_Detail!$DE:$DE,0)+1,3))),0,IFERROR(INDEX(Material_Detail!$D:$DC,MATCH($A2,Material_Detail!$DE:$DE,0),3),0)),SUMIFS(T_Shipments[Confirmed_Qty],T_Shipments[Part Name],$A2,T_Shipments[Effective_Week],3))</f>
        <v/>
      </c>
      <c r="E2">
        <f>IF(COUNTIF(Material_Detail!$DE:$DE,$A2)&gt;0,IF(ISNUMBER(SEARCH("[済]",INDEX(Material_Detail!$D:$DC,MATCH($A2,Material_Detail!$DE:$DE,0)+1,4))),0,IFERROR(INDEX(Material_Detail!$D:$DC,MATCH($A2,Material_Detail!$DE:$DE,0),4),0)),SUMIFS(T_Shipments[Confirmed_Qty],T_Shipments[Part Name],$A2,T_Shipments[Effective_Week],4))</f>
        <v/>
      </c>
      <c r="F2">
        <f>IF(COUNTIF(Material_Detail!$DE:$DE,$A2)&gt;0,IF(ISNUMBER(SEARCH("[済]",INDEX(Material_Detail!$D:$DC,MATCH($A2,Material_Detail!$DE:$DE,0)+1,5))),0,IFERROR(INDEX(Material_Detail!$D:$DC,MATCH($A2,Material_Detail!$DE:$DE,0),5),0)),SUMIFS(T_Shipments[Confirmed_Qty],T_Shipments[Part Name],$A2,T_Shipments[Effective_Week],5))</f>
        <v/>
      </c>
      <c r="G2">
        <f>IF(COUNTIF(Material_Detail!$DE:$DE,$A2)&gt;0,IF(ISNUMBER(SEARCH("[済]",INDEX(Material_Detail!$D:$DC,MATCH($A2,Material_Detail!$DE:$DE,0)+1,6))),0,IFERROR(INDEX(Material_Detail!$D:$DC,MATCH($A2,Material_Detail!$DE:$DE,0),6),0)),SUMIFS(T_Shipments[Confirmed_Qty],T_Shipments[Part Name],$A2,T_Shipments[Effective_Week],6))</f>
        <v/>
      </c>
      <c r="H2">
        <f>IF(COUNTIF(Material_Detail!$DE:$DE,$A2)&gt;0,IF(ISNUMBER(SEARCH("[済]",INDEX(Material_Detail!$D:$DC,MATCH($A2,Material_Detail!$DE:$DE,0)+1,7))),0,IFERROR(INDEX(Material_Detail!$D:$DC,MATCH($A2,Material_Detail!$DE:$DE,0),7),0)),SUMIFS(T_Shipments[Confirmed_Qty],T_Shipments[Part Name],$A2,T_Shipments[Effective_Week],7))</f>
        <v/>
      </c>
      <c r="I2">
        <f>IF(COUNTIF(Material_Detail!$DE:$DE,$A2)&gt;0,IF(ISNUMBER(SEARCH("[済]",INDEX(Material_Detail!$D:$DC,MATCH($A2,Material_Detail!$DE:$DE,0)+1,8))),0,IFERROR(INDEX(Material_Detail!$D:$DC,MATCH($A2,Material_Detail!$DE:$DE,0),8),0)),SUMIFS(T_Shipments[Confirmed_Qty],T_Shipments[Part Name],$A2,T_Shipments[Effective_Week],8))</f>
        <v/>
      </c>
      <c r="J2">
        <f>IF(COUNTIF(Material_Detail!$DE:$DE,$A2)&gt;0,IF(ISNUMBER(SEARCH("[済]",INDEX(Material_Detail!$D:$DC,MATCH($A2,Material_Detail!$DE:$DE,0)+1,9))),0,IFERROR(INDEX(Material_Detail!$D:$DC,MATCH($A2,Material_Detail!$DE:$DE,0),9),0)),SUMIFS(T_Shipments[Confirmed_Qty],T_Shipments[Part Name],$A2,T_Shipments[Effective_Week],9))</f>
        <v/>
      </c>
      <c r="K2">
        <f>IF(COUNTIF(Material_Detail!$DE:$DE,$A2)&gt;0,IF(ISNUMBER(SEARCH("[済]",INDEX(Material_Detail!$D:$DC,MATCH($A2,Material_Detail!$DE:$DE,0)+1,10))),0,IFERROR(INDEX(Material_Detail!$D:$DC,MATCH($A2,Material_Detail!$DE:$DE,0),10),0)),SUMIFS(T_Shipments[Confirmed_Qty],T_Shipments[Part Name],$A2,T_Shipments[Effective_Week],10))</f>
        <v/>
      </c>
      <c r="L2">
        <f>IF(COUNTIF(Material_Detail!$DE:$DE,$A2)&gt;0,IF(ISNUMBER(SEARCH("[済]",INDEX(Material_Detail!$D:$DC,MATCH($A2,Material_Detail!$DE:$DE,0)+1,11))),0,IFERROR(INDEX(Material_Detail!$D:$DC,MATCH($A2,Material_Detail!$DE:$DE,0),11),0)),SUMIFS(T_Shipments[Confirmed_Qty],T_Shipments[Part Name],$A2,T_Shipments[Effective_Week],11))</f>
        <v/>
      </c>
      <c r="M2">
        <f>IF(COUNTIF(Material_Detail!$DE:$DE,$A2)&gt;0,IF(ISNUMBER(SEARCH("[済]",INDEX(Material_Detail!$D:$DC,MATCH($A2,Material_Detail!$DE:$DE,0)+1,12))),0,IFERROR(INDEX(Material_Detail!$D:$DC,MATCH($A2,Material_Detail!$DE:$DE,0),12),0)),SUMIFS(T_Shipments[Confirmed_Qty],T_Shipments[Part Name],$A2,T_Shipments[Effective_Week],12))</f>
        <v/>
      </c>
      <c r="N2">
        <f>IF(COUNTIF(Material_Detail!$DE:$DE,$A2)&gt;0,IF(ISNUMBER(SEARCH("[済]",INDEX(Material_Detail!$D:$DC,MATCH($A2,Material_Detail!$DE:$DE,0)+1,13))),0,IFERROR(INDEX(Material_Detail!$D:$DC,MATCH($A2,Material_Detail!$DE:$DE,0),13),0)),SUMIFS(T_Shipments[Confirmed_Qty],T_Shipments[Part Name],$A2,T_Shipments[Effective_Week],13))</f>
        <v/>
      </c>
      <c r="O2">
        <f>IF(COUNTIF(Material_Detail!$DE:$DE,$A2)&gt;0,IF(ISNUMBER(SEARCH("[済]",INDEX(Material_Detail!$D:$DC,MATCH($A2,Material_Detail!$DE:$DE,0)+1,14))),0,IFERROR(INDEX(Material_Detail!$D:$DC,MATCH($A2,Material_Detail!$DE:$DE,0),14),0)),SUMIFS(T_Shipments[Confirmed_Qty],T_Shipments[Part Name],$A2,T_Shipments[Effective_Week],14))</f>
        <v/>
      </c>
      <c r="P2">
        <f>IF(COUNTIF(Material_Detail!$DE:$DE,$A2)&gt;0,IF(ISNUMBER(SEARCH("[済]",INDEX(Material_Detail!$D:$DC,MATCH($A2,Material_Detail!$DE:$DE,0)+1,15))),0,IFERROR(INDEX(Material_Detail!$D:$DC,MATCH($A2,Material_Detail!$DE:$DE,0),15),0)),SUMIFS(T_Shipments[Confirmed_Qty],T_Shipments[Part Name],$A2,T_Shipments[Effective_Week],15))</f>
        <v/>
      </c>
      <c r="Q2">
        <f>IF(COUNTIF(Material_Detail!$DE:$DE,$A2)&gt;0,IF(ISNUMBER(SEARCH("[済]",INDEX(Material_Detail!$D:$DC,MATCH($A2,Material_Detail!$DE:$DE,0)+1,16))),0,IFERROR(INDEX(Material_Detail!$D:$DC,MATCH($A2,Material_Detail!$DE:$DE,0),16),0)),SUMIFS(T_Shipments[Confirmed_Qty],T_Shipments[Part Name],$A2,T_Shipments[Effective_Week],16))</f>
        <v/>
      </c>
      <c r="R2">
        <f>IF(COUNTIF(Material_Detail!$DE:$DE,$A2)&gt;0,IF(ISNUMBER(SEARCH("[済]",INDEX(Material_Detail!$D:$DC,MATCH($A2,Material_Detail!$DE:$DE,0)+1,17))),0,IFERROR(INDEX(Material_Detail!$D:$DC,MATCH($A2,Material_Detail!$DE:$DE,0),17),0)),SUMIFS(T_Shipments[Confirmed_Qty],T_Shipments[Part Name],$A2,T_Shipments[Effective_Week],17))</f>
        <v/>
      </c>
      <c r="S2">
        <f>IF(COUNTIF(Material_Detail!$DE:$DE,$A2)&gt;0,IF(ISNUMBER(SEARCH("[済]",INDEX(Material_Detail!$D:$DC,MATCH($A2,Material_Detail!$DE:$DE,0)+1,18))),0,IFERROR(INDEX(Material_Detail!$D:$DC,MATCH($A2,Material_Detail!$DE:$DE,0),18),0)),SUMIFS(T_Shipments[Confirmed_Qty],T_Shipments[Part Name],$A2,T_Shipments[Effective_Week],18))</f>
        <v/>
      </c>
      <c r="T2">
        <f>IF(COUNTIF(Material_Detail!$DE:$DE,$A2)&gt;0,IF(ISNUMBER(SEARCH("[済]",INDEX(Material_Detail!$D:$DC,MATCH($A2,Material_Detail!$DE:$DE,0)+1,19))),0,IFERROR(INDEX(Material_Detail!$D:$DC,MATCH($A2,Material_Detail!$DE:$DE,0),19),0)),SUMIFS(T_Shipments[Confirmed_Qty],T_Shipments[Part Name],$A2,T_Shipments[Effective_Week],19))</f>
        <v/>
      </c>
      <c r="U2">
        <f>IF(COUNTIF(Material_Detail!$DE:$DE,$A2)&gt;0,IF(ISNUMBER(SEARCH("[済]",INDEX(Material_Detail!$D:$DC,MATCH($A2,Material_Detail!$DE:$DE,0)+1,20))),0,IFERROR(INDEX(Material_Detail!$D:$DC,MATCH($A2,Material_Detail!$DE:$DE,0),20),0)),SUMIFS(T_Shipments[Confirmed_Qty],T_Shipments[Part Name],$A2,T_Shipments[Effective_Week],20))</f>
        <v/>
      </c>
      <c r="V2">
        <f>IF(COUNTIF(Material_Detail!$DE:$DE,$A2)&gt;0,IF(ISNUMBER(SEARCH("[済]",INDEX(Material_Detail!$D:$DC,MATCH($A2,Material_Detail!$DE:$DE,0)+1,21))),0,IFERROR(INDEX(Material_Detail!$D:$DC,MATCH($A2,Material_Detail!$DE:$DE,0),21),0)),SUMIFS(T_Shipments[Confirmed_Qty],T_Shipments[Part Name],$A2,T_Shipments[Effective_Week],21))</f>
        <v/>
      </c>
      <c r="W2">
        <f>IF(COUNTIF(Material_Detail!$DE:$DE,$A2)&gt;0,IF(ISNUMBER(SEARCH("[済]",INDEX(Material_Detail!$D:$DC,MATCH($A2,Material_Detail!$DE:$DE,0)+1,22))),0,IFERROR(INDEX(Material_Detail!$D:$DC,MATCH($A2,Material_Detail!$DE:$DE,0),22),0)),SUMIFS(T_Shipments[Confirmed_Qty],T_Shipments[Part Name],$A2,T_Shipments[Effective_Week],22))</f>
        <v/>
      </c>
      <c r="X2">
        <f>IF(COUNTIF(Material_Detail!$DE:$DE,$A2)&gt;0,IF(ISNUMBER(SEARCH("[済]",INDEX(Material_Detail!$D:$DC,MATCH($A2,Material_Detail!$DE:$DE,0)+1,23))),0,IFERROR(INDEX(Material_Detail!$D:$DC,MATCH($A2,Material_Detail!$DE:$DE,0),23),0)),SUMIFS(T_Shipments[Confirmed_Qty],T_Shipments[Part Name],$A2,T_Shipments[Effective_Week],23))</f>
        <v/>
      </c>
      <c r="Y2">
        <f>IF(COUNTIF(Material_Detail!$DE:$DE,$A2)&gt;0,IF(ISNUMBER(SEARCH("[済]",INDEX(Material_Detail!$D:$DC,MATCH($A2,Material_Detail!$DE:$DE,0)+1,24))),0,IFERROR(INDEX(Material_Detail!$D:$DC,MATCH($A2,Material_Detail!$DE:$DE,0),24),0)),SUMIFS(T_Shipments[Confirmed_Qty],T_Shipments[Part Name],$A2,T_Shipments[Effective_Week],24))</f>
        <v/>
      </c>
      <c r="Z2">
        <f>IF(COUNTIF(Material_Detail!$DE:$DE,$A2)&gt;0,IF(ISNUMBER(SEARCH("[済]",INDEX(Material_Detail!$D:$DC,MATCH($A2,Material_Detail!$DE:$DE,0)+1,25))),0,IFERROR(INDEX(Material_Detail!$D:$DC,MATCH($A2,Material_Detail!$DE:$DE,0),25),0)),SUMIFS(T_Shipments[Confirmed_Qty],T_Shipments[Part Name],$A2,T_Shipments[Effective_Week],25))</f>
        <v/>
      </c>
      <c r="AA2">
        <f>IF(COUNTIF(Material_Detail!$DE:$DE,$A2)&gt;0,IF(ISNUMBER(SEARCH("[済]",INDEX(Material_Detail!$D:$DC,MATCH($A2,Material_Detail!$DE:$DE,0)+1,26))),0,IFERROR(INDEX(Material_Detail!$D:$DC,MATCH($A2,Material_Detail!$DE:$DE,0),26),0)),SUMIFS(T_Shipments[Confirmed_Qty],T_Shipments[Part Name],$A2,T_Shipments[Effective_Week],26))</f>
        <v/>
      </c>
      <c r="AB2">
        <f>IF(COUNTIF(Material_Detail!$DE:$DE,$A2)&gt;0,IF(ISNUMBER(SEARCH("[済]",INDEX(Material_Detail!$D:$DC,MATCH($A2,Material_Detail!$DE:$DE,0)+1,27))),0,IFERROR(INDEX(Material_Detail!$D:$DC,MATCH($A2,Material_Detail!$DE:$DE,0),27),0)),SUMIFS(T_Shipments[Confirmed_Qty],T_Shipments[Part Name],$A2,T_Shipments[Effective_Week],27))</f>
        <v/>
      </c>
      <c r="AC2">
        <f>IF(COUNTIF(Material_Detail!$DE:$DE,$A2)&gt;0,IF(ISNUMBER(SEARCH("[済]",INDEX(Material_Detail!$D:$DC,MATCH($A2,Material_Detail!$DE:$DE,0)+1,28))),0,IFERROR(INDEX(Material_Detail!$D:$DC,MATCH($A2,Material_Detail!$DE:$DE,0),28),0)),SUMIFS(T_Shipments[Confirmed_Qty],T_Shipments[Part Name],$A2,T_Shipments[Effective_Week],28))</f>
        <v/>
      </c>
      <c r="AD2">
        <f>IF(COUNTIF(Material_Detail!$DE:$DE,$A2)&gt;0,IF(ISNUMBER(SEARCH("[済]",INDEX(Material_Detail!$D:$DC,MATCH($A2,Material_Detail!$DE:$DE,0)+1,29))),0,IFERROR(INDEX(Material_Detail!$D:$DC,MATCH($A2,Material_Detail!$DE:$DE,0),29),0)),SUMIFS(T_Shipments[Confirmed_Qty],T_Shipments[Part Name],$A2,T_Shipments[Effective_Week],29))</f>
        <v/>
      </c>
      <c r="AE2">
        <f>IF(COUNTIF(Material_Detail!$DE:$DE,$A2)&gt;0,IF(ISNUMBER(SEARCH("[済]",INDEX(Material_Detail!$D:$DC,MATCH($A2,Material_Detail!$DE:$DE,0)+1,30))),0,IFERROR(INDEX(Material_Detail!$D:$DC,MATCH($A2,Material_Detail!$DE:$DE,0),30),0)),SUMIFS(T_Shipments[Confirmed_Qty],T_Shipments[Part Name],$A2,T_Shipments[Effective_Week],30))</f>
        <v/>
      </c>
      <c r="AF2">
        <f>IF(COUNTIF(Material_Detail!$DE:$DE,$A2)&gt;0,IF(ISNUMBER(SEARCH("[済]",INDEX(Material_Detail!$D:$DC,MATCH($A2,Material_Detail!$DE:$DE,0)+1,31))),0,IFERROR(INDEX(Material_Detail!$D:$DC,MATCH($A2,Material_Detail!$DE:$DE,0),31),0)),SUMIFS(T_Shipments[Confirmed_Qty],T_Shipments[Part Name],$A2,T_Shipments[Effective_Week],31))</f>
        <v/>
      </c>
      <c r="AG2">
        <f>IF(COUNTIF(Material_Detail!$DE:$DE,$A2)&gt;0,IF(ISNUMBER(SEARCH("[済]",INDEX(Material_Detail!$D:$DC,MATCH($A2,Material_Detail!$DE:$DE,0)+1,32))),0,IFERROR(INDEX(Material_Detail!$D:$DC,MATCH($A2,Material_Detail!$DE:$DE,0),32),0)),SUMIFS(T_Shipments[Confirmed_Qty],T_Shipments[Part Name],$A2,T_Shipments[Effective_Week],32))</f>
        <v/>
      </c>
      <c r="AH2">
        <f>IF(COUNTIF(Material_Detail!$DE:$DE,$A2)&gt;0,IF(ISNUMBER(SEARCH("[済]",INDEX(Material_Detail!$D:$DC,MATCH($A2,Material_Detail!$DE:$DE,0)+1,33))),0,IFERROR(INDEX(Material_Detail!$D:$DC,MATCH($A2,Material_Detail!$DE:$DE,0),33),0)),SUMIFS(T_Shipments[Confirmed_Qty],T_Shipments[Part Name],$A2,T_Shipments[Effective_Week],33))</f>
        <v/>
      </c>
      <c r="AI2">
        <f>IF(COUNTIF(Material_Detail!$DE:$DE,$A2)&gt;0,IF(ISNUMBER(SEARCH("[済]",INDEX(Material_Detail!$D:$DC,MATCH($A2,Material_Detail!$DE:$DE,0)+1,34))),0,IFERROR(INDEX(Material_Detail!$D:$DC,MATCH($A2,Material_Detail!$DE:$DE,0),34),0)),SUMIFS(T_Shipments[Confirmed_Qty],T_Shipments[Part Name],$A2,T_Shipments[Effective_Week],34))</f>
        <v/>
      </c>
      <c r="AJ2">
        <f>IF(COUNTIF(Material_Detail!$DE:$DE,$A2)&gt;0,IF(ISNUMBER(SEARCH("[済]",INDEX(Material_Detail!$D:$DC,MATCH($A2,Material_Detail!$DE:$DE,0)+1,35))),0,IFERROR(INDEX(Material_Detail!$D:$DC,MATCH($A2,Material_Detail!$DE:$DE,0),35),0)),SUMIFS(T_Shipments[Confirmed_Qty],T_Shipments[Part Name],$A2,T_Shipments[Effective_Week],35))</f>
        <v/>
      </c>
      <c r="AK2">
        <f>IF(COUNTIF(Material_Detail!$DE:$DE,$A2)&gt;0,IF(ISNUMBER(SEARCH("[済]",INDEX(Material_Detail!$D:$DC,MATCH($A2,Material_Detail!$DE:$DE,0)+1,36))),0,IFERROR(INDEX(Material_Detail!$D:$DC,MATCH($A2,Material_Detail!$DE:$DE,0),36),0)),SUMIFS(T_Shipments[Confirmed_Qty],T_Shipments[Part Name],$A2,T_Shipments[Effective_Week],36))</f>
        <v/>
      </c>
      <c r="AL2">
        <f>IF(COUNTIF(Material_Detail!$DE:$DE,$A2)&gt;0,IF(ISNUMBER(SEARCH("[済]",INDEX(Material_Detail!$D:$DC,MATCH($A2,Material_Detail!$DE:$DE,0)+1,37))),0,IFERROR(INDEX(Material_Detail!$D:$DC,MATCH($A2,Material_Detail!$DE:$DE,0),37),0)),SUMIFS(T_Shipments[Confirmed_Qty],T_Shipments[Part Name],$A2,T_Shipments[Effective_Week],37))</f>
        <v/>
      </c>
      <c r="AM2">
        <f>IF(COUNTIF(Material_Detail!$DE:$DE,$A2)&gt;0,IF(ISNUMBER(SEARCH("[済]",INDEX(Material_Detail!$D:$DC,MATCH($A2,Material_Detail!$DE:$DE,0)+1,38))),0,IFERROR(INDEX(Material_Detail!$D:$DC,MATCH($A2,Material_Detail!$DE:$DE,0),38),0)),SUMIFS(T_Shipments[Confirmed_Qty],T_Shipments[Part Name],$A2,T_Shipments[Effective_Week],38))</f>
        <v/>
      </c>
      <c r="AN2">
        <f>IF(COUNTIF(Material_Detail!$DE:$DE,$A2)&gt;0,IF(ISNUMBER(SEARCH("[済]",INDEX(Material_Detail!$D:$DC,MATCH($A2,Material_Detail!$DE:$DE,0)+1,39))),0,IFERROR(INDEX(Material_Detail!$D:$DC,MATCH($A2,Material_Detail!$DE:$DE,0),39),0)),SUMIFS(T_Shipments[Confirmed_Qty],T_Shipments[Part Name],$A2,T_Shipments[Effective_Week],39))</f>
        <v/>
      </c>
      <c r="AO2">
        <f>IF(COUNTIF(Material_Detail!$DE:$DE,$A2)&gt;0,IF(ISNUMBER(SEARCH("[済]",INDEX(Material_Detail!$D:$DC,MATCH($A2,Material_Detail!$DE:$DE,0)+1,40))),0,IFERROR(INDEX(Material_Detail!$D:$DC,MATCH($A2,Material_Detail!$DE:$DE,0),40),0)),SUMIFS(T_Shipments[Confirmed_Qty],T_Shipments[Part Name],$A2,T_Shipments[Effective_Week],40))</f>
        <v/>
      </c>
      <c r="AP2">
        <f>IF(COUNTIF(Material_Detail!$DE:$DE,$A2)&gt;0,IF(ISNUMBER(SEARCH("[済]",INDEX(Material_Detail!$D:$DC,MATCH($A2,Material_Detail!$DE:$DE,0)+1,41))),0,IFERROR(INDEX(Material_Detail!$D:$DC,MATCH($A2,Material_Detail!$DE:$DE,0),41),0)),SUMIFS(T_Shipments[Confirmed_Qty],T_Shipments[Part Name],$A2,T_Shipments[Effective_Week],41))</f>
        <v/>
      </c>
      <c r="AQ2">
        <f>IF(COUNTIF(Material_Detail!$DE:$DE,$A2)&gt;0,IF(ISNUMBER(SEARCH("[済]",INDEX(Material_Detail!$D:$DC,MATCH($A2,Material_Detail!$DE:$DE,0)+1,42))),0,IFERROR(INDEX(Material_Detail!$D:$DC,MATCH($A2,Material_Detail!$DE:$DE,0),42),0)),SUMIFS(T_Shipments[Confirmed_Qty],T_Shipments[Part Name],$A2,T_Shipments[Effective_Week],42))</f>
        <v/>
      </c>
      <c r="AR2">
        <f>IF(COUNTIF(Material_Detail!$DE:$DE,$A2)&gt;0,IF(ISNUMBER(SEARCH("[済]",INDEX(Material_Detail!$D:$DC,MATCH($A2,Material_Detail!$DE:$DE,0)+1,43))),0,IFERROR(INDEX(Material_Detail!$D:$DC,MATCH($A2,Material_Detail!$DE:$DE,0),43),0)),SUMIFS(T_Shipments[Confirmed_Qty],T_Shipments[Part Name],$A2,T_Shipments[Effective_Week],43))</f>
        <v/>
      </c>
      <c r="AS2">
        <f>IF(COUNTIF(Material_Detail!$DE:$DE,$A2)&gt;0,IF(ISNUMBER(SEARCH("[済]",INDEX(Material_Detail!$D:$DC,MATCH($A2,Material_Detail!$DE:$DE,0)+1,44))),0,IFERROR(INDEX(Material_Detail!$D:$DC,MATCH($A2,Material_Detail!$DE:$DE,0),44),0)),SUMIFS(T_Shipments[Confirmed_Qty],T_Shipments[Part Name],$A2,T_Shipments[Effective_Week],44))</f>
        <v/>
      </c>
      <c r="AT2">
        <f>IF(COUNTIF(Material_Detail!$DE:$DE,$A2)&gt;0,IF(ISNUMBER(SEARCH("[済]",INDEX(Material_Detail!$D:$DC,MATCH($A2,Material_Detail!$DE:$DE,0)+1,45))),0,IFERROR(INDEX(Material_Detail!$D:$DC,MATCH($A2,Material_Detail!$DE:$DE,0),45),0)),SUMIFS(T_Shipments[Confirmed_Qty],T_Shipments[Part Name],$A2,T_Shipments[Effective_Week],45))</f>
        <v/>
      </c>
      <c r="AU2">
        <f>IF(COUNTIF(Material_Detail!$DE:$DE,$A2)&gt;0,IF(ISNUMBER(SEARCH("[済]",INDEX(Material_Detail!$D:$DC,MATCH($A2,Material_Detail!$DE:$DE,0)+1,46))),0,IFERROR(INDEX(Material_Detail!$D:$DC,MATCH($A2,Material_Detail!$DE:$DE,0),46),0)),SUMIFS(T_Shipments[Confirmed_Qty],T_Shipments[Part Name],$A2,T_Shipments[Effective_Week],46))</f>
        <v/>
      </c>
      <c r="AV2">
        <f>IF(COUNTIF(Material_Detail!$DE:$DE,$A2)&gt;0,IF(ISNUMBER(SEARCH("[済]",INDEX(Material_Detail!$D:$DC,MATCH($A2,Material_Detail!$DE:$DE,0)+1,47))),0,IFERROR(INDEX(Material_Detail!$D:$DC,MATCH($A2,Material_Detail!$DE:$DE,0),47),0)),SUMIFS(T_Shipments[Confirmed_Qty],T_Shipments[Part Name],$A2,T_Shipments[Effective_Week],47))</f>
        <v/>
      </c>
      <c r="AW2">
        <f>IF(COUNTIF(Material_Detail!$DE:$DE,$A2)&gt;0,IF(ISNUMBER(SEARCH("[済]",INDEX(Material_Detail!$D:$DC,MATCH($A2,Material_Detail!$DE:$DE,0)+1,48))),0,IFERROR(INDEX(Material_Detail!$D:$DC,MATCH($A2,Material_Detail!$DE:$DE,0),48),0)),SUMIFS(T_Shipments[Confirmed_Qty],T_Shipments[Part Name],$A2,T_Shipments[Effective_Week],48))</f>
        <v/>
      </c>
      <c r="AX2">
        <f>IF(COUNTIF(Material_Detail!$DE:$DE,$A2)&gt;0,IF(ISNUMBER(SEARCH("[済]",INDEX(Material_Detail!$D:$DC,MATCH($A2,Material_Detail!$DE:$DE,0)+1,49))),0,IFERROR(INDEX(Material_Detail!$D:$DC,MATCH($A2,Material_Detail!$DE:$DE,0),49),0)),SUMIFS(T_Shipments[Confirmed_Qty],T_Shipments[Part Name],$A2,T_Shipments[Effective_Week],49))</f>
        <v/>
      </c>
      <c r="AY2">
        <f>IF(COUNTIF(Material_Detail!$DE:$DE,$A2)&gt;0,IF(ISNUMBER(SEARCH("[済]",INDEX(Material_Detail!$D:$DC,MATCH($A2,Material_Detail!$DE:$DE,0)+1,50))),0,IFERROR(INDEX(Material_Detail!$D:$DC,MATCH($A2,Material_Detail!$DE:$DE,0),50),0)),SUMIFS(T_Shipments[Confirmed_Qty],T_Shipments[Part Name],$A2,T_Shipments[Effective_Week],50))</f>
        <v/>
      </c>
      <c r="AZ2">
        <f>IF(COUNTIF(Material_Detail!$DE:$DE,$A2)&gt;0,IF(ISNUMBER(SEARCH("[済]",INDEX(Material_Detail!$D:$DC,MATCH($A2,Material_Detail!$DE:$DE,0)+1,51))),0,IFERROR(INDEX(Material_Detail!$D:$DC,MATCH($A2,Material_Detail!$DE:$DE,0),51),0)),SUMIFS(T_Shipments[Confirmed_Qty],T_Shipments[Part Name],$A2,T_Shipments[Effective_Week],51))</f>
        <v/>
      </c>
      <c r="BA2">
        <f>IF(COUNTIF(Material_Detail!$DE:$DE,$A2)&gt;0,IF(ISNUMBER(SEARCH("[済]",INDEX(Material_Detail!$D:$DC,MATCH($A2,Material_Detail!$DE:$DE,0)+1,52))),0,IFERROR(INDEX(Material_Detail!$D:$DC,MATCH($A2,Material_Detail!$DE:$DE,0),52),0)),SUMIFS(T_Shipments[Confirmed_Qty],T_Shipments[Part Name],$A2,T_Shipments[Effective_Week],52))</f>
        <v/>
      </c>
      <c r="BB2">
        <f>IF(COUNTIF(Material_Detail!$DE:$DE,$A2)&gt;0,IF(ISNUMBER(SEARCH("[済]",INDEX(Material_Detail!$D:$DC,MATCH($A2,Material_Detail!$DE:$DE,0)+1,53))),0,IFERROR(INDEX(Material_Detail!$D:$DC,MATCH($A2,Material_Detail!$DE:$DE,0),53),0)),SUMIFS(T_Shipments[Confirmed_Qty],T_Shipments[Part Name],$A2,T_Shipments[Effective_Week],53))</f>
        <v/>
      </c>
      <c r="BC2">
        <f>IF(COUNTIF(Material_Detail!$DE:$DE,$A2)&gt;0,IF(ISNUMBER(SEARCH("[済]",INDEX(Material_Detail!$D:$DC,MATCH($A2,Material_Detail!$DE:$DE,0)+1,54))),0,IFERROR(INDEX(Material_Detail!$D:$DC,MATCH($A2,Material_Detail!$DE:$DE,0),54),0)),SUMIFS(T_Shipments[Confirmed_Qty],T_Shipments[Part Name],$A2,T_Shipments[Effective_Week],54))</f>
        <v/>
      </c>
      <c r="BD2">
        <f>IF(COUNTIF(Material_Detail!$DE:$DE,$A2)&gt;0,IF(ISNUMBER(SEARCH("[済]",INDEX(Material_Detail!$D:$DC,MATCH($A2,Material_Detail!$DE:$DE,0)+1,55))),0,IFERROR(INDEX(Material_Detail!$D:$DC,MATCH($A2,Material_Detail!$DE:$DE,0),55),0)),SUMIFS(T_Shipments[Confirmed_Qty],T_Shipments[Part Name],$A2,T_Shipments[Effective_Week],55))</f>
        <v/>
      </c>
      <c r="BE2">
        <f>IF(COUNTIF(Material_Detail!$DE:$DE,$A2)&gt;0,IF(ISNUMBER(SEARCH("[済]",INDEX(Material_Detail!$D:$DC,MATCH($A2,Material_Detail!$DE:$DE,0)+1,56))),0,IFERROR(INDEX(Material_Detail!$D:$DC,MATCH($A2,Material_Detail!$DE:$DE,0),56),0)),SUMIFS(T_Shipments[Confirmed_Qty],T_Shipments[Part Name],$A2,T_Shipments[Effective_Week],56))</f>
        <v/>
      </c>
      <c r="BF2">
        <f>IF(COUNTIF(Material_Detail!$DE:$DE,$A2)&gt;0,IF(ISNUMBER(SEARCH("[済]",INDEX(Material_Detail!$D:$DC,MATCH($A2,Material_Detail!$DE:$DE,0)+1,57))),0,IFERROR(INDEX(Material_Detail!$D:$DC,MATCH($A2,Material_Detail!$DE:$DE,0),57),0)),SUMIFS(T_Shipments[Confirmed_Qty],T_Shipments[Part Name],$A2,T_Shipments[Effective_Week],57))</f>
        <v/>
      </c>
      <c r="BG2">
        <f>IF(COUNTIF(Material_Detail!$DE:$DE,$A2)&gt;0,IF(ISNUMBER(SEARCH("[済]",INDEX(Material_Detail!$D:$DC,MATCH($A2,Material_Detail!$DE:$DE,0)+1,58))),0,IFERROR(INDEX(Material_Detail!$D:$DC,MATCH($A2,Material_Detail!$DE:$DE,0),58),0)),SUMIFS(T_Shipments[Confirmed_Qty],T_Shipments[Part Name],$A2,T_Shipments[Effective_Week],58))</f>
        <v/>
      </c>
      <c r="BH2">
        <f>IF(COUNTIF(Material_Detail!$DE:$DE,$A2)&gt;0,IF(ISNUMBER(SEARCH("[済]",INDEX(Material_Detail!$D:$DC,MATCH($A2,Material_Detail!$DE:$DE,0)+1,59))),0,IFERROR(INDEX(Material_Detail!$D:$DC,MATCH($A2,Material_Detail!$DE:$DE,0),59),0)),SUMIFS(T_Shipments[Confirmed_Qty],T_Shipments[Part Name],$A2,T_Shipments[Effective_Week],59))</f>
        <v/>
      </c>
      <c r="BI2">
        <f>IF(COUNTIF(Material_Detail!$DE:$DE,$A2)&gt;0,IF(ISNUMBER(SEARCH("[済]",INDEX(Material_Detail!$D:$DC,MATCH($A2,Material_Detail!$DE:$DE,0)+1,60))),0,IFERROR(INDEX(Material_Detail!$D:$DC,MATCH($A2,Material_Detail!$DE:$DE,0),60),0)),SUMIFS(T_Shipments[Confirmed_Qty],T_Shipments[Part Name],$A2,T_Shipments[Effective_Week],60))</f>
        <v/>
      </c>
      <c r="BJ2">
        <f>IF(COUNTIF(Material_Detail!$DE:$DE,$A2)&gt;0,IF(ISNUMBER(SEARCH("[済]",INDEX(Material_Detail!$D:$DC,MATCH($A2,Material_Detail!$DE:$DE,0)+1,61))),0,IFERROR(INDEX(Material_Detail!$D:$DC,MATCH($A2,Material_Detail!$DE:$DE,0),61),0)),SUMIFS(T_Shipments[Confirmed_Qty],T_Shipments[Part Name],$A2,T_Shipments[Effective_Week],61))</f>
        <v/>
      </c>
      <c r="BK2">
        <f>IF(COUNTIF(Material_Detail!$DE:$DE,$A2)&gt;0,IF(ISNUMBER(SEARCH("[済]",INDEX(Material_Detail!$D:$DC,MATCH($A2,Material_Detail!$DE:$DE,0)+1,62))),0,IFERROR(INDEX(Material_Detail!$D:$DC,MATCH($A2,Material_Detail!$DE:$DE,0),62),0)),SUMIFS(T_Shipments[Confirmed_Qty],T_Shipments[Part Name],$A2,T_Shipments[Effective_Week],62))</f>
        <v/>
      </c>
      <c r="BL2">
        <f>IF(COUNTIF(Material_Detail!$DE:$DE,$A2)&gt;0,IF(ISNUMBER(SEARCH("[済]",INDEX(Material_Detail!$D:$DC,MATCH($A2,Material_Detail!$DE:$DE,0)+1,63))),0,IFERROR(INDEX(Material_Detail!$D:$DC,MATCH($A2,Material_Detail!$DE:$DE,0),63),0)),SUMIFS(T_Shipments[Confirmed_Qty],T_Shipments[Part Name],$A2,T_Shipments[Effective_Week],63))</f>
        <v/>
      </c>
      <c r="BM2">
        <f>IF(COUNTIF(Material_Detail!$DE:$DE,$A2)&gt;0,IF(ISNUMBER(SEARCH("[済]",INDEX(Material_Detail!$D:$DC,MATCH($A2,Material_Detail!$DE:$DE,0)+1,64))),0,IFERROR(INDEX(Material_Detail!$D:$DC,MATCH($A2,Material_Detail!$DE:$DE,0),64),0)),SUMIFS(T_Shipments[Confirmed_Qty],T_Shipments[Part Name],$A2,T_Shipments[Effective_Week],64))</f>
        <v/>
      </c>
      <c r="BN2">
        <f>IF(COUNTIF(Material_Detail!$DE:$DE,$A2)&gt;0,IF(ISNUMBER(SEARCH("[済]",INDEX(Material_Detail!$D:$DC,MATCH($A2,Material_Detail!$DE:$DE,0)+1,65))),0,IFERROR(INDEX(Material_Detail!$D:$DC,MATCH($A2,Material_Detail!$DE:$DE,0),65),0)),SUMIFS(T_Shipments[Confirmed_Qty],T_Shipments[Part Name],$A2,T_Shipments[Effective_Week],65))</f>
        <v/>
      </c>
      <c r="BO2">
        <f>IF(COUNTIF(Material_Detail!$DE:$DE,$A2)&gt;0,IF(ISNUMBER(SEARCH("[済]",INDEX(Material_Detail!$D:$DC,MATCH($A2,Material_Detail!$DE:$DE,0)+1,66))),0,IFERROR(INDEX(Material_Detail!$D:$DC,MATCH($A2,Material_Detail!$DE:$DE,0),66),0)),SUMIFS(T_Shipments[Confirmed_Qty],T_Shipments[Part Name],$A2,T_Shipments[Effective_Week],66))</f>
        <v/>
      </c>
      <c r="BP2">
        <f>IF(COUNTIF(Material_Detail!$DE:$DE,$A2)&gt;0,IF(ISNUMBER(SEARCH("[済]",INDEX(Material_Detail!$D:$DC,MATCH($A2,Material_Detail!$DE:$DE,0)+1,67))),0,IFERROR(INDEX(Material_Detail!$D:$DC,MATCH($A2,Material_Detail!$DE:$DE,0),67),0)),SUMIFS(T_Shipments[Confirmed_Qty],T_Shipments[Part Name],$A2,T_Shipments[Effective_Week],67))</f>
        <v/>
      </c>
      <c r="BQ2">
        <f>IF(COUNTIF(Material_Detail!$DE:$DE,$A2)&gt;0,IF(ISNUMBER(SEARCH("[済]",INDEX(Material_Detail!$D:$DC,MATCH($A2,Material_Detail!$DE:$DE,0)+1,68))),0,IFERROR(INDEX(Material_Detail!$D:$DC,MATCH($A2,Material_Detail!$DE:$DE,0),68),0)),SUMIFS(T_Shipments[Confirmed_Qty],T_Shipments[Part Name],$A2,T_Shipments[Effective_Week],68))</f>
        <v/>
      </c>
      <c r="BR2">
        <f>IF(COUNTIF(Material_Detail!$DE:$DE,$A2)&gt;0,IF(ISNUMBER(SEARCH("[済]",INDEX(Material_Detail!$D:$DC,MATCH($A2,Material_Detail!$DE:$DE,0)+1,69))),0,IFERROR(INDEX(Material_Detail!$D:$DC,MATCH($A2,Material_Detail!$DE:$DE,0),69),0)),SUMIFS(T_Shipments[Confirmed_Qty],T_Shipments[Part Name],$A2,T_Shipments[Effective_Week],69))</f>
        <v/>
      </c>
      <c r="BS2">
        <f>IF(COUNTIF(Material_Detail!$DE:$DE,$A2)&gt;0,IF(ISNUMBER(SEARCH("[済]",INDEX(Material_Detail!$D:$DC,MATCH($A2,Material_Detail!$DE:$DE,0)+1,70))),0,IFERROR(INDEX(Material_Detail!$D:$DC,MATCH($A2,Material_Detail!$DE:$DE,0),70),0)),SUMIFS(T_Shipments[Confirmed_Qty],T_Shipments[Part Name],$A2,T_Shipments[Effective_Week],70))</f>
        <v/>
      </c>
      <c r="BT2">
        <f>IF(COUNTIF(Material_Detail!$DE:$DE,$A2)&gt;0,IF(ISNUMBER(SEARCH("[済]",INDEX(Material_Detail!$D:$DC,MATCH($A2,Material_Detail!$DE:$DE,0)+1,71))),0,IFERROR(INDEX(Material_Detail!$D:$DC,MATCH($A2,Material_Detail!$DE:$DE,0),71),0)),SUMIFS(T_Shipments[Confirmed_Qty],T_Shipments[Part Name],$A2,T_Shipments[Effective_Week],71))</f>
        <v/>
      </c>
      <c r="BU2">
        <f>IF(COUNTIF(Material_Detail!$DE:$DE,$A2)&gt;0,IF(ISNUMBER(SEARCH("[済]",INDEX(Material_Detail!$D:$DC,MATCH($A2,Material_Detail!$DE:$DE,0)+1,72))),0,IFERROR(INDEX(Material_Detail!$D:$DC,MATCH($A2,Material_Detail!$DE:$DE,0),72),0)),SUMIFS(T_Shipments[Confirmed_Qty],T_Shipments[Part Name],$A2,T_Shipments[Effective_Week],72))</f>
        <v/>
      </c>
      <c r="BV2">
        <f>IF(COUNTIF(Material_Detail!$DE:$DE,$A2)&gt;0,IF(ISNUMBER(SEARCH("[済]",INDEX(Material_Detail!$D:$DC,MATCH($A2,Material_Detail!$DE:$DE,0)+1,73))),0,IFERROR(INDEX(Material_Detail!$D:$DC,MATCH($A2,Material_Detail!$DE:$DE,0),73),0)),SUMIFS(T_Shipments[Confirmed_Qty],T_Shipments[Part Name],$A2,T_Shipments[Effective_Week],73))</f>
        <v/>
      </c>
      <c r="BW2">
        <f>IF(COUNTIF(Material_Detail!$DE:$DE,$A2)&gt;0,IF(ISNUMBER(SEARCH("[済]",INDEX(Material_Detail!$D:$DC,MATCH($A2,Material_Detail!$DE:$DE,0)+1,74))),0,IFERROR(INDEX(Material_Detail!$D:$DC,MATCH($A2,Material_Detail!$DE:$DE,0),74),0)),SUMIFS(T_Shipments[Confirmed_Qty],T_Shipments[Part Name],$A2,T_Shipments[Effective_Week],74))</f>
        <v/>
      </c>
      <c r="BX2">
        <f>IF(COUNTIF(Material_Detail!$DE:$DE,$A2)&gt;0,IF(ISNUMBER(SEARCH("[済]",INDEX(Material_Detail!$D:$DC,MATCH($A2,Material_Detail!$DE:$DE,0)+1,75))),0,IFERROR(INDEX(Material_Detail!$D:$DC,MATCH($A2,Material_Detail!$DE:$DE,0),75),0)),SUMIFS(T_Shipments[Confirmed_Qty],T_Shipments[Part Name],$A2,T_Shipments[Effective_Week],75))</f>
        <v/>
      </c>
      <c r="BY2">
        <f>IF(COUNTIF(Material_Detail!$DE:$DE,$A2)&gt;0,IF(ISNUMBER(SEARCH("[済]",INDEX(Material_Detail!$D:$DC,MATCH($A2,Material_Detail!$DE:$DE,0)+1,76))),0,IFERROR(INDEX(Material_Detail!$D:$DC,MATCH($A2,Material_Detail!$DE:$DE,0),76),0)),SUMIFS(T_Shipments[Confirmed_Qty],T_Shipments[Part Name],$A2,T_Shipments[Effective_Week],76))</f>
        <v/>
      </c>
      <c r="BZ2">
        <f>IF(COUNTIF(Material_Detail!$DE:$DE,$A2)&gt;0,IF(ISNUMBER(SEARCH("[済]",INDEX(Material_Detail!$D:$DC,MATCH($A2,Material_Detail!$DE:$DE,0)+1,77))),0,IFERROR(INDEX(Material_Detail!$D:$DC,MATCH($A2,Material_Detail!$DE:$DE,0),77),0)),SUMIFS(T_Shipments[Confirmed_Qty],T_Shipments[Part Name],$A2,T_Shipments[Effective_Week],77))</f>
        <v/>
      </c>
      <c r="CA2">
        <f>IF(COUNTIF(Material_Detail!$DE:$DE,$A2)&gt;0,IF(ISNUMBER(SEARCH("[済]",INDEX(Material_Detail!$D:$DC,MATCH($A2,Material_Detail!$DE:$DE,0)+1,78))),0,IFERROR(INDEX(Material_Detail!$D:$DC,MATCH($A2,Material_Detail!$DE:$DE,0),78),0)),SUMIFS(T_Shipments[Confirmed_Qty],T_Shipments[Part Name],$A2,T_Shipments[Effective_Week],78))</f>
        <v/>
      </c>
      <c r="CB2">
        <f>IF(COUNTIF(Material_Detail!$DE:$DE,$A2)&gt;0,IF(ISNUMBER(SEARCH("[済]",INDEX(Material_Detail!$D:$DC,MATCH($A2,Material_Detail!$DE:$DE,0)+1,79))),0,IFERROR(INDEX(Material_Detail!$D:$DC,MATCH($A2,Material_Detail!$DE:$DE,0),79),0)),SUMIFS(T_Shipments[Confirmed_Qty],T_Shipments[Part Name],$A2,T_Shipments[Effective_Week],79))</f>
        <v/>
      </c>
      <c r="CC2">
        <f>IF(COUNTIF(Material_Detail!$DE:$DE,$A2)&gt;0,IF(ISNUMBER(SEARCH("[済]",INDEX(Material_Detail!$D:$DC,MATCH($A2,Material_Detail!$DE:$DE,0)+1,80))),0,IFERROR(INDEX(Material_Detail!$D:$DC,MATCH($A2,Material_Detail!$DE:$DE,0),80),0)),SUMIFS(T_Shipments[Confirmed_Qty],T_Shipments[Part Name],$A2,T_Shipments[Effective_Week],80))</f>
        <v/>
      </c>
      <c r="CD2">
        <f>IF(COUNTIF(Material_Detail!$DE:$DE,$A2)&gt;0,IF(ISNUMBER(SEARCH("[済]",INDEX(Material_Detail!$D:$DC,MATCH($A2,Material_Detail!$DE:$DE,0)+1,81))),0,IFERROR(INDEX(Material_Detail!$D:$DC,MATCH($A2,Material_Detail!$DE:$DE,0),81),0)),SUMIFS(T_Shipments[Confirmed_Qty],T_Shipments[Part Name],$A2,T_Shipments[Effective_Week],81))</f>
        <v/>
      </c>
      <c r="CE2">
        <f>IF(COUNTIF(Material_Detail!$DE:$DE,$A2)&gt;0,IF(ISNUMBER(SEARCH("[済]",INDEX(Material_Detail!$D:$DC,MATCH($A2,Material_Detail!$DE:$DE,0)+1,82))),0,IFERROR(INDEX(Material_Detail!$D:$DC,MATCH($A2,Material_Detail!$DE:$DE,0),82),0)),SUMIFS(T_Shipments[Confirmed_Qty],T_Shipments[Part Name],$A2,T_Shipments[Effective_Week],82))</f>
        <v/>
      </c>
      <c r="CF2">
        <f>IF(COUNTIF(Material_Detail!$DE:$DE,$A2)&gt;0,IF(ISNUMBER(SEARCH("[済]",INDEX(Material_Detail!$D:$DC,MATCH($A2,Material_Detail!$DE:$DE,0)+1,83))),0,IFERROR(INDEX(Material_Detail!$D:$DC,MATCH($A2,Material_Detail!$DE:$DE,0),83),0)),SUMIFS(T_Shipments[Confirmed_Qty],T_Shipments[Part Name],$A2,T_Shipments[Effective_Week],83))</f>
        <v/>
      </c>
      <c r="CG2">
        <f>IF(COUNTIF(Material_Detail!$DE:$DE,$A2)&gt;0,IF(ISNUMBER(SEARCH("[済]",INDEX(Material_Detail!$D:$DC,MATCH($A2,Material_Detail!$DE:$DE,0)+1,84))),0,IFERROR(INDEX(Material_Detail!$D:$DC,MATCH($A2,Material_Detail!$DE:$DE,0),84),0)),SUMIFS(T_Shipments[Confirmed_Qty],T_Shipments[Part Name],$A2,T_Shipments[Effective_Week],84))</f>
        <v/>
      </c>
      <c r="CH2">
        <f>IF(COUNTIF(Material_Detail!$DE:$DE,$A2)&gt;0,IF(ISNUMBER(SEARCH("[済]",INDEX(Material_Detail!$D:$DC,MATCH($A2,Material_Detail!$DE:$DE,0)+1,85))),0,IFERROR(INDEX(Material_Detail!$D:$DC,MATCH($A2,Material_Detail!$DE:$DE,0),85),0)),SUMIFS(T_Shipments[Confirmed_Qty],T_Shipments[Part Name],$A2,T_Shipments[Effective_Week],85))</f>
        <v/>
      </c>
      <c r="CI2">
        <f>IF(COUNTIF(Material_Detail!$DE:$DE,$A2)&gt;0,IF(ISNUMBER(SEARCH("[済]",INDEX(Material_Detail!$D:$DC,MATCH($A2,Material_Detail!$DE:$DE,0)+1,86))),0,IFERROR(INDEX(Material_Detail!$D:$DC,MATCH($A2,Material_Detail!$DE:$DE,0),86),0)),SUMIFS(T_Shipments[Confirmed_Qty],T_Shipments[Part Name],$A2,T_Shipments[Effective_Week],86))</f>
        <v/>
      </c>
      <c r="CJ2">
        <f>IF(COUNTIF(Material_Detail!$DE:$DE,$A2)&gt;0,IF(ISNUMBER(SEARCH("[済]",INDEX(Material_Detail!$D:$DC,MATCH($A2,Material_Detail!$DE:$DE,0)+1,87))),0,IFERROR(INDEX(Material_Detail!$D:$DC,MATCH($A2,Material_Detail!$DE:$DE,0),87),0)),SUMIFS(T_Shipments[Confirmed_Qty],T_Shipments[Part Name],$A2,T_Shipments[Effective_Week],87))</f>
        <v/>
      </c>
      <c r="CK2">
        <f>IF(COUNTIF(Material_Detail!$DE:$DE,$A2)&gt;0,IF(ISNUMBER(SEARCH("[済]",INDEX(Material_Detail!$D:$DC,MATCH($A2,Material_Detail!$DE:$DE,0)+1,88))),0,IFERROR(INDEX(Material_Detail!$D:$DC,MATCH($A2,Material_Detail!$DE:$DE,0),88),0)),SUMIFS(T_Shipments[Confirmed_Qty],T_Shipments[Part Name],$A2,T_Shipments[Effective_Week],88))</f>
        <v/>
      </c>
      <c r="CL2">
        <f>IF(COUNTIF(Material_Detail!$DE:$DE,$A2)&gt;0,IF(ISNUMBER(SEARCH("[済]",INDEX(Material_Detail!$D:$DC,MATCH($A2,Material_Detail!$DE:$DE,0)+1,89))),0,IFERROR(INDEX(Material_Detail!$D:$DC,MATCH($A2,Material_Detail!$DE:$DE,0),89),0)),SUMIFS(T_Shipments[Confirmed_Qty],T_Shipments[Part Name],$A2,T_Shipments[Effective_Week],89))</f>
        <v/>
      </c>
      <c r="CM2">
        <f>IF(COUNTIF(Material_Detail!$DE:$DE,$A2)&gt;0,IF(ISNUMBER(SEARCH("[済]",INDEX(Material_Detail!$D:$DC,MATCH($A2,Material_Detail!$DE:$DE,0)+1,90))),0,IFERROR(INDEX(Material_Detail!$D:$DC,MATCH($A2,Material_Detail!$DE:$DE,0),90),0)),SUMIFS(T_Shipments[Confirmed_Qty],T_Shipments[Part Name],$A2,T_Shipments[Effective_Week],90))</f>
        <v/>
      </c>
      <c r="CN2">
        <f>IF(COUNTIF(Material_Detail!$DE:$DE,$A2)&gt;0,IF(ISNUMBER(SEARCH("[済]",INDEX(Material_Detail!$D:$DC,MATCH($A2,Material_Detail!$DE:$DE,0)+1,91))),0,IFERROR(INDEX(Material_Detail!$D:$DC,MATCH($A2,Material_Detail!$DE:$DE,0),91),0)),SUMIFS(T_Shipments[Confirmed_Qty],T_Shipments[Part Name],$A2,T_Shipments[Effective_Week],91))</f>
        <v/>
      </c>
      <c r="CO2">
        <f>IF(COUNTIF(Material_Detail!$DE:$DE,$A2)&gt;0,IF(ISNUMBER(SEARCH("[済]",INDEX(Material_Detail!$D:$DC,MATCH($A2,Material_Detail!$DE:$DE,0)+1,92))),0,IFERROR(INDEX(Material_Detail!$D:$DC,MATCH($A2,Material_Detail!$DE:$DE,0),92),0)),SUMIFS(T_Shipments[Confirmed_Qty],T_Shipments[Part Name],$A2,T_Shipments[Effective_Week],92))</f>
        <v/>
      </c>
      <c r="CP2">
        <f>IF(COUNTIF(Material_Detail!$DE:$DE,$A2)&gt;0,IF(ISNUMBER(SEARCH("[済]",INDEX(Material_Detail!$D:$DC,MATCH($A2,Material_Detail!$DE:$DE,0)+1,93))),0,IFERROR(INDEX(Material_Detail!$D:$DC,MATCH($A2,Material_Detail!$DE:$DE,0),93),0)),SUMIFS(T_Shipments[Confirmed_Qty],T_Shipments[Part Name],$A2,T_Shipments[Effective_Week],93))</f>
        <v/>
      </c>
      <c r="CQ2">
        <f>IF(COUNTIF(Material_Detail!$DE:$DE,$A2)&gt;0,IF(ISNUMBER(SEARCH("[済]",INDEX(Material_Detail!$D:$DC,MATCH($A2,Material_Detail!$DE:$DE,0)+1,94))),0,IFERROR(INDEX(Material_Detail!$D:$DC,MATCH($A2,Material_Detail!$DE:$DE,0),94),0)),SUMIFS(T_Shipments[Confirmed_Qty],T_Shipments[Part Name],$A2,T_Shipments[Effective_Week],94))</f>
        <v/>
      </c>
      <c r="CR2">
        <f>IF(COUNTIF(Material_Detail!$DE:$DE,$A2)&gt;0,IF(ISNUMBER(SEARCH("[済]",INDEX(Material_Detail!$D:$DC,MATCH($A2,Material_Detail!$DE:$DE,0)+1,95))),0,IFERROR(INDEX(Material_Detail!$D:$DC,MATCH($A2,Material_Detail!$DE:$DE,0),95),0)),SUMIFS(T_Shipments[Confirmed_Qty],T_Shipments[Part Name],$A2,T_Shipments[Effective_Week],95))</f>
        <v/>
      </c>
      <c r="CS2">
        <f>IF(COUNTIF(Material_Detail!$DE:$DE,$A2)&gt;0,IF(ISNUMBER(SEARCH("[済]",INDEX(Material_Detail!$D:$DC,MATCH($A2,Material_Detail!$DE:$DE,0)+1,96))),0,IFERROR(INDEX(Material_Detail!$D:$DC,MATCH($A2,Material_Detail!$DE:$DE,0),96),0)),SUMIFS(T_Shipments[Confirmed_Qty],T_Shipments[Part Name],$A2,T_Shipments[Effective_Week],96))</f>
        <v/>
      </c>
      <c r="CT2">
        <f>IF(COUNTIF(Material_Detail!$DE:$DE,$A2)&gt;0,IF(ISNUMBER(SEARCH("[済]",INDEX(Material_Detail!$D:$DC,MATCH($A2,Material_Detail!$DE:$DE,0)+1,97))),0,IFERROR(INDEX(Material_Detail!$D:$DC,MATCH($A2,Material_Detail!$DE:$DE,0),97),0)),SUMIFS(T_Shipments[Confirmed_Qty],T_Shipments[Part Name],$A2,T_Shipments[Effective_Week],97))</f>
        <v/>
      </c>
      <c r="CU2">
        <f>IF(COUNTIF(Material_Detail!$DE:$DE,$A2)&gt;0,IF(ISNUMBER(SEARCH("[済]",INDEX(Material_Detail!$D:$DC,MATCH($A2,Material_Detail!$DE:$DE,0)+1,98))),0,IFERROR(INDEX(Material_Detail!$D:$DC,MATCH($A2,Material_Detail!$DE:$DE,0),98),0)),SUMIFS(T_Shipments[Confirmed_Qty],T_Shipments[Part Name],$A2,T_Shipments[Effective_Week],98))</f>
        <v/>
      </c>
      <c r="CV2">
        <f>IF(COUNTIF(Material_Detail!$DE:$DE,$A2)&gt;0,IF(ISNUMBER(SEARCH("[済]",INDEX(Material_Detail!$D:$DC,MATCH($A2,Material_Detail!$DE:$DE,0)+1,99))),0,IFERROR(INDEX(Material_Detail!$D:$DC,MATCH($A2,Material_Detail!$DE:$DE,0),99),0)),SUMIFS(T_Shipments[Confirmed_Qty],T_Shipments[Part Name],$A2,T_Shipments[Effective_Week],99))</f>
        <v/>
      </c>
      <c r="CW2">
        <f>IF(COUNTIF(Material_Detail!$DE:$DE,$A2)&gt;0,IF(ISNUMBER(SEARCH("[済]",INDEX(Material_Detail!$D:$DC,MATCH($A2,Material_Detail!$DE:$DE,0)+1,100))),0,IFERROR(INDEX(Material_Detail!$D:$DC,MATCH($A2,Material_Detail!$DE:$DE,0),100),0)),SUMIFS(T_Shipments[Confirmed_Qty],T_Shipments[Part Name],$A2,T_Shipments[Effective_Week],100))</f>
        <v/>
      </c>
      <c r="CX2">
        <f>IF(COUNTIF(Material_Detail!$DE:$DE,$A2)&gt;0,IF(ISNUMBER(SEARCH("[済]",INDEX(Material_Detail!$D:$DC,MATCH($A2,Material_Detail!$DE:$DE,0)+1,101))),0,IFERROR(INDEX(Material_Detail!$D:$DC,MATCH($A2,Material_Detail!$DE:$DE,0),101),0)),SUMIFS(T_Shipments[Confirmed_Qty],T_Shipments[Part Name],$A2,T_Shipments[Effective_Week],101))</f>
        <v/>
      </c>
      <c r="CY2">
        <f>IF(COUNTIF(Material_Detail!$DE:$DE,$A2)&gt;0,IF(ISNUMBER(SEARCH("[済]",INDEX(Material_Detail!$D:$DC,MATCH($A2,Material_Detail!$DE:$DE,0)+1,102))),0,IFERROR(INDEX(Material_Detail!$D:$DC,MATCH($A2,Material_Detail!$DE:$DE,0),102),0)),SUMIFS(T_Shipments[Confirmed_Qty],T_Shipments[Part Name],$A2,T_Shipments[Effective_Week],102))</f>
        <v/>
      </c>
      <c r="CZ2">
        <f>IF(COUNTIF(Material_Detail!$DE:$DE,$A2)&gt;0,IF(ISNUMBER(SEARCH("[済]",INDEX(Material_Detail!$D:$DC,MATCH($A2,Material_Detail!$DE:$DE,0)+1,103))),0,IFERROR(INDEX(Material_Detail!$D:$DC,MATCH($A2,Material_Detail!$DE:$DE,0),103),0)),SUMIFS(T_Shipments[Confirmed_Qty],T_Shipments[Part Name],$A2,T_Shipments[Effective_Week],103))</f>
        <v/>
      </c>
      <c r="DA2">
        <f>IF(COUNTIF(Material_Detail!$DE:$DE,$A2)&gt;0,IF(ISNUMBER(SEARCH("[済]",INDEX(Material_Detail!$D:$DC,MATCH($A2,Material_Detail!$DE:$DE,0)+1,104))),0,IFERROR(INDEX(Material_Detail!$D:$DC,MATCH($A2,Material_Detail!$DE:$DE,0),104),0)),SUMIFS(T_Shipments[Confirmed_Qty],T_Shipments[Part Name],$A2,T_Shipments[Effective_Week],104))</f>
        <v/>
      </c>
    </row>
    <row r="3">
      <c r="A3" t="inlineStr">
        <is>
          <t>1EK</t>
        </is>
      </c>
      <c r="B3">
        <f>IF(COUNTIF(Material_Detail!$DE:$DE,$A3)&gt;0,IF(ISNUMBER(SEARCH("[済]",INDEX(Material_Detail!$D:$DC,MATCH($A3,Material_Detail!$DE:$DE,0)+1,1))),0,IFERROR(INDEX(Material_Detail!$D:$DC,MATCH($A3,Material_Detail!$DE:$DE,0),1),0)),SUMIFS(T_Shipments[Confirmed_Qty],T_Shipments[Part Name],$A3,T_Shipments[Effective_Week],1))</f>
        <v/>
      </c>
      <c r="C3">
        <f>IF(COUNTIF(Material_Detail!$DE:$DE,$A3)&gt;0,IF(ISNUMBER(SEARCH("[済]",INDEX(Material_Detail!$D:$DC,MATCH($A3,Material_Detail!$DE:$DE,0)+1,2))),0,IFERROR(INDEX(Material_Detail!$D:$DC,MATCH($A3,Material_Detail!$DE:$DE,0),2),0)),SUMIFS(T_Shipments[Confirmed_Qty],T_Shipments[Part Name],$A3,T_Shipments[Effective_Week],2))</f>
        <v/>
      </c>
      <c r="D3">
        <f>IF(COUNTIF(Material_Detail!$DE:$DE,$A3)&gt;0,IF(ISNUMBER(SEARCH("[済]",INDEX(Material_Detail!$D:$DC,MATCH($A3,Material_Detail!$DE:$DE,0)+1,3))),0,IFERROR(INDEX(Material_Detail!$D:$DC,MATCH($A3,Material_Detail!$DE:$DE,0),3),0)),SUMIFS(T_Shipments[Confirmed_Qty],T_Shipments[Part Name],$A3,T_Shipments[Effective_Week],3))</f>
        <v/>
      </c>
      <c r="E3">
        <f>IF(COUNTIF(Material_Detail!$DE:$DE,$A3)&gt;0,IF(ISNUMBER(SEARCH("[済]",INDEX(Material_Detail!$D:$DC,MATCH($A3,Material_Detail!$DE:$DE,0)+1,4))),0,IFERROR(INDEX(Material_Detail!$D:$DC,MATCH($A3,Material_Detail!$DE:$DE,0),4),0)),SUMIFS(T_Shipments[Confirmed_Qty],T_Shipments[Part Name],$A3,T_Shipments[Effective_Week],4))</f>
        <v/>
      </c>
      <c r="F3">
        <f>IF(COUNTIF(Material_Detail!$DE:$DE,$A3)&gt;0,IF(ISNUMBER(SEARCH("[済]",INDEX(Material_Detail!$D:$DC,MATCH($A3,Material_Detail!$DE:$DE,0)+1,5))),0,IFERROR(INDEX(Material_Detail!$D:$DC,MATCH($A3,Material_Detail!$DE:$DE,0),5),0)),SUMIFS(T_Shipments[Confirmed_Qty],T_Shipments[Part Name],$A3,T_Shipments[Effective_Week],5))</f>
        <v/>
      </c>
      <c r="G3">
        <f>IF(COUNTIF(Material_Detail!$DE:$DE,$A3)&gt;0,IF(ISNUMBER(SEARCH("[済]",INDEX(Material_Detail!$D:$DC,MATCH($A3,Material_Detail!$DE:$DE,0)+1,6))),0,IFERROR(INDEX(Material_Detail!$D:$DC,MATCH($A3,Material_Detail!$DE:$DE,0),6),0)),SUMIFS(T_Shipments[Confirmed_Qty],T_Shipments[Part Name],$A3,T_Shipments[Effective_Week],6))</f>
        <v/>
      </c>
      <c r="H3">
        <f>IF(COUNTIF(Material_Detail!$DE:$DE,$A3)&gt;0,IF(ISNUMBER(SEARCH("[済]",INDEX(Material_Detail!$D:$DC,MATCH($A3,Material_Detail!$DE:$DE,0)+1,7))),0,IFERROR(INDEX(Material_Detail!$D:$DC,MATCH($A3,Material_Detail!$DE:$DE,0),7),0)),SUMIFS(T_Shipments[Confirmed_Qty],T_Shipments[Part Name],$A3,T_Shipments[Effective_Week],7))</f>
        <v/>
      </c>
      <c r="I3">
        <f>IF(COUNTIF(Material_Detail!$DE:$DE,$A3)&gt;0,IF(ISNUMBER(SEARCH("[済]",INDEX(Material_Detail!$D:$DC,MATCH($A3,Material_Detail!$DE:$DE,0)+1,8))),0,IFERROR(INDEX(Material_Detail!$D:$DC,MATCH($A3,Material_Detail!$DE:$DE,0),8),0)),SUMIFS(T_Shipments[Confirmed_Qty],T_Shipments[Part Name],$A3,T_Shipments[Effective_Week],8))</f>
        <v/>
      </c>
      <c r="J3">
        <f>IF(COUNTIF(Material_Detail!$DE:$DE,$A3)&gt;0,IF(ISNUMBER(SEARCH("[済]",INDEX(Material_Detail!$D:$DC,MATCH($A3,Material_Detail!$DE:$DE,0)+1,9))),0,IFERROR(INDEX(Material_Detail!$D:$DC,MATCH($A3,Material_Detail!$DE:$DE,0),9),0)),SUMIFS(T_Shipments[Confirmed_Qty],T_Shipments[Part Name],$A3,T_Shipments[Effective_Week],9))</f>
        <v/>
      </c>
      <c r="K3">
        <f>IF(COUNTIF(Material_Detail!$DE:$DE,$A3)&gt;0,IF(ISNUMBER(SEARCH("[済]",INDEX(Material_Detail!$D:$DC,MATCH($A3,Material_Detail!$DE:$DE,0)+1,10))),0,IFERROR(INDEX(Material_Detail!$D:$DC,MATCH($A3,Material_Detail!$DE:$DE,0),10),0)),SUMIFS(T_Shipments[Confirmed_Qty],T_Shipments[Part Name],$A3,T_Shipments[Effective_Week],10))</f>
        <v/>
      </c>
      <c r="L3">
        <f>IF(COUNTIF(Material_Detail!$DE:$DE,$A3)&gt;0,IF(ISNUMBER(SEARCH("[済]",INDEX(Material_Detail!$D:$DC,MATCH($A3,Material_Detail!$DE:$DE,0)+1,11))),0,IFERROR(INDEX(Material_Detail!$D:$DC,MATCH($A3,Material_Detail!$DE:$DE,0),11),0)),SUMIFS(T_Shipments[Confirmed_Qty],T_Shipments[Part Name],$A3,T_Shipments[Effective_Week],11))</f>
        <v/>
      </c>
      <c r="M3">
        <f>IF(COUNTIF(Material_Detail!$DE:$DE,$A3)&gt;0,IF(ISNUMBER(SEARCH("[済]",INDEX(Material_Detail!$D:$DC,MATCH($A3,Material_Detail!$DE:$DE,0)+1,12))),0,IFERROR(INDEX(Material_Detail!$D:$DC,MATCH($A3,Material_Detail!$DE:$DE,0),12),0)),SUMIFS(T_Shipments[Confirmed_Qty],T_Shipments[Part Name],$A3,T_Shipments[Effective_Week],12))</f>
        <v/>
      </c>
      <c r="N3">
        <f>IF(COUNTIF(Material_Detail!$DE:$DE,$A3)&gt;0,IF(ISNUMBER(SEARCH("[済]",INDEX(Material_Detail!$D:$DC,MATCH($A3,Material_Detail!$DE:$DE,0)+1,13))),0,IFERROR(INDEX(Material_Detail!$D:$DC,MATCH($A3,Material_Detail!$DE:$DE,0),13),0)),SUMIFS(T_Shipments[Confirmed_Qty],T_Shipments[Part Name],$A3,T_Shipments[Effective_Week],13))</f>
        <v/>
      </c>
      <c r="O3">
        <f>IF(COUNTIF(Material_Detail!$DE:$DE,$A3)&gt;0,IF(ISNUMBER(SEARCH("[済]",INDEX(Material_Detail!$D:$DC,MATCH($A3,Material_Detail!$DE:$DE,0)+1,14))),0,IFERROR(INDEX(Material_Detail!$D:$DC,MATCH($A3,Material_Detail!$DE:$DE,0),14),0)),SUMIFS(T_Shipments[Confirmed_Qty],T_Shipments[Part Name],$A3,T_Shipments[Effective_Week],14))</f>
        <v/>
      </c>
      <c r="P3">
        <f>IF(COUNTIF(Material_Detail!$DE:$DE,$A3)&gt;0,IF(ISNUMBER(SEARCH("[済]",INDEX(Material_Detail!$D:$DC,MATCH($A3,Material_Detail!$DE:$DE,0)+1,15))),0,IFERROR(INDEX(Material_Detail!$D:$DC,MATCH($A3,Material_Detail!$DE:$DE,0),15),0)),SUMIFS(T_Shipments[Confirmed_Qty],T_Shipments[Part Name],$A3,T_Shipments[Effective_Week],15))</f>
        <v/>
      </c>
      <c r="Q3">
        <f>IF(COUNTIF(Material_Detail!$DE:$DE,$A3)&gt;0,IF(ISNUMBER(SEARCH("[済]",INDEX(Material_Detail!$D:$DC,MATCH($A3,Material_Detail!$DE:$DE,0)+1,16))),0,IFERROR(INDEX(Material_Detail!$D:$DC,MATCH($A3,Material_Detail!$DE:$DE,0),16),0)),SUMIFS(T_Shipments[Confirmed_Qty],T_Shipments[Part Name],$A3,T_Shipments[Effective_Week],16))</f>
        <v/>
      </c>
      <c r="R3">
        <f>IF(COUNTIF(Material_Detail!$DE:$DE,$A3)&gt;0,IF(ISNUMBER(SEARCH("[済]",INDEX(Material_Detail!$D:$DC,MATCH($A3,Material_Detail!$DE:$DE,0)+1,17))),0,IFERROR(INDEX(Material_Detail!$D:$DC,MATCH($A3,Material_Detail!$DE:$DE,0),17),0)),SUMIFS(T_Shipments[Confirmed_Qty],T_Shipments[Part Name],$A3,T_Shipments[Effective_Week],17))</f>
        <v/>
      </c>
      <c r="S3">
        <f>IF(COUNTIF(Material_Detail!$DE:$DE,$A3)&gt;0,IF(ISNUMBER(SEARCH("[済]",INDEX(Material_Detail!$D:$DC,MATCH($A3,Material_Detail!$DE:$DE,0)+1,18))),0,IFERROR(INDEX(Material_Detail!$D:$DC,MATCH($A3,Material_Detail!$DE:$DE,0),18),0)),SUMIFS(T_Shipments[Confirmed_Qty],T_Shipments[Part Name],$A3,T_Shipments[Effective_Week],18))</f>
        <v/>
      </c>
      <c r="T3">
        <f>IF(COUNTIF(Material_Detail!$DE:$DE,$A3)&gt;0,IF(ISNUMBER(SEARCH("[済]",INDEX(Material_Detail!$D:$DC,MATCH($A3,Material_Detail!$DE:$DE,0)+1,19))),0,IFERROR(INDEX(Material_Detail!$D:$DC,MATCH($A3,Material_Detail!$DE:$DE,0),19),0)),SUMIFS(T_Shipments[Confirmed_Qty],T_Shipments[Part Name],$A3,T_Shipments[Effective_Week],19))</f>
        <v/>
      </c>
      <c r="U3">
        <f>IF(COUNTIF(Material_Detail!$DE:$DE,$A3)&gt;0,IF(ISNUMBER(SEARCH("[済]",INDEX(Material_Detail!$D:$DC,MATCH($A3,Material_Detail!$DE:$DE,0)+1,20))),0,IFERROR(INDEX(Material_Detail!$D:$DC,MATCH($A3,Material_Detail!$DE:$DE,0),20),0)),SUMIFS(T_Shipments[Confirmed_Qty],T_Shipments[Part Name],$A3,T_Shipments[Effective_Week],20))</f>
        <v/>
      </c>
      <c r="V3">
        <f>IF(COUNTIF(Material_Detail!$DE:$DE,$A3)&gt;0,IF(ISNUMBER(SEARCH("[済]",INDEX(Material_Detail!$D:$DC,MATCH($A3,Material_Detail!$DE:$DE,0)+1,21))),0,IFERROR(INDEX(Material_Detail!$D:$DC,MATCH($A3,Material_Detail!$DE:$DE,0),21),0)),SUMIFS(T_Shipments[Confirmed_Qty],T_Shipments[Part Name],$A3,T_Shipments[Effective_Week],21))</f>
        <v/>
      </c>
      <c r="W3">
        <f>IF(COUNTIF(Material_Detail!$DE:$DE,$A3)&gt;0,IF(ISNUMBER(SEARCH("[済]",INDEX(Material_Detail!$D:$DC,MATCH($A3,Material_Detail!$DE:$DE,0)+1,22))),0,IFERROR(INDEX(Material_Detail!$D:$DC,MATCH($A3,Material_Detail!$DE:$DE,0),22),0)),SUMIFS(T_Shipments[Confirmed_Qty],T_Shipments[Part Name],$A3,T_Shipments[Effective_Week],22))</f>
        <v/>
      </c>
      <c r="X3">
        <f>IF(COUNTIF(Material_Detail!$DE:$DE,$A3)&gt;0,IF(ISNUMBER(SEARCH("[済]",INDEX(Material_Detail!$D:$DC,MATCH($A3,Material_Detail!$DE:$DE,0)+1,23))),0,IFERROR(INDEX(Material_Detail!$D:$DC,MATCH($A3,Material_Detail!$DE:$DE,0),23),0)),SUMIFS(T_Shipments[Confirmed_Qty],T_Shipments[Part Name],$A3,T_Shipments[Effective_Week],23))</f>
        <v/>
      </c>
      <c r="Y3">
        <f>IF(COUNTIF(Material_Detail!$DE:$DE,$A3)&gt;0,IF(ISNUMBER(SEARCH("[済]",INDEX(Material_Detail!$D:$DC,MATCH($A3,Material_Detail!$DE:$DE,0)+1,24))),0,IFERROR(INDEX(Material_Detail!$D:$DC,MATCH($A3,Material_Detail!$DE:$DE,0),24),0)),SUMIFS(T_Shipments[Confirmed_Qty],T_Shipments[Part Name],$A3,T_Shipments[Effective_Week],24))</f>
        <v/>
      </c>
      <c r="Z3">
        <f>IF(COUNTIF(Material_Detail!$DE:$DE,$A3)&gt;0,IF(ISNUMBER(SEARCH("[済]",INDEX(Material_Detail!$D:$DC,MATCH($A3,Material_Detail!$DE:$DE,0)+1,25))),0,IFERROR(INDEX(Material_Detail!$D:$DC,MATCH($A3,Material_Detail!$DE:$DE,0),25),0)),SUMIFS(T_Shipments[Confirmed_Qty],T_Shipments[Part Name],$A3,T_Shipments[Effective_Week],25))</f>
        <v/>
      </c>
      <c r="AA3">
        <f>IF(COUNTIF(Material_Detail!$DE:$DE,$A3)&gt;0,IF(ISNUMBER(SEARCH("[済]",INDEX(Material_Detail!$D:$DC,MATCH($A3,Material_Detail!$DE:$DE,0)+1,26))),0,IFERROR(INDEX(Material_Detail!$D:$DC,MATCH($A3,Material_Detail!$DE:$DE,0),26),0)),SUMIFS(T_Shipments[Confirmed_Qty],T_Shipments[Part Name],$A3,T_Shipments[Effective_Week],26))</f>
        <v/>
      </c>
      <c r="AB3">
        <f>IF(COUNTIF(Material_Detail!$DE:$DE,$A3)&gt;0,IF(ISNUMBER(SEARCH("[済]",INDEX(Material_Detail!$D:$DC,MATCH($A3,Material_Detail!$DE:$DE,0)+1,27))),0,IFERROR(INDEX(Material_Detail!$D:$DC,MATCH($A3,Material_Detail!$DE:$DE,0),27),0)),SUMIFS(T_Shipments[Confirmed_Qty],T_Shipments[Part Name],$A3,T_Shipments[Effective_Week],27))</f>
        <v/>
      </c>
      <c r="AC3">
        <f>IF(COUNTIF(Material_Detail!$DE:$DE,$A3)&gt;0,IF(ISNUMBER(SEARCH("[済]",INDEX(Material_Detail!$D:$DC,MATCH($A3,Material_Detail!$DE:$DE,0)+1,28))),0,IFERROR(INDEX(Material_Detail!$D:$DC,MATCH($A3,Material_Detail!$DE:$DE,0),28),0)),SUMIFS(T_Shipments[Confirmed_Qty],T_Shipments[Part Name],$A3,T_Shipments[Effective_Week],28))</f>
        <v/>
      </c>
      <c r="AD3">
        <f>IF(COUNTIF(Material_Detail!$DE:$DE,$A3)&gt;0,IF(ISNUMBER(SEARCH("[済]",INDEX(Material_Detail!$D:$DC,MATCH($A3,Material_Detail!$DE:$DE,0)+1,29))),0,IFERROR(INDEX(Material_Detail!$D:$DC,MATCH($A3,Material_Detail!$DE:$DE,0),29),0)),SUMIFS(T_Shipments[Confirmed_Qty],T_Shipments[Part Name],$A3,T_Shipments[Effective_Week],29))</f>
        <v/>
      </c>
      <c r="AE3">
        <f>IF(COUNTIF(Material_Detail!$DE:$DE,$A3)&gt;0,IF(ISNUMBER(SEARCH("[済]",INDEX(Material_Detail!$D:$DC,MATCH($A3,Material_Detail!$DE:$DE,0)+1,30))),0,IFERROR(INDEX(Material_Detail!$D:$DC,MATCH($A3,Material_Detail!$DE:$DE,0),30),0)),SUMIFS(T_Shipments[Confirmed_Qty],T_Shipments[Part Name],$A3,T_Shipments[Effective_Week],30))</f>
        <v/>
      </c>
      <c r="AF3">
        <f>IF(COUNTIF(Material_Detail!$DE:$DE,$A3)&gt;0,IF(ISNUMBER(SEARCH("[済]",INDEX(Material_Detail!$D:$DC,MATCH($A3,Material_Detail!$DE:$DE,0)+1,31))),0,IFERROR(INDEX(Material_Detail!$D:$DC,MATCH($A3,Material_Detail!$DE:$DE,0),31),0)),SUMIFS(T_Shipments[Confirmed_Qty],T_Shipments[Part Name],$A3,T_Shipments[Effective_Week],31))</f>
        <v/>
      </c>
      <c r="AG3">
        <f>IF(COUNTIF(Material_Detail!$DE:$DE,$A3)&gt;0,IF(ISNUMBER(SEARCH("[済]",INDEX(Material_Detail!$D:$DC,MATCH($A3,Material_Detail!$DE:$DE,0)+1,32))),0,IFERROR(INDEX(Material_Detail!$D:$DC,MATCH($A3,Material_Detail!$DE:$DE,0),32),0)),SUMIFS(T_Shipments[Confirmed_Qty],T_Shipments[Part Name],$A3,T_Shipments[Effective_Week],32))</f>
        <v/>
      </c>
      <c r="AH3">
        <f>IF(COUNTIF(Material_Detail!$DE:$DE,$A3)&gt;0,IF(ISNUMBER(SEARCH("[済]",INDEX(Material_Detail!$D:$DC,MATCH($A3,Material_Detail!$DE:$DE,0)+1,33))),0,IFERROR(INDEX(Material_Detail!$D:$DC,MATCH($A3,Material_Detail!$DE:$DE,0),33),0)),SUMIFS(T_Shipments[Confirmed_Qty],T_Shipments[Part Name],$A3,T_Shipments[Effective_Week],33))</f>
        <v/>
      </c>
      <c r="AI3">
        <f>IF(COUNTIF(Material_Detail!$DE:$DE,$A3)&gt;0,IF(ISNUMBER(SEARCH("[済]",INDEX(Material_Detail!$D:$DC,MATCH($A3,Material_Detail!$DE:$DE,0)+1,34))),0,IFERROR(INDEX(Material_Detail!$D:$DC,MATCH($A3,Material_Detail!$DE:$DE,0),34),0)),SUMIFS(T_Shipments[Confirmed_Qty],T_Shipments[Part Name],$A3,T_Shipments[Effective_Week],34))</f>
        <v/>
      </c>
      <c r="AJ3">
        <f>IF(COUNTIF(Material_Detail!$DE:$DE,$A3)&gt;0,IF(ISNUMBER(SEARCH("[済]",INDEX(Material_Detail!$D:$DC,MATCH($A3,Material_Detail!$DE:$DE,0)+1,35))),0,IFERROR(INDEX(Material_Detail!$D:$DC,MATCH($A3,Material_Detail!$DE:$DE,0),35),0)),SUMIFS(T_Shipments[Confirmed_Qty],T_Shipments[Part Name],$A3,T_Shipments[Effective_Week],35))</f>
        <v/>
      </c>
      <c r="AK3">
        <f>IF(COUNTIF(Material_Detail!$DE:$DE,$A3)&gt;0,IF(ISNUMBER(SEARCH("[済]",INDEX(Material_Detail!$D:$DC,MATCH($A3,Material_Detail!$DE:$DE,0)+1,36))),0,IFERROR(INDEX(Material_Detail!$D:$DC,MATCH($A3,Material_Detail!$DE:$DE,0),36),0)),SUMIFS(T_Shipments[Confirmed_Qty],T_Shipments[Part Name],$A3,T_Shipments[Effective_Week],36))</f>
        <v/>
      </c>
      <c r="AL3">
        <f>IF(COUNTIF(Material_Detail!$DE:$DE,$A3)&gt;0,IF(ISNUMBER(SEARCH("[済]",INDEX(Material_Detail!$D:$DC,MATCH($A3,Material_Detail!$DE:$DE,0)+1,37))),0,IFERROR(INDEX(Material_Detail!$D:$DC,MATCH($A3,Material_Detail!$DE:$DE,0),37),0)),SUMIFS(T_Shipments[Confirmed_Qty],T_Shipments[Part Name],$A3,T_Shipments[Effective_Week],37))</f>
        <v/>
      </c>
      <c r="AM3">
        <f>IF(COUNTIF(Material_Detail!$DE:$DE,$A3)&gt;0,IF(ISNUMBER(SEARCH("[済]",INDEX(Material_Detail!$D:$DC,MATCH($A3,Material_Detail!$DE:$DE,0)+1,38))),0,IFERROR(INDEX(Material_Detail!$D:$DC,MATCH($A3,Material_Detail!$DE:$DE,0),38),0)),SUMIFS(T_Shipments[Confirmed_Qty],T_Shipments[Part Name],$A3,T_Shipments[Effective_Week],38))</f>
        <v/>
      </c>
      <c r="AN3">
        <f>IF(COUNTIF(Material_Detail!$DE:$DE,$A3)&gt;0,IF(ISNUMBER(SEARCH("[済]",INDEX(Material_Detail!$D:$DC,MATCH($A3,Material_Detail!$DE:$DE,0)+1,39))),0,IFERROR(INDEX(Material_Detail!$D:$DC,MATCH($A3,Material_Detail!$DE:$DE,0),39),0)),SUMIFS(T_Shipments[Confirmed_Qty],T_Shipments[Part Name],$A3,T_Shipments[Effective_Week],39))</f>
        <v/>
      </c>
      <c r="AO3">
        <f>IF(COUNTIF(Material_Detail!$DE:$DE,$A3)&gt;0,IF(ISNUMBER(SEARCH("[済]",INDEX(Material_Detail!$D:$DC,MATCH($A3,Material_Detail!$DE:$DE,0)+1,40))),0,IFERROR(INDEX(Material_Detail!$D:$DC,MATCH($A3,Material_Detail!$DE:$DE,0),40),0)),SUMIFS(T_Shipments[Confirmed_Qty],T_Shipments[Part Name],$A3,T_Shipments[Effective_Week],40))</f>
        <v/>
      </c>
      <c r="AP3">
        <f>IF(COUNTIF(Material_Detail!$DE:$DE,$A3)&gt;0,IF(ISNUMBER(SEARCH("[済]",INDEX(Material_Detail!$D:$DC,MATCH($A3,Material_Detail!$DE:$DE,0)+1,41))),0,IFERROR(INDEX(Material_Detail!$D:$DC,MATCH($A3,Material_Detail!$DE:$DE,0),41),0)),SUMIFS(T_Shipments[Confirmed_Qty],T_Shipments[Part Name],$A3,T_Shipments[Effective_Week],41))</f>
        <v/>
      </c>
      <c r="AQ3">
        <f>IF(COUNTIF(Material_Detail!$DE:$DE,$A3)&gt;0,IF(ISNUMBER(SEARCH("[済]",INDEX(Material_Detail!$D:$DC,MATCH($A3,Material_Detail!$DE:$DE,0)+1,42))),0,IFERROR(INDEX(Material_Detail!$D:$DC,MATCH($A3,Material_Detail!$DE:$DE,0),42),0)),SUMIFS(T_Shipments[Confirmed_Qty],T_Shipments[Part Name],$A3,T_Shipments[Effective_Week],42))</f>
        <v/>
      </c>
      <c r="AR3">
        <f>IF(COUNTIF(Material_Detail!$DE:$DE,$A3)&gt;0,IF(ISNUMBER(SEARCH("[済]",INDEX(Material_Detail!$D:$DC,MATCH($A3,Material_Detail!$DE:$DE,0)+1,43))),0,IFERROR(INDEX(Material_Detail!$D:$DC,MATCH($A3,Material_Detail!$DE:$DE,0),43),0)),SUMIFS(T_Shipments[Confirmed_Qty],T_Shipments[Part Name],$A3,T_Shipments[Effective_Week],43))</f>
        <v/>
      </c>
      <c r="AS3">
        <f>IF(COUNTIF(Material_Detail!$DE:$DE,$A3)&gt;0,IF(ISNUMBER(SEARCH("[済]",INDEX(Material_Detail!$D:$DC,MATCH($A3,Material_Detail!$DE:$DE,0)+1,44))),0,IFERROR(INDEX(Material_Detail!$D:$DC,MATCH($A3,Material_Detail!$DE:$DE,0),44),0)),SUMIFS(T_Shipments[Confirmed_Qty],T_Shipments[Part Name],$A3,T_Shipments[Effective_Week],44))</f>
        <v/>
      </c>
      <c r="AT3">
        <f>IF(COUNTIF(Material_Detail!$DE:$DE,$A3)&gt;0,IF(ISNUMBER(SEARCH("[済]",INDEX(Material_Detail!$D:$DC,MATCH($A3,Material_Detail!$DE:$DE,0)+1,45))),0,IFERROR(INDEX(Material_Detail!$D:$DC,MATCH($A3,Material_Detail!$DE:$DE,0),45),0)),SUMIFS(T_Shipments[Confirmed_Qty],T_Shipments[Part Name],$A3,T_Shipments[Effective_Week],45))</f>
        <v/>
      </c>
      <c r="AU3">
        <f>IF(COUNTIF(Material_Detail!$DE:$DE,$A3)&gt;0,IF(ISNUMBER(SEARCH("[済]",INDEX(Material_Detail!$D:$DC,MATCH($A3,Material_Detail!$DE:$DE,0)+1,46))),0,IFERROR(INDEX(Material_Detail!$D:$DC,MATCH($A3,Material_Detail!$DE:$DE,0),46),0)),SUMIFS(T_Shipments[Confirmed_Qty],T_Shipments[Part Name],$A3,T_Shipments[Effective_Week],46))</f>
        <v/>
      </c>
      <c r="AV3">
        <f>IF(COUNTIF(Material_Detail!$DE:$DE,$A3)&gt;0,IF(ISNUMBER(SEARCH("[済]",INDEX(Material_Detail!$D:$DC,MATCH($A3,Material_Detail!$DE:$DE,0)+1,47))),0,IFERROR(INDEX(Material_Detail!$D:$DC,MATCH($A3,Material_Detail!$DE:$DE,0),47),0)),SUMIFS(T_Shipments[Confirmed_Qty],T_Shipments[Part Name],$A3,T_Shipments[Effective_Week],47))</f>
        <v/>
      </c>
      <c r="AW3">
        <f>IF(COUNTIF(Material_Detail!$DE:$DE,$A3)&gt;0,IF(ISNUMBER(SEARCH("[済]",INDEX(Material_Detail!$D:$DC,MATCH($A3,Material_Detail!$DE:$DE,0)+1,48))),0,IFERROR(INDEX(Material_Detail!$D:$DC,MATCH($A3,Material_Detail!$DE:$DE,0),48),0)),SUMIFS(T_Shipments[Confirmed_Qty],T_Shipments[Part Name],$A3,T_Shipments[Effective_Week],48))</f>
        <v/>
      </c>
      <c r="AX3">
        <f>IF(COUNTIF(Material_Detail!$DE:$DE,$A3)&gt;0,IF(ISNUMBER(SEARCH("[済]",INDEX(Material_Detail!$D:$DC,MATCH($A3,Material_Detail!$DE:$DE,0)+1,49))),0,IFERROR(INDEX(Material_Detail!$D:$DC,MATCH($A3,Material_Detail!$DE:$DE,0),49),0)),SUMIFS(T_Shipments[Confirmed_Qty],T_Shipments[Part Name],$A3,T_Shipments[Effective_Week],49))</f>
        <v/>
      </c>
      <c r="AY3">
        <f>IF(COUNTIF(Material_Detail!$DE:$DE,$A3)&gt;0,IF(ISNUMBER(SEARCH("[済]",INDEX(Material_Detail!$D:$DC,MATCH($A3,Material_Detail!$DE:$DE,0)+1,50))),0,IFERROR(INDEX(Material_Detail!$D:$DC,MATCH($A3,Material_Detail!$DE:$DE,0),50),0)),SUMIFS(T_Shipments[Confirmed_Qty],T_Shipments[Part Name],$A3,T_Shipments[Effective_Week],50))</f>
        <v/>
      </c>
      <c r="AZ3">
        <f>IF(COUNTIF(Material_Detail!$DE:$DE,$A3)&gt;0,IF(ISNUMBER(SEARCH("[済]",INDEX(Material_Detail!$D:$DC,MATCH($A3,Material_Detail!$DE:$DE,0)+1,51))),0,IFERROR(INDEX(Material_Detail!$D:$DC,MATCH($A3,Material_Detail!$DE:$DE,0),51),0)),SUMIFS(T_Shipments[Confirmed_Qty],T_Shipments[Part Name],$A3,T_Shipments[Effective_Week],51))</f>
        <v/>
      </c>
      <c r="BA3">
        <f>IF(COUNTIF(Material_Detail!$DE:$DE,$A3)&gt;0,IF(ISNUMBER(SEARCH("[済]",INDEX(Material_Detail!$D:$DC,MATCH($A3,Material_Detail!$DE:$DE,0)+1,52))),0,IFERROR(INDEX(Material_Detail!$D:$DC,MATCH($A3,Material_Detail!$DE:$DE,0),52),0)),SUMIFS(T_Shipments[Confirmed_Qty],T_Shipments[Part Name],$A3,T_Shipments[Effective_Week],52))</f>
        <v/>
      </c>
      <c r="BB3">
        <f>IF(COUNTIF(Material_Detail!$DE:$DE,$A3)&gt;0,IF(ISNUMBER(SEARCH("[済]",INDEX(Material_Detail!$D:$DC,MATCH($A3,Material_Detail!$DE:$DE,0)+1,53))),0,IFERROR(INDEX(Material_Detail!$D:$DC,MATCH($A3,Material_Detail!$DE:$DE,0),53),0)),SUMIFS(T_Shipments[Confirmed_Qty],T_Shipments[Part Name],$A3,T_Shipments[Effective_Week],53))</f>
        <v/>
      </c>
      <c r="BC3">
        <f>IF(COUNTIF(Material_Detail!$DE:$DE,$A3)&gt;0,IF(ISNUMBER(SEARCH("[済]",INDEX(Material_Detail!$D:$DC,MATCH($A3,Material_Detail!$DE:$DE,0)+1,54))),0,IFERROR(INDEX(Material_Detail!$D:$DC,MATCH($A3,Material_Detail!$DE:$DE,0),54),0)),SUMIFS(T_Shipments[Confirmed_Qty],T_Shipments[Part Name],$A3,T_Shipments[Effective_Week],54))</f>
        <v/>
      </c>
      <c r="BD3">
        <f>IF(COUNTIF(Material_Detail!$DE:$DE,$A3)&gt;0,IF(ISNUMBER(SEARCH("[済]",INDEX(Material_Detail!$D:$DC,MATCH($A3,Material_Detail!$DE:$DE,0)+1,55))),0,IFERROR(INDEX(Material_Detail!$D:$DC,MATCH($A3,Material_Detail!$DE:$DE,0),55),0)),SUMIFS(T_Shipments[Confirmed_Qty],T_Shipments[Part Name],$A3,T_Shipments[Effective_Week],55))</f>
        <v/>
      </c>
      <c r="BE3">
        <f>IF(COUNTIF(Material_Detail!$DE:$DE,$A3)&gt;0,IF(ISNUMBER(SEARCH("[済]",INDEX(Material_Detail!$D:$DC,MATCH($A3,Material_Detail!$DE:$DE,0)+1,56))),0,IFERROR(INDEX(Material_Detail!$D:$DC,MATCH($A3,Material_Detail!$DE:$DE,0),56),0)),SUMIFS(T_Shipments[Confirmed_Qty],T_Shipments[Part Name],$A3,T_Shipments[Effective_Week],56))</f>
        <v/>
      </c>
      <c r="BF3">
        <f>IF(COUNTIF(Material_Detail!$DE:$DE,$A3)&gt;0,IF(ISNUMBER(SEARCH("[済]",INDEX(Material_Detail!$D:$DC,MATCH($A3,Material_Detail!$DE:$DE,0)+1,57))),0,IFERROR(INDEX(Material_Detail!$D:$DC,MATCH($A3,Material_Detail!$DE:$DE,0),57),0)),SUMIFS(T_Shipments[Confirmed_Qty],T_Shipments[Part Name],$A3,T_Shipments[Effective_Week],57))</f>
        <v/>
      </c>
      <c r="BG3">
        <f>IF(COUNTIF(Material_Detail!$DE:$DE,$A3)&gt;0,IF(ISNUMBER(SEARCH("[済]",INDEX(Material_Detail!$D:$DC,MATCH($A3,Material_Detail!$DE:$DE,0)+1,58))),0,IFERROR(INDEX(Material_Detail!$D:$DC,MATCH($A3,Material_Detail!$DE:$DE,0),58),0)),SUMIFS(T_Shipments[Confirmed_Qty],T_Shipments[Part Name],$A3,T_Shipments[Effective_Week],58))</f>
        <v/>
      </c>
      <c r="BH3">
        <f>IF(COUNTIF(Material_Detail!$DE:$DE,$A3)&gt;0,IF(ISNUMBER(SEARCH("[済]",INDEX(Material_Detail!$D:$DC,MATCH($A3,Material_Detail!$DE:$DE,0)+1,59))),0,IFERROR(INDEX(Material_Detail!$D:$DC,MATCH($A3,Material_Detail!$DE:$DE,0),59),0)),SUMIFS(T_Shipments[Confirmed_Qty],T_Shipments[Part Name],$A3,T_Shipments[Effective_Week],59))</f>
        <v/>
      </c>
      <c r="BI3">
        <f>IF(COUNTIF(Material_Detail!$DE:$DE,$A3)&gt;0,IF(ISNUMBER(SEARCH("[済]",INDEX(Material_Detail!$D:$DC,MATCH($A3,Material_Detail!$DE:$DE,0)+1,60))),0,IFERROR(INDEX(Material_Detail!$D:$DC,MATCH($A3,Material_Detail!$DE:$DE,0),60),0)),SUMIFS(T_Shipments[Confirmed_Qty],T_Shipments[Part Name],$A3,T_Shipments[Effective_Week],60))</f>
        <v/>
      </c>
      <c r="BJ3">
        <f>IF(COUNTIF(Material_Detail!$DE:$DE,$A3)&gt;0,IF(ISNUMBER(SEARCH("[済]",INDEX(Material_Detail!$D:$DC,MATCH($A3,Material_Detail!$DE:$DE,0)+1,61))),0,IFERROR(INDEX(Material_Detail!$D:$DC,MATCH($A3,Material_Detail!$DE:$DE,0),61),0)),SUMIFS(T_Shipments[Confirmed_Qty],T_Shipments[Part Name],$A3,T_Shipments[Effective_Week],61))</f>
        <v/>
      </c>
      <c r="BK3">
        <f>IF(COUNTIF(Material_Detail!$DE:$DE,$A3)&gt;0,IF(ISNUMBER(SEARCH("[済]",INDEX(Material_Detail!$D:$DC,MATCH($A3,Material_Detail!$DE:$DE,0)+1,62))),0,IFERROR(INDEX(Material_Detail!$D:$DC,MATCH($A3,Material_Detail!$DE:$DE,0),62),0)),SUMIFS(T_Shipments[Confirmed_Qty],T_Shipments[Part Name],$A3,T_Shipments[Effective_Week],62))</f>
        <v/>
      </c>
      <c r="BL3">
        <f>IF(COUNTIF(Material_Detail!$DE:$DE,$A3)&gt;0,IF(ISNUMBER(SEARCH("[済]",INDEX(Material_Detail!$D:$DC,MATCH($A3,Material_Detail!$DE:$DE,0)+1,63))),0,IFERROR(INDEX(Material_Detail!$D:$DC,MATCH($A3,Material_Detail!$DE:$DE,0),63),0)),SUMIFS(T_Shipments[Confirmed_Qty],T_Shipments[Part Name],$A3,T_Shipments[Effective_Week],63))</f>
        <v/>
      </c>
      <c r="BM3">
        <f>IF(COUNTIF(Material_Detail!$DE:$DE,$A3)&gt;0,IF(ISNUMBER(SEARCH("[済]",INDEX(Material_Detail!$D:$DC,MATCH($A3,Material_Detail!$DE:$DE,0)+1,64))),0,IFERROR(INDEX(Material_Detail!$D:$DC,MATCH($A3,Material_Detail!$DE:$DE,0),64),0)),SUMIFS(T_Shipments[Confirmed_Qty],T_Shipments[Part Name],$A3,T_Shipments[Effective_Week],64))</f>
        <v/>
      </c>
      <c r="BN3">
        <f>IF(COUNTIF(Material_Detail!$DE:$DE,$A3)&gt;0,IF(ISNUMBER(SEARCH("[済]",INDEX(Material_Detail!$D:$DC,MATCH($A3,Material_Detail!$DE:$DE,0)+1,65))),0,IFERROR(INDEX(Material_Detail!$D:$DC,MATCH($A3,Material_Detail!$DE:$DE,0),65),0)),SUMIFS(T_Shipments[Confirmed_Qty],T_Shipments[Part Name],$A3,T_Shipments[Effective_Week],65))</f>
        <v/>
      </c>
      <c r="BO3">
        <f>IF(COUNTIF(Material_Detail!$DE:$DE,$A3)&gt;0,IF(ISNUMBER(SEARCH("[済]",INDEX(Material_Detail!$D:$DC,MATCH($A3,Material_Detail!$DE:$DE,0)+1,66))),0,IFERROR(INDEX(Material_Detail!$D:$DC,MATCH($A3,Material_Detail!$DE:$DE,0),66),0)),SUMIFS(T_Shipments[Confirmed_Qty],T_Shipments[Part Name],$A3,T_Shipments[Effective_Week],66))</f>
        <v/>
      </c>
      <c r="BP3">
        <f>IF(COUNTIF(Material_Detail!$DE:$DE,$A3)&gt;0,IF(ISNUMBER(SEARCH("[済]",INDEX(Material_Detail!$D:$DC,MATCH($A3,Material_Detail!$DE:$DE,0)+1,67))),0,IFERROR(INDEX(Material_Detail!$D:$DC,MATCH($A3,Material_Detail!$DE:$DE,0),67),0)),SUMIFS(T_Shipments[Confirmed_Qty],T_Shipments[Part Name],$A3,T_Shipments[Effective_Week],67))</f>
        <v/>
      </c>
      <c r="BQ3">
        <f>IF(COUNTIF(Material_Detail!$DE:$DE,$A3)&gt;0,IF(ISNUMBER(SEARCH("[済]",INDEX(Material_Detail!$D:$DC,MATCH($A3,Material_Detail!$DE:$DE,0)+1,68))),0,IFERROR(INDEX(Material_Detail!$D:$DC,MATCH($A3,Material_Detail!$DE:$DE,0),68),0)),SUMIFS(T_Shipments[Confirmed_Qty],T_Shipments[Part Name],$A3,T_Shipments[Effective_Week],68))</f>
        <v/>
      </c>
      <c r="BR3">
        <f>IF(COUNTIF(Material_Detail!$DE:$DE,$A3)&gt;0,IF(ISNUMBER(SEARCH("[済]",INDEX(Material_Detail!$D:$DC,MATCH($A3,Material_Detail!$DE:$DE,0)+1,69))),0,IFERROR(INDEX(Material_Detail!$D:$DC,MATCH($A3,Material_Detail!$DE:$DE,0),69),0)),SUMIFS(T_Shipments[Confirmed_Qty],T_Shipments[Part Name],$A3,T_Shipments[Effective_Week],69))</f>
        <v/>
      </c>
      <c r="BS3">
        <f>IF(COUNTIF(Material_Detail!$DE:$DE,$A3)&gt;0,IF(ISNUMBER(SEARCH("[済]",INDEX(Material_Detail!$D:$DC,MATCH($A3,Material_Detail!$DE:$DE,0)+1,70))),0,IFERROR(INDEX(Material_Detail!$D:$DC,MATCH($A3,Material_Detail!$DE:$DE,0),70),0)),SUMIFS(T_Shipments[Confirmed_Qty],T_Shipments[Part Name],$A3,T_Shipments[Effective_Week],70))</f>
        <v/>
      </c>
      <c r="BT3">
        <f>IF(COUNTIF(Material_Detail!$DE:$DE,$A3)&gt;0,IF(ISNUMBER(SEARCH("[済]",INDEX(Material_Detail!$D:$DC,MATCH($A3,Material_Detail!$DE:$DE,0)+1,71))),0,IFERROR(INDEX(Material_Detail!$D:$DC,MATCH($A3,Material_Detail!$DE:$DE,0),71),0)),SUMIFS(T_Shipments[Confirmed_Qty],T_Shipments[Part Name],$A3,T_Shipments[Effective_Week],71))</f>
        <v/>
      </c>
      <c r="BU3">
        <f>IF(COUNTIF(Material_Detail!$DE:$DE,$A3)&gt;0,IF(ISNUMBER(SEARCH("[済]",INDEX(Material_Detail!$D:$DC,MATCH($A3,Material_Detail!$DE:$DE,0)+1,72))),0,IFERROR(INDEX(Material_Detail!$D:$DC,MATCH($A3,Material_Detail!$DE:$DE,0),72),0)),SUMIFS(T_Shipments[Confirmed_Qty],T_Shipments[Part Name],$A3,T_Shipments[Effective_Week],72))</f>
        <v/>
      </c>
      <c r="BV3">
        <f>IF(COUNTIF(Material_Detail!$DE:$DE,$A3)&gt;0,IF(ISNUMBER(SEARCH("[済]",INDEX(Material_Detail!$D:$DC,MATCH($A3,Material_Detail!$DE:$DE,0)+1,73))),0,IFERROR(INDEX(Material_Detail!$D:$DC,MATCH($A3,Material_Detail!$DE:$DE,0),73),0)),SUMIFS(T_Shipments[Confirmed_Qty],T_Shipments[Part Name],$A3,T_Shipments[Effective_Week],73))</f>
        <v/>
      </c>
      <c r="BW3">
        <f>IF(COUNTIF(Material_Detail!$DE:$DE,$A3)&gt;0,IF(ISNUMBER(SEARCH("[済]",INDEX(Material_Detail!$D:$DC,MATCH($A3,Material_Detail!$DE:$DE,0)+1,74))),0,IFERROR(INDEX(Material_Detail!$D:$DC,MATCH($A3,Material_Detail!$DE:$DE,0),74),0)),SUMIFS(T_Shipments[Confirmed_Qty],T_Shipments[Part Name],$A3,T_Shipments[Effective_Week],74))</f>
        <v/>
      </c>
      <c r="BX3">
        <f>IF(COUNTIF(Material_Detail!$DE:$DE,$A3)&gt;0,IF(ISNUMBER(SEARCH("[済]",INDEX(Material_Detail!$D:$DC,MATCH($A3,Material_Detail!$DE:$DE,0)+1,75))),0,IFERROR(INDEX(Material_Detail!$D:$DC,MATCH($A3,Material_Detail!$DE:$DE,0),75),0)),SUMIFS(T_Shipments[Confirmed_Qty],T_Shipments[Part Name],$A3,T_Shipments[Effective_Week],75))</f>
        <v/>
      </c>
      <c r="BY3">
        <f>IF(COUNTIF(Material_Detail!$DE:$DE,$A3)&gt;0,IF(ISNUMBER(SEARCH("[済]",INDEX(Material_Detail!$D:$DC,MATCH($A3,Material_Detail!$DE:$DE,0)+1,76))),0,IFERROR(INDEX(Material_Detail!$D:$DC,MATCH($A3,Material_Detail!$DE:$DE,0),76),0)),SUMIFS(T_Shipments[Confirmed_Qty],T_Shipments[Part Name],$A3,T_Shipments[Effective_Week],76))</f>
        <v/>
      </c>
      <c r="BZ3">
        <f>IF(COUNTIF(Material_Detail!$DE:$DE,$A3)&gt;0,IF(ISNUMBER(SEARCH("[済]",INDEX(Material_Detail!$D:$DC,MATCH($A3,Material_Detail!$DE:$DE,0)+1,77))),0,IFERROR(INDEX(Material_Detail!$D:$DC,MATCH($A3,Material_Detail!$DE:$DE,0),77),0)),SUMIFS(T_Shipments[Confirmed_Qty],T_Shipments[Part Name],$A3,T_Shipments[Effective_Week],77))</f>
        <v/>
      </c>
      <c r="CA3">
        <f>IF(COUNTIF(Material_Detail!$DE:$DE,$A3)&gt;0,IF(ISNUMBER(SEARCH("[済]",INDEX(Material_Detail!$D:$DC,MATCH($A3,Material_Detail!$DE:$DE,0)+1,78))),0,IFERROR(INDEX(Material_Detail!$D:$DC,MATCH($A3,Material_Detail!$DE:$DE,0),78),0)),SUMIFS(T_Shipments[Confirmed_Qty],T_Shipments[Part Name],$A3,T_Shipments[Effective_Week],78))</f>
        <v/>
      </c>
      <c r="CB3">
        <f>IF(COUNTIF(Material_Detail!$DE:$DE,$A3)&gt;0,IF(ISNUMBER(SEARCH("[済]",INDEX(Material_Detail!$D:$DC,MATCH($A3,Material_Detail!$DE:$DE,0)+1,79))),0,IFERROR(INDEX(Material_Detail!$D:$DC,MATCH($A3,Material_Detail!$DE:$DE,0),79),0)),SUMIFS(T_Shipments[Confirmed_Qty],T_Shipments[Part Name],$A3,T_Shipments[Effective_Week],79))</f>
        <v/>
      </c>
      <c r="CC3">
        <f>IF(COUNTIF(Material_Detail!$DE:$DE,$A3)&gt;0,IF(ISNUMBER(SEARCH("[済]",INDEX(Material_Detail!$D:$DC,MATCH($A3,Material_Detail!$DE:$DE,0)+1,80))),0,IFERROR(INDEX(Material_Detail!$D:$DC,MATCH($A3,Material_Detail!$DE:$DE,0),80),0)),SUMIFS(T_Shipments[Confirmed_Qty],T_Shipments[Part Name],$A3,T_Shipments[Effective_Week],80))</f>
        <v/>
      </c>
      <c r="CD3">
        <f>IF(COUNTIF(Material_Detail!$DE:$DE,$A3)&gt;0,IF(ISNUMBER(SEARCH("[済]",INDEX(Material_Detail!$D:$DC,MATCH($A3,Material_Detail!$DE:$DE,0)+1,81))),0,IFERROR(INDEX(Material_Detail!$D:$DC,MATCH($A3,Material_Detail!$DE:$DE,0),81),0)),SUMIFS(T_Shipments[Confirmed_Qty],T_Shipments[Part Name],$A3,T_Shipments[Effective_Week],81))</f>
        <v/>
      </c>
      <c r="CE3">
        <f>IF(COUNTIF(Material_Detail!$DE:$DE,$A3)&gt;0,IF(ISNUMBER(SEARCH("[済]",INDEX(Material_Detail!$D:$DC,MATCH($A3,Material_Detail!$DE:$DE,0)+1,82))),0,IFERROR(INDEX(Material_Detail!$D:$DC,MATCH($A3,Material_Detail!$DE:$DE,0),82),0)),SUMIFS(T_Shipments[Confirmed_Qty],T_Shipments[Part Name],$A3,T_Shipments[Effective_Week],82))</f>
        <v/>
      </c>
      <c r="CF3">
        <f>IF(COUNTIF(Material_Detail!$DE:$DE,$A3)&gt;0,IF(ISNUMBER(SEARCH("[済]",INDEX(Material_Detail!$D:$DC,MATCH($A3,Material_Detail!$DE:$DE,0)+1,83))),0,IFERROR(INDEX(Material_Detail!$D:$DC,MATCH($A3,Material_Detail!$DE:$DE,0),83),0)),SUMIFS(T_Shipments[Confirmed_Qty],T_Shipments[Part Name],$A3,T_Shipments[Effective_Week],83))</f>
        <v/>
      </c>
      <c r="CG3">
        <f>IF(COUNTIF(Material_Detail!$DE:$DE,$A3)&gt;0,IF(ISNUMBER(SEARCH("[済]",INDEX(Material_Detail!$D:$DC,MATCH($A3,Material_Detail!$DE:$DE,0)+1,84))),0,IFERROR(INDEX(Material_Detail!$D:$DC,MATCH($A3,Material_Detail!$DE:$DE,0),84),0)),SUMIFS(T_Shipments[Confirmed_Qty],T_Shipments[Part Name],$A3,T_Shipments[Effective_Week],84))</f>
        <v/>
      </c>
      <c r="CH3">
        <f>IF(COUNTIF(Material_Detail!$DE:$DE,$A3)&gt;0,IF(ISNUMBER(SEARCH("[済]",INDEX(Material_Detail!$D:$DC,MATCH($A3,Material_Detail!$DE:$DE,0)+1,85))),0,IFERROR(INDEX(Material_Detail!$D:$DC,MATCH($A3,Material_Detail!$DE:$DE,0),85),0)),SUMIFS(T_Shipments[Confirmed_Qty],T_Shipments[Part Name],$A3,T_Shipments[Effective_Week],85))</f>
        <v/>
      </c>
      <c r="CI3">
        <f>IF(COUNTIF(Material_Detail!$DE:$DE,$A3)&gt;0,IF(ISNUMBER(SEARCH("[済]",INDEX(Material_Detail!$D:$DC,MATCH($A3,Material_Detail!$DE:$DE,0)+1,86))),0,IFERROR(INDEX(Material_Detail!$D:$DC,MATCH($A3,Material_Detail!$DE:$DE,0),86),0)),SUMIFS(T_Shipments[Confirmed_Qty],T_Shipments[Part Name],$A3,T_Shipments[Effective_Week],86))</f>
        <v/>
      </c>
      <c r="CJ3">
        <f>IF(COUNTIF(Material_Detail!$DE:$DE,$A3)&gt;0,IF(ISNUMBER(SEARCH("[済]",INDEX(Material_Detail!$D:$DC,MATCH($A3,Material_Detail!$DE:$DE,0)+1,87))),0,IFERROR(INDEX(Material_Detail!$D:$DC,MATCH($A3,Material_Detail!$DE:$DE,0),87),0)),SUMIFS(T_Shipments[Confirmed_Qty],T_Shipments[Part Name],$A3,T_Shipments[Effective_Week],87))</f>
        <v/>
      </c>
      <c r="CK3">
        <f>IF(COUNTIF(Material_Detail!$DE:$DE,$A3)&gt;0,IF(ISNUMBER(SEARCH("[済]",INDEX(Material_Detail!$D:$DC,MATCH($A3,Material_Detail!$DE:$DE,0)+1,88))),0,IFERROR(INDEX(Material_Detail!$D:$DC,MATCH($A3,Material_Detail!$DE:$DE,0),88),0)),SUMIFS(T_Shipments[Confirmed_Qty],T_Shipments[Part Name],$A3,T_Shipments[Effective_Week],88))</f>
        <v/>
      </c>
      <c r="CL3">
        <f>IF(COUNTIF(Material_Detail!$DE:$DE,$A3)&gt;0,IF(ISNUMBER(SEARCH("[済]",INDEX(Material_Detail!$D:$DC,MATCH($A3,Material_Detail!$DE:$DE,0)+1,89))),0,IFERROR(INDEX(Material_Detail!$D:$DC,MATCH($A3,Material_Detail!$DE:$DE,0),89),0)),SUMIFS(T_Shipments[Confirmed_Qty],T_Shipments[Part Name],$A3,T_Shipments[Effective_Week],89))</f>
        <v/>
      </c>
      <c r="CM3">
        <f>IF(COUNTIF(Material_Detail!$DE:$DE,$A3)&gt;0,IF(ISNUMBER(SEARCH("[済]",INDEX(Material_Detail!$D:$DC,MATCH($A3,Material_Detail!$DE:$DE,0)+1,90))),0,IFERROR(INDEX(Material_Detail!$D:$DC,MATCH($A3,Material_Detail!$DE:$DE,0),90),0)),SUMIFS(T_Shipments[Confirmed_Qty],T_Shipments[Part Name],$A3,T_Shipments[Effective_Week],90))</f>
        <v/>
      </c>
      <c r="CN3">
        <f>IF(COUNTIF(Material_Detail!$DE:$DE,$A3)&gt;0,IF(ISNUMBER(SEARCH("[済]",INDEX(Material_Detail!$D:$DC,MATCH($A3,Material_Detail!$DE:$DE,0)+1,91))),0,IFERROR(INDEX(Material_Detail!$D:$DC,MATCH($A3,Material_Detail!$DE:$DE,0),91),0)),SUMIFS(T_Shipments[Confirmed_Qty],T_Shipments[Part Name],$A3,T_Shipments[Effective_Week],91))</f>
        <v/>
      </c>
      <c r="CO3">
        <f>IF(COUNTIF(Material_Detail!$DE:$DE,$A3)&gt;0,IF(ISNUMBER(SEARCH("[済]",INDEX(Material_Detail!$D:$DC,MATCH($A3,Material_Detail!$DE:$DE,0)+1,92))),0,IFERROR(INDEX(Material_Detail!$D:$DC,MATCH($A3,Material_Detail!$DE:$DE,0),92),0)),SUMIFS(T_Shipments[Confirmed_Qty],T_Shipments[Part Name],$A3,T_Shipments[Effective_Week],92))</f>
        <v/>
      </c>
      <c r="CP3">
        <f>IF(COUNTIF(Material_Detail!$DE:$DE,$A3)&gt;0,IF(ISNUMBER(SEARCH("[済]",INDEX(Material_Detail!$D:$DC,MATCH($A3,Material_Detail!$DE:$DE,0)+1,93))),0,IFERROR(INDEX(Material_Detail!$D:$DC,MATCH($A3,Material_Detail!$DE:$DE,0),93),0)),SUMIFS(T_Shipments[Confirmed_Qty],T_Shipments[Part Name],$A3,T_Shipments[Effective_Week],93))</f>
        <v/>
      </c>
      <c r="CQ3">
        <f>IF(COUNTIF(Material_Detail!$DE:$DE,$A3)&gt;0,IF(ISNUMBER(SEARCH("[済]",INDEX(Material_Detail!$D:$DC,MATCH($A3,Material_Detail!$DE:$DE,0)+1,94))),0,IFERROR(INDEX(Material_Detail!$D:$DC,MATCH($A3,Material_Detail!$DE:$DE,0),94),0)),SUMIFS(T_Shipments[Confirmed_Qty],T_Shipments[Part Name],$A3,T_Shipments[Effective_Week],94))</f>
        <v/>
      </c>
      <c r="CR3">
        <f>IF(COUNTIF(Material_Detail!$DE:$DE,$A3)&gt;0,IF(ISNUMBER(SEARCH("[済]",INDEX(Material_Detail!$D:$DC,MATCH($A3,Material_Detail!$DE:$DE,0)+1,95))),0,IFERROR(INDEX(Material_Detail!$D:$DC,MATCH($A3,Material_Detail!$DE:$DE,0),95),0)),SUMIFS(T_Shipments[Confirmed_Qty],T_Shipments[Part Name],$A3,T_Shipments[Effective_Week],95))</f>
        <v/>
      </c>
      <c r="CS3">
        <f>IF(COUNTIF(Material_Detail!$DE:$DE,$A3)&gt;0,IF(ISNUMBER(SEARCH("[済]",INDEX(Material_Detail!$D:$DC,MATCH($A3,Material_Detail!$DE:$DE,0)+1,96))),0,IFERROR(INDEX(Material_Detail!$D:$DC,MATCH($A3,Material_Detail!$DE:$DE,0),96),0)),SUMIFS(T_Shipments[Confirmed_Qty],T_Shipments[Part Name],$A3,T_Shipments[Effective_Week],96))</f>
        <v/>
      </c>
      <c r="CT3">
        <f>IF(COUNTIF(Material_Detail!$DE:$DE,$A3)&gt;0,IF(ISNUMBER(SEARCH("[済]",INDEX(Material_Detail!$D:$DC,MATCH($A3,Material_Detail!$DE:$DE,0)+1,97))),0,IFERROR(INDEX(Material_Detail!$D:$DC,MATCH($A3,Material_Detail!$DE:$DE,0),97),0)),SUMIFS(T_Shipments[Confirmed_Qty],T_Shipments[Part Name],$A3,T_Shipments[Effective_Week],97))</f>
        <v/>
      </c>
      <c r="CU3">
        <f>IF(COUNTIF(Material_Detail!$DE:$DE,$A3)&gt;0,IF(ISNUMBER(SEARCH("[済]",INDEX(Material_Detail!$D:$DC,MATCH($A3,Material_Detail!$DE:$DE,0)+1,98))),0,IFERROR(INDEX(Material_Detail!$D:$DC,MATCH($A3,Material_Detail!$DE:$DE,0),98),0)),SUMIFS(T_Shipments[Confirmed_Qty],T_Shipments[Part Name],$A3,T_Shipments[Effective_Week],98))</f>
        <v/>
      </c>
      <c r="CV3">
        <f>IF(COUNTIF(Material_Detail!$DE:$DE,$A3)&gt;0,IF(ISNUMBER(SEARCH("[済]",INDEX(Material_Detail!$D:$DC,MATCH($A3,Material_Detail!$DE:$DE,0)+1,99))),0,IFERROR(INDEX(Material_Detail!$D:$DC,MATCH($A3,Material_Detail!$DE:$DE,0),99),0)),SUMIFS(T_Shipments[Confirmed_Qty],T_Shipments[Part Name],$A3,T_Shipments[Effective_Week],99))</f>
        <v/>
      </c>
      <c r="CW3">
        <f>IF(COUNTIF(Material_Detail!$DE:$DE,$A3)&gt;0,IF(ISNUMBER(SEARCH("[済]",INDEX(Material_Detail!$D:$DC,MATCH($A3,Material_Detail!$DE:$DE,0)+1,100))),0,IFERROR(INDEX(Material_Detail!$D:$DC,MATCH($A3,Material_Detail!$DE:$DE,0),100),0)),SUMIFS(T_Shipments[Confirmed_Qty],T_Shipments[Part Name],$A3,T_Shipments[Effective_Week],100))</f>
        <v/>
      </c>
      <c r="CX3">
        <f>IF(COUNTIF(Material_Detail!$DE:$DE,$A3)&gt;0,IF(ISNUMBER(SEARCH("[済]",INDEX(Material_Detail!$D:$DC,MATCH($A3,Material_Detail!$DE:$DE,0)+1,101))),0,IFERROR(INDEX(Material_Detail!$D:$DC,MATCH($A3,Material_Detail!$DE:$DE,0),101),0)),SUMIFS(T_Shipments[Confirmed_Qty],T_Shipments[Part Name],$A3,T_Shipments[Effective_Week],101))</f>
        <v/>
      </c>
      <c r="CY3">
        <f>IF(COUNTIF(Material_Detail!$DE:$DE,$A3)&gt;0,IF(ISNUMBER(SEARCH("[済]",INDEX(Material_Detail!$D:$DC,MATCH($A3,Material_Detail!$DE:$DE,0)+1,102))),0,IFERROR(INDEX(Material_Detail!$D:$DC,MATCH($A3,Material_Detail!$DE:$DE,0),102),0)),SUMIFS(T_Shipments[Confirmed_Qty],T_Shipments[Part Name],$A3,T_Shipments[Effective_Week],102))</f>
        <v/>
      </c>
      <c r="CZ3">
        <f>IF(COUNTIF(Material_Detail!$DE:$DE,$A3)&gt;0,IF(ISNUMBER(SEARCH("[済]",INDEX(Material_Detail!$D:$DC,MATCH($A3,Material_Detail!$DE:$DE,0)+1,103))),0,IFERROR(INDEX(Material_Detail!$D:$DC,MATCH($A3,Material_Detail!$DE:$DE,0),103),0)),SUMIFS(T_Shipments[Confirmed_Qty],T_Shipments[Part Name],$A3,T_Shipments[Effective_Week],103))</f>
        <v/>
      </c>
      <c r="DA3">
        <f>IF(COUNTIF(Material_Detail!$DE:$DE,$A3)&gt;0,IF(ISNUMBER(SEARCH("[済]",INDEX(Material_Detail!$D:$DC,MATCH($A3,Material_Detail!$DE:$DE,0)+1,104))),0,IFERROR(INDEX(Material_Detail!$D:$DC,MATCH($A3,Material_Detail!$DE:$DE,0),104),0)),SUMIFS(T_Shipments[Confirmed_Qty],T_Shipments[Part Name],$A3,T_Shipments[Effective_Week],104))</f>
        <v/>
      </c>
    </row>
    <row r="4">
      <c r="A4" t="inlineStr">
        <is>
          <t>4HL</t>
        </is>
      </c>
      <c r="B4">
        <f>IF(COUNTIF(Material_Detail!$DE:$DE,$A4)&gt;0,IF(ISNUMBER(SEARCH("[済]",INDEX(Material_Detail!$D:$DC,MATCH($A4,Material_Detail!$DE:$DE,0)+1,1))),0,IFERROR(INDEX(Material_Detail!$D:$DC,MATCH($A4,Material_Detail!$DE:$DE,0),1),0)),SUMIFS(T_Shipments[Confirmed_Qty],T_Shipments[Part Name],$A4,T_Shipments[Effective_Week],1))</f>
        <v/>
      </c>
      <c r="C4">
        <f>IF(COUNTIF(Material_Detail!$DE:$DE,$A4)&gt;0,IF(ISNUMBER(SEARCH("[済]",INDEX(Material_Detail!$D:$DC,MATCH($A4,Material_Detail!$DE:$DE,0)+1,2))),0,IFERROR(INDEX(Material_Detail!$D:$DC,MATCH($A4,Material_Detail!$DE:$DE,0),2),0)),SUMIFS(T_Shipments[Confirmed_Qty],T_Shipments[Part Name],$A4,T_Shipments[Effective_Week],2))</f>
        <v/>
      </c>
      <c r="D4">
        <f>IF(COUNTIF(Material_Detail!$DE:$DE,$A4)&gt;0,IF(ISNUMBER(SEARCH("[済]",INDEX(Material_Detail!$D:$DC,MATCH($A4,Material_Detail!$DE:$DE,0)+1,3))),0,IFERROR(INDEX(Material_Detail!$D:$DC,MATCH($A4,Material_Detail!$DE:$DE,0),3),0)),SUMIFS(T_Shipments[Confirmed_Qty],T_Shipments[Part Name],$A4,T_Shipments[Effective_Week],3))</f>
        <v/>
      </c>
      <c r="E4">
        <f>IF(COUNTIF(Material_Detail!$DE:$DE,$A4)&gt;0,IF(ISNUMBER(SEARCH("[済]",INDEX(Material_Detail!$D:$DC,MATCH($A4,Material_Detail!$DE:$DE,0)+1,4))),0,IFERROR(INDEX(Material_Detail!$D:$DC,MATCH($A4,Material_Detail!$DE:$DE,0),4),0)),SUMIFS(T_Shipments[Confirmed_Qty],T_Shipments[Part Name],$A4,T_Shipments[Effective_Week],4))</f>
        <v/>
      </c>
      <c r="F4">
        <f>IF(COUNTIF(Material_Detail!$DE:$DE,$A4)&gt;0,IF(ISNUMBER(SEARCH("[済]",INDEX(Material_Detail!$D:$DC,MATCH($A4,Material_Detail!$DE:$DE,0)+1,5))),0,IFERROR(INDEX(Material_Detail!$D:$DC,MATCH($A4,Material_Detail!$DE:$DE,0),5),0)),SUMIFS(T_Shipments[Confirmed_Qty],T_Shipments[Part Name],$A4,T_Shipments[Effective_Week],5))</f>
        <v/>
      </c>
      <c r="G4">
        <f>IF(COUNTIF(Material_Detail!$DE:$DE,$A4)&gt;0,IF(ISNUMBER(SEARCH("[済]",INDEX(Material_Detail!$D:$DC,MATCH($A4,Material_Detail!$DE:$DE,0)+1,6))),0,IFERROR(INDEX(Material_Detail!$D:$DC,MATCH($A4,Material_Detail!$DE:$DE,0),6),0)),SUMIFS(T_Shipments[Confirmed_Qty],T_Shipments[Part Name],$A4,T_Shipments[Effective_Week],6))</f>
        <v/>
      </c>
      <c r="H4">
        <f>IF(COUNTIF(Material_Detail!$DE:$DE,$A4)&gt;0,IF(ISNUMBER(SEARCH("[済]",INDEX(Material_Detail!$D:$DC,MATCH($A4,Material_Detail!$DE:$DE,0)+1,7))),0,IFERROR(INDEX(Material_Detail!$D:$DC,MATCH($A4,Material_Detail!$DE:$DE,0),7),0)),SUMIFS(T_Shipments[Confirmed_Qty],T_Shipments[Part Name],$A4,T_Shipments[Effective_Week],7))</f>
        <v/>
      </c>
      <c r="I4">
        <f>IF(COUNTIF(Material_Detail!$DE:$DE,$A4)&gt;0,IF(ISNUMBER(SEARCH("[済]",INDEX(Material_Detail!$D:$DC,MATCH($A4,Material_Detail!$DE:$DE,0)+1,8))),0,IFERROR(INDEX(Material_Detail!$D:$DC,MATCH($A4,Material_Detail!$DE:$DE,0),8),0)),SUMIFS(T_Shipments[Confirmed_Qty],T_Shipments[Part Name],$A4,T_Shipments[Effective_Week],8))</f>
        <v/>
      </c>
      <c r="J4">
        <f>IF(COUNTIF(Material_Detail!$DE:$DE,$A4)&gt;0,IF(ISNUMBER(SEARCH("[済]",INDEX(Material_Detail!$D:$DC,MATCH($A4,Material_Detail!$DE:$DE,0)+1,9))),0,IFERROR(INDEX(Material_Detail!$D:$DC,MATCH($A4,Material_Detail!$DE:$DE,0),9),0)),SUMIFS(T_Shipments[Confirmed_Qty],T_Shipments[Part Name],$A4,T_Shipments[Effective_Week],9))</f>
        <v/>
      </c>
      <c r="K4">
        <f>IF(COUNTIF(Material_Detail!$DE:$DE,$A4)&gt;0,IF(ISNUMBER(SEARCH("[済]",INDEX(Material_Detail!$D:$DC,MATCH($A4,Material_Detail!$DE:$DE,0)+1,10))),0,IFERROR(INDEX(Material_Detail!$D:$DC,MATCH($A4,Material_Detail!$DE:$DE,0),10),0)),SUMIFS(T_Shipments[Confirmed_Qty],T_Shipments[Part Name],$A4,T_Shipments[Effective_Week],10))</f>
        <v/>
      </c>
      <c r="L4">
        <f>IF(COUNTIF(Material_Detail!$DE:$DE,$A4)&gt;0,IF(ISNUMBER(SEARCH("[済]",INDEX(Material_Detail!$D:$DC,MATCH($A4,Material_Detail!$DE:$DE,0)+1,11))),0,IFERROR(INDEX(Material_Detail!$D:$DC,MATCH($A4,Material_Detail!$DE:$DE,0),11),0)),SUMIFS(T_Shipments[Confirmed_Qty],T_Shipments[Part Name],$A4,T_Shipments[Effective_Week],11))</f>
        <v/>
      </c>
      <c r="M4">
        <f>IF(COUNTIF(Material_Detail!$DE:$DE,$A4)&gt;0,IF(ISNUMBER(SEARCH("[済]",INDEX(Material_Detail!$D:$DC,MATCH($A4,Material_Detail!$DE:$DE,0)+1,12))),0,IFERROR(INDEX(Material_Detail!$D:$DC,MATCH($A4,Material_Detail!$DE:$DE,0),12),0)),SUMIFS(T_Shipments[Confirmed_Qty],T_Shipments[Part Name],$A4,T_Shipments[Effective_Week],12))</f>
        <v/>
      </c>
      <c r="N4">
        <f>IF(COUNTIF(Material_Detail!$DE:$DE,$A4)&gt;0,IF(ISNUMBER(SEARCH("[済]",INDEX(Material_Detail!$D:$DC,MATCH($A4,Material_Detail!$DE:$DE,0)+1,13))),0,IFERROR(INDEX(Material_Detail!$D:$DC,MATCH($A4,Material_Detail!$DE:$DE,0),13),0)),SUMIFS(T_Shipments[Confirmed_Qty],T_Shipments[Part Name],$A4,T_Shipments[Effective_Week],13))</f>
        <v/>
      </c>
      <c r="O4">
        <f>IF(COUNTIF(Material_Detail!$DE:$DE,$A4)&gt;0,IF(ISNUMBER(SEARCH("[済]",INDEX(Material_Detail!$D:$DC,MATCH($A4,Material_Detail!$DE:$DE,0)+1,14))),0,IFERROR(INDEX(Material_Detail!$D:$DC,MATCH($A4,Material_Detail!$DE:$DE,0),14),0)),SUMIFS(T_Shipments[Confirmed_Qty],T_Shipments[Part Name],$A4,T_Shipments[Effective_Week],14))</f>
        <v/>
      </c>
      <c r="P4">
        <f>IF(COUNTIF(Material_Detail!$DE:$DE,$A4)&gt;0,IF(ISNUMBER(SEARCH("[済]",INDEX(Material_Detail!$D:$DC,MATCH($A4,Material_Detail!$DE:$DE,0)+1,15))),0,IFERROR(INDEX(Material_Detail!$D:$DC,MATCH($A4,Material_Detail!$DE:$DE,0),15),0)),SUMIFS(T_Shipments[Confirmed_Qty],T_Shipments[Part Name],$A4,T_Shipments[Effective_Week],15))</f>
        <v/>
      </c>
      <c r="Q4">
        <f>IF(COUNTIF(Material_Detail!$DE:$DE,$A4)&gt;0,IF(ISNUMBER(SEARCH("[済]",INDEX(Material_Detail!$D:$DC,MATCH($A4,Material_Detail!$DE:$DE,0)+1,16))),0,IFERROR(INDEX(Material_Detail!$D:$DC,MATCH($A4,Material_Detail!$DE:$DE,0),16),0)),SUMIFS(T_Shipments[Confirmed_Qty],T_Shipments[Part Name],$A4,T_Shipments[Effective_Week],16))</f>
        <v/>
      </c>
      <c r="R4">
        <f>IF(COUNTIF(Material_Detail!$DE:$DE,$A4)&gt;0,IF(ISNUMBER(SEARCH("[済]",INDEX(Material_Detail!$D:$DC,MATCH($A4,Material_Detail!$DE:$DE,0)+1,17))),0,IFERROR(INDEX(Material_Detail!$D:$DC,MATCH($A4,Material_Detail!$DE:$DE,0),17),0)),SUMIFS(T_Shipments[Confirmed_Qty],T_Shipments[Part Name],$A4,T_Shipments[Effective_Week],17))</f>
        <v/>
      </c>
      <c r="S4">
        <f>IF(COUNTIF(Material_Detail!$DE:$DE,$A4)&gt;0,IF(ISNUMBER(SEARCH("[済]",INDEX(Material_Detail!$D:$DC,MATCH($A4,Material_Detail!$DE:$DE,0)+1,18))),0,IFERROR(INDEX(Material_Detail!$D:$DC,MATCH($A4,Material_Detail!$DE:$DE,0),18),0)),SUMIFS(T_Shipments[Confirmed_Qty],T_Shipments[Part Name],$A4,T_Shipments[Effective_Week],18))</f>
        <v/>
      </c>
      <c r="T4">
        <f>IF(COUNTIF(Material_Detail!$DE:$DE,$A4)&gt;0,IF(ISNUMBER(SEARCH("[済]",INDEX(Material_Detail!$D:$DC,MATCH($A4,Material_Detail!$DE:$DE,0)+1,19))),0,IFERROR(INDEX(Material_Detail!$D:$DC,MATCH($A4,Material_Detail!$DE:$DE,0),19),0)),SUMIFS(T_Shipments[Confirmed_Qty],T_Shipments[Part Name],$A4,T_Shipments[Effective_Week],19))</f>
        <v/>
      </c>
      <c r="U4">
        <f>IF(COUNTIF(Material_Detail!$DE:$DE,$A4)&gt;0,IF(ISNUMBER(SEARCH("[済]",INDEX(Material_Detail!$D:$DC,MATCH($A4,Material_Detail!$DE:$DE,0)+1,20))),0,IFERROR(INDEX(Material_Detail!$D:$DC,MATCH($A4,Material_Detail!$DE:$DE,0),20),0)),SUMIFS(T_Shipments[Confirmed_Qty],T_Shipments[Part Name],$A4,T_Shipments[Effective_Week],20))</f>
        <v/>
      </c>
      <c r="V4">
        <f>IF(COUNTIF(Material_Detail!$DE:$DE,$A4)&gt;0,IF(ISNUMBER(SEARCH("[済]",INDEX(Material_Detail!$D:$DC,MATCH($A4,Material_Detail!$DE:$DE,0)+1,21))),0,IFERROR(INDEX(Material_Detail!$D:$DC,MATCH($A4,Material_Detail!$DE:$DE,0),21),0)),SUMIFS(T_Shipments[Confirmed_Qty],T_Shipments[Part Name],$A4,T_Shipments[Effective_Week],21))</f>
        <v/>
      </c>
      <c r="W4">
        <f>IF(COUNTIF(Material_Detail!$DE:$DE,$A4)&gt;0,IF(ISNUMBER(SEARCH("[済]",INDEX(Material_Detail!$D:$DC,MATCH($A4,Material_Detail!$DE:$DE,0)+1,22))),0,IFERROR(INDEX(Material_Detail!$D:$DC,MATCH($A4,Material_Detail!$DE:$DE,0),22),0)),SUMIFS(T_Shipments[Confirmed_Qty],T_Shipments[Part Name],$A4,T_Shipments[Effective_Week],22))</f>
        <v/>
      </c>
      <c r="X4">
        <f>IF(COUNTIF(Material_Detail!$DE:$DE,$A4)&gt;0,IF(ISNUMBER(SEARCH("[済]",INDEX(Material_Detail!$D:$DC,MATCH($A4,Material_Detail!$DE:$DE,0)+1,23))),0,IFERROR(INDEX(Material_Detail!$D:$DC,MATCH($A4,Material_Detail!$DE:$DE,0),23),0)),SUMIFS(T_Shipments[Confirmed_Qty],T_Shipments[Part Name],$A4,T_Shipments[Effective_Week],23))</f>
        <v/>
      </c>
      <c r="Y4">
        <f>IF(COUNTIF(Material_Detail!$DE:$DE,$A4)&gt;0,IF(ISNUMBER(SEARCH("[済]",INDEX(Material_Detail!$D:$DC,MATCH($A4,Material_Detail!$DE:$DE,0)+1,24))),0,IFERROR(INDEX(Material_Detail!$D:$DC,MATCH($A4,Material_Detail!$DE:$DE,0),24),0)),SUMIFS(T_Shipments[Confirmed_Qty],T_Shipments[Part Name],$A4,T_Shipments[Effective_Week],24))</f>
        <v/>
      </c>
      <c r="Z4">
        <f>IF(COUNTIF(Material_Detail!$DE:$DE,$A4)&gt;0,IF(ISNUMBER(SEARCH("[済]",INDEX(Material_Detail!$D:$DC,MATCH($A4,Material_Detail!$DE:$DE,0)+1,25))),0,IFERROR(INDEX(Material_Detail!$D:$DC,MATCH($A4,Material_Detail!$DE:$DE,0),25),0)),SUMIFS(T_Shipments[Confirmed_Qty],T_Shipments[Part Name],$A4,T_Shipments[Effective_Week],25))</f>
        <v/>
      </c>
      <c r="AA4">
        <f>IF(COUNTIF(Material_Detail!$DE:$DE,$A4)&gt;0,IF(ISNUMBER(SEARCH("[済]",INDEX(Material_Detail!$D:$DC,MATCH($A4,Material_Detail!$DE:$DE,0)+1,26))),0,IFERROR(INDEX(Material_Detail!$D:$DC,MATCH($A4,Material_Detail!$DE:$DE,0),26),0)),SUMIFS(T_Shipments[Confirmed_Qty],T_Shipments[Part Name],$A4,T_Shipments[Effective_Week],26))</f>
        <v/>
      </c>
      <c r="AB4">
        <f>IF(COUNTIF(Material_Detail!$DE:$DE,$A4)&gt;0,IF(ISNUMBER(SEARCH("[済]",INDEX(Material_Detail!$D:$DC,MATCH($A4,Material_Detail!$DE:$DE,0)+1,27))),0,IFERROR(INDEX(Material_Detail!$D:$DC,MATCH($A4,Material_Detail!$DE:$DE,0),27),0)),SUMIFS(T_Shipments[Confirmed_Qty],T_Shipments[Part Name],$A4,T_Shipments[Effective_Week],27))</f>
        <v/>
      </c>
      <c r="AC4">
        <f>IF(COUNTIF(Material_Detail!$DE:$DE,$A4)&gt;0,IF(ISNUMBER(SEARCH("[済]",INDEX(Material_Detail!$D:$DC,MATCH($A4,Material_Detail!$DE:$DE,0)+1,28))),0,IFERROR(INDEX(Material_Detail!$D:$DC,MATCH($A4,Material_Detail!$DE:$DE,0),28),0)),SUMIFS(T_Shipments[Confirmed_Qty],T_Shipments[Part Name],$A4,T_Shipments[Effective_Week],28))</f>
        <v/>
      </c>
      <c r="AD4">
        <f>IF(COUNTIF(Material_Detail!$DE:$DE,$A4)&gt;0,IF(ISNUMBER(SEARCH("[済]",INDEX(Material_Detail!$D:$DC,MATCH($A4,Material_Detail!$DE:$DE,0)+1,29))),0,IFERROR(INDEX(Material_Detail!$D:$DC,MATCH($A4,Material_Detail!$DE:$DE,0),29),0)),SUMIFS(T_Shipments[Confirmed_Qty],T_Shipments[Part Name],$A4,T_Shipments[Effective_Week],29))</f>
        <v/>
      </c>
      <c r="AE4">
        <f>IF(COUNTIF(Material_Detail!$DE:$DE,$A4)&gt;0,IF(ISNUMBER(SEARCH("[済]",INDEX(Material_Detail!$D:$DC,MATCH($A4,Material_Detail!$DE:$DE,0)+1,30))),0,IFERROR(INDEX(Material_Detail!$D:$DC,MATCH($A4,Material_Detail!$DE:$DE,0),30),0)),SUMIFS(T_Shipments[Confirmed_Qty],T_Shipments[Part Name],$A4,T_Shipments[Effective_Week],30))</f>
        <v/>
      </c>
      <c r="AF4">
        <f>IF(COUNTIF(Material_Detail!$DE:$DE,$A4)&gt;0,IF(ISNUMBER(SEARCH("[済]",INDEX(Material_Detail!$D:$DC,MATCH($A4,Material_Detail!$DE:$DE,0)+1,31))),0,IFERROR(INDEX(Material_Detail!$D:$DC,MATCH($A4,Material_Detail!$DE:$DE,0),31),0)),SUMIFS(T_Shipments[Confirmed_Qty],T_Shipments[Part Name],$A4,T_Shipments[Effective_Week],31))</f>
        <v/>
      </c>
      <c r="AG4">
        <f>IF(COUNTIF(Material_Detail!$DE:$DE,$A4)&gt;0,IF(ISNUMBER(SEARCH("[済]",INDEX(Material_Detail!$D:$DC,MATCH($A4,Material_Detail!$DE:$DE,0)+1,32))),0,IFERROR(INDEX(Material_Detail!$D:$DC,MATCH($A4,Material_Detail!$DE:$DE,0),32),0)),SUMIFS(T_Shipments[Confirmed_Qty],T_Shipments[Part Name],$A4,T_Shipments[Effective_Week],32))</f>
        <v/>
      </c>
      <c r="AH4">
        <f>IF(COUNTIF(Material_Detail!$DE:$DE,$A4)&gt;0,IF(ISNUMBER(SEARCH("[済]",INDEX(Material_Detail!$D:$DC,MATCH($A4,Material_Detail!$DE:$DE,0)+1,33))),0,IFERROR(INDEX(Material_Detail!$D:$DC,MATCH($A4,Material_Detail!$DE:$DE,0),33),0)),SUMIFS(T_Shipments[Confirmed_Qty],T_Shipments[Part Name],$A4,T_Shipments[Effective_Week],33))</f>
        <v/>
      </c>
      <c r="AI4">
        <f>IF(COUNTIF(Material_Detail!$DE:$DE,$A4)&gt;0,IF(ISNUMBER(SEARCH("[済]",INDEX(Material_Detail!$D:$DC,MATCH($A4,Material_Detail!$DE:$DE,0)+1,34))),0,IFERROR(INDEX(Material_Detail!$D:$DC,MATCH($A4,Material_Detail!$DE:$DE,0),34),0)),SUMIFS(T_Shipments[Confirmed_Qty],T_Shipments[Part Name],$A4,T_Shipments[Effective_Week],34))</f>
        <v/>
      </c>
      <c r="AJ4">
        <f>IF(COUNTIF(Material_Detail!$DE:$DE,$A4)&gt;0,IF(ISNUMBER(SEARCH("[済]",INDEX(Material_Detail!$D:$DC,MATCH($A4,Material_Detail!$DE:$DE,0)+1,35))),0,IFERROR(INDEX(Material_Detail!$D:$DC,MATCH($A4,Material_Detail!$DE:$DE,0),35),0)),SUMIFS(T_Shipments[Confirmed_Qty],T_Shipments[Part Name],$A4,T_Shipments[Effective_Week],35))</f>
        <v/>
      </c>
      <c r="AK4">
        <f>IF(COUNTIF(Material_Detail!$DE:$DE,$A4)&gt;0,IF(ISNUMBER(SEARCH("[済]",INDEX(Material_Detail!$D:$DC,MATCH($A4,Material_Detail!$DE:$DE,0)+1,36))),0,IFERROR(INDEX(Material_Detail!$D:$DC,MATCH($A4,Material_Detail!$DE:$DE,0),36),0)),SUMIFS(T_Shipments[Confirmed_Qty],T_Shipments[Part Name],$A4,T_Shipments[Effective_Week],36))</f>
        <v/>
      </c>
      <c r="AL4">
        <f>IF(COUNTIF(Material_Detail!$DE:$DE,$A4)&gt;0,IF(ISNUMBER(SEARCH("[済]",INDEX(Material_Detail!$D:$DC,MATCH($A4,Material_Detail!$DE:$DE,0)+1,37))),0,IFERROR(INDEX(Material_Detail!$D:$DC,MATCH($A4,Material_Detail!$DE:$DE,0),37),0)),SUMIFS(T_Shipments[Confirmed_Qty],T_Shipments[Part Name],$A4,T_Shipments[Effective_Week],37))</f>
        <v/>
      </c>
      <c r="AM4">
        <f>IF(COUNTIF(Material_Detail!$DE:$DE,$A4)&gt;0,IF(ISNUMBER(SEARCH("[済]",INDEX(Material_Detail!$D:$DC,MATCH($A4,Material_Detail!$DE:$DE,0)+1,38))),0,IFERROR(INDEX(Material_Detail!$D:$DC,MATCH($A4,Material_Detail!$DE:$DE,0),38),0)),SUMIFS(T_Shipments[Confirmed_Qty],T_Shipments[Part Name],$A4,T_Shipments[Effective_Week],38))</f>
        <v/>
      </c>
      <c r="AN4">
        <f>IF(COUNTIF(Material_Detail!$DE:$DE,$A4)&gt;0,IF(ISNUMBER(SEARCH("[済]",INDEX(Material_Detail!$D:$DC,MATCH($A4,Material_Detail!$DE:$DE,0)+1,39))),0,IFERROR(INDEX(Material_Detail!$D:$DC,MATCH($A4,Material_Detail!$DE:$DE,0),39),0)),SUMIFS(T_Shipments[Confirmed_Qty],T_Shipments[Part Name],$A4,T_Shipments[Effective_Week],39))</f>
        <v/>
      </c>
      <c r="AO4">
        <f>IF(COUNTIF(Material_Detail!$DE:$DE,$A4)&gt;0,IF(ISNUMBER(SEARCH("[済]",INDEX(Material_Detail!$D:$DC,MATCH($A4,Material_Detail!$DE:$DE,0)+1,40))),0,IFERROR(INDEX(Material_Detail!$D:$DC,MATCH($A4,Material_Detail!$DE:$DE,0),40),0)),SUMIFS(T_Shipments[Confirmed_Qty],T_Shipments[Part Name],$A4,T_Shipments[Effective_Week],40))</f>
        <v/>
      </c>
      <c r="AP4">
        <f>IF(COUNTIF(Material_Detail!$DE:$DE,$A4)&gt;0,IF(ISNUMBER(SEARCH("[済]",INDEX(Material_Detail!$D:$DC,MATCH($A4,Material_Detail!$DE:$DE,0)+1,41))),0,IFERROR(INDEX(Material_Detail!$D:$DC,MATCH($A4,Material_Detail!$DE:$DE,0),41),0)),SUMIFS(T_Shipments[Confirmed_Qty],T_Shipments[Part Name],$A4,T_Shipments[Effective_Week],41))</f>
        <v/>
      </c>
      <c r="AQ4">
        <f>IF(COUNTIF(Material_Detail!$DE:$DE,$A4)&gt;0,IF(ISNUMBER(SEARCH("[済]",INDEX(Material_Detail!$D:$DC,MATCH($A4,Material_Detail!$DE:$DE,0)+1,42))),0,IFERROR(INDEX(Material_Detail!$D:$DC,MATCH($A4,Material_Detail!$DE:$DE,0),42),0)),SUMIFS(T_Shipments[Confirmed_Qty],T_Shipments[Part Name],$A4,T_Shipments[Effective_Week],42))</f>
        <v/>
      </c>
      <c r="AR4">
        <f>IF(COUNTIF(Material_Detail!$DE:$DE,$A4)&gt;0,IF(ISNUMBER(SEARCH("[済]",INDEX(Material_Detail!$D:$DC,MATCH($A4,Material_Detail!$DE:$DE,0)+1,43))),0,IFERROR(INDEX(Material_Detail!$D:$DC,MATCH($A4,Material_Detail!$DE:$DE,0),43),0)),SUMIFS(T_Shipments[Confirmed_Qty],T_Shipments[Part Name],$A4,T_Shipments[Effective_Week],43))</f>
        <v/>
      </c>
      <c r="AS4">
        <f>IF(COUNTIF(Material_Detail!$DE:$DE,$A4)&gt;0,IF(ISNUMBER(SEARCH("[済]",INDEX(Material_Detail!$D:$DC,MATCH($A4,Material_Detail!$DE:$DE,0)+1,44))),0,IFERROR(INDEX(Material_Detail!$D:$DC,MATCH($A4,Material_Detail!$DE:$DE,0),44),0)),SUMIFS(T_Shipments[Confirmed_Qty],T_Shipments[Part Name],$A4,T_Shipments[Effective_Week],44))</f>
        <v/>
      </c>
      <c r="AT4">
        <f>IF(COUNTIF(Material_Detail!$DE:$DE,$A4)&gt;0,IF(ISNUMBER(SEARCH("[済]",INDEX(Material_Detail!$D:$DC,MATCH($A4,Material_Detail!$DE:$DE,0)+1,45))),0,IFERROR(INDEX(Material_Detail!$D:$DC,MATCH($A4,Material_Detail!$DE:$DE,0),45),0)),SUMIFS(T_Shipments[Confirmed_Qty],T_Shipments[Part Name],$A4,T_Shipments[Effective_Week],45))</f>
        <v/>
      </c>
      <c r="AU4">
        <f>IF(COUNTIF(Material_Detail!$DE:$DE,$A4)&gt;0,IF(ISNUMBER(SEARCH("[済]",INDEX(Material_Detail!$D:$DC,MATCH($A4,Material_Detail!$DE:$DE,0)+1,46))),0,IFERROR(INDEX(Material_Detail!$D:$DC,MATCH($A4,Material_Detail!$DE:$DE,0),46),0)),SUMIFS(T_Shipments[Confirmed_Qty],T_Shipments[Part Name],$A4,T_Shipments[Effective_Week],46))</f>
        <v/>
      </c>
      <c r="AV4">
        <f>IF(COUNTIF(Material_Detail!$DE:$DE,$A4)&gt;0,IF(ISNUMBER(SEARCH("[済]",INDEX(Material_Detail!$D:$DC,MATCH($A4,Material_Detail!$DE:$DE,0)+1,47))),0,IFERROR(INDEX(Material_Detail!$D:$DC,MATCH($A4,Material_Detail!$DE:$DE,0),47),0)),SUMIFS(T_Shipments[Confirmed_Qty],T_Shipments[Part Name],$A4,T_Shipments[Effective_Week],47))</f>
        <v/>
      </c>
      <c r="AW4">
        <f>IF(COUNTIF(Material_Detail!$DE:$DE,$A4)&gt;0,IF(ISNUMBER(SEARCH("[済]",INDEX(Material_Detail!$D:$DC,MATCH($A4,Material_Detail!$DE:$DE,0)+1,48))),0,IFERROR(INDEX(Material_Detail!$D:$DC,MATCH($A4,Material_Detail!$DE:$DE,0),48),0)),SUMIFS(T_Shipments[Confirmed_Qty],T_Shipments[Part Name],$A4,T_Shipments[Effective_Week],48))</f>
        <v/>
      </c>
      <c r="AX4">
        <f>IF(COUNTIF(Material_Detail!$DE:$DE,$A4)&gt;0,IF(ISNUMBER(SEARCH("[済]",INDEX(Material_Detail!$D:$DC,MATCH($A4,Material_Detail!$DE:$DE,0)+1,49))),0,IFERROR(INDEX(Material_Detail!$D:$DC,MATCH($A4,Material_Detail!$DE:$DE,0),49),0)),SUMIFS(T_Shipments[Confirmed_Qty],T_Shipments[Part Name],$A4,T_Shipments[Effective_Week],49))</f>
        <v/>
      </c>
      <c r="AY4">
        <f>IF(COUNTIF(Material_Detail!$DE:$DE,$A4)&gt;0,IF(ISNUMBER(SEARCH("[済]",INDEX(Material_Detail!$D:$DC,MATCH($A4,Material_Detail!$DE:$DE,0)+1,50))),0,IFERROR(INDEX(Material_Detail!$D:$DC,MATCH($A4,Material_Detail!$DE:$DE,0),50),0)),SUMIFS(T_Shipments[Confirmed_Qty],T_Shipments[Part Name],$A4,T_Shipments[Effective_Week],50))</f>
        <v/>
      </c>
      <c r="AZ4">
        <f>IF(COUNTIF(Material_Detail!$DE:$DE,$A4)&gt;0,IF(ISNUMBER(SEARCH("[済]",INDEX(Material_Detail!$D:$DC,MATCH($A4,Material_Detail!$DE:$DE,0)+1,51))),0,IFERROR(INDEX(Material_Detail!$D:$DC,MATCH($A4,Material_Detail!$DE:$DE,0),51),0)),SUMIFS(T_Shipments[Confirmed_Qty],T_Shipments[Part Name],$A4,T_Shipments[Effective_Week],51))</f>
        <v/>
      </c>
      <c r="BA4">
        <f>IF(COUNTIF(Material_Detail!$DE:$DE,$A4)&gt;0,IF(ISNUMBER(SEARCH("[済]",INDEX(Material_Detail!$D:$DC,MATCH($A4,Material_Detail!$DE:$DE,0)+1,52))),0,IFERROR(INDEX(Material_Detail!$D:$DC,MATCH($A4,Material_Detail!$DE:$DE,0),52),0)),SUMIFS(T_Shipments[Confirmed_Qty],T_Shipments[Part Name],$A4,T_Shipments[Effective_Week],52))</f>
        <v/>
      </c>
      <c r="BB4">
        <f>IF(COUNTIF(Material_Detail!$DE:$DE,$A4)&gt;0,IF(ISNUMBER(SEARCH("[済]",INDEX(Material_Detail!$D:$DC,MATCH($A4,Material_Detail!$DE:$DE,0)+1,53))),0,IFERROR(INDEX(Material_Detail!$D:$DC,MATCH($A4,Material_Detail!$DE:$DE,0),53),0)),SUMIFS(T_Shipments[Confirmed_Qty],T_Shipments[Part Name],$A4,T_Shipments[Effective_Week],53))</f>
        <v/>
      </c>
      <c r="BC4">
        <f>IF(COUNTIF(Material_Detail!$DE:$DE,$A4)&gt;0,IF(ISNUMBER(SEARCH("[済]",INDEX(Material_Detail!$D:$DC,MATCH($A4,Material_Detail!$DE:$DE,0)+1,54))),0,IFERROR(INDEX(Material_Detail!$D:$DC,MATCH($A4,Material_Detail!$DE:$DE,0),54),0)),SUMIFS(T_Shipments[Confirmed_Qty],T_Shipments[Part Name],$A4,T_Shipments[Effective_Week],54))</f>
        <v/>
      </c>
      <c r="BD4">
        <f>IF(COUNTIF(Material_Detail!$DE:$DE,$A4)&gt;0,IF(ISNUMBER(SEARCH("[済]",INDEX(Material_Detail!$D:$DC,MATCH($A4,Material_Detail!$DE:$DE,0)+1,55))),0,IFERROR(INDEX(Material_Detail!$D:$DC,MATCH($A4,Material_Detail!$DE:$DE,0),55),0)),SUMIFS(T_Shipments[Confirmed_Qty],T_Shipments[Part Name],$A4,T_Shipments[Effective_Week],55))</f>
        <v/>
      </c>
      <c r="BE4">
        <f>IF(COUNTIF(Material_Detail!$DE:$DE,$A4)&gt;0,IF(ISNUMBER(SEARCH("[済]",INDEX(Material_Detail!$D:$DC,MATCH($A4,Material_Detail!$DE:$DE,0)+1,56))),0,IFERROR(INDEX(Material_Detail!$D:$DC,MATCH($A4,Material_Detail!$DE:$DE,0),56),0)),SUMIFS(T_Shipments[Confirmed_Qty],T_Shipments[Part Name],$A4,T_Shipments[Effective_Week],56))</f>
        <v/>
      </c>
      <c r="BF4">
        <f>IF(COUNTIF(Material_Detail!$DE:$DE,$A4)&gt;0,IF(ISNUMBER(SEARCH("[済]",INDEX(Material_Detail!$D:$DC,MATCH($A4,Material_Detail!$DE:$DE,0)+1,57))),0,IFERROR(INDEX(Material_Detail!$D:$DC,MATCH($A4,Material_Detail!$DE:$DE,0),57),0)),SUMIFS(T_Shipments[Confirmed_Qty],T_Shipments[Part Name],$A4,T_Shipments[Effective_Week],57))</f>
        <v/>
      </c>
      <c r="BG4">
        <f>IF(COUNTIF(Material_Detail!$DE:$DE,$A4)&gt;0,IF(ISNUMBER(SEARCH("[済]",INDEX(Material_Detail!$D:$DC,MATCH($A4,Material_Detail!$DE:$DE,0)+1,58))),0,IFERROR(INDEX(Material_Detail!$D:$DC,MATCH($A4,Material_Detail!$DE:$DE,0),58),0)),SUMIFS(T_Shipments[Confirmed_Qty],T_Shipments[Part Name],$A4,T_Shipments[Effective_Week],58))</f>
        <v/>
      </c>
      <c r="BH4">
        <f>IF(COUNTIF(Material_Detail!$DE:$DE,$A4)&gt;0,IF(ISNUMBER(SEARCH("[済]",INDEX(Material_Detail!$D:$DC,MATCH($A4,Material_Detail!$DE:$DE,0)+1,59))),0,IFERROR(INDEX(Material_Detail!$D:$DC,MATCH($A4,Material_Detail!$DE:$DE,0),59),0)),SUMIFS(T_Shipments[Confirmed_Qty],T_Shipments[Part Name],$A4,T_Shipments[Effective_Week],59))</f>
        <v/>
      </c>
      <c r="BI4">
        <f>IF(COUNTIF(Material_Detail!$DE:$DE,$A4)&gt;0,IF(ISNUMBER(SEARCH("[済]",INDEX(Material_Detail!$D:$DC,MATCH($A4,Material_Detail!$DE:$DE,0)+1,60))),0,IFERROR(INDEX(Material_Detail!$D:$DC,MATCH($A4,Material_Detail!$DE:$DE,0),60),0)),SUMIFS(T_Shipments[Confirmed_Qty],T_Shipments[Part Name],$A4,T_Shipments[Effective_Week],60))</f>
        <v/>
      </c>
      <c r="BJ4">
        <f>IF(COUNTIF(Material_Detail!$DE:$DE,$A4)&gt;0,IF(ISNUMBER(SEARCH("[済]",INDEX(Material_Detail!$D:$DC,MATCH($A4,Material_Detail!$DE:$DE,0)+1,61))),0,IFERROR(INDEX(Material_Detail!$D:$DC,MATCH($A4,Material_Detail!$DE:$DE,0),61),0)),SUMIFS(T_Shipments[Confirmed_Qty],T_Shipments[Part Name],$A4,T_Shipments[Effective_Week],61))</f>
        <v/>
      </c>
      <c r="BK4">
        <f>IF(COUNTIF(Material_Detail!$DE:$DE,$A4)&gt;0,IF(ISNUMBER(SEARCH("[済]",INDEX(Material_Detail!$D:$DC,MATCH($A4,Material_Detail!$DE:$DE,0)+1,62))),0,IFERROR(INDEX(Material_Detail!$D:$DC,MATCH($A4,Material_Detail!$DE:$DE,0),62),0)),SUMIFS(T_Shipments[Confirmed_Qty],T_Shipments[Part Name],$A4,T_Shipments[Effective_Week],62))</f>
        <v/>
      </c>
      <c r="BL4">
        <f>IF(COUNTIF(Material_Detail!$DE:$DE,$A4)&gt;0,IF(ISNUMBER(SEARCH("[済]",INDEX(Material_Detail!$D:$DC,MATCH($A4,Material_Detail!$DE:$DE,0)+1,63))),0,IFERROR(INDEX(Material_Detail!$D:$DC,MATCH($A4,Material_Detail!$DE:$DE,0),63),0)),SUMIFS(T_Shipments[Confirmed_Qty],T_Shipments[Part Name],$A4,T_Shipments[Effective_Week],63))</f>
        <v/>
      </c>
      <c r="BM4">
        <f>IF(COUNTIF(Material_Detail!$DE:$DE,$A4)&gt;0,IF(ISNUMBER(SEARCH("[済]",INDEX(Material_Detail!$D:$DC,MATCH($A4,Material_Detail!$DE:$DE,0)+1,64))),0,IFERROR(INDEX(Material_Detail!$D:$DC,MATCH($A4,Material_Detail!$DE:$DE,0),64),0)),SUMIFS(T_Shipments[Confirmed_Qty],T_Shipments[Part Name],$A4,T_Shipments[Effective_Week],64))</f>
        <v/>
      </c>
      <c r="BN4">
        <f>IF(COUNTIF(Material_Detail!$DE:$DE,$A4)&gt;0,IF(ISNUMBER(SEARCH("[済]",INDEX(Material_Detail!$D:$DC,MATCH($A4,Material_Detail!$DE:$DE,0)+1,65))),0,IFERROR(INDEX(Material_Detail!$D:$DC,MATCH($A4,Material_Detail!$DE:$DE,0),65),0)),SUMIFS(T_Shipments[Confirmed_Qty],T_Shipments[Part Name],$A4,T_Shipments[Effective_Week],65))</f>
        <v/>
      </c>
      <c r="BO4">
        <f>IF(COUNTIF(Material_Detail!$DE:$DE,$A4)&gt;0,IF(ISNUMBER(SEARCH("[済]",INDEX(Material_Detail!$D:$DC,MATCH($A4,Material_Detail!$DE:$DE,0)+1,66))),0,IFERROR(INDEX(Material_Detail!$D:$DC,MATCH($A4,Material_Detail!$DE:$DE,0),66),0)),SUMIFS(T_Shipments[Confirmed_Qty],T_Shipments[Part Name],$A4,T_Shipments[Effective_Week],66))</f>
        <v/>
      </c>
      <c r="BP4">
        <f>IF(COUNTIF(Material_Detail!$DE:$DE,$A4)&gt;0,IF(ISNUMBER(SEARCH("[済]",INDEX(Material_Detail!$D:$DC,MATCH($A4,Material_Detail!$DE:$DE,0)+1,67))),0,IFERROR(INDEX(Material_Detail!$D:$DC,MATCH($A4,Material_Detail!$DE:$DE,0),67),0)),SUMIFS(T_Shipments[Confirmed_Qty],T_Shipments[Part Name],$A4,T_Shipments[Effective_Week],67))</f>
        <v/>
      </c>
      <c r="BQ4">
        <f>IF(COUNTIF(Material_Detail!$DE:$DE,$A4)&gt;0,IF(ISNUMBER(SEARCH("[済]",INDEX(Material_Detail!$D:$DC,MATCH($A4,Material_Detail!$DE:$DE,0)+1,68))),0,IFERROR(INDEX(Material_Detail!$D:$DC,MATCH($A4,Material_Detail!$DE:$DE,0),68),0)),SUMIFS(T_Shipments[Confirmed_Qty],T_Shipments[Part Name],$A4,T_Shipments[Effective_Week],68))</f>
        <v/>
      </c>
      <c r="BR4">
        <f>IF(COUNTIF(Material_Detail!$DE:$DE,$A4)&gt;0,IF(ISNUMBER(SEARCH("[済]",INDEX(Material_Detail!$D:$DC,MATCH($A4,Material_Detail!$DE:$DE,0)+1,69))),0,IFERROR(INDEX(Material_Detail!$D:$DC,MATCH($A4,Material_Detail!$DE:$DE,0),69),0)),SUMIFS(T_Shipments[Confirmed_Qty],T_Shipments[Part Name],$A4,T_Shipments[Effective_Week],69))</f>
        <v/>
      </c>
      <c r="BS4">
        <f>IF(COUNTIF(Material_Detail!$DE:$DE,$A4)&gt;0,IF(ISNUMBER(SEARCH("[済]",INDEX(Material_Detail!$D:$DC,MATCH($A4,Material_Detail!$DE:$DE,0)+1,70))),0,IFERROR(INDEX(Material_Detail!$D:$DC,MATCH($A4,Material_Detail!$DE:$DE,0),70),0)),SUMIFS(T_Shipments[Confirmed_Qty],T_Shipments[Part Name],$A4,T_Shipments[Effective_Week],70))</f>
        <v/>
      </c>
      <c r="BT4">
        <f>IF(COUNTIF(Material_Detail!$DE:$DE,$A4)&gt;0,IF(ISNUMBER(SEARCH("[済]",INDEX(Material_Detail!$D:$DC,MATCH($A4,Material_Detail!$DE:$DE,0)+1,71))),0,IFERROR(INDEX(Material_Detail!$D:$DC,MATCH($A4,Material_Detail!$DE:$DE,0),71),0)),SUMIFS(T_Shipments[Confirmed_Qty],T_Shipments[Part Name],$A4,T_Shipments[Effective_Week],71))</f>
        <v/>
      </c>
      <c r="BU4">
        <f>IF(COUNTIF(Material_Detail!$DE:$DE,$A4)&gt;0,IF(ISNUMBER(SEARCH("[済]",INDEX(Material_Detail!$D:$DC,MATCH($A4,Material_Detail!$DE:$DE,0)+1,72))),0,IFERROR(INDEX(Material_Detail!$D:$DC,MATCH($A4,Material_Detail!$DE:$DE,0),72),0)),SUMIFS(T_Shipments[Confirmed_Qty],T_Shipments[Part Name],$A4,T_Shipments[Effective_Week],72))</f>
        <v/>
      </c>
      <c r="BV4">
        <f>IF(COUNTIF(Material_Detail!$DE:$DE,$A4)&gt;0,IF(ISNUMBER(SEARCH("[済]",INDEX(Material_Detail!$D:$DC,MATCH($A4,Material_Detail!$DE:$DE,0)+1,73))),0,IFERROR(INDEX(Material_Detail!$D:$DC,MATCH($A4,Material_Detail!$DE:$DE,0),73),0)),SUMIFS(T_Shipments[Confirmed_Qty],T_Shipments[Part Name],$A4,T_Shipments[Effective_Week],73))</f>
        <v/>
      </c>
      <c r="BW4">
        <f>IF(COUNTIF(Material_Detail!$DE:$DE,$A4)&gt;0,IF(ISNUMBER(SEARCH("[済]",INDEX(Material_Detail!$D:$DC,MATCH($A4,Material_Detail!$DE:$DE,0)+1,74))),0,IFERROR(INDEX(Material_Detail!$D:$DC,MATCH($A4,Material_Detail!$DE:$DE,0),74),0)),SUMIFS(T_Shipments[Confirmed_Qty],T_Shipments[Part Name],$A4,T_Shipments[Effective_Week],74))</f>
        <v/>
      </c>
      <c r="BX4">
        <f>IF(COUNTIF(Material_Detail!$DE:$DE,$A4)&gt;0,IF(ISNUMBER(SEARCH("[済]",INDEX(Material_Detail!$D:$DC,MATCH($A4,Material_Detail!$DE:$DE,0)+1,75))),0,IFERROR(INDEX(Material_Detail!$D:$DC,MATCH($A4,Material_Detail!$DE:$DE,0),75),0)),SUMIFS(T_Shipments[Confirmed_Qty],T_Shipments[Part Name],$A4,T_Shipments[Effective_Week],75))</f>
        <v/>
      </c>
      <c r="BY4">
        <f>IF(COUNTIF(Material_Detail!$DE:$DE,$A4)&gt;0,IF(ISNUMBER(SEARCH("[済]",INDEX(Material_Detail!$D:$DC,MATCH($A4,Material_Detail!$DE:$DE,0)+1,76))),0,IFERROR(INDEX(Material_Detail!$D:$DC,MATCH($A4,Material_Detail!$DE:$DE,0),76),0)),SUMIFS(T_Shipments[Confirmed_Qty],T_Shipments[Part Name],$A4,T_Shipments[Effective_Week],76))</f>
        <v/>
      </c>
      <c r="BZ4">
        <f>IF(COUNTIF(Material_Detail!$DE:$DE,$A4)&gt;0,IF(ISNUMBER(SEARCH("[済]",INDEX(Material_Detail!$D:$DC,MATCH($A4,Material_Detail!$DE:$DE,0)+1,77))),0,IFERROR(INDEX(Material_Detail!$D:$DC,MATCH($A4,Material_Detail!$DE:$DE,0),77),0)),SUMIFS(T_Shipments[Confirmed_Qty],T_Shipments[Part Name],$A4,T_Shipments[Effective_Week],77))</f>
        <v/>
      </c>
      <c r="CA4">
        <f>IF(COUNTIF(Material_Detail!$DE:$DE,$A4)&gt;0,IF(ISNUMBER(SEARCH("[済]",INDEX(Material_Detail!$D:$DC,MATCH($A4,Material_Detail!$DE:$DE,0)+1,78))),0,IFERROR(INDEX(Material_Detail!$D:$DC,MATCH($A4,Material_Detail!$DE:$DE,0),78),0)),SUMIFS(T_Shipments[Confirmed_Qty],T_Shipments[Part Name],$A4,T_Shipments[Effective_Week],78))</f>
        <v/>
      </c>
      <c r="CB4">
        <f>IF(COUNTIF(Material_Detail!$DE:$DE,$A4)&gt;0,IF(ISNUMBER(SEARCH("[済]",INDEX(Material_Detail!$D:$DC,MATCH($A4,Material_Detail!$DE:$DE,0)+1,79))),0,IFERROR(INDEX(Material_Detail!$D:$DC,MATCH($A4,Material_Detail!$DE:$DE,0),79),0)),SUMIFS(T_Shipments[Confirmed_Qty],T_Shipments[Part Name],$A4,T_Shipments[Effective_Week],79))</f>
        <v/>
      </c>
      <c r="CC4">
        <f>IF(COUNTIF(Material_Detail!$DE:$DE,$A4)&gt;0,IF(ISNUMBER(SEARCH("[済]",INDEX(Material_Detail!$D:$DC,MATCH($A4,Material_Detail!$DE:$DE,0)+1,80))),0,IFERROR(INDEX(Material_Detail!$D:$DC,MATCH($A4,Material_Detail!$DE:$DE,0),80),0)),SUMIFS(T_Shipments[Confirmed_Qty],T_Shipments[Part Name],$A4,T_Shipments[Effective_Week],80))</f>
        <v/>
      </c>
      <c r="CD4">
        <f>IF(COUNTIF(Material_Detail!$DE:$DE,$A4)&gt;0,IF(ISNUMBER(SEARCH("[済]",INDEX(Material_Detail!$D:$DC,MATCH($A4,Material_Detail!$DE:$DE,0)+1,81))),0,IFERROR(INDEX(Material_Detail!$D:$DC,MATCH($A4,Material_Detail!$DE:$DE,0),81),0)),SUMIFS(T_Shipments[Confirmed_Qty],T_Shipments[Part Name],$A4,T_Shipments[Effective_Week],81))</f>
        <v/>
      </c>
      <c r="CE4">
        <f>IF(COUNTIF(Material_Detail!$DE:$DE,$A4)&gt;0,IF(ISNUMBER(SEARCH("[済]",INDEX(Material_Detail!$D:$DC,MATCH($A4,Material_Detail!$DE:$DE,0)+1,82))),0,IFERROR(INDEX(Material_Detail!$D:$DC,MATCH($A4,Material_Detail!$DE:$DE,0),82),0)),SUMIFS(T_Shipments[Confirmed_Qty],T_Shipments[Part Name],$A4,T_Shipments[Effective_Week],82))</f>
        <v/>
      </c>
      <c r="CF4">
        <f>IF(COUNTIF(Material_Detail!$DE:$DE,$A4)&gt;0,IF(ISNUMBER(SEARCH("[済]",INDEX(Material_Detail!$D:$DC,MATCH($A4,Material_Detail!$DE:$DE,0)+1,83))),0,IFERROR(INDEX(Material_Detail!$D:$DC,MATCH($A4,Material_Detail!$DE:$DE,0),83),0)),SUMIFS(T_Shipments[Confirmed_Qty],T_Shipments[Part Name],$A4,T_Shipments[Effective_Week],83))</f>
        <v/>
      </c>
      <c r="CG4">
        <f>IF(COUNTIF(Material_Detail!$DE:$DE,$A4)&gt;0,IF(ISNUMBER(SEARCH("[済]",INDEX(Material_Detail!$D:$DC,MATCH($A4,Material_Detail!$DE:$DE,0)+1,84))),0,IFERROR(INDEX(Material_Detail!$D:$DC,MATCH($A4,Material_Detail!$DE:$DE,0),84),0)),SUMIFS(T_Shipments[Confirmed_Qty],T_Shipments[Part Name],$A4,T_Shipments[Effective_Week],84))</f>
        <v/>
      </c>
      <c r="CH4">
        <f>IF(COUNTIF(Material_Detail!$DE:$DE,$A4)&gt;0,IF(ISNUMBER(SEARCH("[済]",INDEX(Material_Detail!$D:$DC,MATCH($A4,Material_Detail!$DE:$DE,0)+1,85))),0,IFERROR(INDEX(Material_Detail!$D:$DC,MATCH($A4,Material_Detail!$DE:$DE,0),85),0)),SUMIFS(T_Shipments[Confirmed_Qty],T_Shipments[Part Name],$A4,T_Shipments[Effective_Week],85))</f>
        <v/>
      </c>
      <c r="CI4">
        <f>IF(COUNTIF(Material_Detail!$DE:$DE,$A4)&gt;0,IF(ISNUMBER(SEARCH("[済]",INDEX(Material_Detail!$D:$DC,MATCH($A4,Material_Detail!$DE:$DE,0)+1,86))),0,IFERROR(INDEX(Material_Detail!$D:$DC,MATCH($A4,Material_Detail!$DE:$DE,0),86),0)),SUMIFS(T_Shipments[Confirmed_Qty],T_Shipments[Part Name],$A4,T_Shipments[Effective_Week],86))</f>
        <v/>
      </c>
      <c r="CJ4">
        <f>IF(COUNTIF(Material_Detail!$DE:$DE,$A4)&gt;0,IF(ISNUMBER(SEARCH("[済]",INDEX(Material_Detail!$D:$DC,MATCH($A4,Material_Detail!$DE:$DE,0)+1,87))),0,IFERROR(INDEX(Material_Detail!$D:$DC,MATCH($A4,Material_Detail!$DE:$DE,0),87),0)),SUMIFS(T_Shipments[Confirmed_Qty],T_Shipments[Part Name],$A4,T_Shipments[Effective_Week],87))</f>
        <v/>
      </c>
      <c r="CK4">
        <f>IF(COUNTIF(Material_Detail!$DE:$DE,$A4)&gt;0,IF(ISNUMBER(SEARCH("[済]",INDEX(Material_Detail!$D:$DC,MATCH($A4,Material_Detail!$DE:$DE,0)+1,88))),0,IFERROR(INDEX(Material_Detail!$D:$DC,MATCH($A4,Material_Detail!$DE:$DE,0),88),0)),SUMIFS(T_Shipments[Confirmed_Qty],T_Shipments[Part Name],$A4,T_Shipments[Effective_Week],88))</f>
        <v/>
      </c>
      <c r="CL4">
        <f>IF(COUNTIF(Material_Detail!$DE:$DE,$A4)&gt;0,IF(ISNUMBER(SEARCH("[済]",INDEX(Material_Detail!$D:$DC,MATCH($A4,Material_Detail!$DE:$DE,0)+1,89))),0,IFERROR(INDEX(Material_Detail!$D:$DC,MATCH($A4,Material_Detail!$DE:$DE,0),89),0)),SUMIFS(T_Shipments[Confirmed_Qty],T_Shipments[Part Name],$A4,T_Shipments[Effective_Week],89))</f>
        <v/>
      </c>
      <c r="CM4">
        <f>IF(COUNTIF(Material_Detail!$DE:$DE,$A4)&gt;0,IF(ISNUMBER(SEARCH("[済]",INDEX(Material_Detail!$D:$DC,MATCH($A4,Material_Detail!$DE:$DE,0)+1,90))),0,IFERROR(INDEX(Material_Detail!$D:$DC,MATCH($A4,Material_Detail!$DE:$DE,0),90),0)),SUMIFS(T_Shipments[Confirmed_Qty],T_Shipments[Part Name],$A4,T_Shipments[Effective_Week],90))</f>
        <v/>
      </c>
      <c r="CN4">
        <f>IF(COUNTIF(Material_Detail!$DE:$DE,$A4)&gt;0,IF(ISNUMBER(SEARCH("[済]",INDEX(Material_Detail!$D:$DC,MATCH($A4,Material_Detail!$DE:$DE,0)+1,91))),0,IFERROR(INDEX(Material_Detail!$D:$DC,MATCH($A4,Material_Detail!$DE:$DE,0),91),0)),SUMIFS(T_Shipments[Confirmed_Qty],T_Shipments[Part Name],$A4,T_Shipments[Effective_Week],91))</f>
        <v/>
      </c>
      <c r="CO4">
        <f>IF(COUNTIF(Material_Detail!$DE:$DE,$A4)&gt;0,IF(ISNUMBER(SEARCH("[済]",INDEX(Material_Detail!$D:$DC,MATCH($A4,Material_Detail!$DE:$DE,0)+1,92))),0,IFERROR(INDEX(Material_Detail!$D:$DC,MATCH($A4,Material_Detail!$DE:$DE,0),92),0)),SUMIFS(T_Shipments[Confirmed_Qty],T_Shipments[Part Name],$A4,T_Shipments[Effective_Week],92))</f>
        <v/>
      </c>
      <c r="CP4">
        <f>IF(COUNTIF(Material_Detail!$DE:$DE,$A4)&gt;0,IF(ISNUMBER(SEARCH("[済]",INDEX(Material_Detail!$D:$DC,MATCH($A4,Material_Detail!$DE:$DE,0)+1,93))),0,IFERROR(INDEX(Material_Detail!$D:$DC,MATCH($A4,Material_Detail!$DE:$DE,0),93),0)),SUMIFS(T_Shipments[Confirmed_Qty],T_Shipments[Part Name],$A4,T_Shipments[Effective_Week],93))</f>
        <v/>
      </c>
      <c r="CQ4">
        <f>IF(COUNTIF(Material_Detail!$DE:$DE,$A4)&gt;0,IF(ISNUMBER(SEARCH("[済]",INDEX(Material_Detail!$D:$DC,MATCH($A4,Material_Detail!$DE:$DE,0)+1,94))),0,IFERROR(INDEX(Material_Detail!$D:$DC,MATCH($A4,Material_Detail!$DE:$DE,0),94),0)),SUMIFS(T_Shipments[Confirmed_Qty],T_Shipments[Part Name],$A4,T_Shipments[Effective_Week],94))</f>
        <v/>
      </c>
      <c r="CR4">
        <f>IF(COUNTIF(Material_Detail!$DE:$DE,$A4)&gt;0,IF(ISNUMBER(SEARCH("[済]",INDEX(Material_Detail!$D:$DC,MATCH($A4,Material_Detail!$DE:$DE,0)+1,95))),0,IFERROR(INDEX(Material_Detail!$D:$DC,MATCH($A4,Material_Detail!$DE:$DE,0),95),0)),SUMIFS(T_Shipments[Confirmed_Qty],T_Shipments[Part Name],$A4,T_Shipments[Effective_Week],95))</f>
        <v/>
      </c>
      <c r="CS4">
        <f>IF(COUNTIF(Material_Detail!$DE:$DE,$A4)&gt;0,IF(ISNUMBER(SEARCH("[済]",INDEX(Material_Detail!$D:$DC,MATCH($A4,Material_Detail!$DE:$DE,0)+1,96))),0,IFERROR(INDEX(Material_Detail!$D:$DC,MATCH($A4,Material_Detail!$DE:$DE,0),96),0)),SUMIFS(T_Shipments[Confirmed_Qty],T_Shipments[Part Name],$A4,T_Shipments[Effective_Week],96))</f>
        <v/>
      </c>
      <c r="CT4">
        <f>IF(COUNTIF(Material_Detail!$DE:$DE,$A4)&gt;0,IF(ISNUMBER(SEARCH("[済]",INDEX(Material_Detail!$D:$DC,MATCH($A4,Material_Detail!$DE:$DE,0)+1,97))),0,IFERROR(INDEX(Material_Detail!$D:$DC,MATCH($A4,Material_Detail!$DE:$DE,0),97),0)),SUMIFS(T_Shipments[Confirmed_Qty],T_Shipments[Part Name],$A4,T_Shipments[Effective_Week],97))</f>
        <v/>
      </c>
      <c r="CU4">
        <f>IF(COUNTIF(Material_Detail!$DE:$DE,$A4)&gt;0,IF(ISNUMBER(SEARCH("[済]",INDEX(Material_Detail!$D:$DC,MATCH($A4,Material_Detail!$DE:$DE,0)+1,98))),0,IFERROR(INDEX(Material_Detail!$D:$DC,MATCH($A4,Material_Detail!$DE:$DE,0),98),0)),SUMIFS(T_Shipments[Confirmed_Qty],T_Shipments[Part Name],$A4,T_Shipments[Effective_Week],98))</f>
        <v/>
      </c>
      <c r="CV4">
        <f>IF(COUNTIF(Material_Detail!$DE:$DE,$A4)&gt;0,IF(ISNUMBER(SEARCH("[済]",INDEX(Material_Detail!$D:$DC,MATCH($A4,Material_Detail!$DE:$DE,0)+1,99))),0,IFERROR(INDEX(Material_Detail!$D:$DC,MATCH($A4,Material_Detail!$DE:$DE,0),99),0)),SUMIFS(T_Shipments[Confirmed_Qty],T_Shipments[Part Name],$A4,T_Shipments[Effective_Week],99))</f>
        <v/>
      </c>
      <c r="CW4">
        <f>IF(COUNTIF(Material_Detail!$DE:$DE,$A4)&gt;0,IF(ISNUMBER(SEARCH("[済]",INDEX(Material_Detail!$D:$DC,MATCH($A4,Material_Detail!$DE:$DE,0)+1,100))),0,IFERROR(INDEX(Material_Detail!$D:$DC,MATCH($A4,Material_Detail!$DE:$DE,0),100),0)),SUMIFS(T_Shipments[Confirmed_Qty],T_Shipments[Part Name],$A4,T_Shipments[Effective_Week],100))</f>
        <v/>
      </c>
      <c r="CX4">
        <f>IF(COUNTIF(Material_Detail!$DE:$DE,$A4)&gt;0,IF(ISNUMBER(SEARCH("[済]",INDEX(Material_Detail!$D:$DC,MATCH($A4,Material_Detail!$DE:$DE,0)+1,101))),0,IFERROR(INDEX(Material_Detail!$D:$DC,MATCH($A4,Material_Detail!$DE:$DE,0),101),0)),SUMIFS(T_Shipments[Confirmed_Qty],T_Shipments[Part Name],$A4,T_Shipments[Effective_Week],101))</f>
        <v/>
      </c>
      <c r="CY4">
        <f>IF(COUNTIF(Material_Detail!$DE:$DE,$A4)&gt;0,IF(ISNUMBER(SEARCH("[済]",INDEX(Material_Detail!$D:$DC,MATCH($A4,Material_Detail!$DE:$DE,0)+1,102))),0,IFERROR(INDEX(Material_Detail!$D:$DC,MATCH($A4,Material_Detail!$DE:$DE,0),102),0)),SUMIFS(T_Shipments[Confirmed_Qty],T_Shipments[Part Name],$A4,T_Shipments[Effective_Week],102))</f>
        <v/>
      </c>
      <c r="CZ4">
        <f>IF(COUNTIF(Material_Detail!$DE:$DE,$A4)&gt;0,IF(ISNUMBER(SEARCH("[済]",INDEX(Material_Detail!$D:$DC,MATCH($A4,Material_Detail!$DE:$DE,0)+1,103))),0,IFERROR(INDEX(Material_Detail!$D:$DC,MATCH($A4,Material_Detail!$DE:$DE,0),103),0)),SUMIFS(T_Shipments[Confirmed_Qty],T_Shipments[Part Name],$A4,T_Shipments[Effective_Week],103))</f>
        <v/>
      </c>
      <c r="DA4">
        <f>IF(COUNTIF(Material_Detail!$DE:$DE,$A4)&gt;0,IF(ISNUMBER(SEARCH("[済]",INDEX(Material_Detail!$D:$DC,MATCH($A4,Material_Detail!$DE:$DE,0)+1,104))),0,IFERROR(INDEX(Material_Detail!$D:$DC,MATCH($A4,Material_Detail!$DE:$DE,0),104),0)),SUMIFS(T_Shipments[Confirmed_Qty],T_Shipments[Part Name],$A4,T_Shipments[Effective_Week],104))</f>
        <v/>
      </c>
    </row>
    <row r="5">
      <c r="A5" t="inlineStr">
        <is>
          <t>9RN</t>
        </is>
      </c>
      <c r="B5">
        <f>IF(COUNTIF(Material_Detail!$DE:$DE,$A5)&gt;0,IF(ISNUMBER(SEARCH("[済]",INDEX(Material_Detail!$D:$DC,MATCH($A5,Material_Detail!$DE:$DE,0)+1,1))),0,IFERROR(INDEX(Material_Detail!$D:$DC,MATCH($A5,Material_Detail!$DE:$DE,0),1),0)),SUMIFS(T_Shipments[Confirmed_Qty],T_Shipments[Part Name],$A5,T_Shipments[Effective_Week],1))</f>
        <v/>
      </c>
      <c r="C5">
        <f>IF(COUNTIF(Material_Detail!$DE:$DE,$A5)&gt;0,IF(ISNUMBER(SEARCH("[済]",INDEX(Material_Detail!$D:$DC,MATCH($A5,Material_Detail!$DE:$DE,0)+1,2))),0,IFERROR(INDEX(Material_Detail!$D:$DC,MATCH($A5,Material_Detail!$DE:$DE,0),2),0)),SUMIFS(T_Shipments[Confirmed_Qty],T_Shipments[Part Name],$A5,T_Shipments[Effective_Week],2))</f>
        <v/>
      </c>
      <c r="D5">
        <f>IF(COUNTIF(Material_Detail!$DE:$DE,$A5)&gt;0,IF(ISNUMBER(SEARCH("[済]",INDEX(Material_Detail!$D:$DC,MATCH($A5,Material_Detail!$DE:$DE,0)+1,3))),0,IFERROR(INDEX(Material_Detail!$D:$DC,MATCH($A5,Material_Detail!$DE:$DE,0),3),0)),SUMIFS(T_Shipments[Confirmed_Qty],T_Shipments[Part Name],$A5,T_Shipments[Effective_Week],3))</f>
        <v/>
      </c>
      <c r="E5">
        <f>IF(COUNTIF(Material_Detail!$DE:$DE,$A5)&gt;0,IF(ISNUMBER(SEARCH("[済]",INDEX(Material_Detail!$D:$DC,MATCH($A5,Material_Detail!$DE:$DE,0)+1,4))),0,IFERROR(INDEX(Material_Detail!$D:$DC,MATCH($A5,Material_Detail!$DE:$DE,0),4),0)),SUMIFS(T_Shipments[Confirmed_Qty],T_Shipments[Part Name],$A5,T_Shipments[Effective_Week],4))</f>
        <v/>
      </c>
      <c r="F5">
        <f>IF(COUNTIF(Material_Detail!$DE:$DE,$A5)&gt;0,IF(ISNUMBER(SEARCH("[済]",INDEX(Material_Detail!$D:$DC,MATCH($A5,Material_Detail!$DE:$DE,0)+1,5))),0,IFERROR(INDEX(Material_Detail!$D:$DC,MATCH($A5,Material_Detail!$DE:$DE,0),5),0)),SUMIFS(T_Shipments[Confirmed_Qty],T_Shipments[Part Name],$A5,T_Shipments[Effective_Week],5))</f>
        <v/>
      </c>
      <c r="G5">
        <f>IF(COUNTIF(Material_Detail!$DE:$DE,$A5)&gt;0,IF(ISNUMBER(SEARCH("[済]",INDEX(Material_Detail!$D:$DC,MATCH($A5,Material_Detail!$DE:$DE,0)+1,6))),0,IFERROR(INDEX(Material_Detail!$D:$DC,MATCH($A5,Material_Detail!$DE:$DE,0),6),0)),SUMIFS(T_Shipments[Confirmed_Qty],T_Shipments[Part Name],$A5,T_Shipments[Effective_Week],6))</f>
        <v/>
      </c>
      <c r="H5">
        <f>IF(COUNTIF(Material_Detail!$DE:$DE,$A5)&gt;0,IF(ISNUMBER(SEARCH("[済]",INDEX(Material_Detail!$D:$DC,MATCH($A5,Material_Detail!$DE:$DE,0)+1,7))),0,IFERROR(INDEX(Material_Detail!$D:$DC,MATCH($A5,Material_Detail!$DE:$DE,0),7),0)),SUMIFS(T_Shipments[Confirmed_Qty],T_Shipments[Part Name],$A5,T_Shipments[Effective_Week],7))</f>
        <v/>
      </c>
      <c r="I5">
        <f>IF(COUNTIF(Material_Detail!$DE:$DE,$A5)&gt;0,IF(ISNUMBER(SEARCH("[済]",INDEX(Material_Detail!$D:$DC,MATCH($A5,Material_Detail!$DE:$DE,0)+1,8))),0,IFERROR(INDEX(Material_Detail!$D:$DC,MATCH($A5,Material_Detail!$DE:$DE,0),8),0)),SUMIFS(T_Shipments[Confirmed_Qty],T_Shipments[Part Name],$A5,T_Shipments[Effective_Week],8))</f>
        <v/>
      </c>
      <c r="J5">
        <f>IF(COUNTIF(Material_Detail!$DE:$DE,$A5)&gt;0,IF(ISNUMBER(SEARCH("[済]",INDEX(Material_Detail!$D:$DC,MATCH($A5,Material_Detail!$DE:$DE,0)+1,9))),0,IFERROR(INDEX(Material_Detail!$D:$DC,MATCH($A5,Material_Detail!$DE:$DE,0),9),0)),SUMIFS(T_Shipments[Confirmed_Qty],T_Shipments[Part Name],$A5,T_Shipments[Effective_Week],9))</f>
        <v/>
      </c>
      <c r="K5">
        <f>IF(COUNTIF(Material_Detail!$DE:$DE,$A5)&gt;0,IF(ISNUMBER(SEARCH("[済]",INDEX(Material_Detail!$D:$DC,MATCH($A5,Material_Detail!$DE:$DE,0)+1,10))),0,IFERROR(INDEX(Material_Detail!$D:$DC,MATCH($A5,Material_Detail!$DE:$DE,0),10),0)),SUMIFS(T_Shipments[Confirmed_Qty],T_Shipments[Part Name],$A5,T_Shipments[Effective_Week],10))</f>
        <v/>
      </c>
      <c r="L5">
        <f>IF(COUNTIF(Material_Detail!$DE:$DE,$A5)&gt;0,IF(ISNUMBER(SEARCH("[済]",INDEX(Material_Detail!$D:$DC,MATCH($A5,Material_Detail!$DE:$DE,0)+1,11))),0,IFERROR(INDEX(Material_Detail!$D:$DC,MATCH($A5,Material_Detail!$DE:$DE,0),11),0)),SUMIFS(T_Shipments[Confirmed_Qty],T_Shipments[Part Name],$A5,T_Shipments[Effective_Week],11))</f>
        <v/>
      </c>
      <c r="M5">
        <f>IF(COUNTIF(Material_Detail!$DE:$DE,$A5)&gt;0,IF(ISNUMBER(SEARCH("[済]",INDEX(Material_Detail!$D:$DC,MATCH($A5,Material_Detail!$DE:$DE,0)+1,12))),0,IFERROR(INDEX(Material_Detail!$D:$DC,MATCH($A5,Material_Detail!$DE:$DE,0),12),0)),SUMIFS(T_Shipments[Confirmed_Qty],T_Shipments[Part Name],$A5,T_Shipments[Effective_Week],12))</f>
        <v/>
      </c>
      <c r="N5">
        <f>IF(COUNTIF(Material_Detail!$DE:$DE,$A5)&gt;0,IF(ISNUMBER(SEARCH("[済]",INDEX(Material_Detail!$D:$DC,MATCH($A5,Material_Detail!$DE:$DE,0)+1,13))),0,IFERROR(INDEX(Material_Detail!$D:$DC,MATCH($A5,Material_Detail!$DE:$DE,0),13),0)),SUMIFS(T_Shipments[Confirmed_Qty],T_Shipments[Part Name],$A5,T_Shipments[Effective_Week],13))</f>
        <v/>
      </c>
      <c r="O5">
        <f>IF(COUNTIF(Material_Detail!$DE:$DE,$A5)&gt;0,IF(ISNUMBER(SEARCH("[済]",INDEX(Material_Detail!$D:$DC,MATCH($A5,Material_Detail!$DE:$DE,0)+1,14))),0,IFERROR(INDEX(Material_Detail!$D:$DC,MATCH($A5,Material_Detail!$DE:$DE,0),14),0)),SUMIFS(T_Shipments[Confirmed_Qty],T_Shipments[Part Name],$A5,T_Shipments[Effective_Week],14))</f>
        <v/>
      </c>
      <c r="P5">
        <f>IF(COUNTIF(Material_Detail!$DE:$DE,$A5)&gt;0,IF(ISNUMBER(SEARCH("[済]",INDEX(Material_Detail!$D:$DC,MATCH($A5,Material_Detail!$DE:$DE,0)+1,15))),0,IFERROR(INDEX(Material_Detail!$D:$DC,MATCH($A5,Material_Detail!$DE:$DE,0),15),0)),SUMIFS(T_Shipments[Confirmed_Qty],T_Shipments[Part Name],$A5,T_Shipments[Effective_Week],15))</f>
        <v/>
      </c>
      <c r="Q5">
        <f>IF(COUNTIF(Material_Detail!$DE:$DE,$A5)&gt;0,IF(ISNUMBER(SEARCH("[済]",INDEX(Material_Detail!$D:$DC,MATCH($A5,Material_Detail!$DE:$DE,0)+1,16))),0,IFERROR(INDEX(Material_Detail!$D:$DC,MATCH($A5,Material_Detail!$DE:$DE,0),16),0)),SUMIFS(T_Shipments[Confirmed_Qty],T_Shipments[Part Name],$A5,T_Shipments[Effective_Week],16))</f>
        <v/>
      </c>
      <c r="R5">
        <f>IF(COUNTIF(Material_Detail!$DE:$DE,$A5)&gt;0,IF(ISNUMBER(SEARCH("[済]",INDEX(Material_Detail!$D:$DC,MATCH($A5,Material_Detail!$DE:$DE,0)+1,17))),0,IFERROR(INDEX(Material_Detail!$D:$DC,MATCH($A5,Material_Detail!$DE:$DE,0),17),0)),SUMIFS(T_Shipments[Confirmed_Qty],T_Shipments[Part Name],$A5,T_Shipments[Effective_Week],17))</f>
        <v/>
      </c>
      <c r="S5">
        <f>IF(COUNTIF(Material_Detail!$DE:$DE,$A5)&gt;0,IF(ISNUMBER(SEARCH("[済]",INDEX(Material_Detail!$D:$DC,MATCH($A5,Material_Detail!$DE:$DE,0)+1,18))),0,IFERROR(INDEX(Material_Detail!$D:$DC,MATCH($A5,Material_Detail!$DE:$DE,0),18),0)),SUMIFS(T_Shipments[Confirmed_Qty],T_Shipments[Part Name],$A5,T_Shipments[Effective_Week],18))</f>
        <v/>
      </c>
      <c r="T5">
        <f>IF(COUNTIF(Material_Detail!$DE:$DE,$A5)&gt;0,IF(ISNUMBER(SEARCH("[済]",INDEX(Material_Detail!$D:$DC,MATCH($A5,Material_Detail!$DE:$DE,0)+1,19))),0,IFERROR(INDEX(Material_Detail!$D:$DC,MATCH($A5,Material_Detail!$DE:$DE,0),19),0)),SUMIFS(T_Shipments[Confirmed_Qty],T_Shipments[Part Name],$A5,T_Shipments[Effective_Week],19))</f>
        <v/>
      </c>
      <c r="U5">
        <f>IF(COUNTIF(Material_Detail!$DE:$DE,$A5)&gt;0,IF(ISNUMBER(SEARCH("[済]",INDEX(Material_Detail!$D:$DC,MATCH($A5,Material_Detail!$DE:$DE,0)+1,20))),0,IFERROR(INDEX(Material_Detail!$D:$DC,MATCH($A5,Material_Detail!$DE:$DE,0),20),0)),SUMIFS(T_Shipments[Confirmed_Qty],T_Shipments[Part Name],$A5,T_Shipments[Effective_Week],20))</f>
        <v/>
      </c>
      <c r="V5">
        <f>IF(COUNTIF(Material_Detail!$DE:$DE,$A5)&gt;0,IF(ISNUMBER(SEARCH("[済]",INDEX(Material_Detail!$D:$DC,MATCH($A5,Material_Detail!$DE:$DE,0)+1,21))),0,IFERROR(INDEX(Material_Detail!$D:$DC,MATCH($A5,Material_Detail!$DE:$DE,0),21),0)),SUMIFS(T_Shipments[Confirmed_Qty],T_Shipments[Part Name],$A5,T_Shipments[Effective_Week],21))</f>
        <v/>
      </c>
      <c r="W5">
        <f>IF(COUNTIF(Material_Detail!$DE:$DE,$A5)&gt;0,IF(ISNUMBER(SEARCH("[済]",INDEX(Material_Detail!$D:$DC,MATCH($A5,Material_Detail!$DE:$DE,0)+1,22))),0,IFERROR(INDEX(Material_Detail!$D:$DC,MATCH($A5,Material_Detail!$DE:$DE,0),22),0)),SUMIFS(T_Shipments[Confirmed_Qty],T_Shipments[Part Name],$A5,T_Shipments[Effective_Week],22))</f>
        <v/>
      </c>
      <c r="X5">
        <f>IF(COUNTIF(Material_Detail!$DE:$DE,$A5)&gt;0,IF(ISNUMBER(SEARCH("[済]",INDEX(Material_Detail!$D:$DC,MATCH($A5,Material_Detail!$DE:$DE,0)+1,23))),0,IFERROR(INDEX(Material_Detail!$D:$DC,MATCH($A5,Material_Detail!$DE:$DE,0),23),0)),SUMIFS(T_Shipments[Confirmed_Qty],T_Shipments[Part Name],$A5,T_Shipments[Effective_Week],23))</f>
        <v/>
      </c>
      <c r="Y5">
        <f>IF(COUNTIF(Material_Detail!$DE:$DE,$A5)&gt;0,IF(ISNUMBER(SEARCH("[済]",INDEX(Material_Detail!$D:$DC,MATCH($A5,Material_Detail!$DE:$DE,0)+1,24))),0,IFERROR(INDEX(Material_Detail!$D:$DC,MATCH($A5,Material_Detail!$DE:$DE,0),24),0)),SUMIFS(T_Shipments[Confirmed_Qty],T_Shipments[Part Name],$A5,T_Shipments[Effective_Week],24))</f>
        <v/>
      </c>
      <c r="Z5">
        <f>IF(COUNTIF(Material_Detail!$DE:$DE,$A5)&gt;0,IF(ISNUMBER(SEARCH("[済]",INDEX(Material_Detail!$D:$DC,MATCH($A5,Material_Detail!$DE:$DE,0)+1,25))),0,IFERROR(INDEX(Material_Detail!$D:$DC,MATCH($A5,Material_Detail!$DE:$DE,0),25),0)),SUMIFS(T_Shipments[Confirmed_Qty],T_Shipments[Part Name],$A5,T_Shipments[Effective_Week],25))</f>
        <v/>
      </c>
      <c r="AA5">
        <f>IF(COUNTIF(Material_Detail!$DE:$DE,$A5)&gt;0,IF(ISNUMBER(SEARCH("[済]",INDEX(Material_Detail!$D:$DC,MATCH($A5,Material_Detail!$DE:$DE,0)+1,26))),0,IFERROR(INDEX(Material_Detail!$D:$DC,MATCH($A5,Material_Detail!$DE:$DE,0),26),0)),SUMIFS(T_Shipments[Confirmed_Qty],T_Shipments[Part Name],$A5,T_Shipments[Effective_Week],26))</f>
        <v/>
      </c>
      <c r="AB5">
        <f>IF(COUNTIF(Material_Detail!$DE:$DE,$A5)&gt;0,IF(ISNUMBER(SEARCH("[済]",INDEX(Material_Detail!$D:$DC,MATCH($A5,Material_Detail!$DE:$DE,0)+1,27))),0,IFERROR(INDEX(Material_Detail!$D:$DC,MATCH($A5,Material_Detail!$DE:$DE,0),27),0)),SUMIFS(T_Shipments[Confirmed_Qty],T_Shipments[Part Name],$A5,T_Shipments[Effective_Week],27))</f>
        <v/>
      </c>
      <c r="AC5">
        <f>IF(COUNTIF(Material_Detail!$DE:$DE,$A5)&gt;0,IF(ISNUMBER(SEARCH("[済]",INDEX(Material_Detail!$D:$DC,MATCH($A5,Material_Detail!$DE:$DE,0)+1,28))),0,IFERROR(INDEX(Material_Detail!$D:$DC,MATCH($A5,Material_Detail!$DE:$DE,0),28),0)),SUMIFS(T_Shipments[Confirmed_Qty],T_Shipments[Part Name],$A5,T_Shipments[Effective_Week],28))</f>
        <v/>
      </c>
      <c r="AD5">
        <f>IF(COUNTIF(Material_Detail!$DE:$DE,$A5)&gt;0,IF(ISNUMBER(SEARCH("[済]",INDEX(Material_Detail!$D:$DC,MATCH($A5,Material_Detail!$DE:$DE,0)+1,29))),0,IFERROR(INDEX(Material_Detail!$D:$DC,MATCH($A5,Material_Detail!$DE:$DE,0),29),0)),SUMIFS(T_Shipments[Confirmed_Qty],T_Shipments[Part Name],$A5,T_Shipments[Effective_Week],29))</f>
        <v/>
      </c>
      <c r="AE5">
        <f>IF(COUNTIF(Material_Detail!$DE:$DE,$A5)&gt;0,IF(ISNUMBER(SEARCH("[済]",INDEX(Material_Detail!$D:$DC,MATCH($A5,Material_Detail!$DE:$DE,0)+1,30))),0,IFERROR(INDEX(Material_Detail!$D:$DC,MATCH($A5,Material_Detail!$DE:$DE,0),30),0)),SUMIFS(T_Shipments[Confirmed_Qty],T_Shipments[Part Name],$A5,T_Shipments[Effective_Week],30))</f>
        <v/>
      </c>
      <c r="AF5">
        <f>IF(COUNTIF(Material_Detail!$DE:$DE,$A5)&gt;0,IF(ISNUMBER(SEARCH("[済]",INDEX(Material_Detail!$D:$DC,MATCH($A5,Material_Detail!$DE:$DE,0)+1,31))),0,IFERROR(INDEX(Material_Detail!$D:$DC,MATCH($A5,Material_Detail!$DE:$DE,0),31),0)),SUMIFS(T_Shipments[Confirmed_Qty],T_Shipments[Part Name],$A5,T_Shipments[Effective_Week],31))</f>
        <v/>
      </c>
      <c r="AG5">
        <f>IF(COUNTIF(Material_Detail!$DE:$DE,$A5)&gt;0,IF(ISNUMBER(SEARCH("[済]",INDEX(Material_Detail!$D:$DC,MATCH($A5,Material_Detail!$DE:$DE,0)+1,32))),0,IFERROR(INDEX(Material_Detail!$D:$DC,MATCH($A5,Material_Detail!$DE:$DE,0),32),0)),SUMIFS(T_Shipments[Confirmed_Qty],T_Shipments[Part Name],$A5,T_Shipments[Effective_Week],32))</f>
        <v/>
      </c>
      <c r="AH5">
        <f>IF(COUNTIF(Material_Detail!$DE:$DE,$A5)&gt;0,IF(ISNUMBER(SEARCH("[済]",INDEX(Material_Detail!$D:$DC,MATCH($A5,Material_Detail!$DE:$DE,0)+1,33))),0,IFERROR(INDEX(Material_Detail!$D:$DC,MATCH($A5,Material_Detail!$DE:$DE,0),33),0)),SUMIFS(T_Shipments[Confirmed_Qty],T_Shipments[Part Name],$A5,T_Shipments[Effective_Week],33))</f>
        <v/>
      </c>
      <c r="AI5">
        <f>IF(COUNTIF(Material_Detail!$DE:$DE,$A5)&gt;0,IF(ISNUMBER(SEARCH("[済]",INDEX(Material_Detail!$D:$DC,MATCH($A5,Material_Detail!$DE:$DE,0)+1,34))),0,IFERROR(INDEX(Material_Detail!$D:$DC,MATCH($A5,Material_Detail!$DE:$DE,0),34),0)),SUMIFS(T_Shipments[Confirmed_Qty],T_Shipments[Part Name],$A5,T_Shipments[Effective_Week],34))</f>
        <v/>
      </c>
      <c r="AJ5">
        <f>IF(COUNTIF(Material_Detail!$DE:$DE,$A5)&gt;0,IF(ISNUMBER(SEARCH("[済]",INDEX(Material_Detail!$D:$DC,MATCH($A5,Material_Detail!$DE:$DE,0)+1,35))),0,IFERROR(INDEX(Material_Detail!$D:$DC,MATCH($A5,Material_Detail!$DE:$DE,0),35),0)),SUMIFS(T_Shipments[Confirmed_Qty],T_Shipments[Part Name],$A5,T_Shipments[Effective_Week],35))</f>
        <v/>
      </c>
      <c r="AK5">
        <f>IF(COUNTIF(Material_Detail!$DE:$DE,$A5)&gt;0,IF(ISNUMBER(SEARCH("[済]",INDEX(Material_Detail!$D:$DC,MATCH($A5,Material_Detail!$DE:$DE,0)+1,36))),0,IFERROR(INDEX(Material_Detail!$D:$DC,MATCH($A5,Material_Detail!$DE:$DE,0),36),0)),SUMIFS(T_Shipments[Confirmed_Qty],T_Shipments[Part Name],$A5,T_Shipments[Effective_Week],36))</f>
        <v/>
      </c>
      <c r="AL5">
        <f>IF(COUNTIF(Material_Detail!$DE:$DE,$A5)&gt;0,IF(ISNUMBER(SEARCH("[済]",INDEX(Material_Detail!$D:$DC,MATCH($A5,Material_Detail!$DE:$DE,0)+1,37))),0,IFERROR(INDEX(Material_Detail!$D:$DC,MATCH($A5,Material_Detail!$DE:$DE,0),37),0)),SUMIFS(T_Shipments[Confirmed_Qty],T_Shipments[Part Name],$A5,T_Shipments[Effective_Week],37))</f>
        <v/>
      </c>
      <c r="AM5">
        <f>IF(COUNTIF(Material_Detail!$DE:$DE,$A5)&gt;0,IF(ISNUMBER(SEARCH("[済]",INDEX(Material_Detail!$D:$DC,MATCH($A5,Material_Detail!$DE:$DE,0)+1,38))),0,IFERROR(INDEX(Material_Detail!$D:$DC,MATCH($A5,Material_Detail!$DE:$DE,0),38),0)),SUMIFS(T_Shipments[Confirmed_Qty],T_Shipments[Part Name],$A5,T_Shipments[Effective_Week],38))</f>
        <v/>
      </c>
      <c r="AN5">
        <f>IF(COUNTIF(Material_Detail!$DE:$DE,$A5)&gt;0,IF(ISNUMBER(SEARCH("[済]",INDEX(Material_Detail!$D:$DC,MATCH($A5,Material_Detail!$DE:$DE,0)+1,39))),0,IFERROR(INDEX(Material_Detail!$D:$DC,MATCH($A5,Material_Detail!$DE:$DE,0),39),0)),SUMIFS(T_Shipments[Confirmed_Qty],T_Shipments[Part Name],$A5,T_Shipments[Effective_Week],39))</f>
        <v/>
      </c>
      <c r="AO5">
        <f>IF(COUNTIF(Material_Detail!$DE:$DE,$A5)&gt;0,IF(ISNUMBER(SEARCH("[済]",INDEX(Material_Detail!$D:$DC,MATCH($A5,Material_Detail!$DE:$DE,0)+1,40))),0,IFERROR(INDEX(Material_Detail!$D:$DC,MATCH($A5,Material_Detail!$DE:$DE,0),40),0)),SUMIFS(T_Shipments[Confirmed_Qty],T_Shipments[Part Name],$A5,T_Shipments[Effective_Week],40))</f>
        <v/>
      </c>
      <c r="AP5">
        <f>IF(COUNTIF(Material_Detail!$DE:$DE,$A5)&gt;0,IF(ISNUMBER(SEARCH("[済]",INDEX(Material_Detail!$D:$DC,MATCH($A5,Material_Detail!$DE:$DE,0)+1,41))),0,IFERROR(INDEX(Material_Detail!$D:$DC,MATCH($A5,Material_Detail!$DE:$DE,0),41),0)),SUMIFS(T_Shipments[Confirmed_Qty],T_Shipments[Part Name],$A5,T_Shipments[Effective_Week],41))</f>
        <v/>
      </c>
      <c r="AQ5">
        <f>IF(COUNTIF(Material_Detail!$DE:$DE,$A5)&gt;0,IF(ISNUMBER(SEARCH("[済]",INDEX(Material_Detail!$D:$DC,MATCH($A5,Material_Detail!$DE:$DE,0)+1,42))),0,IFERROR(INDEX(Material_Detail!$D:$DC,MATCH($A5,Material_Detail!$DE:$DE,0),42),0)),SUMIFS(T_Shipments[Confirmed_Qty],T_Shipments[Part Name],$A5,T_Shipments[Effective_Week],42))</f>
        <v/>
      </c>
      <c r="AR5">
        <f>IF(COUNTIF(Material_Detail!$DE:$DE,$A5)&gt;0,IF(ISNUMBER(SEARCH("[済]",INDEX(Material_Detail!$D:$DC,MATCH($A5,Material_Detail!$DE:$DE,0)+1,43))),0,IFERROR(INDEX(Material_Detail!$D:$DC,MATCH($A5,Material_Detail!$DE:$DE,0),43),0)),SUMIFS(T_Shipments[Confirmed_Qty],T_Shipments[Part Name],$A5,T_Shipments[Effective_Week],43))</f>
        <v/>
      </c>
      <c r="AS5">
        <f>IF(COUNTIF(Material_Detail!$DE:$DE,$A5)&gt;0,IF(ISNUMBER(SEARCH("[済]",INDEX(Material_Detail!$D:$DC,MATCH($A5,Material_Detail!$DE:$DE,0)+1,44))),0,IFERROR(INDEX(Material_Detail!$D:$DC,MATCH($A5,Material_Detail!$DE:$DE,0),44),0)),SUMIFS(T_Shipments[Confirmed_Qty],T_Shipments[Part Name],$A5,T_Shipments[Effective_Week],44))</f>
        <v/>
      </c>
      <c r="AT5">
        <f>IF(COUNTIF(Material_Detail!$DE:$DE,$A5)&gt;0,IF(ISNUMBER(SEARCH("[済]",INDEX(Material_Detail!$D:$DC,MATCH($A5,Material_Detail!$DE:$DE,0)+1,45))),0,IFERROR(INDEX(Material_Detail!$D:$DC,MATCH($A5,Material_Detail!$DE:$DE,0),45),0)),SUMIFS(T_Shipments[Confirmed_Qty],T_Shipments[Part Name],$A5,T_Shipments[Effective_Week],45))</f>
        <v/>
      </c>
      <c r="AU5">
        <f>IF(COUNTIF(Material_Detail!$DE:$DE,$A5)&gt;0,IF(ISNUMBER(SEARCH("[済]",INDEX(Material_Detail!$D:$DC,MATCH($A5,Material_Detail!$DE:$DE,0)+1,46))),0,IFERROR(INDEX(Material_Detail!$D:$DC,MATCH($A5,Material_Detail!$DE:$DE,0),46),0)),SUMIFS(T_Shipments[Confirmed_Qty],T_Shipments[Part Name],$A5,T_Shipments[Effective_Week],46))</f>
        <v/>
      </c>
      <c r="AV5">
        <f>IF(COUNTIF(Material_Detail!$DE:$DE,$A5)&gt;0,IF(ISNUMBER(SEARCH("[済]",INDEX(Material_Detail!$D:$DC,MATCH($A5,Material_Detail!$DE:$DE,0)+1,47))),0,IFERROR(INDEX(Material_Detail!$D:$DC,MATCH($A5,Material_Detail!$DE:$DE,0),47),0)),SUMIFS(T_Shipments[Confirmed_Qty],T_Shipments[Part Name],$A5,T_Shipments[Effective_Week],47))</f>
        <v/>
      </c>
      <c r="AW5">
        <f>IF(COUNTIF(Material_Detail!$DE:$DE,$A5)&gt;0,IF(ISNUMBER(SEARCH("[済]",INDEX(Material_Detail!$D:$DC,MATCH($A5,Material_Detail!$DE:$DE,0)+1,48))),0,IFERROR(INDEX(Material_Detail!$D:$DC,MATCH($A5,Material_Detail!$DE:$DE,0),48),0)),SUMIFS(T_Shipments[Confirmed_Qty],T_Shipments[Part Name],$A5,T_Shipments[Effective_Week],48))</f>
        <v/>
      </c>
      <c r="AX5">
        <f>IF(COUNTIF(Material_Detail!$DE:$DE,$A5)&gt;0,IF(ISNUMBER(SEARCH("[済]",INDEX(Material_Detail!$D:$DC,MATCH($A5,Material_Detail!$DE:$DE,0)+1,49))),0,IFERROR(INDEX(Material_Detail!$D:$DC,MATCH($A5,Material_Detail!$DE:$DE,0),49),0)),SUMIFS(T_Shipments[Confirmed_Qty],T_Shipments[Part Name],$A5,T_Shipments[Effective_Week],49))</f>
        <v/>
      </c>
      <c r="AY5">
        <f>IF(COUNTIF(Material_Detail!$DE:$DE,$A5)&gt;0,IF(ISNUMBER(SEARCH("[済]",INDEX(Material_Detail!$D:$DC,MATCH($A5,Material_Detail!$DE:$DE,0)+1,50))),0,IFERROR(INDEX(Material_Detail!$D:$DC,MATCH($A5,Material_Detail!$DE:$DE,0),50),0)),SUMIFS(T_Shipments[Confirmed_Qty],T_Shipments[Part Name],$A5,T_Shipments[Effective_Week],50))</f>
        <v/>
      </c>
      <c r="AZ5">
        <f>IF(COUNTIF(Material_Detail!$DE:$DE,$A5)&gt;0,IF(ISNUMBER(SEARCH("[済]",INDEX(Material_Detail!$D:$DC,MATCH($A5,Material_Detail!$DE:$DE,0)+1,51))),0,IFERROR(INDEX(Material_Detail!$D:$DC,MATCH($A5,Material_Detail!$DE:$DE,0),51),0)),SUMIFS(T_Shipments[Confirmed_Qty],T_Shipments[Part Name],$A5,T_Shipments[Effective_Week],51))</f>
        <v/>
      </c>
      <c r="BA5">
        <f>IF(COUNTIF(Material_Detail!$DE:$DE,$A5)&gt;0,IF(ISNUMBER(SEARCH("[済]",INDEX(Material_Detail!$D:$DC,MATCH($A5,Material_Detail!$DE:$DE,0)+1,52))),0,IFERROR(INDEX(Material_Detail!$D:$DC,MATCH($A5,Material_Detail!$DE:$DE,0),52),0)),SUMIFS(T_Shipments[Confirmed_Qty],T_Shipments[Part Name],$A5,T_Shipments[Effective_Week],52))</f>
        <v/>
      </c>
      <c r="BB5">
        <f>IF(COUNTIF(Material_Detail!$DE:$DE,$A5)&gt;0,IF(ISNUMBER(SEARCH("[済]",INDEX(Material_Detail!$D:$DC,MATCH($A5,Material_Detail!$DE:$DE,0)+1,53))),0,IFERROR(INDEX(Material_Detail!$D:$DC,MATCH($A5,Material_Detail!$DE:$DE,0),53),0)),SUMIFS(T_Shipments[Confirmed_Qty],T_Shipments[Part Name],$A5,T_Shipments[Effective_Week],53))</f>
        <v/>
      </c>
      <c r="BC5">
        <f>IF(COUNTIF(Material_Detail!$DE:$DE,$A5)&gt;0,IF(ISNUMBER(SEARCH("[済]",INDEX(Material_Detail!$D:$DC,MATCH($A5,Material_Detail!$DE:$DE,0)+1,54))),0,IFERROR(INDEX(Material_Detail!$D:$DC,MATCH($A5,Material_Detail!$DE:$DE,0),54),0)),SUMIFS(T_Shipments[Confirmed_Qty],T_Shipments[Part Name],$A5,T_Shipments[Effective_Week],54))</f>
        <v/>
      </c>
      <c r="BD5">
        <f>IF(COUNTIF(Material_Detail!$DE:$DE,$A5)&gt;0,IF(ISNUMBER(SEARCH("[済]",INDEX(Material_Detail!$D:$DC,MATCH($A5,Material_Detail!$DE:$DE,0)+1,55))),0,IFERROR(INDEX(Material_Detail!$D:$DC,MATCH($A5,Material_Detail!$DE:$DE,0),55),0)),SUMIFS(T_Shipments[Confirmed_Qty],T_Shipments[Part Name],$A5,T_Shipments[Effective_Week],55))</f>
        <v/>
      </c>
      <c r="BE5">
        <f>IF(COUNTIF(Material_Detail!$DE:$DE,$A5)&gt;0,IF(ISNUMBER(SEARCH("[済]",INDEX(Material_Detail!$D:$DC,MATCH($A5,Material_Detail!$DE:$DE,0)+1,56))),0,IFERROR(INDEX(Material_Detail!$D:$DC,MATCH($A5,Material_Detail!$DE:$DE,0),56),0)),SUMIFS(T_Shipments[Confirmed_Qty],T_Shipments[Part Name],$A5,T_Shipments[Effective_Week],56))</f>
        <v/>
      </c>
      <c r="BF5">
        <f>IF(COUNTIF(Material_Detail!$DE:$DE,$A5)&gt;0,IF(ISNUMBER(SEARCH("[済]",INDEX(Material_Detail!$D:$DC,MATCH($A5,Material_Detail!$DE:$DE,0)+1,57))),0,IFERROR(INDEX(Material_Detail!$D:$DC,MATCH($A5,Material_Detail!$DE:$DE,0),57),0)),SUMIFS(T_Shipments[Confirmed_Qty],T_Shipments[Part Name],$A5,T_Shipments[Effective_Week],57))</f>
        <v/>
      </c>
      <c r="BG5">
        <f>IF(COUNTIF(Material_Detail!$DE:$DE,$A5)&gt;0,IF(ISNUMBER(SEARCH("[済]",INDEX(Material_Detail!$D:$DC,MATCH($A5,Material_Detail!$DE:$DE,0)+1,58))),0,IFERROR(INDEX(Material_Detail!$D:$DC,MATCH($A5,Material_Detail!$DE:$DE,0),58),0)),SUMIFS(T_Shipments[Confirmed_Qty],T_Shipments[Part Name],$A5,T_Shipments[Effective_Week],58))</f>
        <v/>
      </c>
      <c r="BH5">
        <f>IF(COUNTIF(Material_Detail!$DE:$DE,$A5)&gt;0,IF(ISNUMBER(SEARCH("[済]",INDEX(Material_Detail!$D:$DC,MATCH($A5,Material_Detail!$DE:$DE,0)+1,59))),0,IFERROR(INDEX(Material_Detail!$D:$DC,MATCH($A5,Material_Detail!$DE:$DE,0),59),0)),SUMIFS(T_Shipments[Confirmed_Qty],T_Shipments[Part Name],$A5,T_Shipments[Effective_Week],59))</f>
        <v/>
      </c>
      <c r="BI5">
        <f>IF(COUNTIF(Material_Detail!$DE:$DE,$A5)&gt;0,IF(ISNUMBER(SEARCH("[済]",INDEX(Material_Detail!$D:$DC,MATCH($A5,Material_Detail!$DE:$DE,0)+1,60))),0,IFERROR(INDEX(Material_Detail!$D:$DC,MATCH($A5,Material_Detail!$DE:$DE,0),60),0)),SUMIFS(T_Shipments[Confirmed_Qty],T_Shipments[Part Name],$A5,T_Shipments[Effective_Week],60))</f>
        <v/>
      </c>
      <c r="BJ5">
        <f>IF(COUNTIF(Material_Detail!$DE:$DE,$A5)&gt;0,IF(ISNUMBER(SEARCH("[済]",INDEX(Material_Detail!$D:$DC,MATCH($A5,Material_Detail!$DE:$DE,0)+1,61))),0,IFERROR(INDEX(Material_Detail!$D:$DC,MATCH($A5,Material_Detail!$DE:$DE,0),61),0)),SUMIFS(T_Shipments[Confirmed_Qty],T_Shipments[Part Name],$A5,T_Shipments[Effective_Week],61))</f>
        <v/>
      </c>
      <c r="BK5">
        <f>IF(COUNTIF(Material_Detail!$DE:$DE,$A5)&gt;0,IF(ISNUMBER(SEARCH("[済]",INDEX(Material_Detail!$D:$DC,MATCH($A5,Material_Detail!$DE:$DE,0)+1,62))),0,IFERROR(INDEX(Material_Detail!$D:$DC,MATCH($A5,Material_Detail!$DE:$DE,0),62),0)),SUMIFS(T_Shipments[Confirmed_Qty],T_Shipments[Part Name],$A5,T_Shipments[Effective_Week],62))</f>
        <v/>
      </c>
      <c r="BL5">
        <f>IF(COUNTIF(Material_Detail!$DE:$DE,$A5)&gt;0,IF(ISNUMBER(SEARCH("[済]",INDEX(Material_Detail!$D:$DC,MATCH($A5,Material_Detail!$DE:$DE,0)+1,63))),0,IFERROR(INDEX(Material_Detail!$D:$DC,MATCH($A5,Material_Detail!$DE:$DE,0),63),0)),SUMIFS(T_Shipments[Confirmed_Qty],T_Shipments[Part Name],$A5,T_Shipments[Effective_Week],63))</f>
        <v/>
      </c>
      <c r="BM5">
        <f>IF(COUNTIF(Material_Detail!$DE:$DE,$A5)&gt;0,IF(ISNUMBER(SEARCH("[済]",INDEX(Material_Detail!$D:$DC,MATCH($A5,Material_Detail!$DE:$DE,0)+1,64))),0,IFERROR(INDEX(Material_Detail!$D:$DC,MATCH($A5,Material_Detail!$DE:$DE,0),64),0)),SUMIFS(T_Shipments[Confirmed_Qty],T_Shipments[Part Name],$A5,T_Shipments[Effective_Week],64))</f>
        <v/>
      </c>
      <c r="BN5">
        <f>IF(COUNTIF(Material_Detail!$DE:$DE,$A5)&gt;0,IF(ISNUMBER(SEARCH("[済]",INDEX(Material_Detail!$D:$DC,MATCH($A5,Material_Detail!$DE:$DE,0)+1,65))),0,IFERROR(INDEX(Material_Detail!$D:$DC,MATCH($A5,Material_Detail!$DE:$DE,0),65),0)),SUMIFS(T_Shipments[Confirmed_Qty],T_Shipments[Part Name],$A5,T_Shipments[Effective_Week],65))</f>
        <v/>
      </c>
      <c r="BO5">
        <f>IF(COUNTIF(Material_Detail!$DE:$DE,$A5)&gt;0,IF(ISNUMBER(SEARCH("[済]",INDEX(Material_Detail!$D:$DC,MATCH($A5,Material_Detail!$DE:$DE,0)+1,66))),0,IFERROR(INDEX(Material_Detail!$D:$DC,MATCH($A5,Material_Detail!$DE:$DE,0),66),0)),SUMIFS(T_Shipments[Confirmed_Qty],T_Shipments[Part Name],$A5,T_Shipments[Effective_Week],66))</f>
        <v/>
      </c>
      <c r="BP5">
        <f>IF(COUNTIF(Material_Detail!$DE:$DE,$A5)&gt;0,IF(ISNUMBER(SEARCH("[済]",INDEX(Material_Detail!$D:$DC,MATCH($A5,Material_Detail!$DE:$DE,0)+1,67))),0,IFERROR(INDEX(Material_Detail!$D:$DC,MATCH($A5,Material_Detail!$DE:$DE,0),67),0)),SUMIFS(T_Shipments[Confirmed_Qty],T_Shipments[Part Name],$A5,T_Shipments[Effective_Week],67))</f>
        <v/>
      </c>
      <c r="BQ5">
        <f>IF(COUNTIF(Material_Detail!$DE:$DE,$A5)&gt;0,IF(ISNUMBER(SEARCH("[済]",INDEX(Material_Detail!$D:$DC,MATCH($A5,Material_Detail!$DE:$DE,0)+1,68))),0,IFERROR(INDEX(Material_Detail!$D:$DC,MATCH($A5,Material_Detail!$DE:$DE,0),68),0)),SUMIFS(T_Shipments[Confirmed_Qty],T_Shipments[Part Name],$A5,T_Shipments[Effective_Week],68))</f>
        <v/>
      </c>
      <c r="BR5">
        <f>IF(COUNTIF(Material_Detail!$DE:$DE,$A5)&gt;0,IF(ISNUMBER(SEARCH("[済]",INDEX(Material_Detail!$D:$DC,MATCH($A5,Material_Detail!$DE:$DE,0)+1,69))),0,IFERROR(INDEX(Material_Detail!$D:$DC,MATCH($A5,Material_Detail!$DE:$DE,0),69),0)),SUMIFS(T_Shipments[Confirmed_Qty],T_Shipments[Part Name],$A5,T_Shipments[Effective_Week],69))</f>
        <v/>
      </c>
      <c r="BS5">
        <f>IF(COUNTIF(Material_Detail!$DE:$DE,$A5)&gt;0,IF(ISNUMBER(SEARCH("[済]",INDEX(Material_Detail!$D:$DC,MATCH($A5,Material_Detail!$DE:$DE,0)+1,70))),0,IFERROR(INDEX(Material_Detail!$D:$DC,MATCH($A5,Material_Detail!$DE:$DE,0),70),0)),SUMIFS(T_Shipments[Confirmed_Qty],T_Shipments[Part Name],$A5,T_Shipments[Effective_Week],70))</f>
        <v/>
      </c>
      <c r="BT5">
        <f>IF(COUNTIF(Material_Detail!$DE:$DE,$A5)&gt;0,IF(ISNUMBER(SEARCH("[済]",INDEX(Material_Detail!$D:$DC,MATCH($A5,Material_Detail!$DE:$DE,0)+1,71))),0,IFERROR(INDEX(Material_Detail!$D:$DC,MATCH($A5,Material_Detail!$DE:$DE,0),71),0)),SUMIFS(T_Shipments[Confirmed_Qty],T_Shipments[Part Name],$A5,T_Shipments[Effective_Week],71))</f>
        <v/>
      </c>
      <c r="BU5">
        <f>IF(COUNTIF(Material_Detail!$DE:$DE,$A5)&gt;0,IF(ISNUMBER(SEARCH("[済]",INDEX(Material_Detail!$D:$DC,MATCH($A5,Material_Detail!$DE:$DE,0)+1,72))),0,IFERROR(INDEX(Material_Detail!$D:$DC,MATCH($A5,Material_Detail!$DE:$DE,0),72),0)),SUMIFS(T_Shipments[Confirmed_Qty],T_Shipments[Part Name],$A5,T_Shipments[Effective_Week],72))</f>
        <v/>
      </c>
      <c r="BV5">
        <f>IF(COUNTIF(Material_Detail!$DE:$DE,$A5)&gt;0,IF(ISNUMBER(SEARCH("[済]",INDEX(Material_Detail!$D:$DC,MATCH($A5,Material_Detail!$DE:$DE,0)+1,73))),0,IFERROR(INDEX(Material_Detail!$D:$DC,MATCH($A5,Material_Detail!$DE:$DE,0),73),0)),SUMIFS(T_Shipments[Confirmed_Qty],T_Shipments[Part Name],$A5,T_Shipments[Effective_Week],73))</f>
        <v/>
      </c>
      <c r="BW5">
        <f>IF(COUNTIF(Material_Detail!$DE:$DE,$A5)&gt;0,IF(ISNUMBER(SEARCH("[済]",INDEX(Material_Detail!$D:$DC,MATCH($A5,Material_Detail!$DE:$DE,0)+1,74))),0,IFERROR(INDEX(Material_Detail!$D:$DC,MATCH($A5,Material_Detail!$DE:$DE,0),74),0)),SUMIFS(T_Shipments[Confirmed_Qty],T_Shipments[Part Name],$A5,T_Shipments[Effective_Week],74))</f>
        <v/>
      </c>
      <c r="BX5">
        <f>IF(COUNTIF(Material_Detail!$DE:$DE,$A5)&gt;0,IF(ISNUMBER(SEARCH("[済]",INDEX(Material_Detail!$D:$DC,MATCH($A5,Material_Detail!$DE:$DE,0)+1,75))),0,IFERROR(INDEX(Material_Detail!$D:$DC,MATCH($A5,Material_Detail!$DE:$DE,0),75),0)),SUMIFS(T_Shipments[Confirmed_Qty],T_Shipments[Part Name],$A5,T_Shipments[Effective_Week],75))</f>
        <v/>
      </c>
      <c r="BY5">
        <f>IF(COUNTIF(Material_Detail!$DE:$DE,$A5)&gt;0,IF(ISNUMBER(SEARCH("[済]",INDEX(Material_Detail!$D:$DC,MATCH($A5,Material_Detail!$DE:$DE,0)+1,76))),0,IFERROR(INDEX(Material_Detail!$D:$DC,MATCH($A5,Material_Detail!$DE:$DE,0),76),0)),SUMIFS(T_Shipments[Confirmed_Qty],T_Shipments[Part Name],$A5,T_Shipments[Effective_Week],76))</f>
        <v/>
      </c>
      <c r="BZ5">
        <f>IF(COUNTIF(Material_Detail!$DE:$DE,$A5)&gt;0,IF(ISNUMBER(SEARCH("[済]",INDEX(Material_Detail!$D:$DC,MATCH($A5,Material_Detail!$DE:$DE,0)+1,77))),0,IFERROR(INDEX(Material_Detail!$D:$DC,MATCH($A5,Material_Detail!$DE:$DE,0),77),0)),SUMIFS(T_Shipments[Confirmed_Qty],T_Shipments[Part Name],$A5,T_Shipments[Effective_Week],77))</f>
        <v/>
      </c>
      <c r="CA5">
        <f>IF(COUNTIF(Material_Detail!$DE:$DE,$A5)&gt;0,IF(ISNUMBER(SEARCH("[済]",INDEX(Material_Detail!$D:$DC,MATCH($A5,Material_Detail!$DE:$DE,0)+1,78))),0,IFERROR(INDEX(Material_Detail!$D:$DC,MATCH($A5,Material_Detail!$DE:$DE,0),78),0)),SUMIFS(T_Shipments[Confirmed_Qty],T_Shipments[Part Name],$A5,T_Shipments[Effective_Week],78))</f>
        <v/>
      </c>
      <c r="CB5">
        <f>IF(COUNTIF(Material_Detail!$DE:$DE,$A5)&gt;0,IF(ISNUMBER(SEARCH("[済]",INDEX(Material_Detail!$D:$DC,MATCH($A5,Material_Detail!$DE:$DE,0)+1,79))),0,IFERROR(INDEX(Material_Detail!$D:$DC,MATCH($A5,Material_Detail!$DE:$DE,0),79),0)),SUMIFS(T_Shipments[Confirmed_Qty],T_Shipments[Part Name],$A5,T_Shipments[Effective_Week],79))</f>
        <v/>
      </c>
      <c r="CC5">
        <f>IF(COUNTIF(Material_Detail!$DE:$DE,$A5)&gt;0,IF(ISNUMBER(SEARCH("[済]",INDEX(Material_Detail!$D:$DC,MATCH($A5,Material_Detail!$DE:$DE,0)+1,80))),0,IFERROR(INDEX(Material_Detail!$D:$DC,MATCH($A5,Material_Detail!$DE:$DE,0),80),0)),SUMIFS(T_Shipments[Confirmed_Qty],T_Shipments[Part Name],$A5,T_Shipments[Effective_Week],80))</f>
        <v/>
      </c>
      <c r="CD5">
        <f>IF(COUNTIF(Material_Detail!$DE:$DE,$A5)&gt;0,IF(ISNUMBER(SEARCH("[済]",INDEX(Material_Detail!$D:$DC,MATCH($A5,Material_Detail!$DE:$DE,0)+1,81))),0,IFERROR(INDEX(Material_Detail!$D:$DC,MATCH($A5,Material_Detail!$DE:$DE,0),81),0)),SUMIFS(T_Shipments[Confirmed_Qty],T_Shipments[Part Name],$A5,T_Shipments[Effective_Week],81))</f>
        <v/>
      </c>
      <c r="CE5">
        <f>IF(COUNTIF(Material_Detail!$DE:$DE,$A5)&gt;0,IF(ISNUMBER(SEARCH("[済]",INDEX(Material_Detail!$D:$DC,MATCH($A5,Material_Detail!$DE:$DE,0)+1,82))),0,IFERROR(INDEX(Material_Detail!$D:$DC,MATCH($A5,Material_Detail!$DE:$DE,0),82),0)),SUMIFS(T_Shipments[Confirmed_Qty],T_Shipments[Part Name],$A5,T_Shipments[Effective_Week],82))</f>
        <v/>
      </c>
      <c r="CF5">
        <f>IF(COUNTIF(Material_Detail!$DE:$DE,$A5)&gt;0,IF(ISNUMBER(SEARCH("[済]",INDEX(Material_Detail!$D:$DC,MATCH($A5,Material_Detail!$DE:$DE,0)+1,83))),0,IFERROR(INDEX(Material_Detail!$D:$DC,MATCH($A5,Material_Detail!$DE:$DE,0),83),0)),SUMIFS(T_Shipments[Confirmed_Qty],T_Shipments[Part Name],$A5,T_Shipments[Effective_Week],83))</f>
        <v/>
      </c>
      <c r="CG5">
        <f>IF(COUNTIF(Material_Detail!$DE:$DE,$A5)&gt;0,IF(ISNUMBER(SEARCH("[済]",INDEX(Material_Detail!$D:$DC,MATCH($A5,Material_Detail!$DE:$DE,0)+1,84))),0,IFERROR(INDEX(Material_Detail!$D:$DC,MATCH($A5,Material_Detail!$DE:$DE,0),84),0)),SUMIFS(T_Shipments[Confirmed_Qty],T_Shipments[Part Name],$A5,T_Shipments[Effective_Week],84))</f>
        <v/>
      </c>
      <c r="CH5">
        <f>IF(COUNTIF(Material_Detail!$DE:$DE,$A5)&gt;0,IF(ISNUMBER(SEARCH("[済]",INDEX(Material_Detail!$D:$DC,MATCH($A5,Material_Detail!$DE:$DE,0)+1,85))),0,IFERROR(INDEX(Material_Detail!$D:$DC,MATCH($A5,Material_Detail!$DE:$DE,0),85),0)),SUMIFS(T_Shipments[Confirmed_Qty],T_Shipments[Part Name],$A5,T_Shipments[Effective_Week],85))</f>
        <v/>
      </c>
      <c r="CI5">
        <f>IF(COUNTIF(Material_Detail!$DE:$DE,$A5)&gt;0,IF(ISNUMBER(SEARCH("[済]",INDEX(Material_Detail!$D:$DC,MATCH($A5,Material_Detail!$DE:$DE,0)+1,86))),0,IFERROR(INDEX(Material_Detail!$D:$DC,MATCH($A5,Material_Detail!$DE:$DE,0),86),0)),SUMIFS(T_Shipments[Confirmed_Qty],T_Shipments[Part Name],$A5,T_Shipments[Effective_Week],86))</f>
        <v/>
      </c>
      <c r="CJ5">
        <f>IF(COUNTIF(Material_Detail!$DE:$DE,$A5)&gt;0,IF(ISNUMBER(SEARCH("[済]",INDEX(Material_Detail!$D:$DC,MATCH($A5,Material_Detail!$DE:$DE,0)+1,87))),0,IFERROR(INDEX(Material_Detail!$D:$DC,MATCH($A5,Material_Detail!$DE:$DE,0),87),0)),SUMIFS(T_Shipments[Confirmed_Qty],T_Shipments[Part Name],$A5,T_Shipments[Effective_Week],87))</f>
        <v/>
      </c>
      <c r="CK5">
        <f>IF(COUNTIF(Material_Detail!$DE:$DE,$A5)&gt;0,IF(ISNUMBER(SEARCH("[済]",INDEX(Material_Detail!$D:$DC,MATCH($A5,Material_Detail!$DE:$DE,0)+1,88))),0,IFERROR(INDEX(Material_Detail!$D:$DC,MATCH($A5,Material_Detail!$DE:$DE,0),88),0)),SUMIFS(T_Shipments[Confirmed_Qty],T_Shipments[Part Name],$A5,T_Shipments[Effective_Week],88))</f>
        <v/>
      </c>
      <c r="CL5">
        <f>IF(COUNTIF(Material_Detail!$DE:$DE,$A5)&gt;0,IF(ISNUMBER(SEARCH("[済]",INDEX(Material_Detail!$D:$DC,MATCH($A5,Material_Detail!$DE:$DE,0)+1,89))),0,IFERROR(INDEX(Material_Detail!$D:$DC,MATCH($A5,Material_Detail!$DE:$DE,0),89),0)),SUMIFS(T_Shipments[Confirmed_Qty],T_Shipments[Part Name],$A5,T_Shipments[Effective_Week],89))</f>
        <v/>
      </c>
      <c r="CM5">
        <f>IF(COUNTIF(Material_Detail!$DE:$DE,$A5)&gt;0,IF(ISNUMBER(SEARCH("[済]",INDEX(Material_Detail!$D:$DC,MATCH($A5,Material_Detail!$DE:$DE,0)+1,90))),0,IFERROR(INDEX(Material_Detail!$D:$DC,MATCH($A5,Material_Detail!$DE:$DE,0),90),0)),SUMIFS(T_Shipments[Confirmed_Qty],T_Shipments[Part Name],$A5,T_Shipments[Effective_Week],90))</f>
        <v/>
      </c>
      <c r="CN5">
        <f>IF(COUNTIF(Material_Detail!$DE:$DE,$A5)&gt;0,IF(ISNUMBER(SEARCH("[済]",INDEX(Material_Detail!$D:$DC,MATCH($A5,Material_Detail!$DE:$DE,0)+1,91))),0,IFERROR(INDEX(Material_Detail!$D:$DC,MATCH($A5,Material_Detail!$DE:$DE,0),91),0)),SUMIFS(T_Shipments[Confirmed_Qty],T_Shipments[Part Name],$A5,T_Shipments[Effective_Week],91))</f>
        <v/>
      </c>
      <c r="CO5">
        <f>IF(COUNTIF(Material_Detail!$DE:$DE,$A5)&gt;0,IF(ISNUMBER(SEARCH("[済]",INDEX(Material_Detail!$D:$DC,MATCH($A5,Material_Detail!$DE:$DE,0)+1,92))),0,IFERROR(INDEX(Material_Detail!$D:$DC,MATCH($A5,Material_Detail!$DE:$DE,0),92),0)),SUMIFS(T_Shipments[Confirmed_Qty],T_Shipments[Part Name],$A5,T_Shipments[Effective_Week],92))</f>
        <v/>
      </c>
      <c r="CP5">
        <f>IF(COUNTIF(Material_Detail!$DE:$DE,$A5)&gt;0,IF(ISNUMBER(SEARCH("[済]",INDEX(Material_Detail!$D:$DC,MATCH($A5,Material_Detail!$DE:$DE,0)+1,93))),0,IFERROR(INDEX(Material_Detail!$D:$DC,MATCH($A5,Material_Detail!$DE:$DE,0),93),0)),SUMIFS(T_Shipments[Confirmed_Qty],T_Shipments[Part Name],$A5,T_Shipments[Effective_Week],93))</f>
        <v/>
      </c>
      <c r="CQ5">
        <f>IF(COUNTIF(Material_Detail!$DE:$DE,$A5)&gt;0,IF(ISNUMBER(SEARCH("[済]",INDEX(Material_Detail!$D:$DC,MATCH($A5,Material_Detail!$DE:$DE,0)+1,94))),0,IFERROR(INDEX(Material_Detail!$D:$DC,MATCH($A5,Material_Detail!$DE:$DE,0),94),0)),SUMIFS(T_Shipments[Confirmed_Qty],T_Shipments[Part Name],$A5,T_Shipments[Effective_Week],94))</f>
        <v/>
      </c>
      <c r="CR5">
        <f>IF(COUNTIF(Material_Detail!$DE:$DE,$A5)&gt;0,IF(ISNUMBER(SEARCH("[済]",INDEX(Material_Detail!$D:$DC,MATCH($A5,Material_Detail!$DE:$DE,0)+1,95))),0,IFERROR(INDEX(Material_Detail!$D:$DC,MATCH($A5,Material_Detail!$DE:$DE,0),95),0)),SUMIFS(T_Shipments[Confirmed_Qty],T_Shipments[Part Name],$A5,T_Shipments[Effective_Week],95))</f>
        <v/>
      </c>
      <c r="CS5">
        <f>IF(COUNTIF(Material_Detail!$DE:$DE,$A5)&gt;0,IF(ISNUMBER(SEARCH("[済]",INDEX(Material_Detail!$D:$DC,MATCH($A5,Material_Detail!$DE:$DE,0)+1,96))),0,IFERROR(INDEX(Material_Detail!$D:$DC,MATCH($A5,Material_Detail!$DE:$DE,0),96),0)),SUMIFS(T_Shipments[Confirmed_Qty],T_Shipments[Part Name],$A5,T_Shipments[Effective_Week],96))</f>
        <v/>
      </c>
      <c r="CT5">
        <f>IF(COUNTIF(Material_Detail!$DE:$DE,$A5)&gt;0,IF(ISNUMBER(SEARCH("[済]",INDEX(Material_Detail!$D:$DC,MATCH($A5,Material_Detail!$DE:$DE,0)+1,97))),0,IFERROR(INDEX(Material_Detail!$D:$DC,MATCH($A5,Material_Detail!$DE:$DE,0),97),0)),SUMIFS(T_Shipments[Confirmed_Qty],T_Shipments[Part Name],$A5,T_Shipments[Effective_Week],97))</f>
        <v/>
      </c>
      <c r="CU5">
        <f>IF(COUNTIF(Material_Detail!$DE:$DE,$A5)&gt;0,IF(ISNUMBER(SEARCH("[済]",INDEX(Material_Detail!$D:$DC,MATCH($A5,Material_Detail!$DE:$DE,0)+1,98))),0,IFERROR(INDEX(Material_Detail!$D:$DC,MATCH($A5,Material_Detail!$DE:$DE,0),98),0)),SUMIFS(T_Shipments[Confirmed_Qty],T_Shipments[Part Name],$A5,T_Shipments[Effective_Week],98))</f>
        <v/>
      </c>
      <c r="CV5">
        <f>IF(COUNTIF(Material_Detail!$DE:$DE,$A5)&gt;0,IF(ISNUMBER(SEARCH("[済]",INDEX(Material_Detail!$D:$DC,MATCH($A5,Material_Detail!$DE:$DE,0)+1,99))),0,IFERROR(INDEX(Material_Detail!$D:$DC,MATCH($A5,Material_Detail!$DE:$DE,0),99),0)),SUMIFS(T_Shipments[Confirmed_Qty],T_Shipments[Part Name],$A5,T_Shipments[Effective_Week],99))</f>
        <v/>
      </c>
      <c r="CW5">
        <f>IF(COUNTIF(Material_Detail!$DE:$DE,$A5)&gt;0,IF(ISNUMBER(SEARCH("[済]",INDEX(Material_Detail!$D:$DC,MATCH($A5,Material_Detail!$DE:$DE,0)+1,100))),0,IFERROR(INDEX(Material_Detail!$D:$DC,MATCH($A5,Material_Detail!$DE:$DE,0),100),0)),SUMIFS(T_Shipments[Confirmed_Qty],T_Shipments[Part Name],$A5,T_Shipments[Effective_Week],100))</f>
        <v/>
      </c>
      <c r="CX5">
        <f>IF(COUNTIF(Material_Detail!$DE:$DE,$A5)&gt;0,IF(ISNUMBER(SEARCH("[済]",INDEX(Material_Detail!$D:$DC,MATCH($A5,Material_Detail!$DE:$DE,0)+1,101))),0,IFERROR(INDEX(Material_Detail!$D:$DC,MATCH($A5,Material_Detail!$DE:$DE,0),101),0)),SUMIFS(T_Shipments[Confirmed_Qty],T_Shipments[Part Name],$A5,T_Shipments[Effective_Week],101))</f>
        <v/>
      </c>
      <c r="CY5">
        <f>IF(COUNTIF(Material_Detail!$DE:$DE,$A5)&gt;0,IF(ISNUMBER(SEARCH("[済]",INDEX(Material_Detail!$D:$DC,MATCH($A5,Material_Detail!$DE:$DE,0)+1,102))),0,IFERROR(INDEX(Material_Detail!$D:$DC,MATCH($A5,Material_Detail!$DE:$DE,0),102),0)),SUMIFS(T_Shipments[Confirmed_Qty],T_Shipments[Part Name],$A5,T_Shipments[Effective_Week],102))</f>
        <v/>
      </c>
      <c r="CZ5">
        <f>IF(COUNTIF(Material_Detail!$DE:$DE,$A5)&gt;0,IF(ISNUMBER(SEARCH("[済]",INDEX(Material_Detail!$D:$DC,MATCH($A5,Material_Detail!$DE:$DE,0)+1,103))),0,IFERROR(INDEX(Material_Detail!$D:$DC,MATCH($A5,Material_Detail!$DE:$DE,0),103),0)),SUMIFS(T_Shipments[Confirmed_Qty],T_Shipments[Part Name],$A5,T_Shipments[Effective_Week],103))</f>
        <v/>
      </c>
      <c r="DA5">
        <f>IF(COUNTIF(Material_Detail!$DE:$DE,$A5)&gt;0,IF(ISNUMBER(SEARCH("[済]",INDEX(Material_Detail!$D:$DC,MATCH($A5,Material_Detail!$DE:$DE,0)+1,104))),0,IFERROR(INDEX(Material_Detail!$D:$DC,MATCH($A5,Material_Detail!$DE:$DE,0),104),0)),SUMIFS(T_Shipments[Confirmed_Qty],T_Shipments[Part Name],$A5,T_Shipments[Effective_Week],104))</f>
        <v/>
      </c>
    </row>
    <row r="6">
      <c r="A6" t="inlineStr">
        <is>
          <t>7CL</t>
        </is>
      </c>
      <c r="B6">
        <f>IF(COUNTIF(Material_Detail!$DE:$DE,$A6)&gt;0,IF(ISNUMBER(SEARCH("[済]",INDEX(Material_Detail!$D:$DC,MATCH($A6,Material_Detail!$DE:$DE,0)+1,1))),0,IFERROR(INDEX(Material_Detail!$D:$DC,MATCH($A6,Material_Detail!$DE:$DE,0),1),0)),SUMIFS(T_Shipments[Confirmed_Qty],T_Shipments[Part Name],$A6,T_Shipments[Effective_Week],1))</f>
        <v/>
      </c>
      <c r="C6">
        <f>IF(COUNTIF(Material_Detail!$DE:$DE,$A6)&gt;0,IF(ISNUMBER(SEARCH("[済]",INDEX(Material_Detail!$D:$DC,MATCH($A6,Material_Detail!$DE:$DE,0)+1,2))),0,IFERROR(INDEX(Material_Detail!$D:$DC,MATCH($A6,Material_Detail!$DE:$DE,0),2),0)),SUMIFS(T_Shipments[Confirmed_Qty],T_Shipments[Part Name],$A6,T_Shipments[Effective_Week],2))</f>
        <v/>
      </c>
      <c r="D6">
        <f>IF(COUNTIF(Material_Detail!$DE:$DE,$A6)&gt;0,IF(ISNUMBER(SEARCH("[済]",INDEX(Material_Detail!$D:$DC,MATCH($A6,Material_Detail!$DE:$DE,0)+1,3))),0,IFERROR(INDEX(Material_Detail!$D:$DC,MATCH($A6,Material_Detail!$DE:$DE,0),3),0)),SUMIFS(T_Shipments[Confirmed_Qty],T_Shipments[Part Name],$A6,T_Shipments[Effective_Week],3))</f>
        <v/>
      </c>
      <c r="E6">
        <f>IF(COUNTIF(Material_Detail!$DE:$DE,$A6)&gt;0,IF(ISNUMBER(SEARCH("[済]",INDEX(Material_Detail!$D:$DC,MATCH($A6,Material_Detail!$DE:$DE,0)+1,4))),0,IFERROR(INDEX(Material_Detail!$D:$DC,MATCH($A6,Material_Detail!$DE:$DE,0),4),0)),SUMIFS(T_Shipments[Confirmed_Qty],T_Shipments[Part Name],$A6,T_Shipments[Effective_Week],4))</f>
        <v/>
      </c>
      <c r="F6">
        <f>IF(COUNTIF(Material_Detail!$DE:$DE,$A6)&gt;0,IF(ISNUMBER(SEARCH("[済]",INDEX(Material_Detail!$D:$DC,MATCH($A6,Material_Detail!$DE:$DE,0)+1,5))),0,IFERROR(INDEX(Material_Detail!$D:$DC,MATCH($A6,Material_Detail!$DE:$DE,0),5),0)),SUMIFS(T_Shipments[Confirmed_Qty],T_Shipments[Part Name],$A6,T_Shipments[Effective_Week],5))</f>
        <v/>
      </c>
      <c r="G6">
        <f>IF(COUNTIF(Material_Detail!$DE:$DE,$A6)&gt;0,IF(ISNUMBER(SEARCH("[済]",INDEX(Material_Detail!$D:$DC,MATCH($A6,Material_Detail!$DE:$DE,0)+1,6))),0,IFERROR(INDEX(Material_Detail!$D:$DC,MATCH($A6,Material_Detail!$DE:$DE,0),6),0)),SUMIFS(T_Shipments[Confirmed_Qty],T_Shipments[Part Name],$A6,T_Shipments[Effective_Week],6))</f>
        <v/>
      </c>
      <c r="H6">
        <f>IF(COUNTIF(Material_Detail!$DE:$DE,$A6)&gt;0,IF(ISNUMBER(SEARCH("[済]",INDEX(Material_Detail!$D:$DC,MATCH($A6,Material_Detail!$DE:$DE,0)+1,7))),0,IFERROR(INDEX(Material_Detail!$D:$DC,MATCH($A6,Material_Detail!$DE:$DE,0),7),0)),SUMIFS(T_Shipments[Confirmed_Qty],T_Shipments[Part Name],$A6,T_Shipments[Effective_Week],7))</f>
        <v/>
      </c>
      <c r="I6">
        <f>IF(COUNTIF(Material_Detail!$DE:$DE,$A6)&gt;0,IF(ISNUMBER(SEARCH("[済]",INDEX(Material_Detail!$D:$DC,MATCH($A6,Material_Detail!$DE:$DE,0)+1,8))),0,IFERROR(INDEX(Material_Detail!$D:$DC,MATCH($A6,Material_Detail!$DE:$DE,0),8),0)),SUMIFS(T_Shipments[Confirmed_Qty],T_Shipments[Part Name],$A6,T_Shipments[Effective_Week],8))</f>
        <v/>
      </c>
      <c r="J6">
        <f>IF(COUNTIF(Material_Detail!$DE:$DE,$A6)&gt;0,IF(ISNUMBER(SEARCH("[済]",INDEX(Material_Detail!$D:$DC,MATCH($A6,Material_Detail!$DE:$DE,0)+1,9))),0,IFERROR(INDEX(Material_Detail!$D:$DC,MATCH($A6,Material_Detail!$DE:$DE,0),9),0)),SUMIFS(T_Shipments[Confirmed_Qty],T_Shipments[Part Name],$A6,T_Shipments[Effective_Week],9))</f>
        <v/>
      </c>
      <c r="K6">
        <f>IF(COUNTIF(Material_Detail!$DE:$DE,$A6)&gt;0,IF(ISNUMBER(SEARCH("[済]",INDEX(Material_Detail!$D:$DC,MATCH($A6,Material_Detail!$DE:$DE,0)+1,10))),0,IFERROR(INDEX(Material_Detail!$D:$DC,MATCH($A6,Material_Detail!$DE:$DE,0),10),0)),SUMIFS(T_Shipments[Confirmed_Qty],T_Shipments[Part Name],$A6,T_Shipments[Effective_Week],10))</f>
        <v/>
      </c>
      <c r="L6">
        <f>IF(COUNTIF(Material_Detail!$DE:$DE,$A6)&gt;0,IF(ISNUMBER(SEARCH("[済]",INDEX(Material_Detail!$D:$DC,MATCH($A6,Material_Detail!$DE:$DE,0)+1,11))),0,IFERROR(INDEX(Material_Detail!$D:$DC,MATCH($A6,Material_Detail!$DE:$DE,0),11),0)),SUMIFS(T_Shipments[Confirmed_Qty],T_Shipments[Part Name],$A6,T_Shipments[Effective_Week],11))</f>
        <v/>
      </c>
      <c r="M6">
        <f>IF(COUNTIF(Material_Detail!$DE:$DE,$A6)&gt;0,IF(ISNUMBER(SEARCH("[済]",INDEX(Material_Detail!$D:$DC,MATCH($A6,Material_Detail!$DE:$DE,0)+1,12))),0,IFERROR(INDEX(Material_Detail!$D:$DC,MATCH($A6,Material_Detail!$DE:$DE,0),12),0)),SUMIFS(T_Shipments[Confirmed_Qty],T_Shipments[Part Name],$A6,T_Shipments[Effective_Week],12))</f>
        <v/>
      </c>
      <c r="N6">
        <f>IF(COUNTIF(Material_Detail!$DE:$DE,$A6)&gt;0,IF(ISNUMBER(SEARCH("[済]",INDEX(Material_Detail!$D:$DC,MATCH($A6,Material_Detail!$DE:$DE,0)+1,13))),0,IFERROR(INDEX(Material_Detail!$D:$DC,MATCH($A6,Material_Detail!$DE:$DE,0),13),0)),SUMIFS(T_Shipments[Confirmed_Qty],T_Shipments[Part Name],$A6,T_Shipments[Effective_Week],13))</f>
        <v/>
      </c>
      <c r="O6">
        <f>IF(COUNTIF(Material_Detail!$DE:$DE,$A6)&gt;0,IF(ISNUMBER(SEARCH("[済]",INDEX(Material_Detail!$D:$DC,MATCH($A6,Material_Detail!$DE:$DE,0)+1,14))),0,IFERROR(INDEX(Material_Detail!$D:$DC,MATCH($A6,Material_Detail!$DE:$DE,0),14),0)),SUMIFS(T_Shipments[Confirmed_Qty],T_Shipments[Part Name],$A6,T_Shipments[Effective_Week],14))</f>
        <v/>
      </c>
      <c r="P6">
        <f>IF(COUNTIF(Material_Detail!$DE:$DE,$A6)&gt;0,IF(ISNUMBER(SEARCH("[済]",INDEX(Material_Detail!$D:$DC,MATCH($A6,Material_Detail!$DE:$DE,0)+1,15))),0,IFERROR(INDEX(Material_Detail!$D:$DC,MATCH($A6,Material_Detail!$DE:$DE,0),15),0)),SUMIFS(T_Shipments[Confirmed_Qty],T_Shipments[Part Name],$A6,T_Shipments[Effective_Week],15))</f>
        <v/>
      </c>
      <c r="Q6">
        <f>IF(COUNTIF(Material_Detail!$DE:$DE,$A6)&gt;0,IF(ISNUMBER(SEARCH("[済]",INDEX(Material_Detail!$D:$DC,MATCH($A6,Material_Detail!$DE:$DE,0)+1,16))),0,IFERROR(INDEX(Material_Detail!$D:$DC,MATCH($A6,Material_Detail!$DE:$DE,0),16),0)),SUMIFS(T_Shipments[Confirmed_Qty],T_Shipments[Part Name],$A6,T_Shipments[Effective_Week],16))</f>
        <v/>
      </c>
      <c r="R6">
        <f>IF(COUNTIF(Material_Detail!$DE:$DE,$A6)&gt;0,IF(ISNUMBER(SEARCH("[済]",INDEX(Material_Detail!$D:$DC,MATCH($A6,Material_Detail!$DE:$DE,0)+1,17))),0,IFERROR(INDEX(Material_Detail!$D:$DC,MATCH($A6,Material_Detail!$DE:$DE,0),17),0)),SUMIFS(T_Shipments[Confirmed_Qty],T_Shipments[Part Name],$A6,T_Shipments[Effective_Week],17))</f>
        <v/>
      </c>
      <c r="S6">
        <f>IF(COUNTIF(Material_Detail!$DE:$DE,$A6)&gt;0,IF(ISNUMBER(SEARCH("[済]",INDEX(Material_Detail!$D:$DC,MATCH($A6,Material_Detail!$DE:$DE,0)+1,18))),0,IFERROR(INDEX(Material_Detail!$D:$DC,MATCH($A6,Material_Detail!$DE:$DE,0),18),0)),SUMIFS(T_Shipments[Confirmed_Qty],T_Shipments[Part Name],$A6,T_Shipments[Effective_Week],18))</f>
        <v/>
      </c>
      <c r="T6">
        <f>IF(COUNTIF(Material_Detail!$DE:$DE,$A6)&gt;0,IF(ISNUMBER(SEARCH("[済]",INDEX(Material_Detail!$D:$DC,MATCH($A6,Material_Detail!$DE:$DE,0)+1,19))),0,IFERROR(INDEX(Material_Detail!$D:$DC,MATCH($A6,Material_Detail!$DE:$DE,0),19),0)),SUMIFS(T_Shipments[Confirmed_Qty],T_Shipments[Part Name],$A6,T_Shipments[Effective_Week],19))</f>
        <v/>
      </c>
      <c r="U6">
        <f>IF(COUNTIF(Material_Detail!$DE:$DE,$A6)&gt;0,IF(ISNUMBER(SEARCH("[済]",INDEX(Material_Detail!$D:$DC,MATCH($A6,Material_Detail!$DE:$DE,0)+1,20))),0,IFERROR(INDEX(Material_Detail!$D:$DC,MATCH($A6,Material_Detail!$DE:$DE,0),20),0)),SUMIFS(T_Shipments[Confirmed_Qty],T_Shipments[Part Name],$A6,T_Shipments[Effective_Week],20))</f>
        <v/>
      </c>
      <c r="V6">
        <f>IF(COUNTIF(Material_Detail!$DE:$DE,$A6)&gt;0,IF(ISNUMBER(SEARCH("[済]",INDEX(Material_Detail!$D:$DC,MATCH($A6,Material_Detail!$DE:$DE,0)+1,21))),0,IFERROR(INDEX(Material_Detail!$D:$DC,MATCH($A6,Material_Detail!$DE:$DE,0),21),0)),SUMIFS(T_Shipments[Confirmed_Qty],T_Shipments[Part Name],$A6,T_Shipments[Effective_Week],21))</f>
        <v/>
      </c>
      <c r="W6">
        <f>IF(COUNTIF(Material_Detail!$DE:$DE,$A6)&gt;0,IF(ISNUMBER(SEARCH("[済]",INDEX(Material_Detail!$D:$DC,MATCH($A6,Material_Detail!$DE:$DE,0)+1,22))),0,IFERROR(INDEX(Material_Detail!$D:$DC,MATCH($A6,Material_Detail!$DE:$DE,0),22),0)),SUMIFS(T_Shipments[Confirmed_Qty],T_Shipments[Part Name],$A6,T_Shipments[Effective_Week],22))</f>
        <v/>
      </c>
      <c r="X6">
        <f>IF(COUNTIF(Material_Detail!$DE:$DE,$A6)&gt;0,IF(ISNUMBER(SEARCH("[済]",INDEX(Material_Detail!$D:$DC,MATCH($A6,Material_Detail!$DE:$DE,0)+1,23))),0,IFERROR(INDEX(Material_Detail!$D:$DC,MATCH($A6,Material_Detail!$DE:$DE,0),23),0)),SUMIFS(T_Shipments[Confirmed_Qty],T_Shipments[Part Name],$A6,T_Shipments[Effective_Week],23))</f>
        <v/>
      </c>
      <c r="Y6">
        <f>IF(COUNTIF(Material_Detail!$DE:$DE,$A6)&gt;0,IF(ISNUMBER(SEARCH("[済]",INDEX(Material_Detail!$D:$DC,MATCH($A6,Material_Detail!$DE:$DE,0)+1,24))),0,IFERROR(INDEX(Material_Detail!$D:$DC,MATCH($A6,Material_Detail!$DE:$DE,0),24),0)),SUMIFS(T_Shipments[Confirmed_Qty],T_Shipments[Part Name],$A6,T_Shipments[Effective_Week],24))</f>
        <v/>
      </c>
      <c r="Z6">
        <f>IF(COUNTIF(Material_Detail!$DE:$DE,$A6)&gt;0,IF(ISNUMBER(SEARCH("[済]",INDEX(Material_Detail!$D:$DC,MATCH($A6,Material_Detail!$DE:$DE,0)+1,25))),0,IFERROR(INDEX(Material_Detail!$D:$DC,MATCH($A6,Material_Detail!$DE:$DE,0),25),0)),SUMIFS(T_Shipments[Confirmed_Qty],T_Shipments[Part Name],$A6,T_Shipments[Effective_Week],25))</f>
        <v/>
      </c>
      <c r="AA6">
        <f>IF(COUNTIF(Material_Detail!$DE:$DE,$A6)&gt;0,IF(ISNUMBER(SEARCH("[済]",INDEX(Material_Detail!$D:$DC,MATCH($A6,Material_Detail!$DE:$DE,0)+1,26))),0,IFERROR(INDEX(Material_Detail!$D:$DC,MATCH($A6,Material_Detail!$DE:$DE,0),26),0)),SUMIFS(T_Shipments[Confirmed_Qty],T_Shipments[Part Name],$A6,T_Shipments[Effective_Week],26))</f>
        <v/>
      </c>
      <c r="AB6">
        <f>IF(COUNTIF(Material_Detail!$DE:$DE,$A6)&gt;0,IF(ISNUMBER(SEARCH("[済]",INDEX(Material_Detail!$D:$DC,MATCH($A6,Material_Detail!$DE:$DE,0)+1,27))),0,IFERROR(INDEX(Material_Detail!$D:$DC,MATCH($A6,Material_Detail!$DE:$DE,0),27),0)),SUMIFS(T_Shipments[Confirmed_Qty],T_Shipments[Part Name],$A6,T_Shipments[Effective_Week],27))</f>
        <v/>
      </c>
      <c r="AC6">
        <f>IF(COUNTIF(Material_Detail!$DE:$DE,$A6)&gt;0,IF(ISNUMBER(SEARCH("[済]",INDEX(Material_Detail!$D:$DC,MATCH($A6,Material_Detail!$DE:$DE,0)+1,28))),0,IFERROR(INDEX(Material_Detail!$D:$DC,MATCH($A6,Material_Detail!$DE:$DE,0),28),0)),SUMIFS(T_Shipments[Confirmed_Qty],T_Shipments[Part Name],$A6,T_Shipments[Effective_Week],28))</f>
        <v/>
      </c>
      <c r="AD6">
        <f>IF(COUNTIF(Material_Detail!$DE:$DE,$A6)&gt;0,IF(ISNUMBER(SEARCH("[済]",INDEX(Material_Detail!$D:$DC,MATCH($A6,Material_Detail!$DE:$DE,0)+1,29))),0,IFERROR(INDEX(Material_Detail!$D:$DC,MATCH($A6,Material_Detail!$DE:$DE,0),29),0)),SUMIFS(T_Shipments[Confirmed_Qty],T_Shipments[Part Name],$A6,T_Shipments[Effective_Week],29))</f>
        <v/>
      </c>
      <c r="AE6">
        <f>IF(COUNTIF(Material_Detail!$DE:$DE,$A6)&gt;0,IF(ISNUMBER(SEARCH("[済]",INDEX(Material_Detail!$D:$DC,MATCH($A6,Material_Detail!$DE:$DE,0)+1,30))),0,IFERROR(INDEX(Material_Detail!$D:$DC,MATCH($A6,Material_Detail!$DE:$DE,0),30),0)),SUMIFS(T_Shipments[Confirmed_Qty],T_Shipments[Part Name],$A6,T_Shipments[Effective_Week],30))</f>
        <v/>
      </c>
      <c r="AF6">
        <f>IF(COUNTIF(Material_Detail!$DE:$DE,$A6)&gt;0,IF(ISNUMBER(SEARCH("[済]",INDEX(Material_Detail!$D:$DC,MATCH($A6,Material_Detail!$DE:$DE,0)+1,31))),0,IFERROR(INDEX(Material_Detail!$D:$DC,MATCH($A6,Material_Detail!$DE:$DE,0),31),0)),SUMIFS(T_Shipments[Confirmed_Qty],T_Shipments[Part Name],$A6,T_Shipments[Effective_Week],31))</f>
        <v/>
      </c>
      <c r="AG6">
        <f>IF(COUNTIF(Material_Detail!$DE:$DE,$A6)&gt;0,IF(ISNUMBER(SEARCH("[済]",INDEX(Material_Detail!$D:$DC,MATCH($A6,Material_Detail!$DE:$DE,0)+1,32))),0,IFERROR(INDEX(Material_Detail!$D:$DC,MATCH($A6,Material_Detail!$DE:$DE,0),32),0)),SUMIFS(T_Shipments[Confirmed_Qty],T_Shipments[Part Name],$A6,T_Shipments[Effective_Week],32))</f>
        <v/>
      </c>
      <c r="AH6">
        <f>IF(COUNTIF(Material_Detail!$DE:$DE,$A6)&gt;0,IF(ISNUMBER(SEARCH("[済]",INDEX(Material_Detail!$D:$DC,MATCH($A6,Material_Detail!$DE:$DE,0)+1,33))),0,IFERROR(INDEX(Material_Detail!$D:$DC,MATCH($A6,Material_Detail!$DE:$DE,0),33),0)),SUMIFS(T_Shipments[Confirmed_Qty],T_Shipments[Part Name],$A6,T_Shipments[Effective_Week],33))</f>
        <v/>
      </c>
      <c r="AI6">
        <f>IF(COUNTIF(Material_Detail!$DE:$DE,$A6)&gt;0,IF(ISNUMBER(SEARCH("[済]",INDEX(Material_Detail!$D:$DC,MATCH($A6,Material_Detail!$DE:$DE,0)+1,34))),0,IFERROR(INDEX(Material_Detail!$D:$DC,MATCH($A6,Material_Detail!$DE:$DE,0),34),0)),SUMIFS(T_Shipments[Confirmed_Qty],T_Shipments[Part Name],$A6,T_Shipments[Effective_Week],34))</f>
        <v/>
      </c>
      <c r="AJ6">
        <f>IF(COUNTIF(Material_Detail!$DE:$DE,$A6)&gt;0,IF(ISNUMBER(SEARCH("[済]",INDEX(Material_Detail!$D:$DC,MATCH($A6,Material_Detail!$DE:$DE,0)+1,35))),0,IFERROR(INDEX(Material_Detail!$D:$DC,MATCH($A6,Material_Detail!$DE:$DE,0),35),0)),SUMIFS(T_Shipments[Confirmed_Qty],T_Shipments[Part Name],$A6,T_Shipments[Effective_Week],35))</f>
        <v/>
      </c>
      <c r="AK6">
        <f>IF(COUNTIF(Material_Detail!$DE:$DE,$A6)&gt;0,IF(ISNUMBER(SEARCH("[済]",INDEX(Material_Detail!$D:$DC,MATCH($A6,Material_Detail!$DE:$DE,0)+1,36))),0,IFERROR(INDEX(Material_Detail!$D:$DC,MATCH($A6,Material_Detail!$DE:$DE,0),36),0)),SUMIFS(T_Shipments[Confirmed_Qty],T_Shipments[Part Name],$A6,T_Shipments[Effective_Week],36))</f>
        <v/>
      </c>
      <c r="AL6">
        <f>IF(COUNTIF(Material_Detail!$DE:$DE,$A6)&gt;0,IF(ISNUMBER(SEARCH("[済]",INDEX(Material_Detail!$D:$DC,MATCH($A6,Material_Detail!$DE:$DE,0)+1,37))),0,IFERROR(INDEX(Material_Detail!$D:$DC,MATCH($A6,Material_Detail!$DE:$DE,0),37),0)),SUMIFS(T_Shipments[Confirmed_Qty],T_Shipments[Part Name],$A6,T_Shipments[Effective_Week],37))</f>
        <v/>
      </c>
      <c r="AM6">
        <f>IF(COUNTIF(Material_Detail!$DE:$DE,$A6)&gt;0,IF(ISNUMBER(SEARCH("[済]",INDEX(Material_Detail!$D:$DC,MATCH($A6,Material_Detail!$DE:$DE,0)+1,38))),0,IFERROR(INDEX(Material_Detail!$D:$DC,MATCH($A6,Material_Detail!$DE:$DE,0),38),0)),SUMIFS(T_Shipments[Confirmed_Qty],T_Shipments[Part Name],$A6,T_Shipments[Effective_Week],38))</f>
        <v/>
      </c>
      <c r="AN6">
        <f>IF(COUNTIF(Material_Detail!$DE:$DE,$A6)&gt;0,IF(ISNUMBER(SEARCH("[済]",INDEX(Material_Detail!$D:$DC,MATCH($A6,Material_Detail!$DE:$DE,0)+1,39))),0,IFERROR(INDEX(Material_Detail!$D:$DC,MATCH($A6,Material_Detail!$DE:$DE,0),39),0)),SUMIFS(T_Shipments[Confirmed_Qty],T_Shipments[Part Name],$A6,T_Shipments[Effective_Week],39))</f>
        <v/>
      </c>
      <c r="AO6">
        <f>IF(COUNTIF(Material_Detail!$DE:$DE,$A6)&gt;0,IF(ISNUMBER(SEARCH("[済]",INDEX(Material_Detail!$D:$DC,MATCH($A6,Material_Detail!$DE:$DE,0)+1,40))),0,IFERROR(INDEX(Material_Detail!$D:$DC,MATCH($A6,Material_Detail!$DE:$DE,0),40),0)),SUMIFS(T_Shipments[Confirmed_Qty],T_Shipments[Part Name],$A6,T_Shipments[Effective_Week],40))</f>
        <v/>
      </c>
      <c r="AP6">
        <f>IF(COUNTIF(Material_Detail!$DE:$DE,$A6)&gt;0,IF(ISNUMBER(SEARCH("[済]",INDEX(Material_Detail!$D:$DC,MATCH($A6,Material_Detail!$DE:$DE,0)+1,41))),0,IFERROR(INDEX(Material_Detail!$D:$DC,MATCH($A6,Material_Detail!$DE:$DE,0),41),0)),SUMIFS(T_Shipments[Confirmed_Qty],T_Shipments[Part Name],$A6,T_Shipments[Effective_Week],41))</f>
        <v/>
      </c>
      <c r="AQ6">
        <f>IF(COUNTIF(Material_Detail!$DE:$DE,$A6)&gt;0,IF(ISNUMBER(SEARCH("[済]",INDEX(Material_Detail!$D:$DC,MATCH($A6,Material_Detail!$DE:$DE,0)+1,42))),0,IFERROR(INDEX(Material_Detail!$D:$DC,MATCH($A6,Material_Detail!$DE:$DE,0),42),0)),SUMIFS(T_Shipments[Confirmed_Qty],T_Shipments[Part Name],$A6,T_Shipments[Effective_Week],42))</f>
        <v/>
      </c>
      <c r="AR6">
        <f>IF(COUNTIF(Material_Detail!$DE:$DE,$A6)&gt;0,IF(ISNUMBER(SEARCH("[済]",INDEX(Material_Detail!$D:$DC,MATCH($A6,Material_Detail!$DE:$DE,0)+1,43))),0,IFERROR(INDEX(Material_Detail!$D:$DC,MATCH($A6,Material_Detail!$DE:$DE,0),43),0)),SUMIFS(T_Shipments[Confirmed_Qty],T_Shipments[Part Name],$A6,T_Shipments[Effective_Week],43))</f>
        <v/>
      </c>
      <c r="AS6">
        <f>IF(COUNTIF(Material_Detail!$DE:$DE,$A6)&gt;0,IF(ISNUMBER(SEARCH("[済]",INDEX(Material_Detail!$D:$DC,MATCH($A6,Material_Detail!$DE:$DE,0)+1,44))),0,IFERROR(INDEX(Material_Detail!$D:$DC,MATCH($A6,Material_Detail!$DE:$DE,0),44),0)),SUMIFS(T_Shipments[Confirmed_Qty],T_Shipments[Part Name],$A6,T_Shipments[Effective_Week],44))</f>
        <v/>
      </c>
      <c r="AT6">
        <f>IF(COUNTIF(Material_Detail!$DE:$DE,$A6)&gt;0,IF(ISNUMBER(SEARCH("[済]",INDEX(Material_Detail!$D:$DC,MATCH($A6,Material_Detail!$DE:$DE,0)+1,45))),0,IFERROR(INDEX(Material_Detail!$D:$DC,MATCH($A6,Material_Detail!$DE:$DE,0),45),0)),SUMIFS(T_Shipments[Confirmed_Qty],T_Shipments[Part Name],$A6,T_Shipments[Effective_Week],45))</f>
        <v/>
      </c>
      <c r="AU6">
        <f>IF(COUNTIF(Material_Detail!$DE:$DE,$A6)&gt;0,IF(ISNUMBER(SEARCH("[済]",INDEX(Material_Detail!$D:$DC,MATCH($A6,Material_Detail!$DE:$DE,0)+1,46))),0,IFERROR(INDEX(Material_Detail!$D:$DC,MATCH($A6,Material_Detail!$DE:$DE,0),46),0)),SUMIFS(T_Shipments[Confirmed_Qty],T_Shipments[Part Name],$A6,T_Shipments[Effective_Week],46))</f>
        <v/>
      </c>
      <c r="AV6">
        <f>IF(COUNTIF(Material_Detail!$DE:$DE,$A6)&gt;0,IF(ISNUMBER(SEARCH("[済]",INDEX(Material_Detail!$D:$DC,MATCH($A6,Material_Detail!$DE:$DE,0)+1,47))),0,IFERROR(INDEX(Material_Detail!$D:$DC,MATCH($A6,Material_Detail!$DE:$DE,0),47),0)),SUMIFS(T_Shipments[Confirmed_Qty],T_Shipments[Part Name],$A6,T_Shipments[Effective_Week],47))</f>
        <v/>
      </c>
      <c r="AW6">
        <f>IF(COUNTIF(Material_Detail!$DE:$DE,$A6)&gt;0,IF(ISNUMBER(SEARCH("[済]",INDEX(Material_Detail!$D:$DC,MATCH($A6,Material_Detail!$DE:$DE,0)+1,48))),0,IFERROR(INDEX(Material_Detail!$D:$DC,MATCH($A6,Material_Detail!$DE:$DE,0),48),0)),SUMIFS(T_Shipments[Confirmed_Qty],T_Shipments[Part Name],$A6,T_Shipments[Effective_Week],48))</f>
        <v/>
      </c>
      <c r="AX6">
        <f>IF(COUNTIF(Material_Detail!$DE:$DE,$A6)&gt;0,IF(ISNUMBER(SEARCH("[済]",INDEX(Material_Detail!$D:$DC,MATCH($A6,Material_Detail!$DE:$DE,0)+1,49))),0,IFERROR(INDEX(Material_Detail!$D:$DC,MATCH($A6,Material_Detail!$DE:$DE,0),49),0)),SUMIFS(T_Shipments[Confirmed_Qty],T_Shipments[Part Name],$A6,T_Shipments[Effective_Week],49))</f>
        <v/>
      </c>
      <c r="AY6">
        <f>IF(COUNTIF(Material_Detail!$DE:$DE,$A6)&gt;0,IF(ISNUMBER(SEARCH("[済]",INDEX(Material_Detail!$D:$DC,MATCH($A6,Material_Detail!$DE:$DE,0)+1,50))),0,IFERROR(INDEX(Material_Detail!$D:$DC,MATCH($A6,Material_Detail!$DE:$DE,0),50),0)),SUMIFS(T_Shipments[Confirmed_Qty],T_Shipments[Part Name],$A6,T_Shipments[Effective_Week],50))</f>
        <v/>
      </c>
      <c r="AZ6">
        <f>IF(COUNTIF(Material_Detail!$DE:$DE,$A6)&gt;0,IF(ISNUMBER(SEARCH("[済]",INDEX(Material_Detail!$D:$DC,MATCH($A6,Material_Detail!$DE:$DE,0)+1,51))),0,IFERROR(INDEX(Material_Detail!$D:$DC,MATCH($A6,Material_Detail!$DE:$DE,0),51),0)),SUMIFS(T_Shipments[Confirmed_Qty],T_Shipments[Part Name],$A6,T_Shipments[Effective_Week],51))</f>
        <v/>
      </c>
      <c r="BA6">
        <f>IF(COUNTIF(Material_Detail!$DE:$DE,$A6)&gt;0,IF(ISNUMBER(SEARCH("[済]",INDEX(Material_Detail!$D:$DC,MATCH($A6,Material_Detail!$DE:$DE,0)+1,52))),0,IFERROR(INDEX(Material_Detail!$D:$DC,MATCH($A6,Material_Detail!$DE:$DE,0),52),0)),SUMIFS(T_Shipments[Confirmed_Qty],T_Shipments[Part Name],$A6,T_Shipments[Effective_Week],52))</f>
        <v/>
      </c>
      <c r="BB6">
        <f>IF(COUNTIF(Material_Detail!$DE:$DE,$A6)&gt;0,IF(ISNUMBER(SEARCH("[済]",INDEX(Material_Detail!$D:$DC,MATCH($A6,Material_Detail!$DE:$DE,0)+1,53))),0,IFERROR(INDEX(Material_Detail!$D:$DC,MATCH($A6,Material_Detail!$DE:$DE,0),53),0)),SUMIFS(T_Shipments[Confirmed_Qty],T_Shipments[Part Name],$A6,T_Shipments[Effective_Week],53))</f>
        <v/>
      </c>
      <c r="BC6">
        <f>IF(COUNTIF(Material_Detail!$DE:$DE,$A6)&gt;0,IF(ISNUMBER(SEARCH("[済]",INDEX(Material_Detail!$D:$DC,MATCH($A6,Material_Detail!$DE:$DE,0)+1,54))),0,IFERROR(INDEX(Material_Detail!$D:$DC,MATCH($A6,Material_Detail!$DE:$DE,0),54),0)),SUMIFS(T_Shipments[Confirmed_Qty],T_Shipments[Part Name],$A6,T_Shipments[Effective_Week],54))</f>
        <v/>
      </c>
      <c r="BD6">
        <f>IF(COUNTIF(Material_Detail!$DE:$DE,$A6)&gt;0,IF(ISNUMBER(SEARCH("[済]",INDEX(Material_Detail!$D:$DC,MATCH($A6,Material_Detail!$DE:$DE,0)+1,55))),0,IFERROR(INDEX(Material_Detail!$D:$DC,MATCH($A6,Material_Detail!$DE:$DE,0),55),0)),SUMIFS(T_Shipments[Confirmed_Qty],T_Shipments[Part Name],$A6,T_Shipments[Effective_Week],55))</f>
        <v/>
      </c>
      <c r="BE6">
        <f>IF(COUNTIF(Material_Detail!$DE:$DE,$A6)&gt;0,IF(ISNUMBER(SEARCH("[済]",INDEX(Material_Detail!$D:$DC,MATCH($A6,Material_Detail!$DE:$DE,0)+1,56))),0,IFERROR(INDEX(Material_Detail!$D:$DC,MATCH($A6,Material_Detail!$DE:$DE,0),56),0)),SUMIFS(T_Shipments[Confirmed_Qty],T_Shipments[Part Name],$A6,T_Shipments[Effective_Week],56))</f>
        <v/>
      </c>
      <c r="BF6">
        <f>IF(COUNTIF(Material_Detail!$DE:$DE,$A6)&gt;0,IF(ISNUMBER(SEARCH("[済]",INDEX(Material_Detail!$D:$DC,MATCH($A6,Material_Detail!$DE:$DE,0)+1,57))),0,IFERROR(INDEX(Material_Detail!$D:$DC,MATCH($A6,Material_Detail!$DE:$DE,0),57),0)),SUMIFS(T_Shipments[Confirmed_Qty],T_Shipments[Part Name],$A6,T_Shipments[Effective_Week],57))</f>
        <v/>
      </c>
      <c r="BG6">
        <f>IF(COUNTIF(Material_Detail!$DE:$DE,$A6)&gt;0,IF(ISNUMBER(SEARCH("[済]",INDEX(Material_Detail!$D:$DC,MATCH($A6,Material_Detail!$DE:$DE,0)+1,58))),0,IFERROR(INDEX(Material_Detail!$D:$DC,MATCH($A6,Material_Detail!$DE:$DE,0),58),0)),SUMIFS(T_Shipments[Confirmed_Qty],T_Shipments[Part Name],$A6,T_Shipments[Effective_Week],58))</f>
        <v/>
      </c>
      <c r="BH6">
        <f>IF(COUNTIF(Material_Detail!$DE:$DE,$A6)&gt;0,IF(ISNUMBER(SEARCH("[済]",INDEX(Material_Detail!$D:$DC,MATCH($A6,Material_Detail!$DE:$DE,0)+1,59))),0,IFERROR(INDEX(Material_Detail!$D:$DC,MATCH($A6,Material_Detail!$DE:$DE,0),59),0)),SUMIFS(T_Shipments[Confirmed_Qty],T_Shipments[Part Name],$A6,T_Shipments[Effective_Week],59))</f>
        <v/>
      </c>
      <c r="BI6">
        <f>IF(COUNTIF(Material_Detail!$DE:$DE,$A6)&gt;0,IF(ISNUMBER(SEARCH("[済]",INDEX(Material_Detail!$D:$DC,MATCH($A6,Material_Detail!$DE:$DE,0)+1,60))),0,IFERROR(INDEX(Material_Detail!$D:$DC,MATCH($A6,Material_Detail!$DE:$DE,0),60),0)),SUMIFS(T_Shipments[Confirmed_Qty],T_Shipments[Part Name],$A6,T_Shipments[Effective_Week],60))</f>
        <v/>
      </c>
      <c r="BJ6">
        <f>IF(COUNTIF(Material_Detail!$DE:$DE,$A6)&gt;0,IF(ISNUMBER(SEARCH("[済]",INDEX(Material_Detail!$D:$DC,MATCH($A6,Material_Detail!$DE:$DE,0)+1,61))),0,IFERROR(INDEX(Material_Detail!$D:$DC,MATCH($A6,Material_Detail!$DE:$DE,0),61),0)),SUMIFS(T_Shipments[Confirmed_Qty],T_Shipments[Part Name],$A6,T_Shipments[Effective_Week],61))</f>
        <v/>
      </c>
      <c r="BK6">
        <f>IF(COUNTIF(Material_Detail!$DE:$DE,$A6)&gt;0,IF(ISNUMBER(SEARCH("[済]",INDEX(Material_Detail!$D:$DC,MATCH($A6,Material_Detail!$DE:$DE,0)+1,62))),0,IFERROR(INDEX(Material_Detail!$D:$DC,MATCH($A6,Material_Detail!$DE:$DE,0),62),0)),SUMIFS(T_Shipments[Confirmed_Qty],T_Shipments[Part Name],$A6,T_Shipments[Effective_Week],62))</f>
        <v/>
      </c>
      <c r="BL6">
        <f>IF(COUNTIF(Material_Detail!$DE:$DE,$A6)&gt;0,IF(ISNUMBER(SEARCH("[済]",INDEX(Material_Detail!$D:$DC,MATCH($A6,Material_Detail!$DE:$DE,0)+1,63))),0,IFERROR(INDEX(Material_Detail!$D:$DC,MATCH($A6,Material_Detail!$DE:$DE,0),63),0)),SUMIFS(T_Shipments[Confirmed_Qty],T_Shipments[Part Name],$A6,T_Shipments[Effective_Week],63))</f>
        <v/>
      </c>
      <c r="BM6">
        <f>IF(COUNTIF(Material_Detail!$DE:$DE,$A6)&gt;0,IF(ISNUMBER(SEARCH("[済]",INDEX(Material_Detail!$D:$DC,MATCH($A6,Material_Detail!$DE:$DE,0)+1,64))),0,IFERROR(INDEX(Material_Detail!$D:$DC,MATCH($A6,Material_Detail!$DE:$DE,0),64),0)),SUMIFS(T_Shipments[Confirmed_Qty],T_Shipments[Part Name],$A6,T_Shipments[Effective_Week],64))</f>
        <v/>
      </c>
      <c r="BN6">
        <f>IF(COUNTIF(Material_Detail!$DE:$DE,$A6)&gt;0,IF(ISNUMBER(SEARCH("[済]",INDEX(Material_Detail!$D:$DC,MATCH($A6,Material_Detail!$DE:$DE,0)+1,65))),0,IFERROR(INDEX(Material_Detail!$D:$DC,MATCH($A6,Material_Detail!$DE:$DE,0),65),0)),SUMIFS(T_Shipments[Confirmed_Qty],T_Shipments[Part Name],$A6,T_Shipments[Effective_Week],65))</f>
        <v/>
      </c>
      <c r="BO6">
        <f>IF(COUNTIF(Material_Detail!$DE:$DE,$A6)&gt;0,IF(ISNUMBER(SEARCH("[済]",INDEX(Material_Detail!$D:$DC,MATCH($A6,Material_Detail!$DE:$DE,0)+1,66))),0,IFERROR(INDEX(Material_Detail!$D:$DC,MATCH($A6,Material_Detail!$DE:$DE,0),66),0)),SUMIFS(T_Shipments[Confirmed_Qty],T_Shipments[Part Name],$A6,T_Shipments[Effective_Week],66))</f>
        <v/>
      </c>
      <c r="BP6">
        <f>IF(COUNTIF(Material_Detail!$DE:$DE,$A6)&gt;0,IF(ISNUMBER(SEARCH("[済]",INDEX(Material_Detail!$D:$DC,MATCH($A6,Material_Detail!$DE:$DE,0)+1,67))),0,IFERROR(INDEX(Material_Detail!$D:$DC,MATCH($A6,Material_Detail!$DE:$DE,0),67),0)),SUMIFS(T_Shipments[Confirmed_Qty],T_Shipments[Part Name],$A6,T_Shipments[Effective_Week],67))</f>
        <v/>
      </c>
      <c r="BQ6">
        <f>IF(COUNTIF(Material_Detail!$DE:$DE,$A6)&gt;0,IF(ISNUMBER(SEARCH("[済]",INDEX(Material_Detail!$D:$DC,MATCH($A6,Material_Detail!$DE:$DE,0)+1,68))),0,IFERROR(INDEX(Material_Detail!$D:$DC,MATCH($A6,Material_Detail!$DE:$DE,0),68),0)),SUMIFS(T_Shipments[Confirmed_Qty],T_Shipments[Part Name],$A6,T_Shipments[Effective_Week],68))</f>
        <v/>
      </c>
      <c r="BR6">
        <f>IF(COUNTIF(Material_Detail!$DE:$DE,$A6)&gt;0,IF(ISNUMBER(SEARCH("[済]",INDEX(Material_Detail!$D:$DC,MATCH($A6,Material_Detail!$DE:$DE,0)+1,69))),0,IFERROR(INDEX(Material_Detail!$D:$DC,MATCH($A6,Material_Detail!$DE:$DE,0),69),0)),SUMIFS(T_Shipments[Confirmed_Qty],T_Shipments[Part Name],$A6,T_Shipments[Effective_Week],69))</f>
        <v/>
      </c>
      <c r="BS6">
        <f>IF(COUNTIF(Material_Detail!$DE:$DE,$A6)&gt;0,IF(ISNUMBER(SEARCH("[済]",INDEX(Material_Detail!$D:$DC,MATCH($A6,Material_Detail!$DE:$DE,0)+1,70))),0,IFERROR(INDEX(Material_Detail!$D:$DC,MATCH($A6,Material_Detail!$DE:$DE,0),70),0)),SUMIFS(T_Shipments[Confirmed_Qty],T_Shipments[Part Name],$A6,T_Shipments[Effective_Week],70))</f>
        <v/>
      </c>
      <c r="BT6">
        <f>IF(COUNTIF(Material_Detail!$DE:$DE,$A6)&gt;0,IF(ISNUMBER(SEARCH("[済]",INDEX(Material_Detail!$D:$DC,MATCH($A6,Material_Detail!$DE:$DE,0)+1,71))),0,IFERROR(INDEX(Material_Detail!$D:$DC,MATCH($A6,Material_Detail!$DE:$DE,0),71),0)),SUMIFS(T_Shipments[Confirmed_Qty],T_Shipments[Part Name],$A6,T_Shipments[Effective_Week],71))</f>
        <v/>
      </c>
      <c r="BU6">
        <f>IF(COUNTIF(Material_Detail!$DE:$DE,$A6)&gt;0,IF(ISNUMBER(SEARCH("[済]",INDEX(Material_Detail!$D:$DC,MATCH($A6,Material_Detail!$DE:$DE,0)+1,72))),0,IFERROR(INDEX(Material_Detail!$D:$DC,MATCH($A6,Material_Detail!$DE:$DE,0),72),0)),SUMIFS(T_Shipments[Confirmed_Qty],T_Shipments[Part Name],$A6,T_Shipments[Effective_Week],72))</f>
        <v/>
      </c>
      <c r="BV6">
        <f>IF(COUNTIF(Material_Detail!$DE:$DE,$A6)&gt;0,IF(ISNUMBER(SEARCH("[済]",INDEX(Material_Detail!$D:$DC,MATCH($A6,Material_Detail!$DE:$DE,0)+1,73))),0,IFERROR(INDEX(Material_Detail!$D:$DC,MATCH($A6,Material_Detail!$DE:$DE,0),73),0)),SUMIFS(T_Shipments[Confirmed_Qty],T_Shipments[Part Name],$A6,T_Shipments[Effective_Week],73))</f>
        <v/>
      </c>
      <c r="BW6">
        <f>IF(COUNTIF(Material_Detail!$DE:$DE,$A6)&gt;0,IF(ISNUMBER(SEARCH("[済]",INDEX(Material_Detail!$D:$DC,MATCH($A6,Material_Detail!$DE:$DE,0)+1,74))),0,IFERROR(INDEX(Material_Detail!$D:$DC,MATCH($A6,Material_Detail!$DE:$DE,0),74),0)),SUMIFS(T_Shipments[Confirmed_Qty],T_Shipments[Part Name],$A6,T_Shipments[Effective_Week],74))</f>
        <v/>
      </c>
      <c r="BX6">
        <f>IF(COUNTIF(Material_Detail!$DE:$DE,$A6)&gt;0,IF(ISNUMBER(SEARCH("[済]",INDEX(Material_Detail!$D:$DC,MATCH($A6,Material_Detail!$DE:$DE,0)+1,75))),0,IFERROR(INDEX(Material_Detail!$D:$DC,MATCH($A6,Material_Detail!$DE:$DE,0),75),0)),SUMIFS(T_Shipments[Confirmed_Qty],T_Shipments[Part Name],$A6,T_Shipments[Effective_Week],75))</f>
        <v/>
      </c>
      <c r="BY6">
        <f>IF(COUNTIF(Material_Detail!$DE:$DE,$A6)&gt;0,IF(ISNUMBER(SEARCH("[済]",INDEX(Material_Detail!$D:$DC,MATCH($A6,Material_Detail!$DE:$DE,0)+1,76))),0,IFERROR(INDEX(Material_Detail!$D:$DC,MATCH($A6,Material_Detail!$DE:$DE,0),76),0)),SUMIFS(T_Shipments[Confirmed_Qty],T_Shipments[Part Name],$A6,T_Shipments[Effective_Week],76))</f>
        <v/>
      </c>
      <c r="BZ6">
        <f>IF(COUNTIF(Material_Detail!$DE:$DE,$A6)&gt;0,IF(ISNUMBER(SEARCH("[済]",INDEX(Material_Detail!$D:$DC,MATCH($A6,Material_Detail!$DE:$DE,0)+1,77))),0,IFERROR(INDEX(Material_Detail!$D:$DC,MATCH($A6,Material_Detail!$DE:$DE,0),77),0)),SUMIFS(T_Shipments[Confirmed_Qty],T_Shipments[Part Name],$A6,T_Shipments[Effective_Week],77))</f>
        <v/>
      </c>
      <c r="CA6">
        <f>IF(COUNTIF(Material_Detail!$DE:$DE,$A6)&gt;0,IF(ISNUMBER(SEARCH("[済]",INDEX(Material_Detail!$D:$DC,MATCH($A6,Material_Detail!$DE:$DE,0)+1,78))),0,IFERROR(INDEX(Material_Detail!$D:$DC,MATCH($A6,Material_Detail!$DE:$DE,0),78),0)),SUMIFS(T_Shipments[Confirmed_Qty],T_Shipments[Part Name],$A6,T_Shipments[Effective_Week],78))</f>
        <v/>
      </c>
      <c r="CB6">
        <f>IF(COUNTIF(Material_Detail!$DE:$DE,$A6)&gt;0,IF(ISNUMBER(SEARCH("[済]",INDEX(Material_Detail!$D:$DC,MATCH($A6,Material_Detail!$DE:$DE,0)+1,79))),0,IFERROR(INDEX(Material_Detail!$D:$DC,MATCH($A6,Material_Detail!$DE:$DE,0),79),0)),SUMIFS(T_Shipments[Confirmed_Qty],T_Shipments[Part Name],$A6,T_Shipments[Effective_Week],79))</f>
        <v/>
      </c>
      <c r="CC6">
        <f>IF(COUNTIF(Material_Detail!$DE:$DE,$A6)&gt;0,IF(ISNUMBER(SEARCH("[済]",INDEX(Material_Detail!$D:$DC,MATCH($A6,Material_Detail!$DE:$DE,0)+1,80))),0,IFERROR(INDEX(Material_Detail!$D:$DC,MATCH($A6,Material_Detail!$DE:$DE,0),80),0)),SUMIFS(T_Shipments[Confirmed_Qty],T_Shipments[Part Name],$A6,T_Shipments[Effective_Week],80))</f>
        <v/>
      </c>
      <c r="CD6">
        <f>IF(COUNTIF(Material_Detail!$DE:$DE,$A6)&gt;0,IF(ISNUMBER(SEARCH("[済]",INDEX(Material_Detail!$D:$DC,MATCH($A6,Material_Detail!$DE:$DE,0)+1,81))),0,IFERROR(INDEX(Material_Detail!$D:$DC,MATCH($A6,Material_Detail!$DE:$DE,0),81),0)),SUMIFS(T_Shipments[Confirmed_Qty],T_Shipments[Part Name],$A6,T_Shipments[Effective_Week],81))</f>
        <v/>
      </c>
      <c r="CE6">
        <f>IF(COUNTIF(Material_Detail!$DE:$DE,$A6)&gt;0,IF(ISNUMBER(SEARCH("[済]",INDEX(Material_Detail!$D:$DC,MATCH($A6,Material_Detail!$DE:$DE,0)+1,82))),0,IFERROR(INDEX(Material_Detail!$D:$DC,MATCH($A6,Material_Detail!$DE:$DE,0),82),0)),SUMIFS(T_Shipments[Confirmed_Qty],T_Shipments[Part Name],$A6,T_Shipments[Effective_Week],82))</f>
        <v/>
      </c>
      <c r="CF6">
        <f>IF(COUNTIF(Material_Detail!$DE:$DE,$A6)&gt;0,IF(ISNUMBER(SEARCH("[済]",INDEX(Material_Detail!$D:$DC,MATCH($A6,Material_Detail!$DE:$DE,0)+1,83))),0,IFERROR(INDEX(Material_Detail!$D:$DC,MATCH($A6,Material_Detail!$DE:$DE,0),83),0)),SUMIFS(T_Shipments[Confirmed_Qty],T_Shipments[Part Name],$A6,T_Shipments[Effective_Week],83))</f>
        <v/>
      </c>
      <c r="CG6">
        <f>IF(COUNTIF(Material_Detail!$DE:$DE,$A6)&gt;0,IF(ISNUMBER(SEARCH("[済]",INDEX(Material_Detail!$D:$DC,MATCH($A6,Material_Detail!$DE:$DE,0)+1,84))),0,IFERROR(INDEX(Material_Detail!$D:$DC,MATCH($A6,Material_Detail!$DE:$DE,0),84),0)),SUMIFS(T_Shipments[Confirmed_Qty],T_Shipments[Part Name],$A6,T_Shipments[Effective_Week],84))</f>
        <v/>
      </c>
      <c r="CH6">
        <f>IF(COUNTIF(Material_Detail!$DE:$DE,$A6)&gt;0,IF(ISNUMBER(SEARCH("[済]",INDEX(Material_Detail!$D:$DC,MATCH($A6,Material_Detail!$DE:$DE,0)+1,85))),0,IFERROR(INDEX(Material_Detail!$D:$DC,MATCH($A6,Material_Detail!$DE:$DE,0),85),0)),SUMIFS(T_Shipments[Confirmed_Qty],T_Shipments[Part Name],$A6,T_Shipments[Effective_Week],85))</f>
        <v/>
      </c>
      <c r="CI6">
        <f>IF(COUNTIF(Material_Detail!$DE:$DE,$A6)&gt;0,IF(ISNUMBER(SEARCH("[済]",INDEX(Material_Detail!$D:$DC,MATCH($A6,Material_Detail!$DE:$DE,0)+1,86))),0,IFERROR(INDEX(Material_Detail!$D:$DC,MATCH($A6,Material_Detail!$DE:$DE,0),86),0)),SUMIFS(T_Shipments[Confirmed_Qty],T_Shipments[Part Name],$A6,T_Shipments[Effective_Week],86))</f>
        <v/>
      </c>
      <c r="CJ6">
        <f>IF(COUNTIF(Material_Detail!$DE:$DE,$A6)&gt;0,IF(ISNUMBER(SEARCH("[済]",INDEX(Material_Detail!$D:$DC,MATCH($A6,Material_Detail!$DE:$DE,0)+1,87))),0,IFERROR(INDEX(Material_Detail!$D:$DC,MATCH($A6,Material_Detail!$DE:$DE,0),87),0)),SUMIFS(T_Shipments[Confirmed_Qty],T_Shipments[Part Name],$A6,T_Shipments[Effective_Week],87))</f>
        <v/>
      </c>
      <c r="CK6">
        <f>IF(COUNTIF(Material_Detail!$DE:$DE,$A6)&gt;0,IF(ISNUMBER(SEARCH("[済]",INDEX(Material_Detail!$D:$DC,MATCH($A6,Material_Detail!$DE:$DE,0)+1,88))),0,IFERROR(INDEX(Material_Detail!$D:$DC,MATCH($A6,Material_Detail!$DE:$DE,0),88),0)),SUMIFS(T_Shipments[Confirmed_Qty],T_Shipments[Part Name],$A6,T_Shipments[Effective_Week],88))</f>
        <v/>
      </c>
      <c r="CL6">
        <f>IF(COUNTIF(Material_Detail!$DE:$DE,$A6)&gt;0,IF(ISNUMBER(SEARCH("[済]",INDEX(Material_Detail!$D:$DC,MATCH($A6,Material_Detail!$DE:$DE,0)+1,89))),0,IFERROR(INDEX(Material_Detail!$D:$DC,MATCH($A6,Material_Detail!$DE:$DE,0),89),0)),SUMIFS(T_Shipments[Confirmed_Qty],T_Shipments[Part Name],$A6,T_Shipments[Effective_Week],89))</f>
        <v/>
      </c>
      <c r="CM6">
        <f>IF(COUNTIF(Material_Detail!$DE:$DE,$A6)&gt;0,IF(ISNUMBER(SEARCH("[済]",INDEX(Material_Detail!$D:$DC,MATCH($A6,Material_Detail!$DE:$DE,0)+1,90))),0,IFERROR(INDEX(Material_Detail!$D:$DC,MATCH($A6,Material_Detail!$DE:$DE,0),90),0)),SUMIFS(T_Shipments[Confirmed_Qty],T_Shipments[Part Name],$A6,T_Shipments[Effective_Week],90))</f>
        <v/>
      </c>
      <c r="CN6">
        <f>IF(COUNTIF(Material_Detail!$DE:$DE,$A6)&gt;0,IF(ISNUMBER(SEARCH("[済]",INDEX(Material_Detail!$D:$DC,MATCH($A6,Material_Detail!$DE:$DE,0)+1,91))),0,IFERROR(INDEX(Material_Detail!$D:$DC,MATCH($A6,Material_Detail!$DE:$DE,0),91),0)),SUMIFS(T_Shipments[Confirmed_Qty],T_Shipments[Part Name],$A6,T_Shipments[Effective_Week],91))</f>
        <v/>
      </c>
      <c r="CO6">
        <f>IF(COUNTIF(Material_Detail!$DE:$DE,$A6)&gt;0,IF(ISNUMBER(SEARCH("[済]",INDEX(Material_Detail!$D:$DC,MATCH($A6,Material_Detail!$DE:$DE,0)+1,92))),0,IFERROR(INDEX(Material_Detail!$D:$DC,MATCH($A6,Material_Detail!$DE:$DE,0),92),0)),SUMIFS(T_Shipments[Confirmed_Qty],T_Shipments[Part Name],$A6,T_Shipments[Effective_Week],92))</f>
        <v/>
      </c>
      <c r="CP6">
        <f>IF(COUNTIF(Material_Detail!$DE:$DE,$A6)&gt;0,IF(ISNUMBER(SEARCH("[済]",INDEX(Material_Detail!$D:$DC,MATCH($A6,Material_Detail!$DE:$DE,0)+1,93))),0,IFERROR(INDEX(Material_Detail!$D:$DC,MATCH($A6,Material_Detail!$DE:$DE,0),93),0)),SUMIFS(T_Shipments[Confirmed_Qty],T_Shipments[Part Name],$A6,T_Shipments[Effective_Week],93))</f>
        <v/>
      </c>
      <c r="CQ6">
        <f>IF(COUNTIF(Material_Detail!$DE:$DE,$A6)&gt;0,IF(ISNUMBER(SEARCH("[済]",INDEX(Material_Detail!$D:$DC,MATCH($A6,Material_Detail!$DE:$DE,0)+1,94))),0,IFERROR(INDEX(Material_Detail!$D:$DC,MATCH($A6,Material_Detail!$DE:$DE,0),94),0)),SUMIFS(T_Shipments[Confirmed_Qty],T_Shipments[Part Name],$A6,T_Shipments[Effective_Week],94))</f>
        <v/>
      </c>
      <c r="CR6">
        <f>IF(COUNTIF(Material_Detail!$DE:$DE,$A6)&gt;0,IF(ISNUMBER(SEARCH("[済]",INDEX(Material_Detail!$D:$DC,MATCH($A6,Material_Detail!$DE:$DE,0)+1,95))),0,IFERROR(INDEX(Material_Detail!$D:$DC,MATCH($A6,Material_Detail!$DE:$DE,0),95),0)),SUMIFS(T_Shipments[Confirmed_Qty],T_Shipments[Part Name],$A6,T_Shipments[Effective_Week],95))</f>
        <v/>
      </c>
      <c r="CS6">
        <f>IF(COUNTIF(Material_Detail!$DE:$DE,$A6)&gt;0,IF(ISNUMBER(SEARCH("[済]",INDEX(Material_Detail!$D:$DC,MATCH($A6,Material_Detail!$DE:$DE,0)+1,96))),0,IFERROR(INDEX(Material_Detail!$D:$DC,MATCH($A6,Material_Detail!$DE:$DE,0),96),0)),SUMIFS(T_Shipments[Confirmed_Qty],T_Shipments[Part Name],$A6,T_Shipments[Effective_Week],96))</f>
        <v/>
      </c>
      <c r="CT6">
        <f>IF(COUNTIF(Material_Detail!$DE:$DE,$A6)&gt;0,IF(ISNUMBER(SEARCH("[済]",INDEX(Material_Detail!$D:$DC,MATCH($A6,Material_Detail!$DE:$DE,0)+1,97))),0,IFERROR(INDEX(Material_Detail!$D:$DC,MATCH($A6,Material_Detail!$DE:$DE,0),97),0)),SUMIFS(T_Shipments[Confirmed_Qty],T_Shipments[Part Name],$A6,T_Shipments[Effective_Week],97))</f>
        <v/>
      </c>
      <c r="CU6">
        <f>IF(COUNTIF(Material_Detail!$DE:$DE,$A6)&gt;0,IF(ISNUMBER(SEARCH("[済]",INDEX(Material_Detail!$D:$DC,MATCH($A6,Material_Detail!$DE:$DE,0)+1,98))),0,IFERROR(INDEX(Material_Detail!$D:$DC,MATCH($A6,Material_Detail!$DE:$DE,0),98),0)),SUMIFS(T_Shipments[Confirmed_Qty],T_Shipments[Part Name],$A6,T_Shipments[Effective_Week],98))</f>
        <v/>
      </c>
      <c r="CV6">
        <f>IF(COUNTIF(Material_Detail!$DE:$DE,$A6)&gt;0,IF(ISNUMBER(SEARCH("[済]",INDEX(Material_Detail!$D:$DC,MATCH($A6,Material_Detail!$DE:$DE,0)+1,99))),0,IFERROR(INDEX(Material_Detail!$D:$DC,MATCH($A6,Material_Detail!$DE:$DE,0),99),0)),SUMIFS(T_Shipments[Confirmed_Qty],T_Shipments[Part Name],$A6,T_Shipments[Effective_Week],99))</f>
        <v/>
      </c>
      <c r="CW6">
        <f>IF(COUNTIF(Material_Detail!$DE:$DE,$A6)&gt;0,IF(ISNUMBER(SEARCH("[済]",INDEX(Material_Detail!$D:$DC,MATCH($A6,Material_Detail!$DE:$DE,0)+1,100))),0,IFERROR(INDEX(Material_Detail!$D:$DC,MATCH($A6,Material_Detail!$DE:$DE,0),100),0)),SUMIFS(T_Shipments[Confirmed_Qty],T_Shipments[Part Name],$A6,T_Shipments[Effective_Week],100))</f>
        <v/>
      </c>
      <c r="CX6">
        <f>IF(COUNTIF(Material_Detail!$DE:$DE,$A6)&gt;0,IF(ISNUMBER(SEARCH("[済]",INDEX(Material_Detail!$D:$DC,MATCH($A6,Material_Detail!$DE:$DE,0)+1,101))),0,IFERROR(INDEX(Material_Detail!$D:$DC,MATCH($A6,Material_Detail!$DE:$DE,0),101),0)),SUMIFS(T_Shipments[Confirmed_Qty],T_Shipments[Part Name],$A6,T_Shipments[Effective_Week],101))</f>
        <v/>
      </c>
      <c r="CY6">
        <f>IF(COUNTIF(Material_Detail!$DE:$DE,$A6)&gt;0,IF(ISNUMBER(SEARCH("[済]",INDEX(Material_Detail!$D:$DC,MATCH($A6,Material_Detail!$DE:$DE,0)+1,102))),0,IFERROR(INDEX(Material_Detail!$D:$DC,MATCH($A6,Material_Detail!$DE:$DE,0),102),0)),SUMIFS(T_Shipments[Confirmed_Qty],T_Shipments[Part Name],$A6,T_Shipments[Effective_Week],102))</f>
        <v/>
      </c>
      <c r="CZ6">
        <f>IF(COUNTIF(Material_Detail!$DE:$DE,$A6)&gt;0,IF(ISNUMBER(SEARCH("[済]",INDEX(Material_Detail!$D:$DC,MATCH($A6,Material_Detail!$DE:$DE,0)+1,103))),0,IFERROR(INDEX(Material_Detail!$D:$DC,MATCH($A6,Material_Detail!$DE:$DE,0),103),0)),SUMIFS(T_Shipments[Confirmed_Qty],T_Shipments[Part Name],$A6,T_Shipments[Effective_Week],103))</f>
        <v/>
      </c>
      <c r="DA6">
        <f>IF(COUNTIF(Material_Detail!$DE:$DE,$A6)&gt;0,IF(ISNUMBER(SEARCH("[済]",INDEX(Material_Detail!$D:$DC,MATCH($A6,Material_Detail!$DE:$DE,0)+1,104))),0,IFERROR(INDEX(Material_Detail!$D:$DC,MATCH($A6,Material_Detail!$DE:$DE,0),104),0)),SUMIFS(T_Shipments[Confirmed_Qty],T_Shipments[Part Name],$A6,T_Shipments[Effective_Week],104))</f>
        <v/>
      </c>
    </row>
    <row r="7">
      <c r="A7" t="inlineStr">
        <is>
          <t>OJN</t>
        </is>
      </c>
      <c r="B7">
        <f>IF(COUNTIF(Material_Detail!$DE:$DE,$A7)&gt;0,IF(ISNUMBER(SEARCH("[済]",INDEX(Material_Detail!$D:$DC,MATCH($A7,Material_Detail!$DE:$DE,0)+1,1))),0,IFERROR(INDEX(Material_Detail!$D:$DC,MATCH($A7,Material_Detail!$DE:$DE,0),1),0)),SUMIFS(T_Shipments[Confirmed_Qty],T_Shipments[Part Name],$A7,T_Shipments[Effective_Week],1))</f>
        <v/>
      </c>
      <c r="C7">
        <f>IF(COUNTIF(Material_Detail!$DE:$DE,$A7)&gt;0,IF(ISNUMBER(SEARCH("[済]",INDEX(Material_Detail!$D:$DC,MATCH($A7,Material_Detail!$DE:$DE,0)+1,2))),0,IFERROR(INDEX(Material_Detail!$D:$DC,MATCH($A7,Material_Detail!$DE:$DE,0),2),0)),SUMIFS(T_Shipments[Confirmed_Qty],T_Shipments[Part Name],$A7,T_Shipments[Effective_Week],2))</f>
        <v/>
      </c>
      <c r="D7">
        <f>IF(COUNTIF(Material_Detail!$DE:$DE,$A7)&gt;0,IF(ISNUMBER(SEARCH("[済]",INDEX(Material_Detail!$D:$DC,MATCH($A7,Material_Detail!$DE:$DE,0)+1,3))),0,IFERROR(INDEX(Material_Detail!$D:$DC,MATCH($A7,Material_Detail!$DE:$DE,0),3),0)),SUMIFS(T_Shipments[Confirmed_Qty],T_Shipments[Part Name],$A7,T_Shipments[Effective_Week],3))</f>
        <v/>
      </c>
      <c r="E7">
        <f>IF(COUNTIF(Material_Detail!$DE:$DE,$A7)&gt;0,IF(ISNUMBER(SEARCH("[済]",INDEX(Material_Detail!$D:$DC,MATCH($A7,Material_Detail!$DE:$DE,0)+1,4))),0,IFERROR(INDEX(Material_Detail!$D:$DC,MATCH($A7,Material_Detail!$DE:$DE,0),4),0)),SUMIFS(T_Shipments[Confirmed_Qty],T_Shipments[Part Name],$A7,T_Shipments[Effective_Week],4))</f>
        <v/>
      </c>
      <c r="F7">
        <f>IF(COUNTIF(Material_Detail!$DE:$DE,$A7)&gt;0,IF(ISNUMBER(SEARCH("[済]",INDEX(Material_Detail!$D:$DC,MATCH($A7,Material_Detail!$DE:$DE,0)+1,5))),0,IFERROR(INDEX(Material_Detail!$D:$DC,MATCH($A7,Material_Detail!$DE:$DE,0),5),0)),SUMIFS(T_Shipments[Confirmed_Qty],T_Shipments[Part Name],$A7,T_Shipments[Effective_Week],5))</f>
        <v/>
      </c>
      <c r="G7">
        <f>IF(COUNTIF(Material_Detail!$DE:$DE,$A7)&gt;0,IF(ISNUMBER(SEARCH("[済]",INDEX(Material_Detail!$D:$DC,MATCH($A7,Material_Detail!$DE:$DE,0)+1,6))),0,IFERROR(INDEX(Material_Detail!$D:$DC,MATCH($A7,Material_Detail!$DE:$DE,0),6),0)),SUMIFS(T_Shipments[Confirmed_Qty],T_Shipments[Part Name],$A7,T_Shipments[Effective_Week],6))</f>
        <v/>
      </c>
      <c r="H7">
        <f>IF(COUNTIF(Material_Detail!$DE:$DE,$A7)&gt;0,IF(ISNUMBER(SEARCH("[済]",INDEX(Material_Detail!$D:$DC,MATCH($A7,Material_Detail!$DE:$DE,0)+1,7))),0,IFERROR(INDEX(Material_Detail!$D:$DC,MATCH($A7,Material_Detail!$DE:$DE,0),7),0)),SUMIFS(T_Shipments[Confirmed_Qty],T_Shipments[Part Name],$A7,T_Shipments[Effective_Week],7))</f>
        <v/>
      </c>
      <c r="I7">
        <f>IF(COUNTIF(Material_Detail!$DE:$DE,$A7)&gt;0,IF(ISNUMBER(SEARCH("[済]",INDEX(Material_Detail!$D:$DC,MATCH($A7,Material_Detail!$DE:$DE,0)+1,8))),0,IFERROR(INDEX(Material_Detail!$D:$DC,MATCH($A7,Material_Detail!$DE:$DE,0),8),0)),SUMIFS(T_Shipments[Confirmed_Qty],T_Shipments[Part Name],$A7,T_Shipments[Effective_Week],8))</f>
        <v/>
      </c>
      <c r="J7">
        <f>IF(COUNTIF(Material_Detail!$DE:$DE,$A7)&gt;0,IF(ISNUMBER(SEARCH("[済]",INDEX(Material_Detail!$D:$DC,MATCH($A7,Material_Detail!$DE:$DE,0)+1,9))),0,IFERROR(INDEX(Material_Detail!$D:$DC,MATCH($A7,Material_Detail!$DE:$DE,0),9),0)),SUMIFS(T_Shipments[Confirmed_Qty],T_Shipments[Part Name],$A7,T_Shipments[Effective_Week],9))</f>
        <v/>
      </c>
      <c r="K7">
        <f>IF(COUNTIF(Material_Detail!$DE:$DE,$A7)&gt;0,IF(ISNUMBER(SEARCH("[済]",INDEX(Material_Detail!$D:$DC,MATCH($A7,Material_Detail!$DE:$DE,0)+1,10))),0,IFERROR(INDEX(Material_Detail!$D:$DC,MATCH($A7,Material_Detail!$DE:$DE,0),10),0)),SUMIFS(T_Shipments[Confirmed_Qty],T_Shipments[Part Name],$A7,T_Shipments[Effective_Week],10))</f>
        <v/>
      </c>
      <c r="L7">
        <f>IF(COUNTIF(Material_Detail!$DE:$DE,$A7)&gt;0,IF(ISNUMBER(SEARCH("[済]",INDEX(Material_Detail!$D:$DC,MATCH($A7,Material_Detail!$DE:$DE,0)+1,11))),0,IFERROR(INDEX(Material_Detail!$D:$DC,MATCH($A7,Material_Detail!$DE:$DE,0),11),0)),SUMIFS(T_Shipments[Confirmed_Qty],T_Shipments[Part Name],$A7,T_Shipments[Effective_Week],11))</f>
        <v/>
      </c>
      <c r="M7">
        <f>IF(COUNTIF(Material_Detail!$DE:$DE,$A7)&gt;0,IF(ISNUMBER(SEARCH("[済]",INDEX(Material_Detail!$D:$DC,MATCH($A7,Material_Detail!$DE:$DE,0)+1,12))),0,IFERROR(INDEX(Material_Detail!$D:$DC,MATCH($A7,Material_Detail!$DE:$DE,0),12),0)),SUMIFS(T_Shipments[Confirmed_Qty],T_Shipments[Part Name],$A7,T_Shipments[Effective_Week],12))</f>
        <v/>
      </c>
      <c r="N7">
        <f>IF(COUNTIF(Material_Detail!$DE:$DE,$A7)&gt;0,IF(ISNUMBER(SEARCH("[済]",INDEX(Material_Detail!$D:$DC,MATCH($A7,Material_Detail!$DE:$DE,0)+1,13))),0,IFERROR(INDEX(Material_Detail!$D:$DC,MATCH($A7,Material_Detail!$DE:$DE,0),13),0)),SUMIFS(T_Shipments[Confirmed_Qty],T_Shipments[Part Name],$A7,T_Shipments[Effective_Week],13))</f>
        <v/>
      </c>
      <c r="O7">
        <f>IF(COUNTIF(Material_Detail!$DE:$DE,$A7)&gt;0,IF(ISNUMBER(SEARCH("[済]",INDEX(Material_Detail!$D:$DC,MATCH($A7,Material_Detail!$DE:$DE,0)+1,14))),0,IFERROR(INDEX(Material_Detail!$D:$DC,MATCH($A7,Material_Detail!$DE:$DE,0),14),0)),SUMIFS(T_Shipments[Confirmed_Qty],T_Shipments[Part Name],$A7,T_Shipments[Effective_Week],14))</f>
        <v/>
      </c>
      <c r="P7">
        <f>IF(COUNTIF(Material_Detail!$DE:$DE,$A7)&gt;0,IF(ISNUMBER(SEARCH("[済]",INDEX(Material_Detail!$D:$DC,MATCH($A7,Material_Detail!$DE:$DE,0)+1,15))),0,IFERROR(INDEX(Material_Detail!$D:$DC,MATCH($A7,Material_Detail!$DE:$DE,0),15),0)),SUMIFS(T_Shipments[Confirmed_Qty],T_Shipments[Part Name],$A7,T_Shipments[Effective_Week],15))</f>
        <v/>
      </c>
      <c r="Q7">
        <f>IF(COUNTIF(Material_Detail!$DE:$DE,$A7)&gt;0,IF(ISNUMBER(SEARCH("[済]",INDEX(Material_Detail!$D:$DC,MATCH($A7,Material_Detail!$DE:$DE,0)+1,16))),0,IFERROR(INDEX(Material_Detail!$D:$DC,MATCH($A7,Material_Detail!$DE:$DE,0),16),0)),SUMIFS(T_Shipments[Confirmed_Qty],T_Shipments[Part Name],$A7,T_Shipments[Effective_Week],16))</f>
        <v/>
      </c>
      <c r="R7">
        <f>IF(COUNTIF(Material_Detail!$DE:$DE,$A7)&gt;0,IF(ISNUMBER(SEARCH("[済]",INDEX(Material_Detail!$D:$DC,MATCH($A7,Material_Detail!$DE:$DE,0)+1,17))),0,IFERROR(INDEX(Material_Detail!$D:$DC,MATCH($A7,Material_Detail!$DE:$DE,0),17),0)),SUMIFS(T_Shipments[Confirmed_Qty],T_Shipments[Part Name],$A7,T_Shipments[Effective_Week],17))</f>
        <v/>
      </c>
      <c r="S7">
        <f>IF(COUNTIF(Material_Detail!$DE:$DE,$A7)&gt;0,IF(ISNUMBER(SEARCH("[済]",INDEX(Material_Detail!$D:$DC,MATCH($A7,Material_Detail!$DE:$DE,0)+1,18))),0,IFERROR(INDEX(Material_Detail!$D:$DC,MATCH($A7,Material_Detail!$DE:$DE,0),18),0)),SUMIFS(T_Shipments[Confirmed_Qty],T_Shipments[Part Name],$A7,T_Shipments[Effective_Week],18))</f>
        <v/>
      </c>
      <c r="T7">
        <f>IF(COUNTIF(Material_Detail!$DE:$DE,$A7)&gt;0,IF(ISNUMBER(SEARCH("[済]",INDEX(Material_Detail!$D:$DC,MATCH($A7,Material_Detail!$DE:$DE,0)+1,19))),0,IFERROR(INDEX(Material_Detail!$D:$DC,MATCH($A7,Material_Detail!$DE:$DE,0),19),0)),SUMIFS(T_Shipments[Confirmed_Qty],T_Shipments[Part Name],$A7,T_Shipments[Effective_Week],19))</f>
        <v/>
      </c>
      <c r="U7">
        <f>IF(COUNTIF(Material_Detail!$DE:$DE,$A7)&gt;0,IF(ISNUMBER(SEARCH("[済]",INDEX(Material_Detail!$D:$DC,MATCH($A7,Material_Detail!$DE:$DE,0)+1,20))),0,IFERROR(INDEX(Material_Detail!$D:$DC,MATCH($A7,Material_Detail!$DE:$DE,0),20),0)),SUMIFS(T_Shipments[Confirmed_Qty],T_Shipments[Part Name],$A7,T_Shipments[Effective_Week],20))</f>
        <v/>
      </c>
      <c r="V7">
        <f>IF(COUNTIF(Material_Detail!$DE:$DE,$A7)&gt;0,IF(ISNUMBER(SEARCH("[済]",INDEX(Material_Detail!$D:$DC,MATCH($A7,Material_Detail!$DE:$DE,0)+1,21))),0,IFERROR(INDEX(Material_Detail!$D:$DC,MATCH($A7,Material_Detail!$DE:$DE,0),21),0)),SUMIFS(T_Shipments[Confirmed_Qty],T_Shipments[Part Name],$A7,T_Shipments[Effective_Week],21))</f>
        <v/>
      </c>
      <c r="W7">
        <f>IF(COUNTIF(Material_Detail!$DE:$DE,$A7)&gt;0,IF(ISNUMBER(SEARCH("[済]",INDEX(Material_Detail!$D:$DC,MATCH($A7,Material_Detail!$DE:$DE,0)+1,22))),0,IFERROR(INDEX(Material_Detail!$D:$DC,MATCH($A7,Material_Detail!$DE:$DE,0),22),0)),SUMIFS(T_Shipments[Confirmed_Qty],T_Shipments[Part Name],$A7,T_Shipments[Effective_Week],22))</f>
        <v/>
      </c>
      <c r="X7">
        <f>IF(COUNTIF(Material_Detail!$DE:$DE,$A7)&gt;0,IF(ISNUMBER(SEARCH("[済]",INDEX(Material_Detail!$D:$DC,MATCH($A7,Material_Detail!$DE:$DE,0)+1,23))),0,IFERROR(INDEX(Material_Detail!$D:$DC,MATCH($A7,Material_Detail!$DE:$DE,0),23),0)),SUMIFS(T_Shipments[Confirmed_Qty],T_Shipments[Part Name],$A7,T_Shipments[Effective_Week],23))</f>
        <v/>
      </c>
      <c r="Y7">
        <f>IF(COUNTIF(Material_Detail!$DE:$DE,$A7)&gt;0,IF(ISNUMBER(SEARCH("[済]",INDEX(Material_Detail!$D:$DC,MATCH($A7,Material_Detail!$DE:$DE,0)+1,24))),0,IFERROR(INDEX(Material_Detail!$D:$DC,MATCH($A7,Material_Detail!$DE:$DE,0),24),0)),SUMIFS(T_Shipments[Confirmed_Qty],T_Shipments[Part Name],$A7,T_Shipments[Effective_Week],24))</f>
        <v/>
      </c>
      <c r="Z7">
        <f>IF(COUNTIF(Material_Detail!$DE:$DE,$A7)&gt;0,IF(ISNUMBER(SEARCH("[済]",INDEX(Material_Detail!$D:$DC,MATCH($A7,Material_Detail!$DE:$DE,0)+1,25))),0,IFERROR(INDEX(Material_Detail!$D:$DC,MATCH($A7,Material_Detail!$DE:$DE,0),25),0)),SUMIFS(T_Shipments[Confirmed_Qty],T_Shipments[Part Name],$A7,T_Shipments[Effective_Week],25))</f>
        <v/>
      </c>
      <c r="AA7">
        <f>IF(COUNTIF(Material_Detail!$DE:$DE,$A7)&gt;0,IF(ISNUMBER(SEARCH("[済]",INDEX(Material_Detail!$D:$DC,MATCH($A7,Material_Detail!$DE:$DE,0)+1,26))),0,IFERROR(INDEX(Material_Detail!$D:$DC,MATCH($A7,Material_Detail!$DE:$DE,0),26),0)),SUMIFS(T_Shipments[Confirmed_Qty],T_Shipments[Part Name],$A7,T_Shipments[Effective_Week],26))</f>
        <v/>
      </c>
      <c r="AB7">
        <f>IF(COUNTIF(Material_Detail!$DE:$DE,$A7)&gt;0,IF(ISNUMBER(SEARCH("[済]",INDEX(Material_Detail!$D:$DC,MATCH($A7,Material_Detail!$DE:$DE,0)+1,27))),0,IFERROR(INDEX(Material_Detail!$D:$DC,MATCH($A7,Material_Detail!$DE:$DE,0),27),0)),SUMIFS(T_Shipments[Confirmed_Qty],T_Shipments[Part Name],$A7,T_Shipments[Effective_Week],27))</f>
        <v/>
      </c>
      <c r="AC7">
        <f>IF(COUNTIF(Material_Detail!$DE:$DE,$A7)&gt;0,IF(ISNUMBER(SEARCH("[済]",INDEX(Material_Detail!$D:$DC,MATCH($A7,Material_Detail!$DE:$DE,0)+1,28))),0,IFERROR(INDEX(Material_Detail!$D:$DC,MATCH($A7,Material_Detail!$DE:$DE,0),28),0)),SUMIFS(T_Shipments[Confirmed_Qty],T_Shipments[Part Name],$A7,T_Shipments[Effective_Week],28))</f>
        <v/>
      </c>
      <c r="AD7">
        <f>IF(COUNTIF(Material_Detail!$DE:$DE,$A7)&gt;0,IF(ISNUMBER(SEARCH("[済]",INDEX(Material_Detail!$D:$DC,MATCH($A7,Material_Detail!$DE:$DE,0)+1,29))),0,IFERROR(INDEX(Material_Detail!$D:$DC,MATCH($A7,Material_Detail!$DE:$DE,0),29),0)),SUMIFS(T_Shipments[Confirmed_Qty],T_Shipments[Part Name],$A7,T_Shipments[Effective_Week],29))</f>
        <v/>
      </c>
      <c r="AE7">
        <f>IF(COUNTIF(Material_Detail!$DE:$DE,$A7)&gt;0,IF(ISNUMBER(SEARCH("[済]",INDEX(Material_Detail!$D:$DC,MATCH($A7,Material_Detail!$DE:$DE,0)+1,30))),0,IFERROR(INDEX(Material_Detail!$D:$DC,MATCH($A7,Material_Detail!$DE:$DE,0),30),0)),SUMIFS(T_Shipments[Confirmed_Qty],T_Shipments[Part Name],$A7,T_Shipments[Effective_Week],30))</f>
        <v/>
      </c>
      <c r="AF7">
        <f>IF(COUNTIF(Material_Detail!$DE:$DE,$A7)&gt;0,IF(ISNUMBER(SEARCH("[済]",INDEX(Material_Detail!$D:$DC,MATCH($A7,Material_Detail!$DE:$DE,0)+1,31))),0,IFERROR(INDEX(Material_Detail!$D:$DC,MATCH($A7,Material_Detail!$DE:$DE,0),31),0)),SUMIFS(T_Shipments[Confirmed_Qty],T_Shipments[Part Name],$A7,T_Shipments[Effective_Week],31))</f>
        <v/>
      </c>
      <c r="AG7">
        <f>IF(COUNTIF(Material_Detail!$DE:$DE,$A7)&gt;0,IF(ISNUMBER(SEARCH("[済]",INDEX(Material_Detail!$D:$DC,MATCH($A7,Material_Detail!$DE:$DE,0)+1,32))),0,IFERROR(INDEX(Material_Detail!$D:$DC,MATCH($A7,Material_Detail!$DE:$DE,0),32),0)),SUMIFS(T_Shipments[Confirmed_Qty],T_Shipments[Part Name],$A7,T_Shipments[Effective_Week],32))</f>
        <v/>
      </c>
      <c r="AH7">
        <f>IF(COUNTIF(Material_Detail!$DE:$DE,$A7)&gt;0,IF(ISNUMBER(SEARCH("[済]",INDEX(Material_Detail!$D:$DC,MATCH($A7,Material_Detail!$DE:$DE,0)+1,33))),0,IFERROR(INDEX(Material_Detail!$D:$DC,MATCH($A7,Material_Detail!$DE:$DE,0),33),0)),SUMIFS(T_Shipments[Confirmed_Qty],T_Shipments[Part Name],$A7,T_Shipments[Effective_Week],33))</f>
        <v/>
      </c>
      <c r="AI7">
        <f>IF(COUNTIF(Material_Detail!$DE:$DE,$A7)&gt;0,IF(ISNUMBER(SEARCH("[済]",INDEX(Material_Detail!$D:$DC,MATCH($A7,Material_Detail!$DE:$DE,0)+1,34))),0,IFERROR(INDEX(Material_Detail!$D:$DC,MATCH($A7,Material_Detail!$DE:$DE,0),34),0)),SUMIFS(T_Shipments[Confirmed_Qty],T_Shipments[Part Name],$A7,T_Shipments[Effective_Week],34))</f>
        <v/>
      </c>
      <c r="AJ7">
        <f>IF(COUNTIF(Material_Detail!$DE:$DE,$A7)&gt;0,IF(ISNUMBER(SEARCH("[済]",INDEX(Material_Detail!$D:$DC,MATCH($A7,Material_Detail!$DE:$DE,0)+1,35))),0,IFERROR(INDEX(Material_Detail!$D:$DC,MATCH($A7,Material_Detail!$DE:$DE,0),35),0)),SUMIFS(T_Shipments[Confirmed_Qty],T_Shipments[Part Name],$A7,T_Shipments[Effective_Week],35))</f>
        <v/>
      </c>
      <c r="AK7">
        <f>IF(COUNTIF(Material_Detail!$DE:$DE,$A7)&gt;0,IF(ISNUMBER(SEARCH("[済]",INDEX(Material_Detail!$D:$DC,MATCH($A7,Material_Detail!$DE:$DE,0)+1,36))),0,IFERROR(INDEX(Material_Detail!$D:$DC,MATCH($A7,Material_Detail!$DE:$DE,0),36),0)),SUMIFS(T_Shipments[Confirmed_Qty],T_Shipments[Part Name],$A7,T_Shipments[Effective_Week],36))</f>
        <v/>
      </c>
      <c r="AL7">
        <f>IF(COUNTIF(Material_Detail!$DE:$DE,$A7)&gt;0,IF(ISNUMBER(SEARCH("[済]",INDEX(Material_Detail!$D:$DC,MATCH($A7,Material_Detail!$DE:$DE,0)+1,37))),0,IFERROR(INDEX(Material_Detail!$D:$DC,MATCH($A7,Material_Detail!$DE:$DE,0),37),0)),SUMIFS(T_Shipments[Confirmed_Qty],T_Shipments[Part Name],$A7,T_Shipments[Effective_Week],37))</f>
        <v/>
      </c>
      <c r="AM7">
        <f>IF(COUNTIF(Material_Detail!$DE:$DE,$A7)&gt;0,IF(ISNUMBER(SEARCH("[済]",INDEX(Material_Detail!$D:$DC,MATCH($A7,Material_Detail!$DE:$DE,0)+1,38))),0,IFERROR(INDEX(Material_Detail!$D:$DC,MATCH($A7,Material_Detail!$DE:$DE,0),38),0)),SUMIFS(T_Shipments[Confirmed_Qty],T_Shipments[Part Name],$A7,T_Shipments[Effective_Week],38))</f>
        <v/>
      </c>
      <c r="AN7">
        <f>IF(COUNTIF(Material_Detail!$DE:$DE,$A7)&gt;0,IF(ISNUMBER(SEARCH("[済]",INDEX(Material_Detail!$D:$DC,MATCH($A7,Material_Detail!$DE:$DE,0)+1,39))),0,IFERROR(INDEX(Material_Detail!$D:$DC,MATCH($A7,Material_Detail!$DE:$DE,0),39),0)),SUMIFS(T_Shipments[Confirmed_Qty],T_Shipments[Part Name],$A7,T_Shipments[Effective_Week],39))</f>
        <v/>
      </c>
      <c r="AO7">
        <f>IF(COUNTIF(Material_Detail!$DE:$DE,$A7)&gt;0,IF(ISNUMBER(SEARCH("[済]",INDEX(Material_Detail!$D:$DC,MATCH($A7,Material_Detail!$DE:$DE,0)+1,40))),0,IFERROR(INDEX(Material_Detail!$D:$DC,MATCH($A7,Material_Detail!$DE:$DE,0),40),0)),SUMIFS(T_Shipments[Confirmed_Qty],T_Shipments[Part Name],$A7,T_Shipments[Effective_Week],40))</f>
        <v/>
      </c>
      <c r="AP7">
        <f>IF(COUNTIF(Material_Detail!$DE:$DE,$A7)&gt;0,IF(ISNUMBER(SEARCH("[済]",INDEX(Material_Detail!$D:$DC,MATCH($A7,Material_Detail!$DE:$DE,0)+1,41))),0,IFERROR(INDEX(Material_Detail!$D:$DC,MATCH($A7,Material_Detail!$DE:$DE,0),41),0)),SUMIFS(T_Shipments[Confirmed_Qty],T_Shipments[Part Name],$A7,T_Shipments[Effective_Week],41))</f>
        <v/>
      </c>
      <c r="AQ7">
        <f>IF(COUNTIF(Material_Detail!$DE:$DE,$A7)&gt;0,IF(ISNUMBER(SEARCH("[済]",INDEX(Material_Detail!$D:$DC,MATCH($A7,Material_Detail!$DE:$DE,0)+1,42))),0,IFERROR(INDEX(Material_Detail!$D:$DC,MATCH($A7,Material_Detail!$DE:$DE,0),42),0)),SUMIFS(T_Shipments[Confirmed_Qty],T_Shipments[Part Name],$A7,T_Shipments[Effective_Week],42))</f>
        <v/>
      </c>
      <c r="AR7">
        <f>IF(COUNTIF(Material_Detail!$DE:$DE,$A7)&gt;0,IF(ISNUMBER(SEARCH("[済]",INDEX(Material_Detail!$D:$DC,MATCH($A7,Material_Detail!$DE:$DE,0)+1,43))),0,IFERROR(INDEX(Material_Detail!$D:$DC,MATCH($A7,Material_Detail!$DE:$DE,0),43),0)),SUMIFS(T_Shipments[Confirmed_Qty],T_Shipments[Part Name],$A7,T_Shipments[Effective_Week],43))</f>
        <v/>
      </c>
      <c r="AS7">
        <f>IF(COUNTIF(Material_Detail!$DE:$DE,$A7)&gt;0,IF(ISNUMBER(SEARCH("[済]",INDEX(Material_Detail!$D:$DC,MATCH($A7,Material_Detail!$DE:$DE,0)+1,44))),0,IFERROR(INDEX(Material_Detail!$D:$DC,MATCH($A7,Material_Detail!$DE:$DE,0),44),0)),SUMIFS(T_Shipments[Confirmed_Qty],T_Shipments[Part Name],$A7,T_Shipments[Effective_Week],44))</f>
        <v/>
      </c>
      <c r="AT7">
        <f>IF(COUNTIF(Material_Detail!$DE:$DE,$A7)&gt;0,IF(ISNUMBER(SEARCH("[済]",INDEX(Material_Detail!$D:$DC,MATCH($A7,Material_Detail!$DE:$DE,0)+1,45))),0,IFERROR(INDEX(Material_Detail!$D:$DC,MATCH($A7,Material_Detail!$DE:$DE,0),45),0)),SUMIFS(T_Shipments[Confirmed_Qty],T_Shipments[Part Name],$A7,T_Shipments[Effective_Week],45))</f>
        <v/>
      </c>
      <c r="AU7">
        <f>IF(COUNTIF(Material_Detail!$DE:$DE,$A7)&gt;0,IF(ISNUMBER(SEARCH("[済]",INDEX(Material_Detail!$D:$DC,MATCH($A7,Material_Detail!$DE:$DE,0)+1,46))),0,IFERROR(INDEX(Material_Detail!$D:$DC,MATCH($A7,Material_Detail!$DE:$DE,0),46),0)),SUMIFS(T_Shipments[Confirmed_Qty],T_Shipments[Part Name],$A7,T_Shipments[Effective_Week],46))</f>
        <v/>
      </c>
      <c r="AV7">
        <f>IF(COUNTIF(Material_Detail!$DE:$DE,$A7)&gt;0,IF(ISNUMBER(SEARCH("[済]",INDEX(Material_Detail!$D:$DC,MATCH($A7,Material_Detail!$DE:$DE,0)+1,47))),0,IFERROR(INDEX(Material_Detail!$D:$DC,MATCH($A7,Material_Detail!$DE:$DE,0),47),0)),SUMIFS(T_Shipments[Confirmed_Qty],T_Shipments[Part Name],$A7,T_Shipments[Effective_Week],47))</f>
        <v/>
      </c>
      <c r="AW7">
        <f>IF(COUNTIF(Material_Detail!$DE:$DE,$A7)&gt;0,IF(ISNUMBER(SEARCH("[済]",INDEX(Material_Detail!$D:$DC,MATCH($A7,Material_Detail!$DE:$DE,0)+1,48))),0,IFERROR(INDEX(Material_Detail!$D:$DC,MATCH($A7,Material_Detail!$DE:$DE,0),48),0)),SUMIFS(T_Shipments[Confirmed_Qty],T_Shipments[Part Name],$A7,T_Shipments[Effective_Week],48))</f>
        <v/>
      </c>
      <c r="AX7">
        <f>IF(COUNTIF(Material_Detail!$DE:$DE,$A7)&gt;0,IF(ISNUMBER(SEARCH("[済]",INDEX(Material_Detail!$D:$DC,MATCH($A7,Material_Detail!$DE:$DE,0)+1,49))),0,IFERROR(INDEX(Material_Detail!$D:$DC,MATCH($A7,Material_Detail!$DE:$DE,0),49),0)),SUMIFS(T_Shipments[Confirmed_Qty],T_Shipments[Part Name],$A7,T_Shipments[Effective_Week],49))</f>
        <v/>
      </c>
      <c r="AY7">
        <f>IF(COUNTIF(Material_Detail!$DE:$DE,$A7)&gt;0,IF(ISNUMBER(SEARCH("[済]",INDEX(Material_Detail!$D:$DC,MATCH($A7,Material_Detail!$DE:$DE,0)+1,50))),0,IFERROR(INDEX(Material_Detail!$D:$DC,MATCH($A7,Material_Detail!$DE:$DE,0),50),0)),SUMIFS(T_Shipments[Confirmed_Qty],T_Shipments[Part Name],$A7,T_Shipments[Effective_Week],50))</f>
        <v/>
      </c>
      <c r="AZ7">
        <f>IF(COUNTIF(Material_Detail!$DE:$DE,$A7)&gt;0,IF(ISNUMBER(SEARCH("[済]",INDEX(Material_Detail!$D:$DC,MATCH($A7,Material_Detail!$DE:$DE,0)+1,51))),0,IFERROR(INDEX(Material_Detail!$D:$DC,MATCH($A7,Material_Detail!$DE:$DE,0),51),0)),SUMIFS(T_Shipments[Confirmed_Qty],T_Shipments[Part Name],$A7,T_Shipments[Effective_Week],51))</f>
        <v/>
      </c>
      <c r="BA7">
        <f>IF(COUNTIF(Material_Detail!$DE:$DE,$A7)&gt;0,IF(ISNUMBER(SEARCH("[済]",INDEX(Material_Detail!$D:$DC,MATCH($A7,Material_Detail!$DE:$DE,0)+1,52))),0,IFERROR(INDEX(Material_Detail!$D:$DC,MATCH($A7,Material_Detail!$DE:$DE,0),52),0)),SUMIFS(T_Shipments[Confirmed_Qty],T_Shipments[Part Name],$A7,T_Shipments[Effective_Week],52))</f>
        <v/>
      </c>
      <c r="BB7">
        <f>IF(COUNTIF(Material_Detail!$DE:$DE,$A7)&gt;0,IF(ISNUMBER(SEARCH("[済]",INDEX(Material_Detail!$D:$DC,MATCH($A7,Material_Detail!$DE:$DE,0)+1,53))),0,IFERROR(INDEX(Material_Detail!$D:$DC,MATCH($A7,Material_Detail!$DE:$DE,0),53),0)),SUMIFS(T_Shipments[Confirmed_Qty],T_Shipments[Part Name],$A7,T_Shipments[Effective_Week],53))</f>
        <v/>
      </c>
      <c r="BC7">
        <f>IF(COUNTIF(Material_Detail!$DE:$DE,$A7)&gt;0,IF(ISNUMBER(SEARCH("[済]",INDEX(Material_Detail!$D:$DC,MATCH($A7,Material_Detail!$DE:$DE,0)+1,54))),0,IFERROR(INDEX(Material_Detail!$D:$DC,MATCH($A7,Material_Detail!$DE:$DE,0),54),0)),SUMIFS(T_Shipments[Confirmed_Qty],T_Shipments[Part Name],$A7,T_Shipments[Effective_Week],54))</f>
        <v/>
      </c>
      <c r="BD7">
        <f>IF(COUNTIF(Material_Detail!$DE:$DE,$A7)&gt;0,IF(ISNUMBER(SEARCH("[済]",INDEX(Material_Detail!$D:$DC,MATCH($A7,Material_Detail!$DE:$DE,0)+1,55))),0,IFERROR(INDEX(Material_Detail!$D:$DC,MATCH($A7,Material_Detail!$DE:$DE,0),55),0)),SUMIFS(T_Shipments[Confirmed_Qty],T_Shipments[Part Name],$A7,T_Shipments[Effective_Week],55))</f>
        <v/>
      </c>
      <c r="BE7">
        <f>IF(COUNTIF(Material_Detail!$DE:$DE,$A7)&gt;0,IF(ISNUMBER(SEARCH("[済]",INDEX(Material_Detail!$D:$DC,MATCH($A7,Material_Detail!$DE:$DE,0)+1,56))),0,IFERROR(INDEX(Material_Detail!$D:$DC,MATCH($A7,Material_Detail!$DE:$DE,0),56),0)),SUMIFS(T_Shipments[Confirmed_Qty],T_Shipments[Part Name],$A7,T_Shipments[Effective_Week],56))</f>
        <v/>
      </c>
      <c r="BF7">
        <f>IF(COUNTIF(Material_Detail!$DE:$DE,$A7)&gt;0,IF(ISNUMBER(SEARCH("[済]",INDEX(Material_Detail!$D:$DC,MATCH($A7,Material_Detail!$DE:$DE,0)+1,57))),0,IFERROR(INDEX(Material_Detail!$D:$DC,MATCH($A7,Material_Detail!$DE:$DE,0),57),0)),SUMIFS(T_Shipments[Confirmed_Qty],T_Shipments[Part Name],$A7,T_Shipments[Effective_Week],57))</f>
        <v/>
      </c>
      <c r="BG7">
        <f>IF(COUNTIF(Material_Detail!$DE:$DE,$A7)&gt;0,IF(ISNUMBER(SEARCH("[済]",INDEX(Material_Detail!$D:$DC,MATCH($A7,Material_Detail!$DE:$DE,0)+1,58))),0,IFERROR(INDEX(Material_Detail!$D:$DC,MATCH($A7,Material_Detail!$DE:$DE,0),58),0)),SUMIFS(T_Shipments[Confirmed_Qty],T_Shipments[Part Name],$A7,T_Shipments[Effective_Week],58))</f>
        <v/>
      </c>
      <c r="BH7">
        <f>IF(COUNTIF(Material_Detail!$DE:$DE,$A7)&gt;0,IF(ISNUMBER(SEARCH("[済]",INDEX(Material_Detail!$D:$DC,MATCH($A7,Material_Detail!$DE:$DE,0)+1,59))),0,IFERROR(INDEX(Material_Detail!$D:$DC,MATCH($A7,Material_Detail!$DE:$DE,0),59),0)),SUMIFS(T_Shipments[Confirmed_Qty],T_Shipments[Part Name],$A7,T_Shipments[Effective_Week],59))</f>
        <v/>
      </c>
      <c r="BI7">
        <f>IF(COUNTIF(Material_Detail!$DE:$DE,$A7)&gt;0,IF(ISNUMBER(SEARCH("[済]",INDEX(Material_Detail!$D:$DC,MATCH($A7,Material_Detail!$DE:$DE,0)+1,60))),0,IFERROR(INDEX(Material_Detail!$D:$DC,MATCH($A7,Material_Detail!$DE:$DE,0),60),0)),SUMIFS(T_Shipments[Confirmed_Qty],T_Shipments[Part Name],$A7,T_Shipments[Effective_Week],60))</f>
        <v/>
      </c>
      <c r="BJ7">
        <f>IF(COUNTIF(Material_Detail!$DE:$DE,$A7)&gt;0,IF(ISNUMBER(SEARCH("[済]",INDEX(Material_Detail!$D:$DC,MATCH($A7,Material_Detail!$DE:$DE,0)+1,61))),0,IFERROR(INDEX(Material_Detail!$D:$DC,MATCH($A7,Material_Detail!$DE:$DE,0),61),0)),SUMIFS(T_Shipments[Confirmed_Qty],T_Shipments[Part Name],$A7,T_Shipments[Effective_Week],61))</f>
        <v/>
      </c>
      <c r="BK7">
        <f>IF(COUNTIF(Material_Detail!$DE:$DE,$A7)&gt;0,IF(ISNUMBER(SEARCH("[済]",INDEX(Material_Detail!$D:$DC,MATCH($A7,Material_Detail!$DE:$DE,0)+1,62))),0,IFERROR(INDEX(Material_Detail!$D:$DC,MATCH($A7,Material_Detail!$DE:$DE,0),62),0)),SUMIFS(T_Shipments[Confirmed_Qty],T_Shipments[Part Name],$A7,T_Shipments[Effective_Week],62))</f>
        <v/>
      </c>
      <c r="BL7">
        <f>IF(COUNTIF(Material_Detail!$DE:$DE,$A7)&gt;0,IF(ISNUMBER(SEARCH("[済]",INDEX(Material_Detail!$D:$DC,MATCH($A7,Material_Detail!$DE:$DE,0)+1,63))),0,IFERROR(INDEX(Material_Detail!$D:$DC,MATCH($A7,Material_Detail!$DE:$DE,0),63),0)),SUMIFS(T_Shipments[Confirmed_Qty],T_Shipments[Part Name],$A7,T_Shipments[Effective_Week],63))</f>
        <v/>
      </c>
      <c r="BM7">
        <f>IF(COUNTIF(Material_Detail!$DE:$DE,$A7)&gt;0,IF(ISNUMBER(SEARCH("[済]",INDEX(Material_Detail!$D:$DC,MATCH($A7,Material_Detail!$DE:$DE,0)+1,64))),0,IFERROR(INDEX(Material_Detail!$D:$DC,MATCH($A7,Material_Detail!$DE:$DE,0),64),0)),SUMIFS(T_Shipments[Confirmed_Qty],T_Shipments[Part Name],$A7,T_Shipments[Effective_Week],64))</f>
        <v/>
      </c>
      <c r="BN7">
        <f>IF(COUNTIF(Material_Detail!$DE:$DE,$A7)&gt;0,IF(ISNUMBER(SEARCH("[済]",INDEX(Material_Detail!$D:$DC,MATCH($A7,Material_Detail!$DE:$DE,0)+1,65))),0,IFERROR(INDEX(Material_Detail!$D:$DC,MATCH($A7,Material_Detail!$DE:$DE,0),65),0)),SUMIFS(T_Shipments[Confirmed_Qty],T_Shipments[Part Name],$A7,T_Shipments[Effective_Week],65))</f>
        <v/>
      </c>
      <c r="BO7">
        <f>IF(COUNTIF(Material_Detail!$DE:$DE,$A7)&gt;0,IF(ISNUMBER(SEARCH("[済]",INDEX(Material_Detail!$D:$DC,MATCH($A7,Material_Detail!$DE:$DE,0)+1,66))),0,IFERROR(INDEX(Material_Detail!$D:$DC,MATCH($A7,Material_Detail!$DE:$DE,0),66),0)),SUMIFS(T_Shipments[Confirmed_Qty],T_Shipments[Part Name],$A7,T_Shipments[Effective_Week],66))</f>
        <v/>
      </c>
      <c r="BP7">
        <f>IF(COUNTIF(Material_Detail!$DE:$DE,$A7)&gt;0,IF(ISNUMBER(SEARCH("[済]",INDEX(Material_Detail!$D:$DC,MATCH($A7,Material_Detail!$DE:$DE,0)+1,67))),0,IFERROR(INDEX(Material_Detail!$D:$DC,MATCH($A7,Material_Detail!$DE:$DE,0),67),0)),SUMIFS(T_Shipments[Confirmed_Qty],T_Shipments[Part Name],$A7,T_Shipments[Effective_Week],67))</f>
        <v/>
      </c>
      <c r="BQ7">
        <f>IF(COUNTIF(Material_Detail!$DE:$DE,$A7)&gt;0,IF(ISNUMBER(SEARCH("[済]",INDEX(Material_Detail!$D:$DC,MATCH($A7,Material_Detail!$DE:$DE,0)+1,68))),0,IFERROR(INDEX(Material_Detail!$D:$DC,MATCH($A7,Material_Detail!$DE:$DE,0),68),0)),SUMIFS(T_Shipments[Confirmed_Qty],T_Shipments[Part Name],$A7,T_Shipments[Effective_Week],68))</f>
        <v/>
      </c>
      <c r="BR7">
        <f>IF(COUNTIF(Material_Detail!$DE:$DE,$A7)&gt;0,IF(ISNUMBER(SEARCH("[済]",INDEX(Material_Detail!$D:$DC,MATCH($A7,Material_Detail!$DE:$DE,0)+1,69))),0,IFERROR(INDEX(Material_Detail!$D:$DC,MATCH($A7,Material_Detail!$DE:$DE,0),69),0)),SUMIFS(T_Shipments[Confirmed_Qty],T_Shipments[Part Name],$A7,T_Shipments[Effective_Week],69))</f>
        <v/>
      </c>
      <c r="BS7">
        <f>IF(COUNTIF(Material_Detail!$DE:$DE,$A7)&gt;0,IF(ISNUMBER(SEARCH("[済]",INDEX(Material_Detail!$D:$DC,MATCH($A7,Material_Detail!$DE:$DE,0)+1,70))),0,IFERROR(INDEX(Material_Detail!$D:$DC,MATCH($A7,Material_Detail!$DE:$DE,0),70),0)),SUMIFS(T_Shipments[Confirmed_Qty],T_Shipments[Part Name],$A7,T_Shipments[Effective_Week],70))</f>
        <v/>
      </c>
      <c r="BT7">
        <f>IF(COUNTIF(Material_Detail!$DE:$DE,$A7)&gt;0,IF(ISNUMBER(SEARCH("[済]",INDEX(Material_Detail!$D:$DC,MATCH($A7,Material_Detail!$DE:$DE,0)+1,71))),0,IFERROR(INDEX(Material_Detail!$D:$DC,MATCH($A7,Material_Detail!$DE:$DE,0),71),0)),SUMIFS(T_Shipments[Confirmed_Qty],T_Shipments[Part Name],$A7,T_Shipments[Effective_Week],71))</f>
        <v/>
      </c>
      <c r="BU7">
        <f>IF(COUNTIF(Material_Detail!$DE:$DE,$A7)&gt;0,IF(ISNUMBER(SEARCH("[済]",INDEX(Material_Detail!$D:$DC,MATCH($A7,Material_Detail!$DE:$DE,0)+1,72))),0,IFERROR(INDEX(Material_Detail!$D:$DC,MATCH($A7,Material_Detail!$DE:$DE,0),72),0)),SUMIFS(T_Shipments[Confirmed_Qty],T_Shipments[Part Name],$A7,T_Shipments[Effective_Week],72))</f>
        <v/>
      </c>
      <c r="BV7">
        <f>IF(COUNTIF(Material_Detail!$DE:$DE,$A7)&gt;0,IF(ISNUMBER(SEARCH("[済]",INDEX(Material_Detail!$D:$DC,MATCH($A7,Material_Detail!$DE:$DE,0)+1,73))),0,IFERROR(INDEX(Material_Detail!$D:$DC,MATCH($A7,Material_Detail!$DE:$DE,0),73),0)),SUMIFS(T_Shipments[Confirmed_Qty],T_Shipments[Part Name],$A7,T_Shipments[Effective_Week],73))</f>
        <v/>
      </c>
      <c r="BW7">
        <f>IF(COUNTIF(Material_Detail!$DE:$DE,$A7)&gt;0,IF(ISNUMBER(SEARCH("[済]",INDEX(Material_Detail!$D:$DC,MATCH($A7,Material_Detail!$DE:$DE,0)+1,74))),0,IFERROR(INDEX(Material_Detail!$D:$DC,MATCH($A7,Material_Detail!$DE:$DE,0),74),0)),SUMIFS(T_Shipments[Confirmed_Qty],T_Shipments[Part Name],$A7,T_Shipments[Effective_Week],74))</f>
        <v/>
      </c>
      <c r="BX7">
        <f>IF(COUNTIF(Material_Detail!$DE:$DE,$A7)&gt;0,IF(ISNUMBER(SEARCH("[済]",INDEX(Material_Detail!$D:$DC,MATCH($A7,Material_Detail!$DE:$DE,0)+1,75))),0,IFERROR(INDEX(Material_Detail!$D:$DC,MATCH($A7,Material_Detail!$DE:$DE,0),75),0)),SUMIFS(T_Shipments[Confirmed_Qty],T_Shipments[Part Name],$A7,T_Shipments[Effective_Week],75))</f>
        <v/>
      </c>
      <c r="BY7">
        <f>IF(COUNTIF(Material_Detail!$DE:$DE,$A7)&gt;0,IF(ISNUMBER(SEARCH("[済]",INDEX(Material_Detail!$D:$DC,MATCH($A7,Material_Detail!$DE:$DE,0)+1,76))),0,IFERROR(INDEX(Material_Detail!$D:$DC,MATCH($A7,Material_Detail!$DE:$DE,0),76),0)),SUMIFS(T_Shipments[Confirmed_Qty],T_Shipments[Part Name],$A7,T_Shipments[Effective_Week],76))</f>
        <v/>
      </c>
      <c r="BZ7">
        <f>IF(COUNTIF(Material_Detail!$DE:$DE,$A7)&gt;0,IF(ISNUMBER(SEARCH("[済]",INDEX(Material_Detail!$D:$DC,MATCH($A7,Material_Detail!$DE:$DE,0)+1,77))),0,IFERROR(INDEX(Material_Detail!$D:$DC,MATCH($A7,Material_Detail!$DE:$DE,0),77),0)),SUMIFS(T_Shipments[Confirmed_Qty],T_Shipments[Part Name],$A7,T_Shipments[Effective_Week],77))</f>
        <v/>
      </c>
      <c r="CA7">
        <f>IF(COUNTIF(Material_Detail!$DE:$DE,$A7)&gt;0,IF(ISNUMBER(SEARCH("[済]",INDEX(Material_Detail!$D:$DC,MATCH($A7,Material_Detail!$DE:$DE,0)+1,78))),0,IFERROR(INDEX(Material_Detail!$D:$DC,MATCH($A7,Material_Detail!$DE:$DE,0),78),0)),SUMIFS(T_Shipments[Confirmed_Qty],T_Shipments[Part Name],$A7,T_Shipments[Effective_Week],78))</f>
        <v/>
      </c>
      <c r="CB7">
        <f>IF(COUNTIF(Material_Detail!$DE:$DE,$A7)&gt;0,IF(ISNUMBER(SEARCH("[済]",INDEX(Material_Detail!$D:$DC,MATCH($A7,Material_Detail!$DE:$DE,0)+1,79))),0,IFERROR(INDEX(Material_Detail!$D:$DC,MATCH($A7,Material_Detail!$DE:$DE,0),79),0)),SUMIFS(T_Shipments[Confirmed_Qty],T_Shipments[Part Name],$A7,T_Shipments[Effective_Week],79))</f>
        <v/>
      </c>
      <c r="CC7">
        <f>IF(COUNTIF(Material_Detail!$DE:$DE,$A7)&gt;0,IF(ISNUMBER(SEARCH("[済]",INDEX(Material_Detail!$D:$DC,MATCH($A7,Material_Detail!$DE:$DE,0)+1,80))),0,IFERROR(INDEX(Material_Detail!$D:$DC,MATCH($A7,Material_Detail!$DE:$DE,0),80),0)),SUMIFS(T_Shipments[Confirmed_Qty],T_Shipments[Part Name],$A7,T_Shipments[Effective_Week],80))</f>
        <v/>
      </c>
      <c r="CD7">
        <f>IF(COUNTIF(Material_Detail!$DE:$DE,$A7)&gt;0,IF(ISNUMBER(SEARCH("[済]",INDEX(Material_Detail!$D:$DC,MATCH($A7,Material_Detail!$DE:$DE,0)+1,81))),0,IFERROR(INDEX(Material_Detail!$D:$DC,MATCH($A7,Material_Detail!$DE:$DE,0),81),0)),SUMIFS(T_Shipments[Confirmed_Qty],T_Shipments[Part Name],$A7,T_Shipments[Effective_Week],81))</f>
        <v/>
      </c>
      <c r="CE7">
        <f>IF(COUNTIF(Material_Detail!$DE:$DE,$A7)&gt;0,IF(ISNUMBER(SEARCH("[済]",INDEX(Material_Detail!$D:$DC,MATCH($A7,Material_Detail!$DE:$DE,0)+1,82))),0,IFERROR(INDEX(Material_Detail!$D:$DC,MATCH($A7,Material_Detail!$DE:$DE,0),82),0)),SUMIFS(T_Shipments[Confirmed_Qty],T_Shipments[Part Name],$A7,T_Shipments[Effective_Week],82))</f>
        <v/>
      </c>
      <c r="CF7">
        <f>IF(COUNTIF(Material_Detail!$DE:$DE,$A7)&gt;0,IF(ISNUMBER(SEARCH("[済]",INDEX(Material_Detail!$D:$DC,MATCH($A7,Material_Detail!$DE:$DE,0)+1,83))),0,IFERROR(INDEX(Material_Detail!$D:$DC,MATCH($A7,Material_Detail!$DE:$DE,0),83),0)),SUMIFS(T_Shipments[Confirmed_Qty],T_Shipments[Part Name],$A7,T_Shipments[Effective_Week],83))</f>
        <v/>
      </c>
      <c r="CG7">
        <f>IF(COUNTIF(Material_Detail!$DE:$DE,$A7)&gt;0,IF(ISNUMBER(SEARCH("[済]",INDEX(Material_Detail!$D:$DC,MATCH($A7,Material_Detail!$DE:$DE,0)+1,84))),0,IFERROR(INDEX(Material_Detail!$D:$DC,MATCH($A7,Material_Detail!$DE:$DE,0),84),0)),SUMIFS(T_Shipments[Confirmed_Qty],T_Shipments[Part Name],$A7,T_Shipments[Effective_Week],84))</f>
        <v/>
      </c>
      <c r="CH7">
        <f>IF(COUNTIF(Material_Detail!$DE:$DE,$A7)&gt;0,IF(ISNUMBER(SEARCH("[済]",INDEX(Material_Detail!$D:$DC,MATCH($A7,Material_Detail!$DE:$DE,0)+1,85))),0,IFERROR(INDEX(Material_Detail!$D:$DC,MATCH($A7,Material_Detail!$DE:$DE,0),85),0)),SUMIFS(T_Shipments[Confirmed_Qty],T_Shipments[Part Name],$A7,T_Shipments[Effective_Week],85))</f>
        <v/>
      </c>
      <c r="CI7">
        <f>IF(COUNTIF(Material_Detail!$DE:$DE,$A7)&gt;0,IF(ISNUMBER(SEARCH("[済]",INDEX(Material_Detail!$D:$DC,MATCH($A7,Material_Detail!$DE:$DE,0)+1,86))),0,IFERROR(INDEX(Material_Detail!$D:$DC,MATCH($A7,Material_Detail!$DE:$DE,0),86),0)),SUMIFS(T_Shipments[Confirmed_Qty],T_Shipments[Part Name],$A7,T_Shipments[Effective_Week],86))</f>
        <v/>
      </c>
      <c r="CJ7">
        <f>IF(COUNTIF(Material_Detail!$DE:$DE,$A7)&gt;0,IF(ISNUMBER(SEARCH("[済]",INDEX(Material_Detail!$D:$DC,MATCH($A7,Material_Detail!$DE:$DE,0)+1,87))),0,IFERROR(INDEX(Material_Detail!$D:$DC,MATCH($A7,Material_Detail!$DE:$DE,0),87),0)),SUMIFS(T_Shipments[Confirmed_Qty],T_Shipments[Part Name],$A7,T_Shipments[Effective_Week],87))</f>
        <v/>
      </c>
      <c r="CK7">
        <f>IF(COUNTIF(Material_Detail!$DE:$DE,$A7)&gt;0,IF(ISNUMBER(SEARCH("[済]",INDEX(Material_Detail!$D:$DC,MATCH($A7,Material_Detail!$DE:$DE,0)+1,88))),0,IFERROR(INDEX(Material_Detail!$D:$DC,MATCH($A7,Material_Detail!$DE:$DE,0),88),0)),SUMIFS(T_Shipments[Confirmed_Qty],T_Shipments[Part Name],$A7,T_Shipments[Effective_Week],88))</f>
        <v/>
      </c>
      <c r="CL7">
        <f>IF(COUNTIF(Material_Detail!$DE:$DE,$A7)&gt;0,IF(ISNUMBER(SEARCH("[済]",INDEX(Material_Detail!$D:$DC,MATCH($A7,Material_Detail!$DE:$DE,0)+1,89))),0,IFERROR(INDEX(Material_Detail!$D:$DC,MATCH($A7,Material_Detail!$DE:$DE,0),89),0)),SUMIFS(T_Shipments[Confirmed_Qty],T_Shipments[Part Name],$A7,T_Shipments[Effective_Week],89))</f>
        <v/>
      </c>
      <c r="CM7">
        <f>IF(COUNTIF(Material_Detail!$DE:$DE,$A7)&gt;0,IF(ISNUMBER(SEARCH("[済]",INDEX(Material_Detail!$D:$DC,MATCH($A7,Material_Detail!$DE:$DE,0)+1,90))),0,IFERROR(INDEX(Material_Detail!$D:$DC,MATCH($A7,Material_Detail!$DE:$DE,0),90),0)),SUMIFS(T_Shipments[Confirmed_Qty],T_Shipments[Part Name],$A7,T_Shipments[Effective_Week],90))</f>
        <v/>
      </c>
      <c r="CN7">
        <f>IF(COUNTIF(Material_Detail!$DE:$DE,$A7)&gt;0,IF(ISNUMBER(SEARCH("[済]",INDEX(Material_Detail!$D:$DC,MATCH($A7,Material_Detail!$DE:$DE,0)+1,91))),0,IFERROR(INDEX(Material_Detail!$D:$DC,MATCH($A7,Material_Detail!$DE:$DE,0),91),0)),SUMIFS(T_Shipments[Confirmed_Qty],T_Shipments[Part Name],$A7,T_Shipments[Effective_Week],91))</f>
        <v/>
      </c>
      <c r="CO7">
        <f>IF(COUNTIF(Material_Detail!$DE:$DE,$A7)&gt;0,IF(ISNUMBER(SEARCH("[済]",INDEX(Material_Detail!$D:$DC,MATCH($A7,Material_Detail!$DE:$DE,0)+1,92))),0,IFERROR(INDEX(Material_Detail!$D:$DC,MATCH($A7,Material_Detail!$DE:$DE,0),92),0)),SUMIFS(T_Shipments[Confirmed_Qty],T_Shipments[Part Name],$A7,T_Shipments[Effective_Week],92))</f>
        <v/>
      </c>
      <c r="CP7">
        <f>IF(COUNTIF(Material_Detail!$DE:$DE,$A7)&gt;0,IF(ISNUMBER(SEARCH("[済]",INDEX(Material_Detail!$D:$DC,MATCH($A7,Material_Detail!$DE:$DE,0)+1,93))),0,IFERROR(INDEX(Material_Detail!$D:$DC,MATCH($A7,Material_Detail!$DE:$DE,0),93),0)),SUMIFS(T_Shipments[Confirmed_Qty],T_Shipments[Part Name],$A7,T_Shipments[Effective_Week],93))</f>
        <v/>
      </c>
      <c r="CQ7">
        <f>IF(COUNTIF(Material_Detail!$DE:$DE,$A7)&gt;0,IF(ISNUMBER(SEARCH("[済]",INDEX(Material_Detail!$D:$DC,MATCH($A7,Material_Detail!$DE:$DE,0)+1,94))),0,IFERROR(INDEX(Material_Detail!$D:$DC,MATCH($A7,Material_Detail!$DE:$DE,0),94),0)),SUMIFS(T_Shipments[Confirmed_Qty],T_Shipments[Part Name],$A7,T_Shipments[Effective_Week],94))</f>
        <v/>
      </c>
      <c r="CR7">
        <f>IF(COUNTIF(Material_Detail!$DE:$DE,$A7)&gt;0,IF(ISNUMBER(SEARCH("[済]",INDEX(Material_Detail!$D:$DC,MATCH($A7,Material_Detail!$DE:$DE,0)+1,95))),0,IFERROR(INDEX(Material_Detail!$D:$DC,MATCH($A7,Material_Detail!$DE:$DE,0),95),0)),SUMIFS(T_Shipments[Confirmed_Qty],T_Shipments[Part Name],$A7,T_Shipments[Effective_Week],95))</f>
        <v/>
      </c>
      <c r="CS7">
        <f>IF(COUNTIF(Material_Detail!$DE:$DE,$A7)&gt;0,IF(ISNUMBER(SEARCH("[済]",INDEX(Material_Detail!$D:$DC,MATCH($A7,Material_Detail!$DE:$DE,0)+1,96))),0,IFERROR(INDEX(Material_Detail!$D:$DC,MATCH($A7,Material_Detail!$DE:$DE,0),96),0)),SUMIFS(T_Shipments[Confirmed_Qty],T_Shipments[Part Name],$A7,T_Shipments[Effective_Week],96))</f>
        <v/>
      </c>
      <c r="CT7">
        <f>IF(COUNTIF(Material_Detail!$DE:$DE,$A7)&gt;0,IF(ISNUMBER(SEARCH("[済]",INDEX(Material_Detail!$D:$DC,MATCH($A7,Material_Detail!$DE:$DE,0)+1,97))),0,IFERROR(INDEX(Material_Detail!$D:$DC,MATCH($A7,Material_Detail!$DE:$DE,0),97),0)),SUMIFS(T_Shipments[Confirmed_Qty],T_Shipments[Part Name],$A7,T_Shipments[Effective_Week],97))</f>
        <v/>
      </c>
      <c r="CU7">
        <f>IF(COUNTIF(Material_Detail!$DE:$DE,$A7)&gt;0,IF(ISNUMBER(SEARCH("[済]",INDEX(Material_Detail!$D:$DC,MATCH($A7,Material_Detail!$DE:$DE,0)+1,98))),0,IFERROR(INDEX(Material_Detail!$D:$DC,MATCH($A7,Material_Detail!$DE:$DE,0),98),0)),SUMIFS(T_Shipments[Confirmed_Qty],T_Shipments[Part Name],$A7,T_Shipments[Effective_Week],98))</f>
        <v/>
      </c>
      <c r="CV7">
        <f>IF(COUNTIF(Material_Detail!$DE:$DE,$A7)&gt;0,IF(ISNUMBER(SEARCH("[済]",INDEX(Material_Detail!$D:$DC,MATCH($A7,Material_Detail!$DE:$DE,0)+1,99))),0,IFERROR(INDEX(Material_Detail!$D:$DC,MATCH($A7,Material_Detail!$DE:$DE,0),99),0)),SUMIFS(T_Shipments[Confirmed_Qty],T_Shipments[Part Name],$A7,T_Shipments[Effective_Week],99))</f>
        <v/>
      </c>
      <c r="CW7">
        <f>IF(COUNTIF(Material_Detail!$DE:$DE,$A7)&gt;0,IF(ISNUMBER(SEARCH("[済]",INDEX(Material_Detail!$D:$DC,MATCH($A7,Material_Detail!$DE:$DE,0)+1,100))),0,IFERROR(INDEX(Material_Detail!$D:$DC,MATCH($A7,Material_Detail!$DE:$DE,0),100),0)),SUMIFS(T_Shipments[Confirmed_Qty],T_Shipments[Part Name],$A7,T_Shipments[Effective_Week],100))</f>
        <v/>
      </c>
      <c r="CX7">
        <f>IF(COUNTIF(Material_Detail!$DE:$DE,$A7)&gt;0,IF(ISNUMBER(SEARCH("[済]",INDEX(Material_Detail!$D:$DC,MATCH($A7,Material_Detail!$DE:$DE,0)+1,101))),0,IFERROR(INDEX(Material_Detail!$D:$DC,MATCH($A7,Material_Detail!$DE:$DE,0),101),0)),SUMIFS(T_Shipments[Confirmed_Qty],T_Shipments[Part Name],$A7,T_Shipments[Effective_Week],101))</f>
        <v/>
      </c>
      <c r="CY7">
        <f>IF(COUNTIF(Material_Detail!$DE:$DE,$A7)&gt;0,IF(ISNUMBER(SEARCH("[済]",INDEX(Material_Detail!$D:$DC,MATCH($A7,Material_Detail!$DE:$DE,0)+1,102))),0,IFERROR(INDEX(Material_Detail!$D:$DC,MATCH($A7,Material_Detail!$DE:$DE,0),102),0)),SUMIFS(T_Shipments[Confirmed_Qty],T_Shipments[Part Name],$A7,T_Shipments[Effective_Week],102))</f>
        <v/>
      </c>
      <c r="CZ7">
        <f>IF(COUNTIF(Material_Detail!$DE:$DE,$A7)&gt;0,IF(ISNUMBER(SEARCH("[済]",INDEX(Material_Detail!$D:$DC,MATCH($A7,Material_Detail!$DE:$DE,0)+1,103))),0,IFERROR(INDEX(Material_Detail!$D:$DC,MATCH($A7,Material_Detail!$DE:$DE,0),103),0)),SUMIFS(T_Shipments[Confirmed_Qty],T_Shipments[Part Name],$A7,T_Shipments[Effective_Week],103))</f>
        <v/>
      </c>
      <c r="DA7">
        <f>IF(COUNTIF(Material_Detail!$DE:$DE,$A7)&gt;0,IF(ISNUMBER(SEARCH("[済]",INDEX(Material_Detail!$D:$DC,MATCH($A7,Material_Detail!$DE:$DE,0)+1,104))),0,IFERROR(INDEX(Material_Detail!$D:$DC,MATCH($A7,Material_Detail!$DE:$DE,0),104),0)),SUMIFS(T_Shipments[Confirmed_Qty],T_Shipments[Part Name],$A7,T_Shipments[Effective_Week],104))</f>
        <v/>
      </c>
    </row>
    <row r="8">
      <c r="A8" t="inlineStr">
        <is>
          <t>TDJ</t>
        </is>
      </c>
      <c r="B8">
        <f>IF(COUNTIF(Material_Detail!$DE:$DE,$A8)&gt;0,IF(ISNUMBER(SEARCH("[済]",INDEX(Material_Detail!$D:$DC,MATCH($A8,Material_Detail!$DE:$DE,0)+1,1))),0,IFERROR(INDEX(Material_Detail!$D:$DC,MATCH($A8,Material_Detail!$DE:$DE,0),1),0)),SUMIFS(T_Shipments[Confirmed_Qty],T_Shipments[Part Name],$A8,T_Shipments[Effective_Week],1))</f>
        <v/>
      </c>
      <c r="C8">
        <f>IF(COUNTIF(Material_Detail!$DE:$DE,$A8)&gt;0,IF(ISNUMBER(SEARCH("[済]",INDEX(Material_Detail!$D:$DC,MATCH($A8,Material_Detail!$DE:$DE,0)+1,2))),0,IFERROR(INDEX(Material_Detail!$D:$DC,MATCH($A8,Material_Detail!$DE:$DE,0),2),0)),SUMIFS(T_Shipments[Confirmed_Qty],T_Shipments[Part Name],$A8,T_Shipments[Effective_Week],2))</f>
        <v/>
      </c>
      <c r="D8">
        <f>IF(COUNTIF(Material_Detail!$DE:$DE,$A8)&gt;0,IF(ISNUMBER(SEARCH("[済]",INDEX(Material_Detail!$D:$DC,MATCH($A8,Material_Detail!$DE:$DE,0)+1,3))),0,IFERROR(INDEX(Material_Detail!$D:$DC,MATCH($A8,Material_Detail!$DE:$DE,0),3),0)),SUMIFS(T_Shipments[Confirmed_Qty],T_Shipments[Part Name],$A8,T_Shipments[Effective_Week],3))</f>
        <v/>
      </c>
      <c r="E8">
        <f>IF(COUNTIF(Material_Detail!$DE:$DE,$A8)&gt;0,IF(ISNUMBER(SEARCH("[済]",INDEX(Material_Detail!$D:$DC,MATCH($A8,Material_Detail!$DE:$DE,0)+1,4))),0,IFERROR(INDEX(Material_Detail!$D:$DC,MATCH($A8,Material_Detail!$DE:$DE,0),4),0)),SUMIFS(T_Shipments[Confirmed_Qty],T_Shipments[Part Name],$A8,T_Shipments[Effective_Week],4))</f>
        <v/>
      </c>
      <c r="F8">
        <f>IF(COUNTIF(Material_Detail!$DE:$DE,$A8)&gt;0,IF(ISNUMBER(SEARCH("[済]",INDEX(Material_Detail!$D:$DC,MATCH($A8,Material_Detail!$DE:$DE,0)+1,5))),0,IFERROR(INDEX(Material_Detail!$D:$DC,MATCH($A8,Material_Detail!$DE:$DE,0),5),0)),SUMIFS(T_Shipments[Confirmed_Qty],T_Shipments[Part Name],$A8,T_Shipments[Effective_Week],5))</f>
        <v/>
      </c>
      <c r="G8">
        <f>IF(COUNTIF(Material_Detail!$DE:$DE,$A8)&gt;0,IF(ISNUMBER(SEARCH("[済]",INDEX(Material_Detail!$D:$DC,MATCH($A8,Material_Detail!$DE:$DE,0)+1,6))),0,IFERROR(INDEX(Material_Detail!$D:$DC,MATCH($A8,Material_Detail!$DE:$DE,0),6),0)),SUMIFS(T_Shipments[Confirmed_Qty],T_Shipments[Part Name],$A8,T_Shipments[Effective_Week],6))</f>
        <v/>
      </c>
      <c r="H8">
        <f>IF(COUNTIF(Material_Detail!$DE:$DE,$A8)&gt;0,IF(ISNUMBER(SEARCH("[済]",INDEX(Material_Detail!$D:$DC,MATCH($A8,Material_Detail!$DE:$DE,0)+1,7))),0,IFERROR(INDEX(Material_Detail!$D:$DC,MATCH($A8,Material_Detail!$DE:$DE,0),7),0)),SUMIFS(T_Shipments[Confirmed_Qty],T_Shipments[Part Name],$A8,T_Shipments[Effective_Week],7))</f>
        <v/>
      </c>
      <c r="I8">
        <f>IF(COUNTIF(Material_Detail!$DE:$DE,$A8)&gt;0,IF(ISNUMBER(SEARCH("[済]",INDEX(Material_Detail!$D:$DC,MATCH($A8,Material_Detail!$DE:$DE,0)+1,8))),0,IFERROR(INDEX(Material_Detail!$D:$DC,MATCH($A8,Material_Detail!$DE:$DE,0),8),0)),SUMIFS(T_Shipments[Confirmed_Qty],T_Shipments[Part Name],$A8,T_Shipments[Effective_Week],8))</f>
        <v/>
      </c>
      <c r="J8">
        <f>IF(COUNTIF(Material_Detail!$DE:$DE,$A8)&gt;0,IF(ISNUMBER(SEARCH("[済]",INDEX(Material_Detail!$D:$DC,MATCH($A8,Material_Detail!$DE:$DE,0)+1,9))),0,IFERROR(INDEX(Material_Detail!$D:$DC,MATCH($A8,Material_Detail!$DE:$DE,0),9),0)),SUMIFS(T_Shipments[Confirmed_Qty],T_Shipments[Part Name],$A8,T_Shipments[Effective_Week],9))</f>
        <v/>
      </c>
      <c r="K8">
        <f>IF(COUNTIF(Material_Detail!$DE:$DE,$A8)&gt;0,IF(ISNUMBER(SEARCH("[済]",INDEX(Material_Detail!$D:$DC,MATCH($A8,Material_Detail!$DE:$DE,0)+1,10))),0,IFERROR(INDEX(Material_Detail!$D:$DC,MATCH($A8,Material_Detail!$DE:$DE,0),10),0)),SUMIFS(T_Shipments[Confirmed_Qty],T_Shipments[Part Name],$A8,T_Shipments[Effective_Week],10))</f>
        <v/>
      </c>
      <c r="L8">
        <f>IF(COUNTIF(Material_Detail!$DE:$DE,$A8)&gt;0,IF(ISNUMBER(SEARCH("[済]",INDEX(Material_Detail!$D:$DC,MATCH($A8,Material_Detail!$DE:$DE,0)+1,11))),0,IFERROR(INDEX(Material_Detail!$D:$DC,MATCH($A8,Material_Detail!$DE:$DE,0),11),0)),SUMIFS(T_Shipments[Confirmed_Qty],T_Shipments[Part Name],$A8,T_Shipments[Effective_Week],11))</f>
        <v/>
      </c>
      <c r="M8">
        <f>IF(COUNTIF(Material_Detail!$DE:$DE,$A8)&gt;0,IF(ISNUMBER(SEARCH("[済]",INDEX(Material_Detail!$D:$DC,MATCH($A8,Material_Detail!$DE:$DE,0)+1,12))),0,IFERROR(INDEX(Material_Detail!$D:$DC,MATCH($A8,Material_Detail!$DE:$DE,0),12),0)),SUMIFS(T_Shipments[Confirmed_Qty],T_Shipments[Part Name],$A8,T_Shipments[Effective_Week],12))</f>
        <v/>
      </c>
      <c r="N8">
        <f>IF(COUNTIF(Material_Detail!$DE:$DE,$A8)&gt;0,IF(ISNUMBER(SEARCH("[済]",INDEX(Material_Detail!$D:$DC,MATCH($A8,Material_Detail!$DE:$DE,0)+1,13))),0,IFERROR(INDEX(Material_Detail!$D:$DC,MATCH($A8,Material_Detail!$DE:$DE,0),13),0)),SUMIFS(T_Shipments[Confirmed_Qty],T_Shipments[Part Name],$A8,T_Shipments[Effective_Week],13))</f>
        <v/>
      </c>
      <c r="O8">
        <f>IF(COUNTIF(Material_Detail!$DE:$DE,$A8)&gt;0,IF(ISNUMBER(SEARCH("[済]",INDEX(Material_Detail!$D:$DC,MATCH($A8,Material_Detail!$DE:$DE,0)+1,14))),0,IFERROR(INDEX(Material_Detail!$D:$DC,MATCH($A8,Material_Detail!$DE:$DE,0),14),0)),SUMIFS(T_Shipments[Confirmed_Qty],T_Shipments[Part Name],$A8,T_Shipments[Effective_Week],14))</f>
        <v/>
      </c>
      <c r="P8">
        <f>IF(COUNTIF(Material_Detail!$DE:$DE,$A8)&gt;0,IF(ISNUMBER(SEARCH("[済]",INDEX(Material_Detail!$D:$DC,MATCH($A8,Material_Detail!$DE:$DE,0)+1,15))),0,IFERROR(INDEX(Material_Detail!$D:$DC,MATCH($A8,Material_Detail!$DE:$DE,0),15),0)),SUMIFS(T_Shipments[Confirmed_Qty],T_Shipments[Part Name],$A8,T_Shipments[Effective_Week],15))</f>
        <v/>
      </c>
      <c r="Q8">
        <f>IF(COUNTIF(Material_Detail!$DE:$DE,$A8)&gt;0,IF(ISNUMBER(SEARCH("[済]",INDEX(Material_Detail!$D:$DC,MATCH($A8,Material_Detail!$DE:$DE,0)+1,16))),0,IFERROR(INDEX(Material_Detail!$D:$DC,MATCH($A8,Material_Detail!$DE:$DE,0),16),0)),SUMIFS(T_Shipments[Confirmed_Qty],T_Shipments[Part Name],$A8,T_Shipments[Effective_Week],16))</f>
        <v/>
      </c>
      <c r="R8">
        <f>IF(COUNTIF(Material_Detail!$DE:$DE,$A8)&gt;0,IF(ISNUMBER(SEARCH("[済]",INDEX(Material_Detail!$D:$DC,MATCH($A8,Material_Detail!$DE:$DE,0)+1,17))),0,IFERROR(INDEX(Material_Detail!$D:$DC,MATCH($A8,Material_Detail!$DE:$DE,0),17),0)),SUMIFS(T_Shipments[Confirmed_Qty],T_Shipments[Part Name],$A8,T_Shipments[Effective_Week],17))</f>
        <v/>
      </c>
      <c r="S8">
        <f>IF(COUNTIF(Material_Detail!$DE:$DE,$A8)&gt;0,IF(ISNUMBER(SEARCH("[済]",INDEX(Material_Detail!$D:$DC,MATCH($A8,Material_Detail!$DE:$DE,0)+1,18))),0,IFERROR(INDEX(Material_Detail!$D:$DC,MATCH($A8,Material_Detail!$DE:$DE,0),18),0)),SUMIFS(T_Shipments[Confirmed_Qty],T_Shipments[Part Name],$A8,T_Shipments[Effective_Week],18))</f>
        <v/>
      </c>
      <c r="T8">
        <f>IF(COUNTIF(Material_Detail!$DE:$DE,$A8)&gt;0,IF(ISNUMBER(SEARCH("[済]",INDEX(Material_Detail!$D:$DC,MATCH($A8,Material_Detail!$DE:$DE,0)+1,19))),0,IFERROR(INDEX(Material_Detail!$D:$DC,MATCH($A8,Material_Detail!$DE:$DE,0),19),0)),SUMIFS(T_Shipments[Confirmed_Qty],T_Shipments[Part Name],$A8,T_Shipments[Effective_Week],19))</f>
        <v/>
      </c>
      <c r="U8">
        <f>IF(COUNTIF(Material_Detail!$DE:$DE,$A8)&gt;0,IF(ISNUMBER(SEARCH("[済]",INDEX(Material_Detail!$D:$DC,MATCH($A8,Material_Detail!$DE:$DE,0)+1,20))),0,IFERROR(INDEX(Material_Detail!$D:$DC,MATCH($A8,Material_Detail!$DE:$DE,0),20),0)),SUMIFS(T_Shipments[Confirmed_Qty],T_Shipments[Part Name],$A8,T_Shipments[Effective_Week],20))</f>
        <v/>
      </c>
      <c r="V8">
        <f>IF(COUNTIF(Material_Detail!$DE:$DE,$A8)&gt;0,IF(ISNUMBER(SEARCH("[済]",INDEX(Material_Detail!$D:$DC,MATCH($A8,Material_Detail!$DE:$DE,0)+1,21))),0,IFERROR(INDEX(Material_Detail!$D:$DC,MATCH($A8,Material_Detail!$DE:$DE,0),21),0)),SUMIFS(T_Shipments[Confirmed_Qty],T_Shipments[Part Name],$A8,T_Shipments[Effective_Week],21))</f>
        <v/>
      </c>
      <c r="W8">
        <f>IF(COUNTIF(Material_Detail!$DE:$DE,$A8)&gt;0,IF(ISNUMBER(SEARCH("[済]",INDEX(Material_Detail!$D:$DC,MATCH($A8,Material_Detail!$DE:$DE,0)+1,22))),0,IFERROR(INDEX(Material_Detail!$D:$DC,MATCH($A8,Material_Detail!$DE:$DE,0),22),0)),SUMIFS(T_Shipments[Confirmed_Qty],T_Shipments[Part Name],$A8,T_Shipments[Effective_Week],22))</f>
        <v/>
      </c>
      <c r="X8">
        <f>IF(COUNTIF(Material_Detail!$DE:$DE,$A8)&gt;0,IF(ISNUMBER(SEARCH("[済]",INDEX(Material_Detail!$D:$DC,MATCH($A8,Material_Detail!$DE:$DE,0)+1,23))),0,IFERROR(INDEX(Material_Detail!$D:$DC,MATCH($A8,Material_Detail!$DE:$DE,0),23),0)),SUMIFS(T_Shipments[Confirmed_Qty],T_Shipments[Part Name],$A8,T_Shipments[Effective_Week],23))</f>
        <v/>
      </c>
      <c r="Y8">
        <f>IF(COUNTIF(Material_Detail!$DE:$DE,$A8)&gt;0,IF(ISNUMBER(SEARCH("[済]",INDEX(Material_Detail!$D:$DC,MATCH($A8,Material_Detail!$DE:$DE,0)+1,24))),0,IFERROR(INDEX(Material_Detail!$D:$DC,MATCH($A8,Material_Detail!$DE:$DE,0),24),0)),SUMIFS(T_Shipments[Confirmed_Qty],T_Shipments[Part Name],$A8,T_Shipments[Effective_Week],24))</f>
        <v/>
      </c>
      <c r="Z8">
        <f>IF(COUNTIF(Material_Detail!$DE:$DE,$A8)&gt;0,IF(ISNUMBER(SEARCH("[済]",INDEX(Material_Detail!$D:$DC,MATCH($A8,Material_Detail!$DE:$DE,0)+1,25))),0,IFERROR(INDEX(Material_Detail!$D:$DC,MATCH($A8,Material_Detail!$DE:$DE,0),25),0)),SUMIFS(T_Shipments[Confirmed_Qty],T_Shipments[Part Name],$A8,T_Shipments[Effective_Week],25))</f>
        <v/>
      </c>
      <c r="AA8">
        <f>IF(COUNTIF(Material_Detail!$DE:$DE,$A8)&gt;0,IF(ISNUMBER(SEARCH("[済]",INDEX(Material_Detail!$D:$DC,MATCH($A8,Material_Detail!$DE:$DE,0)+1,26))),0,IFERROR(INDEX(Material_Detail!$D:$DC,MATCH($A8,Material_Detail!$DE:$DE,0),26),0)),SUMIFS(T_Shipments[Confirmed_Qty],T_Shipments[Part Name],$A8,T_Shipments[Effective_Week],26))</f>
        <v/>
      </c>
      <c r="AB8">
        <f>IF(COUNTIF(Material_Detail!$DE:$DE,$A8)&gt;0,IF(ISNUMBER(SEARCH("[済]",INDEX(Material_Detail!$D:$DC,MATCH($A8,Material_Detail!$DE:$DE,0)+1,27))),0,IFERROR(INDEX(Material_Detail!$D:$DC,MATCH($A8,Material_Detail!$DE:$DE,0),27),0)),SUMIFS(T_Shipments[Confirmed_Qty],T_Shipments[Part Name],$A8,T_Shipments[Effective_Week],27))</f>
        <v/>
      </c>
      <c r="AC8">
        <f>IF(COUNTIF(Material_Detail!$DE:$DE,$A8)&gt;0,IF(ISNUMBER(SEARCH("[済]",INDEX(Material_Detail!$D:$DC,MATCH($A8,Material_Detail!$DE:$DE,0)+1,28))),0,IFERROR(INDEX(Material_Detail!$D:$DC,MATCH($A8,Material_Detail!$DE:$DE,0),28),0)),SUMIFS(T_Shipments[Confirmed_Qty],T_Shipments[Part Name],$A8,T_Shipments[Effective_Week],28))</f>
        <v/>
      </c>
      <c r="AD8">
        <f>IF(COUNTIF(Material_Detail!$DE:$DE,$A8)&gt;0,IF(ISNUMBER(SEARCH("[済]",INDEX(Material_Detail!$D:$DC,MATCH($A8,Material_Detail!$DE:$DE,0)+1,29))),0,IFERROR(INDEX(Material_Detail!$D:$DC,MATCH($A8,Material_Detail!$DE:$DE,0),29),0)),SUMIFS(T_Shipments[Confirmed_Qty],T_Shipments[Part Name],$A8,T_Shipments[Effective_Week],29))</f>
        <v/>
      </c>
      <c r="AE8">
        <f>IF(COUNTIF(Material_Detail!$DE:$DE,$A8)&gt;0,IF(ISNUMBER(SEARCH("[済]",INDEX(Material_Detail!$D:$DC,MATCH($A8,Material_Detail!$DE:$DE,0)+1,30))),0,IFERROR(INDEX(Material_Detail!$D:$DC,MATCH($A8,Material_Detail!$DE:$DE,0),30),0)),SUMIFS(T_Shipments[Confirmed_Qty],T_Shipments[Part Name],$A8,T_Shipments[Effective_Week],30))</f>
        <v/>
      </c>
      <c r="AF8">
        <f>IF(COUNTIF(Material_Detail!$DE:$DE,$A8)&gt;0,IF(ISNUMBER(SEARCH("[済]",INDEX(Material_Detail!$D:$DC,MATCH($A8,Material_Detail!$DE:$DE,0)+1,31))),0,IFERROR(INDEX(Material_Detail!$D:$DC,MATCH($A8,Material_Detail!$DE:$DE,0),31),0)),SUMIFS(T_Shipments[Confirmed_Qty],T_Shipments[Part Name],$A8,T_Shipments[Effective_Week],31))</f>
        <v/>
      </c>
      <c r="AG8">
        <f>IF(COUNTIF(Material_Detail!$DE:$DE,$A8)&gt;0,IF(ISNUMBER(SEARCH("[済]",INDEX(Material_Detail!$D:$DC,MATCH($A8,Material_Detail!$DE:$DE,0)+1,32))),0,IFERROR(INDEX(Material_Detail!$D:$DC,MATCH($A8,Material_Detail!$DE:$DE,0),32),0)),SUMIFS(T_Shipments[Confirmed_Qty],T_Shipments[Part Name],$A8,T_Shipments[Effective_Week],32))</f>
        <v/>
      </c>
      <c r="AH8">
        <f>IF(COUNTIF(Material_Detail!$DE:$DE,$A8)&gt;0,IF(ISNUMBER(SEARCH("[済]",INDEX(Material_Detail!$D:$DC,MATCH($A8,Material_Detail!$DE:$DE,0)+1,33))),0,IFERROR(INDEX(Material_Detail!$D:$DC,MATCH($A8,Material_Detail!$DE:$DE,0),33),0)),SUMIFS(T_Shipments[Confirmed_Qty],T_Shipments[Part Name],$A8,T_Shipments[Effective_Week],33))</f>
        <v/>
      </c>
      <c r="AI8">
        <f>IF(COUNTIF(Material_Detail!$DE:$DE,$A8)&gt;0,IF(ISNUMBER(SEARCH("[済]",INDEX(Material_Detail!$D:$DC,MATCH($A8,Material_Detail!$DE:$DE,0)+1,34))),0,IFERROR(INDEX(Material_Detail!$D:$DC,MATCH($A8,Material_Detail!$DE:$DE,0),34),0)),SUMIFS(T_Shipments[Confirmed_Qty],T_Shipments[Part Name],$A8,T_Shipments[Effective_Week],34))</f>
        <v/>
      </c>
      <c r="AJ8">
        <f>IF(COUNTIF(Material_Detail!$DE:$DE,$A8)&gt;0,IF(ISNUMBER(SEARCH("[済]",INDEX(Material_Detail!$D:$DC,MATCH($A8,Material_Detail!$DE:$DE,0)+1,35))),0,IFERROR(INDEX(Material_Detail!$D:$DC,MATCH($A8,Material_Detail!$DE:$DE,0),35),0)),SUMIFS(T_Shipments[Confirmed_Qty],T_Shipments[Part Name],$A8,T_Shipments[Effective_Week],35))</f>
        <v/>
      </c>
      <c r="AK8">
        <f>IF(COUNTIF(Material_Detail!$DE:$DE,$A8)&gt;0,IF(ISNUMBER(SEARCH("[済]",INDEX(Material_Detail!$D:$DC,MATCH($A8,Material_Detail!$DE:$DE,0)+1,36))),0,IFERROR(INDEX(Material_Detail!$D:$DC,MATCH($A8,Material_Detail!$DE:$DE,0),36),0)),SUMIFS(T_Shipments[Confirmed_Qty],T_Shipments[Part Name],$A8,T_Shipments[Effective_Week],36))</f>
        <v/>
      </c>
      <c r="AL8">
        <f>IF(COUNTIF(Material_Detail!$DE:$DE,$A8)&gt;0,IF(ISNUMBER(SEARCH("[済]",INDEX(Material_Detail!$D:$DC,MATCH($A8,Material_Detail!$DE:$DE,0)+1,37))),0,IFERROR(INDEX(Material_Detail!$D:$DC,MATCH($A8,Material_Detail!$DE:$DE,0),37),0)),SUMIFS(T_Shipments[Confirmed_Qty],T_Shipments[Part Name],$A8,T_Shipments[Effective_Week],37))</f>
        <v/>
      </c>
      <c r="AM8">
        <f>IF(COUNTIF(Material_Detail!$DE:$DE,$A8)&gt;0,IF(ISNUMBER(SEARCH("[済]",INDEX(Material_Detail!$D:$DC,MATCH($A8,Material_Detail!$DE:$DE,0)+1,38))),0,IFERROR(INDEX(Material_Detail!$D:$DC,MATCH($A8,Material_Detail!$DE:$DE,0),38),0)),SUMIFS(T_Shipments[Confirmed_Qty],T_Shipments[Part Name],$A8,T_Shipments[Effective_Week],38))</f>
        <v/>
      </c>
      <c r="AN8">
        <f>IF(COUNTIF(Material_Detail!$DE:$DE,$A8)&gt;0,IF(ISNUMBER(SEARCH("[済]",INDEX(Material_Detail!$D:$DC,MATCH($A8,Material_Detail!$DE:$DE,0)+1,39))),0,IFERROR(INDEX(Material_Detail!$D:$DC,MATCH($A8,Material_Detail!$DE:$DE,0),39),0)),SUMIFS(T_Shipments[Confirmed_Qty],T_Shipments[Part Name],$A8,T_Shipments[Effective_Week],39))</f>
        <v/>
      </c>
      <c r="AO8">
        <f>IF(COUNTIF(Material_Detail!$DE:$DE,$A8)&gt;0,IF(ISNUMBER(SEARCH("[済]",INDEX(Material_Detail!$D:$DC,MATCH($A8,Material_Detail!$DE:$DE,0)+1,40))),0,IFERROR(INDEX(Material_Detail!$D:$DC,MATCH($A8,Material_Detail!$DE:$DE,0),40),0)),SUMIFS(T_Shipments[Confirmed_Qty],T_Shipments[Part Name],$A8,T_Shipments[Effective_Week],40))</f>
        <v/>
      </c>
      <c r="AP8">
        <f>IF(COUNTIF(Material_Detail!$DE:$DE,$A8)&gt;0,IF(ISNUMBER(SEARCH("[済]",INDEX(Material_Detail!$D:$DC,MATCH($A8,Material_Detail!$DE:$DE,0)+1,41))),0,IFERROR(INDEX(Material_Detail!$D:$DC,MATCH($A8,Material_Detail!$DE:$DE,0),41),0)),SUMIFS(T_Shipments[Confirmed_Qty],T_Shipments[Part Name],$A8,T_Shipments[Effective_Week],41))</f>
        <v/>
      </c>
      <c r="AQ8">
        <f>IF(COUNTIF(Material_Detail!$DE:$DE,$A8)&gt;0,IF(ISNUMBER(SEARCH("[済]",INDEX(Material_Detail!$D:$DC,MATCH($A8,Material_Detail!$DE:$DE,0)+1,42))),0,IFERROR(INDEX(Material_Detail!$D:$DC,MATCH($A8,Material_Detail!$DE:$DE,0),42),0)),SUMIFS(T_Shipments[Confirmed_Qty],T_Shipments[Part Name],$A8,T_Shipments[Effective_Week],42))</f>
        <v/>
      </c>
      <c r="AR8">
        <f>IF(COUNTIF(Material_Detail!$DE:$DE,$A8)&gt;0,IF(ISNUMBER(SEARCH("[済]",INDEX(Material_Detail!$D:$DC,MATCH($A8,Material_Detail!$DE:$DE,0)+1,43))),0,IFERROR(INDEX(Material_Detail!$D:$DC,MATCH($A8,Material_Detail!$DE:$DE,0),43),0)),SUMIFS(T_Shipments[Confirmed_Qty],T_Shipments[Part Name],$A8,T_Shipments[Effective_Week],43))</f>
        <v/>
      </c>
      <c r="AS8">
        <f>IF(COUNTIF(Material_Detail!$DE:$DE,$A8)&gt;0,IF(ISNUMBER(SEARCH("[済]",INDEX(Material_Detail!$D:$DC,MATCH($A8,Material_Detail!$DE:$DE,0)+1,44))),0,IFERROR(INDEX(Material_Detail!$D:$DC,MATCH($A8,Material_Detail!$DE:$DE,0),44),0)),SUMIFS(T_Shipments[Confirmed_Qty],T_Shipments[Part Name],$A8,T_Shipments[Effective_Week],44))</f>
        <v/>
      </c>
      <c r="AT8">
        <f>IF(COUNTIF(Material_Detail!$DE:$DE,$A8)&gt;0,IF(ISNUMBER(SEARCH("[済]",INDEX(Material_Detail!$D:$DC,MATCH($A8,Material_Detail!$DE:$DE,0)+1,45))),0,IFERROR(INDEX(Material_Detail!$D:$DC,MATCH($A8,Material_Detail!$DE:$DE,0),45),0)),SUMIFS(T_Shipments[Confirmed_Qty],T_Shipments[Part Name],$A8,T_Shipments[Effective_Week],45))</f>
        <v/>
      </c>
      <c r="AU8">
        <f>IF(COUNTIF(Material_Detail!$DE:$DE,$A8)&gt;0,IF(ISNUMBER(SEARCH("[済]",INDEX(Material_Detail!$D:$DC,MATCH($A8,Material_Detail!$DE:$DE,0)+1,46))),0,IFERROR(INDEX(Material_Detail!$D:$DC,MATCH($A8,Material_Detail!$DE:$DE,0),46),0)),SUMIFS(T_Shipments[Confirmed_Qty],T_Shipments[Part Name],$A8,T_Shipments[Effective_Week],46))</f>
        <v/>
      </c>
      <c r="AV8">
        <f>IF(COUNTIF(Material_Detail!$DE:$DE,$A8)&gt;0,IF(ISNUMBER(SEARCH("[済]",INDEX(Material_Detail!$D:$DC,MATCH($A8,Material_Detail!$DE:$DE,0)+1,47))),0,IFERROR(INDEX(Material_Detail!$D:$DC,MATCH($A8,Material_Detail!$DE:$DE,0),47),0)),SUMIFS(T_Shipments[Confirmed_Qty],T_Shipments[Part Name],$A8,T_Shipments[Effective_Week],47))</f>
        <v/>
      </c>
      <c r="AW8">
        <f>IF(COUNTIF(Material_Detail!$DE:$DE,$A8)&gt;0,IF(ISNUMBER(SEARCH("[済]",INDEX(Material_Detail!$D:$DC,MATCH($A8,Material_Detail!$DE:$DE,0)+1,48))),0,IFERROR(INDEX(Material_Detail!$D:$DC,MATCH($A8,Material_Detail!$DE:$DE,0),48),0)),SUMIFS(T_Shipments[Confirmed_Qty],T_Shipments[Part Name],$A8,T_Shipments[Effective_Week],48))</f>
        <v/>
      </c>
      <c r="AX8">
        <f>IF(COUNTIF(Material_Detail!$DE:$DE,$A8)&gt;0,IF(ISNUMBER(SEARCH("[済]",INDEX(Material_Detail!$D:$DC,MATCH($A8,Material_Detail!$DE:$DE,0)+1,49))),0,IFERROR(INDEX(Material_Detail!$D:$DC,MATCH($A8,Material_Detail!$DE:$DE,0),49),0)),SUMIFS(T_Shipments[Confirmed_Qty],T_Shipments[Part Name],$A8,T_Shipments[Effective_Week],49))</f>
        <v/>
      </c>
      <c r="AY8">
        <f>IF(COUNTIF(Material_Detail!$DE:$DE,$A8)&gt;0,IF(ISNUMBER(SEARCH("[済]",INDEX(Material_Detail!$D:$DC,MATCH($A8,Material_Detail!$DE:$DE,0)+1,50))),0,IFERROR(INDEX(Material_Detail!$D:$DC,MATCH($A8,Material_Detail!$DE:$DE,0),50),0)),SUMIFS(T_Shipments[Confirmed_Qty],T_Shipments[Part Name],$A8,T_Shipments[Effective_Week],50))</f>
        <v/>
      </c>
      <c r="AZ8">
        <f>IF(COUNTIF(Material_Detail!$DE:$DE,$A8)&gt;0,IF(ISNUMBER(SEARCH("[済]",INDEX(Material_Detail!$D:$DC,MATCH($A8,Material_Detail!$DE:$DE,0)+1,51))),0,IFERROR(INDEX(Material_Detail!$D:$DC,MATCH($A8,Material_Detail!$DE:$DE,0),51),0)),SUMIFS(T_Shipments[Confirmed_Qty],T_Shipments[Part Name],$A8,T_Shipments[Effective_Week],51))</f>
        <v/>
      </c>
      <c r="BA8">
        <f>IF(COUNTIF(Material_Detail!$DE:$DE,$A8)&gt;0,IF(ISNUMBER(SEARCH("[済]",INDEX(Material_Detail!$D:$DC,MATCH($A8,Material_Detail!$DE:$DE,0)+1,52))),0,IFERROR(INDEX(Material_Detail!$D:$DC,MATCH($A8,Material_Detail!$DE:$DE,0),52),0)),SUMIFS(T_Shipments[Confirmed_Qty],T_Shipments[Part Name],$A8,T_Shipments[Effective_Week],52))</f>
        <v/>
      </c>
      <c r="BB8">
        <f>IF(COUNTIF(Material_Detail!$DE:$DE,$A8)&gt;0,IF(ISNUMBER(SEARCH("[済]",INDEX(Material_Detail!$D:$DC,MATCH($A8,Material_Detail!$DE:$DE,0)+1,53))),0,IFERROR(INDEX(Material_Detail!$D:$DC,MATCH($A8,Material_Detail!$DE:$DE,0),53),0)),SUMIFS(T_Shipments[Confirmed_Qty],T_Shipments[Part Name],$A8,T_Shipments[Effective_Week],53))</f>
        <v/>
      </c>
      <c r="BC8">
        <f>IF(COUNTIF(Material_Detail!$DE:$DE,$A8)&gt;0,IF(ISNUMBER(SEARCH("[済]",INDEX(Material_Detail!$D:$DC,MATCH($A8,Material_Detail!$DE:$DE,0)+1,54))),0,IFERROR(INDEX(Material_Detail!$D:$DC,MATCH($A8,Material_Detail!$DE:$DE,0),54),0)),SUMIFS(T_Shipments[Confirmed_Qty],T_Shipments[Part Name],$A8,T_Shipments[Effective_Week],54))</f>
        <v/>
      </c>
      <c r="BD8">
        <f>IF(COUNTIF(Material_Detail!$DE:$DE,$A8)&gt;0,IF(ISNUMBER(SEARCH("[済]",INDEX(Material_Detail!$D:$DC,MATCH($A8,Material_Detail!$DE:$DE,0)+1,55))),0,IFERROR(INDEX(Material_Detail!$D:$DC,MATCH($A8,Material_Detail!$DE:$DE,0),55),0)),SUMIFS(T_Shipments[Confirmed_Qty],T_Shipments[Part Name],$A8,T_Shipments[Effective_Week],55))</f>
        <v/>
      </c>
      <c r="BE8">
        <f>IF(COUNTIF(Material_Detail!$DE:$DE,$A8)&gt;0,IF(ISNUMBER(SEARCH("[済]",INDEX(Material_Detail!$D:$DC,MATCH($A8,Material_Detail!$DE:$DE,0)+1,56))),0,IFERROR(INDEX(Material_Detail!$D:$DC,MATCH($A8,Material_Detail!$DE:$DE,0),56),0)),SUMIFS(T_Shipments[Confirmed_Qty],T_Shipments[Part Name],$A8,T_Shipments[Effective_Week],56))</f>
        <v/>
      </c>
      <c r="BF8">
        <f>IF(COUNTIF(Material_Detail!$DE:$DE,$A8)&gt;0,IF(ISNUMBER(SEARCH("[済]",INDEX(Material_Detail!$D:$DC,MATCH($A8,Material_Detail!$DE:$DE,0)+1,57))),0,IFERROR(INDEX(Material_Detail!$D:$DC,MATCH($A8,Material_Detail!$DE:$DE,0),57),0)),SUMIFS(T_Shipments[Confirmed_Qty],T_Shipments[Part Name],$A8,T_Shipments[Effective_Week],57))</f>
        <v/>
      </c>
      <c r="BG8">
        <f>IF(COUNTIF(Material_Detail!$DE:$DE,$A8)&gt;0,IF(ISNUMBER(SEARCH("[済]",INDEX(Material_Detail!$D:$DC,MATCH($A8,Material_Detail!$DE:$DE,0)+1,58))),0,IFERROR(INDEX(Material_Detail!$D:$DC,MATCH($A8,Material_Detail!$DE:$DE,0),58),0)),SUMIFS(T_Shipments[Confirmed_Qty],T_Shipments[Part Name],$A8,T_Shipments[Effective_Week],58))</f>
        <v/>
      </c>
      <c r="BH8">
        <f>IF(COUNTIF(Material_Detail!$DE:$DE,$A8)&gt;0,IF(ISNUMBER(SEARCH("[済]",INDEX(Material_Detail!$D:$DC,MATCH($A8,Material_Detail!$DE:$DE,0)+1,59))),0,IFERROR(INDEX(Material_Detail!$D:$DC,MATCH($A8,Material_Detail!$DE:$DE,0),59),0)),SUMIFS(T_Shipments[Confirmed_Qty],T_Shipments[Part Name],$A8,T_Shipments[Effective_Week],59))</f>
        <v/>
      </c>
      <c r="BI8">
        <f>IF(COUNTIF(Material_Detail!$DE:$DE,$A8)&gt;0,IF(ISNUMBER(SEARCH("[済]",INDEX(Material_Detail!$D:$DC,MATCH($A8,Material_Detail!$DE:$DE,0)+1,60))),0,IFERROR(INDEX(Material_Detail!$D:$DC,MATCH($A8,Material_Detail!$DE:$DE,0),60),0)),SUMIFS(T_Shipments[Confirmed_Qty],T_Shipments[Part Name],$A8,T_Shipments[Effective_Week],60))</f>
        <v/>
      </c>
      <c r="BJ8">
        <f>IF(COUNTIF(Material_Detail!$DE:$DE,$A8)&gt;0,IF(ISNUMBER(SEARCH("[済]",INDEX(Material_Detail!$D:$DC,MATCH($A8,Material_Detail!$DE:$DE,0)+1,61))),0,IFERROR(INDEX(Material_Detail!$D:$DC,MATCH($A8,Material_Detail!$DE:$DE,0),61),0)),SUMIFS(T_Shipments[Confirmed_Qty],T_Shipments[Part Name],$A8,T_Shipments[Effective_Week],61))</f>
        <v/>
      </c>
      <c r="BK8">
        <f>IF(COUNTIF(Material_Detail!$DE:$DE,$A8)&gt;0,IF(ISNUMBER(SEARCH("[済]",INDEX(Material_Detail!$D:$DC,MATCH($A8,Material_Detail!$DE:$DE,0)+1,62))),0,IFERROR(INDEX(Material_Detail!$D:$DC,MATCH($A8,Material_Detail!$DE:$DE,0),62),0)),SUMIFS(T_Shipments[Confirmed_Qty],T_Shipments[Part Name],$A8,T_Shipments[Effective_Week],62))</f>
        <v/>
      </c>
      <c r="BL8">
        <f>IF(COUNTIF(Material_Detail!$DE:$DE,$A8)&gt;0,IF(ISNUMBER(SEARCH("[済]",INDEX(Material_Detail!$D:$DC,MATCH($A8,Material_Detail!$DE:$DE,0)+1,63))),0,IFERROR(INDEX(Material_Detail!$D:$DC,MATCH($A8,Material_Detail!$DE:$DE,0),63),0)),SUMIFS(T_Shipments[Confirmed_Qty],T_Shipments[Part Name],$A8,T_Shipments[Effective_Week],63))</f>
        <v/>
      </c>
      <c r="BM8">
        <f>IF(COUNTIF(Material_Detail!$DE:$DE,$A8)&gt;0,IF(ISNUMBER(SEARCH("[済]",INDEX(Material_Detail!$D:$DC,MATCH($A8,Material_Detail!$DE:$DE,0)+1,64))),0,IFERROR(INDEX(Material_Detail!$D:$DC,MATCH($A8,Material_Detail!$DE:$DE,0),64),0)),SUMIFS(T_Shipments[Confirmed_Qty],T_Shipments[Part Name],$A8,T_Shipments[Effective_Week],64))</f>
        <v/>
      </c>
      <c r="BN8">
        <f>IF(COUNTIF(Material_Detail!$DE:$DE,$A8)&gt;0,IF(ISNUMBER(SEARCH("[済]",INDEX(Material_Detail!$D:$DC,MATCH($A8,Material_Detail!$DE:$DE,0)+1,65))),0,IFERROR(INDEX(Material_Detail!$D:$DC,MATCH($A8,Material_Detail!$DE:$DE,0),65),0)),SUMIFS(T_Shipments[Confirmed_Qty],T_Shipments[Part Name],$A8,T_Shipments[Effective_Week],65))</f>
        <v/>
      </c>
      <c r="BO8">
        <f>IF(COUNTIF(Material_Detail!$DE:$DE,$A8)&gt;0,IF(ISNUMBER(SEARCH("[済]",INDEX(Material_Detail!$D:$DC,MATCH($A8,Material_Detail!$DE:$DE,0)+1,66))),0,IFERROR(INDEX(Material_Detail!$D:$DC,MATCH($A8,Material_Detail!$DE:$DE,0),66),0)),SUMIFS(T_Shipments[Confirmed_Qty],T_Shipments[Part Name],$A8,T_Shipments[Effective_Week],66))</f>
        <v/>
      </c>
      <c r="BP8">
        <f>IF(COUNTIF(Material_Detail!$DE:$DE,$A8)&gt;0,IF(ISNUMBER(SEARCH("[済]",INDEX(Material_Detail!$D:$DC,MATCH($A8,Material_Detail!$DE:$DE,0)+1,67))),0,IFERROR(INDEX(Material_Detail!$D:$DC,MATCH($A8,Material_Detail!$DE:$DE,0),67),0)),SUMIFS(T_Shipments[Confirmed_Qty],T_Shipments[Part Name],$A8,T_Shipments[Effective_Week],67))</f>
        <v/>
      </c>
      <c r="BQ8">
        <f>IF(COUNTIF(Material_Detail!$DE:$DE,$A8)&gt;0,IF(ISNUMBER(SEARCH("[済]",INDEX(Material_Detail!$D:$DC,MATCH($A8,Material_Detail!$DE:$DE,0)+1,68))),0,IFERROR(INDEX(Material_Detail!$D:$DC,MATCH($A8,Material_Detail!$DE:$DE,0),68),0)),SUMIFS(T_Shipments[Confirmed_Qty],T_Shipments[Part Name],$A8,T_Shipments[Effective_Week],68))</f>
        <v/>
      </c>
      <c r="BR8">
        <f>IF(COUNTIF(Material_Detail!$DE:$DE,$A8)&gt;0,IF(ISNUMBER(SEARCH("[済]",INDEX(Material_Detail!$D:$DC,MATCH($A8,Material_Detail!$DE:$DE,0)+1,69))),0,IFERROR(INDEX(Material_Detail!$D:$DC,MATCH($A8,Material_Detail!$DE:$DE,0),69),0)),SUMIFS(T_Shipments[Confirmed_Qty],T_Shipments[Part Name],$A8,T_Shipments[Effective_Week],69))</f>
        <v/>
      </c>
      <c r="BS8">
        <f>IF(COUNTIF(Material_Detail!$DE:$DE,$A8)&gt;0,IF(ISNUMBER(SEARCH("[済]",INDEX(Material_Detail!$D:$DC,MATCH($A8,Material_Detail!$DE:$DE,0)+1,70))),0,IFERROR(INDEX(Material_Detail!$D:$DC,MATCH($A8,Material_Detail!$DE:$DE,0),70),0)),SUMIFS(T_Shipments[Confirmed_Qty],T_Shipments[Part Name],$A8,T_Shipments[Effective_Week],70))</f>
        <v/>
      </c>
      <c r="BT8">
        <f>IF(COUNTIF(Material_Detail!$DE:$DE,$A8)&gt;0,IF(ISNUMBER(SEARCH("[済]",INDEX(Material_Detail!$D:$DC,MATCH($A8,Material_Detail!$DE:$DE,0)+1,71))),0,IFERROR(INDEX(Material_Detail!$D:$DC,MATCH($A8,Material_Detail!$DE:$DE,0),71),0)),SUMIFS(T_Shipments[Confirmed_Qty],T_Shipments[Part Name],$A8,T_Shipments[Effective_Week],71))</f>
        <v/>
      </c>
      <c r="BU8">
        <f>IF(COUNTIF(Material_Detail!$DE:$DE,$A8)&gt;0,IF(ISNUMBER(SEARCH("[済]",INDEX(Material_Detail!$D:$DC,MATCH($A8,Material_Detail!$DE:$DE,0)+1,72))),0,IFERROR(INDEX(Material_Detail!$D:$DC,MATCH($A8,Material_Detail!$DE:$DE,0),72),0)),SUMIFS(T_Shipments[Confirmed_Qty],T_Shipments[Part Name],$A8,T_Shipments[Effective_Week],72))</f>
        <v/>
      </c>
      <c r="BV8">
        <f>IF(COUNTIF(Material_Detail!$DE:$DE,$A8)&gt;0,IF(ISNUMBER(SEARCH("[済]",INDEX(Material_Detail!$D:$DC,MATCH($A8,Material_Detail!$DE:$DE,0)+1,73))),0,IFERROR(INDEX(Material_Detail!$D:$DC,MATCH($A8,Material_Detail!$DE:$DE,0),73),0)),SUMIFS(T_Shipments[Confirmed_Qty],T_Shipments[Part Name],$A8,T_Shipments[Effective_Week],73))</f>
        <v/>
      </c>
      <c r="BW8">
        <f>IF(COUNTIF(Material_Detail!$DE:$DE,$A8)&gt;0,IF(ISNUMBER(SEARCH("[済]",INDEX(Material_Detail!$D:$DC,MATCH($A8,Material_Detail!$DE:$DE,0)+1,74))),0,IFERROR(INDEX(Material_Detail!$D:$DC,MATCH($A8,Material_Detail!$DE:$DE,0),74),0)),SUMIFS(T_Shipments[Confirmed_Qty],T_Shipments[Part Name],$A8,T_Shipments[Effective_Week],74))</f>
        <v/>
      </c>
      <c r="BX8">
        <f>IF(COUNTIF(Material_Detail!$DE:$DE,$A8)&gt;0,IF(ISNUMBER(SEARCH("[済]",INDEX(Material_Detail!$D:$DC,MATCH($A8,Material_Detail!$DE:$DE,0)+1,75))),0,IFERROR(INDEX(Material_Detail!$D:$DC,MATCH($A8,Material_Detail!$DE:$DE,0),75),0)),SUMIFS(T_Shipments[Confirmed_Qty],T_Shipments[Part Name],$A8,T_Shipments[Effective_Week],75))</f>
        <v/>
      </c>
      <c r="BY8">
        <f>IF(COUNTIF(Material_Detail!$DE:$DE,$A8)&gt;0,IF(ISNUMBER(SEARCH("[済]",INDEX(Material_Detail!$D:$DC,MATCH($A8,Material_Detail!$DE:$DE,0)+1,76))),0,IFERROR(INDEX(Material_Detail!$D:$DC,MATCH($A8,Material_Detail!$DE:$DE,0),76),0)),SUMIFS(T_Shipments[Confirmed_Qty],T_Shipments[Part Name],$A8,T_Shipments[Effective_Week],76))</f>
        <v/>
      </c>
      <c r="BZ8">
        <f>IF(COUNTIF(Material_Detail!$DE:$DE,$A8)&gt;0,IF(ISNUMBER(SEARCH("[済]",INDEX(Material_Detail!$D:$DC,MATCH($A8,Material_Detail!$DE:$DE,0)+1,77))),0,IFERROR(INDEX(Material_Detail!$D:$DC,MATCH($A8,Material_Detail!$DE:$DE,0),77),0)),SUMIFS(T_Shipments[Confirmed_Qty],T_Shipments[Part Name],$A8,T_Shipments[Effective_Week],77))</f>
        <v/>
      </c>
      <c r="CA8">
        <f>IF(COUNTIF(Material_Detail!$DE:$DE,$A8)&gt;0,IF(ISNUMBER(SEARCH("[済]",INDEX(Material_Detail!$D:$DC,MATCH($A8,Material_Detail!$DE:$DE,0)+1,78))),0,IFERROR(INDEX(Material_Detail!$D:$DC,MATCH($A8,Material_Detail!$DE:$DE,0),78),0)),SUMIFS(T_Shipments[Confirmed_Qty],T_Shipments[Part Name],$A8,T_Shipments[Effective_Week],78))</f>
        <v/>
      </c>
      <c r="CB8">
        <f>IF(COUNTIF(Material_Detail!$DE:$DE,$A8)&gt;0,IF(ISNUMBER(SEARCH("[済]",INDEX(Material_Detail!$D:$DC,MATCH($A8,Material_Detail!$DE:$DE,0)+1,79))),0,IFERROR(INDEX(Material_Detail!$D:$DC,MATCH($A8,Material_Detail!$DE:$DE,0),79),0)),SUMIFS(T_Shipments[Confirmed_Qty],T_Shipments[Part Name],$A8,T_Shipments[Effective_Week],79))</f>
        <v/>
      </c>
      <c r="CC8">
        <f>IF(COUNTIF(Material_Detail!$DE:$DE,$A8)&gt;0,IF(ISNUMBER(SEARCH("[済]",INDEX(Material_Detail!$D:$DC,MATCH($A8,Material_Detail!$DE:$DE,0)+1,80))),0,IFERROR(INDEX(Material_Detail!$D:$DC,MATCH($A8,Material_Detail!$DE:$DE,0),80),0)),SUMIFS(T_Shipments[Confirmed_Qty],T_Shipments[Part Name],$A8,T_Shipments[Effective_Week],80))</f>
        <v/>
      </c>
      <c r="CD8">
        <f>IF(COUNTIF(Material_Detail!$DE:$DE,$A8)&gt;0,IF(ISNUMBER(SEARCH("[済]",INDEX(Material_Detail!$D:$DC,MATCH($A8,Material_Detail!$DE:$DE,0)+1,81))),0,IFERROR(INDEX(Material_Detail!$D:$DC,MATCH($A8,Material_Detail!$DE:$DE,0),81),0)),SUMIFS(T_Shipments[Confirmed_Qty],T_Shipments[Part Name],$A8,T_Shipments[Effective_Week],81))</f>
        <v/>
      </c>
      <c r="CE8">
        <f>IF(COUNTIF(Material_Detail!$DE:$DE,$A8)&gt;0,IF(ISNUMBER(SEARCH("[済]",INDEX(Material_Detail!$D:$DC,MATCH($A8,Material_Detail!$DE:$DE,0)+1,82))),0,IFERROR(INDEX(Material_Detail!$D:$DC,MATCH($A8,Material_Detail!$DE:$DE,0),82),0)),SUMIFS(T_Shipments[Confirmed_Qty],T_Shipments[Part Name],$A8,T_Shipments[Effective_Week],82))</f>
        <v/>
      </c>
      <c r="CF8">
        <f>IF(COUNTIF(Material_Detail!$DE:$DE,$A8)&gt;0,IF(ISNUMBER(SEARCH("[済]",INDEX(Material_Detail!$D:$DC,MATCH($A8,Material_Detail!$DE:$DE,0)+1,83))),0,IFERROR(INDEX(Material_Detail!$D:$DC,MATCH($A8,Material_Detail!$DE:$DE,0),83),0)),SUMIFS(T_Shipments[Confirmed_Qty],T_Shipments[Part Name],$A8,T_Shipments[Effective_Week],83))</f>
        <v/>
      </c>
      <c r="CG8">
        <f>IF(COUNTIF(Material_Detail!$DE:$DE,$A8)&gt;0,IF(ISNUMBER(SEARCH("[済]",INDEX(Material_Detail!$D:$DC,MATCH($A8,Material_Detail!$DE:$DE,0)+1,84))),0,IFERROR(INDEX(Material_Detail!$D:$DC,MATCH($A8,Material_Detail!$DE:$DE,0),84),0)),SUMIFS(T_Shipments[Confirmed_Qty],T_Shipments[Part Name],$A8,T_Shipments[Effective_Week],84))</f>
        <v/>
      </c>
      <c r="CH8">
        <f>IF(COUNTIF(Material_Detail!$DE:$DE,$A8)&gt;0,IF(ISNUMBER(SEARCH("[済]",INDEX(Material_Detail!$D:$DC,MATCH($A8,Material_Detail!$DE:$DE,0)+1,85))),0,IFERROR(INDEX(Material_Detail!$D:$DC,MATCH($A8,Material_Detail!$DE:$DE,0),85),0)),SUMIFS(T_Shipments[Confirmed_Qty],T_Shipments[Part Name],$A8,T_Shipments[Effective_Week],85))</f>
        <v/>
      </c>
      <c r="CI8">
        <f>IF(COUNTIF(Material_Detail!$DE:$DE,$A8)&gt;0,IF(ISNUMBER(SEARCH("[済]",INDEX(Material_Detail!$D:$DC,MATCH($A8,Material_Detail!$DE:$DE,0)+1,86))),0,IFERROR(INDEX(Material_Detail!$D:$DC,MATCH($A8,Material_Detail!$DE:$DE,0),86),0)),SUMIFS(T_Shipments[Confirmed_Qty],T_Shipments[Part Name],$A8,T_Shipments[Effective_Week],86))</f>
        <v/>
      </c>
      <c r="CJ8">
        <f>IF(COUNTIF(Material_Detail!$DE:$DE,$A8)&gt;0,IF(ISNUMBER(SEARCH("[済]",INDEX(Material_Detail!$D:$DC,MATCH($A8,Material_Detail!$DE:$DE,0)+1,87))),0,IFERROR(INDEX(Material_Detail!$D:$DC,MATCH($A8,Material_Detail!$DE:$DE,0),87),0)),SUMIFS(T_Shipments[Confirmed_Qty],T_Shipments[Part Name],$A8,T_Shipments[Effective_Week],87))</f>
        <v/>
      </c>
      <c r="CK8">
        <f>IF(COUNTIF(Material_Detail!$DE:$DE,$A8)&gt;0,IF(ISNUMBER(SEARCH("[済]",INDEX(Material_Detail!$D:$DC,MATCH($A8,Material_Detail!$DE:$DE,0)+1,88))),0,IFERROR(INDEX(Material_Detail!$D:$DC,MATCH($A8,Material_Detail!$DE:$DE,0),88),0)),SUMIFS(T_Shipments[Confirmed_Qty],T_Shipments[Part Name],$A8,T_Shipments[Effective_Week],88))</f>
        <v/>
      </c>
      <c r="CL8">
        <f>IF(COUNTIF(Material_Detail!$DE:$DE,$A8)&gt;0,IF(ISNUMBER(SEARCH("[済]",INDEX(Material_Detail!$D:$DC,MATCH($A8,Material_Detail!$DE:$DE,0)+1,89))),0,IFERROR(INDEX(Material_Detail!$D:$DC,MATCH($A8,Material_Detail!$DE:$DE,0),89),0)),SUMIFS(T_Shipments[Confirmed_Qty],T_Shipments[Part Name],$A8,T_Shipments[Effective_Week],89))</f>
        <v/>
      </c>
      <c r="CM8">
        <f>IF(COUNTIF(Material_Detail!$DE:$DE,$A8)&gt;0,IF(ISNUMBER(SEARCH("[済]",INDEX(Material_Detail!$D:$DC,MATCH($A8,Material_Detail!$DE:$DE,0)+1,90))),0,IFERROR(INDEX(Material_Detail!$D:$DC,MATCH($A8,Material_Detail!$DE:$DE,0),90),0)),SUMIFS(T_Shipments[Confirmed_Qty],T_Shipments[Part Name],$A8,T_Shipments[Effective_Week],90))</f>
        <v/>
      </c>
      <c r="CN8">
        <f>IF(COUNTIF(Material_Detail!$DE:$DE,$A8)&gt;0,IF(ISNUMBER(SEARCH("[済]",INDEX(Material_Detail!$D:$DC,MATCH($A8,Material_Detail!$DE:$DE,0)+1,91))),0,IFERROR(INDEX(Material_Detail!$D:$DC,MATCH($A8,Material_Detail!$DE:$DE,0),91),0)),SUMIFS(T_Shipments[Confirmed_Qty],T_Shipments[Part Name],$A8,T_Shipments[Effective_Week],91))</f>
        <v/>
      </c>
      <c r="CO8">
        <f>IF(COUNTIF(Material_Detail!$DE:$DE,$A8)&gt;0,IF(ISNUMBER(SEARCH("[済]",INDEX(Material_Detail!$D:$DC,MATCH($A8,Material_Detail!$DE:$DE,0)+1,92))),0,IFERROR(INDEX(Material_Detail!$D:$DC,MATCH($A8,Material_Detail!$DE:$DE,0),92),0)),SUMIFS(T_Shipments[Confirmed_Qty],T_Shipments[Part Name],$A8,T_Shipments[Effective_Week],92))</f>
        <v/>
      </c>
      <c r="CP8">
        <f>IF(COUNTIF(Material_Detail!$DE:$DE,$A8)&gt;0,IF(ISNUMBER(SEARCH("[済]",INDEX(Material_Detail!$D:$DC,MATCH($A8,Material_Detail!$DE:$DE,0)+1,93))),0,IFERROR(INDEX(Material_Detail!$D:$DC,MATCH($A8,Material_Detail!$DE:$DE,0),93),0)),SUMIFS(T_Shipments[Confirmed_Qty],T_Shipments[Part Name],$A8,T_Shipments[Effective_Week],93))</f>
        <v/>
      </c>
      <c r="CQ8">
        <f>IF(COUNTIF(Material_Detail!$DE:$DE,$A8)&gt;0,IF(ISNUMBER(SEARCH("[済]",INDEX(Material_Detail!$D:$DC,MATCH($A8,Material_Detail!$DE:$DE,0)+1,94))),0,IFERROR(INDEX(Material_Detail!$D:$DC,MATCH($A8,Material_Detail!$DE:$DE,0),94),0)),SUMIFS(T_Shipments[Confirmed_Qty],T_Shipments[Part Name],$A8,T_Shipments[Effective_Week],94))</f>
        <v/>
      </c>
      <c r="CR8">
        <f>IF(COUNTIF(Material_Detail!$DE:$DE,$A8)&gt;0,IF(ISNUMBER(SEARCH("[済]",INDEX(Material_Detail!$D:$DC,MATCH($A8,Material_Detail!$DE:$DE,0)+1,95))),0,IFERROR(INDEX(Material_Detail!$D:$DC,MATCH($A8,Material_Detail!$DE:$DE,0),95),0)),SUMIFS(T_Shipments[Confirmed_Qty],T_Shipments[Part Name],$A8,T_Shipments[Effective_Week],95))</f>
        <v/>
      </c>
      <c r="CS8">
        <f>IF(COUNTIF(Material_Detail!$DE:$DE,$A8)&gt;0,IF(ISNUMBER(SEARCH("[済]",INDEX(Material_Detail!$D:$DC,MATCH($A8,Material_Detail!$DE:$DE,0)+1,96))),0,IFERROR(INDEX(Material_Detail!$D:$DC,MATCH($A8,Material_Detail!$DE:$DE,0),96),0)),SUMIFS(T_Shipments[Confirmed_Qty],T_Shipments[Part Name],$A8,T_Shipments[Effective_Week],96))</f>
        <v/>
      </c>
      <c r="CT8">
        <f>IF(COUNTIF(Material_Detail!$DE:$DE,$A8)&gt;0,IF(ISNUMBER(SEARCH("[済]",INDEX(Material_Detail!$D:$DC,MATCH($A8,Material_Detail!$DE:$DE,0)+1,97))),0,IFERROR(INDEX(Material_Detail!$D:$DC,MATCH($A8,Material_Detail!$DE:$DE,0),97),0)),SUMIFS(T_Shipments[Confirmed_Qty],T_Shipments[Part Name],$A8,T_Shipments[Effective_Week],97))</f>
        <v/>
      </c>
      <c r="CU8">
        <f>IF(COUNTIF(Material_Detail!$DE:$DE,$A8)&gt;0,IF(ISNUMBER(SEARCH("[済]",INDEX(Material_Detail!$D:$DC,MATCH($A8,Material_Detail!$DE:$DE,0)+1,98))),0,IFERROR(INDEX(Material_Detail!$D:$DC,MATCH($A8,Material_Detail!$DE:$DE,0),98),0)),SUMIFS(T_Shipments[Confirmed_Qty],T_Shipments[Part Name],$A8,T_Shipments[Effective_Week],98))</f>
        <v/>
      </c>
      <c r="CV8">
        <f>IF(COUNTIF(Material_Detail!$DE:$DE,$A8)&gt;0,IF(ISNUMBER(SEARCH("[済]",INDEX(Material_Detail!$D:$DC,MATCH($A8,Material_Detail!$DE:$DE,0)+1,99))),0,IFERROR(INDEX(Material_Detail!$D:$DC,MATCH($A8,Material_Detail!$DE:$DE,0),99),0)),SUMIFS(T_Shipments[Confirmed_Qty],T_Shipments[Part Name],$A8,T_Shipments[Effective_Week],99))</f>
        <v/>
      </c>
      <c r="CW8">
        <f>IF(COUNTIF(Material_Detail!$DE:$DE,$A8)&gt;0,IF(ISNUMBER(SEARCH("[済]",INDEX(Material_Detail!$D:$DC,MATCH($A8,Material_Detail!$DE:$DE,0)+1,100))),0,IFERROR(INDEX(Material_Detail!$D:$DC,MATCH($A8,Material_Detail!$DE:$DE,0),100),0)),SUMIFS(T_Shipments[Confirmed_Qty],T_Shipments[Part Name],$A8,T_Shipments[Effective_Week],100))</f>
        <v/>
      </c>
      <c r="CX8">
        <f>IF(COUNTIF(Material_Detail!$DE:$DE,$A8)&gt;0,IF(ISNUMBER(SEARCH("[済]",INDEX(Material_Detail!$D:$DC,MATCH($A8,Material_Detail!$DE:$DE,0)+1,101))),0,IFERROR(INDEX(Material_Detail!$D:$DC,MATCH($A8,Material_Detail!$DE:$DE,0),101),0)),SUMIFS(T_Shipments[Confirmed_Qty],T_Shipments[Part Name],$A8,T_Shipments[Effective_Week],101))</f>
        <v/>
      </c>
      <c r="CY8">
        <f>IF(COUNTIF(Material_Detail!$DE:$DE,$A8)&gt;0,IF(ISNUMBER(SEARCH("[済]",INDEX(Material_Detail!$D:$DC,MATCH($A8,Material_Detail!$DE:$DE,0)+1,102))),0,IFERROR(INDEX(Material_Detail!$D:$DC,MATCH($A8,Material_Detail!$DE:$DE,0),102),0)),SUMIFS(T_Shipments[Confirmed_Qty],T_Shipments[Part Name],$A8,T_Shipments[Effective_Week],102))</f>
        <v/>
      </c>
      <c r="CZ8">
        <f>IF(COUNTIF(Material_Detail!$DE:$DE,$A8)&gt;0,IF(ISNUMBER(SEARCH("[済]",INDEX(Material_Detail!$D:$DC,MATCH($A8,Material_Detail!$DE:$DE,0)+1,103))),0,IFERROR(INDEX(Material_Detail!$D:$DC,MATCH($A8,Material_Detail!$DE:$DE,0),103),0)),SUMIFS(T_Shipments[Confirmed_Qty],T_Shipments[Part Name],$A8,T_Shipments[Effective_Week],103))</f>
        <v/>
      </c>
      <c r="DA8">
        <f>IF(COUNTIF(Material_Detail!$DE:$DE,$A8)&gt;0,IF(ISNUMBER(SEARCH("[済]",INDEX(Material_Detail!$D:$DC,MATCH($A8,Material_Detail!$DE:$DE,0)+1,104))),0,IFERROR(INDEX(Material_Detail!$D:$DC,MATCH($A8,Material_Detail!$DE:$DE,0),104),0)),SUMIFS(T_Shipments[Confirmed_Qty],T_Shipments[Part Name],$A8,T_Shipments[Effective_Week],104))</f>
        <v/>
      </c>
    </row>
    <row r="9">
      <c r="A9" t="inlineStr">
        <is>
          <t>3TP</t>
        </is>
      </c>
      <c r="B9">
        <f>IF(COUNTIF(Material_Detail!$DE:$DE,$A9)&gt;0,IF(ISNUMBER(SEARCH("[済]",INDEX(Material_Detail!$D:$DC,MATCH($A9,Material_Detail!$DE:$DE,0)+1,1))),0,IFERROR(INDEX(Material_Detail!$D:$DC,MATCH($A9,Material_Detail!$DE:$DE,0),1),0)),SUMIFS(T_Shipments[Confirmed_Qty],T_Shipments[Part Name],$A9,T_Shipments[Effective_Week],1))</f>
        <v/>
      </c>
      <c r="C9">
        <f>IF(COUNTIF(Material_Detail!$DE:$DE,$A9)&gt;0,IF(ISNUMBER(SEARCH("[済]",INDEX(Material_Detail!$D:$DC,MATCH($A9,Material_Detail!$DE:$DE,0)+1,2))),0,IFERROR(INDEX(Material_Detail!$D:$DC,MATCH($A9,Material_Detail!$DE:$DE,0),2),0)),SUMIFS(T_Shipments[Confirmed_Qty],T_Shipments[Part Name],$A9,T_Shipments[Effective_Week],2))</f>
        <v/>
      </c>
      <c r="D9">
        <f>IF(COUNTIF(Material_Detail!$DE:$DE,$A9)&gt;0,IF(ISNUMBER(SEARCH("[済]",INDEX(Material_Detail!$D:$DC,MATCH($A9,Material_Detail!$DE:$DE,0)+1,3))),0,IFERROR(INDEX(Material_Detail!$D:$DC,MATCH($A9,Material_Detail!$DE:$DE,0),3),0)),SUMIFS(T_Shipments[Confirmed_Qty],T_Shipments[Part Name],$A9,T_Shipments[Effective_Week],3))</f>
        <v/>
      </c>
      <c r="E9">
        <f>IF(COUNTIF(Material_Detail!$DE:$DE,$A9)&gt;0,IF(ISNUMBER(SEARCH("[済]",INDEX(Material_Detail!$D:$DC,MATCH($A9,Material_Detail!$DE:$DE,0)+1,4))),0,IFERROR(INDEX(Material_Detail!$D:$DC,MATCH($A9,Material_Detail!$DE:$DE,0),4),0)),SUMIFS(T_Shipments[Confirmed_Qty],T_Shipments[Part Name],$A9,T_Shipments[Effective_Week],4))</f>
        <v/>
      </c>
      <c r="F9">
        <f>IF(COUNTIF(Material_Detail!$DE:$DE,$A9)&gt;0,IF(ISNUMBER(SEARCH("[済]",INDEX(Material_Detail!$D:$DC,MATCH($A9,Material_Detail!$DE:$DE,0)+1,5))),0,IFERROR(INDEX(Material_Detail!$D:$DC,MATCH($A9,Material_Detail!$DE:$DE,0),5),0)),SUMIFS(T_Shipments[Confirmed_Qty],T_Shipments[Part Name],$A9,T_Shipments[Effective_Week],5))</f>
        <v/>
      </c>
      <c r="G9">
        <f>IF(COUNTIF(Material_Detail!$DE:$DE,$A9)&gt;0,IF(ISNUMBER(SEARCH("[済]",INDEX(Material_Detail!$D:$DC,MATCH($A9,Material_Detail!$DE:$DE,0)+1,6))),0,IFERROR(INDEX(Material_Detail!$D:$DC,MATCH($A9,Material_Detail!$DE:$DE,0),6),0)),SUMIFS(T_Shipments[Confirmed_Qty],T_Shipments[Part Name],$A9,T_Shipments[Effective_Week],6))</f>
        <v/>
      </c>
      <c r="H9">
        <f>IF(COUNTIF(Material_Detail!$DE:$DE,$A9)&gt;0,IF(ISNUMBER(SEARCH("[済]",INDEX(Material_Detail!$D:$DC,MATCH($A9,Material_Detail!$DE:$DE,0)+1,7))),0,IFERROR(INDEX(Material_Detail!$D:$DC,MATCH($A9,Material_Detail!$DE:$DE,0),7),0)),SUMIFS(T_Shipments[Confirmed_Qty],T_Shipments[Part Name],$A9,T_Shipments[Effective_Week],7))</f>
        <v/>
      </c>
      <c r="I9">
        <f>IF(COUNTIF(Material_Detail!$DE:$DE,$A9)&gt;0,IF(ISNUMBER(SEARCH("[済]",INDEX(Material_Detail!$D:$DC,MATCH($A9,Material_Detail!$DE:$DE,0)+1,8))),0,IFERROR(INDEX(Material_Detail!$D:$DC,MATCH($A9,Material_Detail!$DE:$DE,0),8),0)),SUMIFS(T_Shipments[Confirmed_Qty],T_Shipments[Part Name],$A9,T_Shipments[Effective_Week],8))</f>
        <v/>
      </c>
      <c r="J9">
        <f>IF(COUNTIF(Material_Detail!$DE:$DE,$A9)&gt;0,IF(ISNUMBER(SEARCH("[済]",INDEX(Material_Detail!$D:$DC,MATCH($A9,Material_Detail!$DE:$DE,0)+1,9))),0,IFERROR(INDEX(Material_Detail!$D:$DC,MATCH($A9,Material_Detail!$DE:$DE,0),9),0)),SUMIFS(T_Shipments[Confirmed_Qty],T_Shipments[Part Name],$A9,T_Shipments[Effective_Week],9))</f>
        <v/>
      </c>
      <c r="K9">
        <f>IF(COUNTIF(Material_Detail!$DE:$DE,$A9)&gt;0,IF(ISNUMBER(SEARCH("[済]",INDEX(Material_Detail!$D:$DC,MATCH($A9,Material_Detail!$DE:$DE,0)+1,10))),0,IFERROR(INDEX(Material_Detail!$D:$DC,MATCH($A9,Material_Detail!$DE:$DE,0),10),0)),SUMIFS(T_Shipments[Confirmed_Qty],T_Shipments[Part Name],$A9,T_Shipments[Effective_Week],10))</f>
        <v/>
      </c>
      <c r="L9">
        <f>IF(COUNTIF(Material_Detail!$DE:$DE,$A9)&gt;0,IF(ISNUMBER(SEARCH("[済]",INDEX(Material_Detail!$D:$DC,MATCH($A9,Material_Detail!$DE:$DE,0)+1,11))),0,IFERROR(INDEX(Material_Detail!$D:$DC,MATCH($A9,Material_Detail!$DE:$DE,0),11),0)),SUMIFS(T_Shipments[Confirmed_Qty],T_Shipments[Part Name],$A9,T_Shipments[Effective_Week],11))</f>
        <v/>
      </c>
      <c r="M9">
        <f>IF(COUNTIF(Material_Detail!$DE:$DE,$A9)&gt;0,IF(ISNUMBER(SEARCH("[済]",INDEX(Material_Detail!$D:$DC,MATCH($A9,Material_Detail!$DE:$DE,0)+1,12))),0,IFERROR(INDEX(Material_Detail!$D:$DC,MATCH($A9,Material_Detail!$DE:$DE,0),12),0)),SUMIFS(T_Shipments[Confirmed_Qty],T_Shipments[Part Name],$A9,T_Shipments[Effective_Week],12))</f>
        <v/>
      </c>
      <c r="N9">
        <f>IF(COUNTIF(Material_Detail!$DE:$DE,$A9)&gt;0,IF(ISNUMBER(SEARCH("[済]",INDEX(Material_Detail!$D:$DC,MATCH($A9,Material_Detail!$DE:$DE,0)+1,13))),0,IFERROR(INDEX(Material_Detail!$D:$DC,MATCH($A9,Material_Detail!$DE:$DE,0),13),0)),SUMIFS(T_Shipments[Confirmed_Qty],T_Shipments[Part Name],$A9,T_Shipments[Effective_Week],13))</f>
        <v/>
      </c>
      <c r="O9">
        <f>IF(COUNTIF(Material_Detail!$DE:$DE,$A9)&gt;0,IF(ISNUMBER(SEARCH("[済]",INDEX(Material_Detail!$D:$DC,MATCH($A9,Material_Detail!$DE:$DE,0)+1,14))),0,IFERROR(INDEX(Material_Detail!$D:$DC,MATCH($A9,Material_Detail!$DE:$DE,0),14),0)),SUMIFS(T_Shipments[Confirmed_Qty],T_Shipments[Part Name],$A9,T_Shipments[Effective_Week],14))</f>
        <v/>
      </c>
      <c r="P9">
        <f>IF(COUNTIF(Material_Detail!$DE:$DE,$A9)&gt;0,IF(ISNUMBER(SEARCH("[済]",INDEX(Material_Detail!$D:$DC,MATCH($A9,Material_Detail!$DE:$DE,0)+1,15))),0,IFERROR(INDEX(Material_Detail!$D:$DC,MATCH($A9,Material_Detail!$DE:$DE,0),15),0)),SUMIFS(T_Shipments[Confirmed_Qty],T_Shipments[Part Name],$A9,T_Shipments[Effective_Week],15))</f>
        <v/>
      </c>
      <c r="Q9">
        <f>IF(COUNTIF(Material_Detail!$DE:$DE,$A9)&gt;0,IF(ISNUMBER(SEARCH("[済]",INDEX(Material_Detail!$D:$DC,MATCH($A9,Material_Detail!$DE:$DE,0)+1,16))),0,IFERROR(INDEX(Material_Detail!$D:$DC,MATCH($A9,Material_Detail!$DE:$DE,0),16),0)),SUMIFS(T_Shipments[Confirmed_Qty],T_Shipments[Part Name],$A9,T_Shipments[Effective_Week],16))</f>
        <v/>
      </c>
      <c r="R9">
        <f>IF(COUNTIF(Material_Detail!$DE:$DE,$A9)&gt;0,IF(ISNUMBER(SEARCH("[済]",INDEX(Material_Detail!$D:$DC,MATCH($A9,Material_Detail!$DE:$DE,0)+1,17))),0,IFERROR(INDEX(Material_Detail!$D:$DC,MATCH($A9,Material_Detail!$DE:$DE,0),17),0)),SUMIFS(T_Shipments[Confirmed_Qty],T_Shipments[Part Name],$A9,T_Shipments[Effective_Week],17))</f>
        <v/>
      </c>
      <c r="S9">
        <f>IF(COUNTIF(Material_Detail!$DE:$DE,$A9)&gt;0,IF(ISNUMBER(SEARCH("[済]",INDEX(Material_Detail!$D:$DC,MATCH($A9,Material_Detail!$DE:$DE,0)+1,18))),0,IFERROR(INDEX(Material_Detail!$D:$DC,MATCH($A9,Material_Detail!$DE:$DE,0),18),0)),SUMIFS(T_Shipments[Confirmed_Qty],T_Shipments[Part Name],$A9,T_Shipments[Effective_Week],18))</f>
        <v/>
      </c>
      <c r="T9">
        <f>IF(COUNTIF(Material_Detail!$DE:$DE,$A9)&gt;0,IF(ISNUMBER(SEARCH("[済]",INDEX(Material_Detail!$D:$DC,MATCH($A9,Material_Detail!$DE:$DE,0)+1,19))),0,IFERROR(INDEX(Material_Detail!$D:$DC,MATCH($A9,Material_Detail!$DE:$DE,0),19),0)),SUMIFS(T_Shipments[Confirmed_Qty],T_Shipments[Part Name],$A9,T_Shipments[Effective_Week],19))</f>
        <v/>
      </c>
      <c r="U9">
        <f>IF(COUNTIF(Material_Detail!$DE:$DE,$A9)&gt;0,IF(ISNUMBER(SEARCH("[済]",INDEX(Material_Detail!$D:$DC,MATCH($A9,Material_Detail!$DE:$DE,0)+1,20))),0,IFERROR(INDEX(Material_Detail!$D:$DC,MATCH($A9,Material_Detail!$DE:$DE,0),20),0)),SUMIFS(T_Shipments[Confirmed_Qty],T_Shipments[Part Name],$A9,T_Shipments[Effective_Week],20))</f>
        <v/>
      </c>
      <c r="V9">
        <f>IF(COUNTIF(Material_Detail!$DE:$DE,$A9)&gt;0,IF(ISNUMBER(SEARCH("[済]",INDEX(Material_Detail!$D:$DC,MATCH($A9,Material_Detail!$DE:$DE,0)+1,21))),0,IFERROR(INDEX(Material_Detail!$D:$DC,MATCH($A9,Material_Detail!$DE:$DE,0),21),0)),SUMIFS(T_Shipments[Confirmed_Qty],T_Shipments[Part Name],$A9,T_Shipments[Effective_Week],21))</f>
        <v/>
      </c>
      <c r="W9">
        <f>IF(COUNTIF(Material_Detail!$DE:$DE,$A9)&gt;0,IF(ISNUMBER(SEARCH("[済]",INDEX(Material_Detail!$D:$DC,MATCH($A9,Material_Detail!$DE:$DE,0)+1,22))),0,IFERROR(INDEX(Material_Detail!$D:$DC,MATCH($A9,Material_Detail!$DE:$DE,0),22),0)),SUMIFS(T_Shipments[Confirmed_Qty],T_Shipments[Part Name],$A9,T_Shipments[Effective_Week],22))</f>
        <v/>
      </c>
      <c r="X9">
        <f>IF(COUNTIF(Material_Detail!$DE:$DE,$A9)&gt;0,IF(ISNUMBER(SEARCH("[済]",INDEX(Material_Detail!$D:$DC,MATCH($A9,Material_Detail!$DE:$DE,0)+1,23))),0,IFERROR(INDEX(Material_Detail!$D:$DC,MATCH($A9,Material_Detail!$DE:$DE,0),23),0)),SUMIFS(T_Shipments[Confirmed_Qty],T_Shipments[Part Name],$A9,T_Shipments[Effective_Week],23))</f>
        <v/>
      </c>
      <c r="Y9">
        <f>IF(COUNTIF(Material_Detail!$DE:$DE,$A9)&gt;0,IF(ISNUMBER(SEARCH("[済]",INDEX(Material_Detail!$D:$DC,MATCH($A9,Material_Detail!$DE:$DE,0)+1,24))),0,IFERROR(INDEX(Material_Detail!$D:$DC,MATCH($A9,Material_Detail!$DE:$DE,0),24),0)),SUMIFS(T_Shipments[Confirmed_Qty],T_Shipments[Part Name],$A9,T_Shipments[Effective_Week],24))</f>
        <v/>
      </c>
      <c r="Z9">
        <f>IF(COUNTIF(Material_Detail!$DE:$DE,$A9)&gt;0,IF(ISNUMBER(SEARCH("[済]",INDEX(Material_Detail!$D:$DC,MATCH($A9,Material_Detail!$DE:$DE,0)+1,25))),0,IFERROR(INDEX(Material_Detail!$D:$DC,MATCH($A9,Material_Detail!$DE:$DE,0),25),0)),SUMIFS(T_Shipments[Confirmed_Qty],T_Shipments[Part Name],$A9,T_Shipments[Effective_Week],25))</f>
        <v/>
      </c>
      <c r="AA9">
        <f>IF(COUNTIF(Material_Detail!$DE:$DE,$A9)&gt;0,IF(ISNUMBER(SEARCH("[済]",INDEX(Material_Detail!$D:$DC,MATCH($A9,Material_Detail!$DE:$DE,0)+1,26))),0,IFERROR(INDEX(Material_Detail!$D:$DC,MATCH($A9,Material_Detail!$DE:$DE,0),26),0)),SUMIFS(T_Shipments[Confirmed_Qty],T_Shipments[Part Name],$A9,T_Shipments[Effective_Week],26))</f>
        <v/>
      </c>
      <c r="AB9">
        <f>IF(COUNTIF(Material_Detail!$DE:$DE,$A9)&gt;0,IF(ISNUMBER(SEARCH("[済]",INDEX(Material_Detail!$D:$DC,MATCH($A9,Material_Detail!$DE:$DE,0)+1,27))),0,IFERROR(INDEX(Material_Detail!$D:$DC,MATCH($A9,Material_Detail!$DE:$DE,0),27),0)),SUMIFS(T_Shipments[Confirmed_Qty],T_Shipments[Part Name],$A9,T_Shipments[Effective_Week],27))</f>
        <v/>
      </c>
      <c r="AC9">
        <f>IF(COUNTIF(Material_Detail!$DE:$DE,$A9)&gt;0,IF(ISNUMBER(SEARCH("[済]",INDEX(Material_Detail!$D:$DC,MATCH($A9,Material_Detail!$DE:$DE,0)+1,28))),0,IFERROR(INDEX(Material_Detail!$D:$DC,MATCH($A9,Material_Detail!$DE:$DE,0),28),0)),SUMIFS(T_Shipments[Confirmed_Qty],T_Shipments[Part Name],$A9,T_Shipments[Effective_Week],28))</f>
        <v/>
      </c>
      <c r="AD9">
        <f>IF(COUNTIF(Material_Detail!$DE:$DE,$A9)&gt;0,IF(ISNUMBER(SEARCH("[済]",INDEX(Material_Detail!$D:$DC,MATCH($A9,Material_Detail!$DE:$DE,0)+1,29))),0,IFERROR(INDEX(Material_Detail!$D:$DC,MATCH($A9,Material_Detail!$DE:$DE,0),29),0)),SUMIFS(T_Shipments[Confirmed_Qty],T_Shipments[Part Name],$A9,T_Shipments[Effective_Week],29))</f>
        <v/>
      </c>
      <c r="AE9">
        <f>IF(COUNTIF(Material_Detail!$DE:$DE,$A9)&gt;0,IF(ISNUMBER(SEARCH("[済]",INDEX(Material_Detail!$D:$DC,MATCH($A9,Material_Detail!$DE:$DE,0)+1,30))),0,IFERROR(INDEX(Material_Detail!$D:$DC,MATCH($A9,Material_Detail!$DE:$DE,0),30),0)),SUMIFS(T_Shipments[Confirmed_Qty],T_Shipments[Part Name],$A9,T_Shipments[Effective_Week],30))</f>
        <v/>
      </c>
      <c r="AF9">
        <f>IF(COUNTIF(Material_Detail!$DE:$DE,$A9)&gt;0,IF(ISNUMBER(SEARCH("[済]",INDEX(Material_Detail!$D:$DC,MATCH($A9,Material_Detail!$DE:$DE,0)+1,31))),0,IFERROR(INDEX(Material_Detail!$D:$DC,MATCH($A9,Material_Detail!$DE:$DE,0),31),0)),SUMIFS(T_Shipments[Confirmed_Qty],T_Shipments[Part Name],$A9,T_Shipments[Effective_Week],31))</f>
        <v/>
      </c>
      <c r="AG9">
        <f>IF(COUNTIF(Material_Detail!$DE:$DE,$A9)&gt;0,IF(ISNUMBER(SEARCH("[済]",INDEX(Material_Detail!$D:$DC,MATCH($A9,Material_Detail!$DE:$DE,0)+1,32))),0,IFERROR(INDEX(Material_Detail!$D:$DC,MATCH($A9,Material_Detail!$DE:$DE,0),32),0)),SUMIFS(T_Shipments[Confirmed_Qty],T_Shipments[Part Name],$A9,T_Shipments[Effective_Week],32))</f>
        <v/>
      </c>
      <c r="AH9">
        <f>IF(COUNTIF(Material_Detail!$DE:$DE,$A9)&gt;0,IF(ISNUMBER(SEARCH("[済]",INDEX(Material_Detail!$D:$DC,MATCH($A9,Material_Detail!$DE:$DE,0)+1,33))),0,IFERROR(INDEX(Material_Detail!$D:$DC,MATCH($A9,Material_Detail!$DE:$DE,0),33),0)),SUMIFS(T_Shipments[Confirmed_Qty],T_Shipments[Part Name],$A9,T_Shipments[Effective_Week],33))</f>
        <v/>
      </c>
      <c r="AI9">
        <f>IF(COUNTIF(Material_Detail!$DE:$DE,$A9)&gt;0,IF(ISNUMBER(SEARCH("[済]",INDEX(Material_Detail!$D:$DC,MATCH($A9,Material_Detail!$DE:$DE,0)+1,34))),0,IFERROR(INDEX(Material_Detail!$D:$DC,MATCH($A9,Material_Detail!$DE:$DE,0),34),0)),SUMIFS(T_Shipments[Confirmed_Qty],T_Shipments[Part Name],$A9,T_Shipments[Effective_Week],34))</f>
        <v/>
      </c>
      <c r="AJ9">
        <f>IF(COUNTIF(Material_Detail!$DE:$DE,$A9)&gt;0,IF(ISNUMBER(SEARCH("[済]",INDEX(Material_Detail!$D:$DC,MATCH($A9,Material_Detail!$DE:$DE,0)+1,35))),0,IFERROR(INDEX(Material_Detail!$D:$DC,MATCH($A9,Material_Detail!$DE:$DE,0),35),0)),SUMIFS(T_Shipments[Confirmed_Qty],T_Shipments[Part Name],$A9,T_Shipments[Effective_Week],35))</f>
        <v/>
      </c>
      <c r="AK9">
        <f>IF(COUNTIF(Material_Detail!$DE:$DE,$A9)&gt;0,IF(ISNUMBER(SEARCH("[済]",INDEX(Material_Detail!$D:$DC,MATCH($A9,Material_Detail!$DE:$DE,0)+1,36))),0,IFERROR(INDEX(Material_Detail!$D:$DC,MATCH($A9,Material_Detail!$DE:$DE,0),36),0)),SUMIFS(T_Shipments[Confirmed_Qty],T_Shipments[Part Name],$A9,T_Shipments[Effective_Week],36))</f>
        <v/>
      </c>
      <c r="AL9">
        <f>IF(COUNTIF(Material_Detail!$DE:$DE,$A9)&gt;0,IF(ISNUMBER(SEARCH("[済]",INDEX(Material_Detail!$D:$DC,MATCH($A9,Material_Detail!$DE:$DE,0)+1,37))),0,IFERROR(INDEX(Material_Detail!$D:$DC,MATCH($A9,Material_Detail!$DE:$DE,0),37),0)),SUMIFS(T_Shipments[Confirmed_Qty],T_Shipments[Part Name],$A9,T_Shipments[Effective_Week],37))</f>
        <v/>
      </c>
      <c r="AM9">
        <f>IF(COUNTIF(Material_Detail!$DE:$DE,$A9)&gt;0,IF(ISNUMBER(SEARCH("[済]",INDEX(Material_Detail!$D:$DC,MATCH($A9,Material_Detail!$DE:$DE,0)+1,38))),0,IFERROR(INDEX(Material_Detail!$D:$DC,MATCH($A9,Material_Detail!$DE:$DE,0),38),0)),SUMIFS(T_Shipments[Confirmed_Qty],T_Shipments[Part Name],$A9,T_Shipments[Effective_Week],38))</f>
        <v/>
      </c>
      <c r="AN9">
        <f>IF(COUNTIF(Material_Detail!$DE:$DE,$A9)&gt;0,IF(ISNUMBER(SEARCH("[済]",INDEX(Material_Detail!$D:$DC,MATCH($A9,Material_Detail!$DE:$DE,0)+1,39))),0,IFERROR(INDEX(Material_Detail!$D:$DC,MATCH($A9,Material_Detail!$DE:$DE,0),39),0)),SUMIFS(T_Shipments[Confirmed_Qty],T_Shipments[Part Name],$A9,T_Shipments[Effective_Week],39))</f>
        <v/>
      </c>
      <c r="AO9">
        <f>IF(COUNTIF(Material_Detail!$DE:$DE,$A9)&gt;0,IF(ISNUMBER(SEARCH("[済]",INDEX(Material_Detail!$D:$DC,MATCH($A9,Material_Detail!$DE:$DE,0)+1,40))),0,IFERROR(INDEX(Material_Detail!$D:$DC,MATCH($A9,Material_Detail!$DE:$DE,0),40),0)),SUMIFS(T_Shipments[Confirmed_Qty],T_Shipments[Part Name],$A9,T_Shipments[Effective_Week],40))</f>
        <v/>
      </c>
      <c r="AP9">
        <f>IF(COUNTIF(Material_Detail!$DE:$DE,$A9)&gt;0,IF(ISNUMBER(SEARCH("[済]",INDEX(Material_Detail!$D:$DC,MATCH($A9,Material_Detail!$DE:$DE,0)+1,41))),0,IFERROR(INDEX(Material_Detail!$D:$DC,MATCH($A9,Material_Detail!$DE:$DE,0),41),0)),SUMIFS(T_Shipments[Confirmed_Qty],T_Shipments[Part Name],$A9,T_Shipments[Effective_Week],41))</f>
        <v/>
      </c>
      <c r="AQ9">
        <f>IF(COUNTIF(Material_Detail!$DE:$DE,$A9)&gt;0,IF(ISNUMBER(SEARCH("[済]",INDEX(Material_Detail!$D:$DC,MATCH($A9,Material_Detail!$DE:$DE,0)+1,42))),0,IFERROR(INDEX(Material_Detail!$D:$DC,MATCH($A9,Material_Detail!$DE:$DE,0),42),0)),SUMIFS(T_Shipments[Confirmed_Qty],T_Shipments[Part Name],$A9,T_Shipments[Effective_Week],42))</f>
        <v/>
      </c>
      <c r="AR9">
        <f>IF(COUNTIF(Material_Detail!$DE:$DE,$A9)&gt;0,IF(ISNUMBER(SEARCH("[済]",INDEX(Material_Detail!$D:$DC,MATCH($A9,Material_Detail!$DE:$DE,0)+1,43))),0,IFERROR(INDEX(Material_Detail!$D:$DC,MATCH($A9,Material_Detail!$DE:$DE,0),43),0)),SUMIFS(T_Shipments[Confirmed_Qty],T_Shipments[Part Name],$A9,T_Shipments[Effective_Week],43))</f>
        <v/>
      </c>
      <c r="AS9">
        <f>IF(COUNTIF(Material_Detail!$DE:$DE,$A9)&gt;0,IF(ISNUMBER(SEARCH("[済]",INDEX(Material_Detail!$D:$DC,MATCH($A9,Material_Detail!$DE:$DE,0)+1,44))),0,IFERROR(INDEX(Material_Detail!$D:$DC,MATCH($A9,Material_Detail!$DE:$DE,0),44),0)),SUMIFS(T_Shipments[Confirmed_Qty],T_Shipments[Part Name],$A9,T_Shipments[Effective_Week],44))</f>
        <v/>
      </c>
      <c r="AT9">
        <f>IF(COUNTIF(Material_Detail!$DE:$DE,$A9)&gt;0,IF(ISNUMBER(SEARCH("[済]",INDEX(Material_Detail!$D:$DC,MATCH($A9,Material_Detail!$DE:$DE,0)+1,45))),0,IFERROR(INDEX(Material_Detail!$D:$DC,MATCH($A9,Material_Detail!$DE:$DE,0),45),0)),SUMIFS(T_Shipments[Confirmed_Qty],T_Shipments[Part Name],$A9,T_Shipments[Effective_Week],45))</f>
        <v/>
      </c>
      <c r="AU9">
        <f>IF(COUNTIF(Material_Detail!$DE:$DE,$A9)&gt;0,IF(ISNUMBER(SEARCH("[済]",INDEX(Material_Detail!$D:$DC,MATCH($A9,Material_Detail!$DE:$DE,0)+1,46))),0,IFERROR(INDEX(Material_Detail!$D:$DC,MATCH($A9,Material_Detail!$DE:$DE,0),46),0)),SUMIFS(T_Shipments[Confirmed_Qty],T_Shipments[Part Name],$A9,T_Shipments[Effective_Week],46))</f>
        <v/>
      </c>
      <c r="AV9">
        <f>IF(COUNTIF(Material_Detail!$DE:$DE,$A9)&gt;0,IF(ISNUMBER(SEARCH("[済]",INDEX(Material_Detail!$D:$DC,MATCH($A9,Material_Detail!$DE:$DE,0)+1,47))),0,IFERROR(INDEX(Material_Detail!$D:$DC,MATCH($A9,Material_Detail!$DE:$DE,0),47),0)),SUMIFS(T_Shipments[Confirmed_Qty],T_Shipments[Part Name],$A9,T_Shipments[Effective_Week],47))</f>
        <v/>
      </c>
      <c r="AW9">
        <f>IF(COUNTIF(Material_Detail!$DE:$DE,$A9)&gt;0,IF(ISNUMBER(SEARCH("[済]",INDEX(Material_Detail!$D:$DC,MATCH($A9,Material_Detail!$DE:$DE,0)+1,48))),0,IFERROR(INDEX(Material_Detail!$D:$DC,MATCH($A9,Material_Detail!$DE:$DE,0),48),0)),SUMIFS(T_Shipments[Confirmed_Qty],T_Shipments[Part Name],$A9,T_Shipments[Effective_Week],48))</f>
        <v/>
      </c>
      <c r="AX9">
        <f>IF(COUNTIF(Material_Detail!$DE:$DE,$A9)&gt;0,IF(ISNUMBER(SEARCH("[済]",INDEX(Material_Detail!$D:$DC,MATCH($A9,Material_Detail!$DE:$DE,0)+1,49))),0,IFERROR(INDEX(Material_Detail!$D:$DC,MATCH($A9,Material_Detail!$DE:$DE,0),49),0)),SUMIFS(T_Shipments[Confirmed_Qty],T_Shipments[Part Name],$A9,T_Shipments[Effective_Week],49))</f>
        <v/>
      </c>
      <c r="AY9">
        <f>IF(COUNTIF(Material_Detail!$DE:$DE,$A9)&gt;0,IF(ISNUMBER(SEARCH("[済]",INDEX(Material_Detail!$D:$DC,MATCH($A9,Material_Detail!$DE:$DE,0)+1,50))),0,IFERROR(INDEX(Material_Detail!$D:$DC,MATCH($A9,Material_Detail!$DE:$DE,0),50),0)),SUMIFS(T_Shipments[Confirmed_Qty],T_Shipments[Part Name],$A9,T_Shipments[Effective_Week],50))</f>
        <v/>
      </c>
      <c r="AZ9">
        <f>IF(COUNTIF(Material_Detail!$DE:$DE,$A9)&gt;0,IF(ISNUMBER(SEARCH("[済]",INDEX(Material_Detail!$D:$DC,MATCH($A9,Material_Detail!$DE:$DE,0)+1,51))),0,IFERROR(INDEX(Material_Detail!$D:$DC,MATCH($A9,Material_Detail!$DE:$DE,0),51),0)),SUMIFS(T_Shipments[Confirmed_Qty],T_Shipments[Part Name],$A9,T_Shipments[Effective_Week],51))</f>
        <v/>
      </c>
      <c r="BA9">
        <f>IF(COUNTIF(Material_Detail!$DE:$DE,$A9)&gt;0,IF(ISNUMBER(SEARCH("[済]",INDEX(Material_Detail!$D:$DC,MATCH($A9,Material_Detail!$DE:$DE,0)+1,52))),0,IFERROR(INDEX(Material_Detail!$D:$DC,MATCH($A9,Material_Detail!$DE:$DE,0),52),0)),SUMIFS(T_Shipments[Confirmed_Qty],T_Shipments[Part Name],$A9,T_Shipments[Effective_Week],52))</f>
        <v/>
      </c>
      <c r="BB9">
        <f>IF(COUNTIF(Material_Detail!$DE:$DE,$A9)&gt;0,IF(ISNUMBER(SEARCH("[済]",INDEX(Material_Detail!$D:$DC,MATCH($A9,Material_Detail!$DE:$DE,0)+1,53))),0,IFERROR(INDEX(Material_Detail!$D:$DC,MATCH($A9,Material_Detail!$DE:$DE,0),53),0)),SUMIFS(T_Shipments[Confirmed_Qty],T_Shipments[Part Name],$A9,T_Shipments[Effective_Week],53))</f>
        <v/>
      </c>
      <c r="BC9">
        <f>IF(COUNTIF(Material_Detail!$DE:$DE,$A9)&gt;0,IF(ISNUMBER(SEARCH("[済]",INDEX(Material_Detail!$D:$DC,MATCH($A9,Material_Detail!$DE:$DE,0)+1,54))),0,IFERROR(INDEX(Material_Detail!$D:$DC,MATCH($A9,Material_Detail!$DE:$DE,0),54),0)),SUMIFS(T_Shipments[Confirmed_Qty],T_Shipments[Part Name],$A9,T_Shipments[Effective_Week],54))</f>
        <v/>
      </c>
      <c r="BD9">
        <f>IF(COUNTIF(Material_Detail!$DE:$DE,$A9)&gt;0,IF(ISNUMBER(SEARCH("[済]",INDEX(Material_Detail!$D:$DC,MATCH($A9,Material_Detail!$DE:$DE,0)+1,55))),0,IFERROR(INDEX(Material_Detail!$D:$DC,MATCH($A9,Material_Detail!$DE:$DE,0),55),0)),SUMIFS(T_Shipments[Confirmed_Qty],T_Shipments[Part Name],$A9,T_Shipments[Effective_Week],55))</f>
        <v/>
      </c>
      <c r="BE9">
        <f>IF(COUNTIF(Material_Detail!$DE:$DE,$A9)&gt;0,IF(ISNUMBER(SEARCH("[済]",INDEX(Material_Detail!$D:$DC,MATCH($A9,Material_Detail!$DE:$DE,0)+1,56))),0,IFERROR(INDEX(Material_Detail!$D:$DC,MATCH($A9,Material_Detail!$DE:$DE,0),56),0)),SUMIFS(T_Shipments[Confirmed_Qty],T_Shipments[Part Name],$A9,T_Shipments[Effective_Week],56))</f>
        <v/>
      </c>
      <c r="BF9">
        <f>IF(COUNTIF(Material_Detail!$DE:$DE,$A9)&gt;0,IF(ISNUMBER(SEARCH("[済]",INDEX(Material_Detail!$D:$DC,MATCH($A9,Material_Detail!$DE:$DE,0)+1,57))),0,IFERROR(INDEX(Material_Detail!$D:$DC,MATCH($A9,Material_Detail!$DE:$DE,0),57),0)),SUMIFS(T_Shipments[Confirmed_Qty],T_Shipments[Part Name],$A9,T_Shipments[Effective_Week],57))</f>
        <v/>
      </c>
      <c r="BG9">
        <f>IF(COUNTIF(Material_Detail!$DE:$DE,$A9)&gt;0,IF(ISNUMBER(SEARCH("[済]",INDEX(Material_Detail!$D:$DC,MATCH($A9,Material_Detail!$DE:$DE,0)+1,58))),0,IFERROR(INDEX(Material_Detail!$D:$DC,MATCH($A9,Material_Detail!$DE:$DE,0),58),0)),SUMIFS(T_Shipments[Confirmed_Qty],T_Shipments[Part Name],$A9,T_Shipments[Effective_Week],58))</f>
        <v/>
      </c>
      <c r="BH9">
        <f>IF(COUNTIF(Material_Detail!$DE:$DE,$A9)&gt;0,IF(ISNUMBER(SEARCH("[済]",INDEX(Material_Detail!$D:$DC,MATCH($A9,Material_Detail!$DE:$DE,0)+1,59))),0,IFERROR(INDEX(Material_Detail!$D:$DC,MATCH($A9,Material_Detail!$DE:$DE,0),59),0)),SUMIFS(T_Shipments[Confirmed_Qty],T_Shipments[Part Name],$A9,T_Shipments[Effective_Week],59))</f>
        <v/>
      </c>
      <c r="BI9">
        <f>IF(COUNTIF(Material_Detail!$DE:$DE,$A9)&gt;0,IF(ISNUMBER(SEARCH("[済]",INDEX(Material_Detail!$D:$DC,MATCH($A9,Material_Detail!$DE:$DE,0)+1,60))),0,IFERROR(INDEX(Material_Detail!$D:$DC,MATCH($A9,Material_Detail!$DE:$DE,0),60),0)),SUMIFS(T_Shipments[Confirmed_Qty],T_Shipments[Part Name],$A9,T_Shipments[Effective_Week],60))</f>
        <v/>
      </c>
      <c r="BJ9">
        <f>IF(COUNTIF(Material_Detail!$DE:$DE,$A9)&gt;0,IF(ISNUMBER(SEARCH("[済]",INDEX(Material_Detail!$D:$DC,MATCH($A9,Material_Detail!$DE:$DE,0)+1,61))),0,IFERROR(INDEX(Material_Detail!$D:$DC,MATCH($A9,Material_Detail!$DE:$DE,0),61),0)),SUMIFS(T_Shipments[Confirmed_Qty],T_Shipments[Part Name],$A9,T_Shipments[Effective_Week],61))</f>
        <v/>
      </c>
      <c r="BK9">
        <f>IF(COUNTIF(Material_Detail!$DE:$DE,$A9)&gt;0,IF(ISNUMBER(SEARCH("[済]",INDEX(Material_Detail!$D:$DC,MATCH($A9,Material_Detail!$DE:$DE,0)+1,62))),0,IFERROR(INDEX(Material_Detail!$D:$DC,MATCH($A9,Material_Detail!$DE:$DE,0),62),0)),SUMIFS(T_Shipments[Confirmed_Qty],T_Shipments[Part Name],$A9,T_Shipments[Effective_Week],62))</f>
        <v/>
      </c>
      <c r="BL9">
        <f>IF(COUNTIF(Material_Detail!$DE:$DE,$A9)&gt;0,IF(ISNUMBER(SEARCH("[済]",INDEX(Material_Detail!$D:$DC,MATCH($A9,Material_Detail!$DE:$DE,0)+1,63))),0,IFERROR(INDEX(Material_Detail!$D:$DC,MATCH($A9,Material_Detail!$DE:$DE,0),63),0)),SUMIFS(T_Shipments[Confirmed_Qty],T_Shipments[Part Name],$A9,T_Shipments[Effective_Week],63))</f>
        <v/>
      </c>
      <c r="BM9">
        <f>IF(COUNTIF(Material_Detail!$DE:$DE,$A9)&gt;0,IF(ISNUMBER(SEARCH("[済]",INDEX(Material_Detail!$D:$DC,MATCH($A9,Material_Detail!$DE:$DE,0)+1,64))),0,IFERROR(INDEX(Material_Detail!$D:$DC,MATCH($A9,Material_Detail!$DE:$DE,0),64),0)),SUMIFS(T_Shipments[Confirmed_Qty],T_Shipments[Part Name],$A9,T_Shipments[Effective_Week],64))</f>
        <v/>
      </c>
      <c r="BN9">
        <f>IF(COUNTIF(Material_Detail!$DE:$DE,$A9)&gt;0,IF(ISNUMBER(SEARCH("[済]",INDEX(Material_Detail!$D:$DC,MATCH($A9,Material_Detail!$DE:$DE,0)+1,65))),0,IFERROR(INDEX(Material_Detail!$D:$DC,MATCH($A9,Material_Detail!$DE:$DE,0),65),0)),SUMIFS(T_Shipments[Confirmed_Qty],T_Shipments[Part Name],$A9,T_Shipments[Effective_Week],65))</f>
        <v/>
      </c>
      <c r="BO9">
        <f>IF(COUNTIF(Material_Detail!$DE:$DE,$A9)&gt;0,IF(ISNUMBER(SEARCH("[済]",INDEX(Material_Detail!$D:$DC,MATCH($A9,Material_Detail!$DE:$DE,0)+1,66))),0,IFERROR(INDEX(Material_Detail!$D:$DC,MATCH($A9,Material_Detail!$DE:$DE,0),66),0)),SUMIFS(T_Shipments[Confirmed_Qty],T_Shipments[Part Name],$A9,T_Shipments[Effective_Week],66))</f>
        <v/>
      </c>
      <c r="BP9">
        <f>IF(COUNTIF(Material_Detail!$DE:$DE,$A9)&gt;0,IF(ISNUMBER(SEARCH("[済]",INDEX(Material_Detail!$D:$DC,MATCH($A9,Material_Detail!$DE:$DE,0)+1,67))),0,IFERROR(INDEX(Material_Detail!$D:$DC,MATCH($A9,Material_Detail!$DE:$DE,0),67),0)),SUMIFS(T_Shipments[Confirmed_Qty],T_Shipments[Part Name],$A9,T_Shipments[Effective_Week],67))</f>
        <v/>
      </c>
      <c r="BQ9">
        <f>IF(COUNTIF(Material_Detail!$DE:$DE,$A9)&gt;0,IF(ISNUMBER(SEARCH("[済]",INDEX(Material_Detail!$D:$DC,MATCH($A9,Material_Detail!$DE:$DE,0)+1,68))),0,IFERROR(INDEX(Material_Detail!$D:$DC,MATCH($A9,Material_Detail!$DE:$DE,0),68),0)),SUMIFS(T_Shipments[Confirmed_Qty],T_Shipments[Part Name],$A9,T_Shipments[Effective_Week],68))</f>
        <v/>
      </c>
      <c r="BR9">
        <f>IF(COUNTIF(Material_Detail!$DE:$DE,$A9)&gt;0,IF(ISNUMBER(SEARCH("[済]",INDEX(Material_Detail!$D:$DC,MATCH($A9,Material_Detail!$DE:$DE,0)+1,69))),0,IFERROR(INDEX(Material_Detail!$D:$DC,MATCH($A9,Material_Detail!$DE:$DE,0),69),0)),SUMIFS(T_Shipments[Confirmed_Qty],T_Shipments[Part Name],$A9,T_Shipments[Effective_Week],69))</f>
        <v/>
      </c>
      <c r="BS9">
        <f>IF(COUNTIF(Material_Detail!$DE:$DE,$A9)&gt;0,IF(ISNUMBER(SEARCH("[済]",INDEX(Material_Detail!$D:$DC,MATCH($A9,Material_Detail!$DE:$DE,0)+1,70))),0,IFERROR(INDEX(Material_Detail!$D:$DC,MATCH($A9,Material_Detail!$DE:$DE,0),70),0)),SUMIFS(T_Shipments[Confirmed_Qty],T_Shipments[Part Name],$A9,T_Shipments[Effective_Week],70))</f>
        <v/>
      </c>
      <c r="BT9">
        <f>IF(COUNTIF(Material_Detail!$DE:$DE,$A9)&gt;0,IF(ISNUMBER(SEARCH("[済]",INDEX(Material_Detail!$D:$DC,MATCH($A9,Material_Detail!$DE:$DE,0)+1,71))),0,IFERROR(INDEX(Material_Detail!$D:$DC,MATCH($A9,Material_Detail!$DE:$DE,0),71),0)),SUMIFS(T_Shipments[Confirmed_Qty],T_Shipments[Part Name],$A9,T_Shipments[Effective_Week],71))</f>
        <v/>
      </c>
      <c r="BU9">
        <f>IF(COUNTIF(Material_Detail!$DE:$DE,$A9)&gt;0,IF(ISNUMBER(SEARCH("[済]",INDEX(Material_Detail!$D:$DC,MATCH($A9,Material_Detail!$DE:$DE,0)+1,72))),0,IFERROR(INDEX(Material_Detail!$D:$DC,MATCH($A9,Material_Detail!$DE:$DE,0),72),0)),SUMIFS(T_Shipments[Confirmed_Qty],T_Shipments[Part Name],$A9,T_Shipments[Effective_Week],72))</f>
        <v/>
      </c>
      <c r="BV9">
        <f>IF(COUNTIF(Material_Detail!$DE:$DE,$A9)&gt;0,IF(ISNUMBER(SEARCH("[済]",INDEX(Material_Detail!$D:$DC,MATCH($A9,Material_Detail!$DE:$DE,0)+1,73))),0,IFERROR(INDEX(Material_Detail!$D:$DC,MATCH($A9,Material_Detail!$DE:$DE,0),73),0)),SUMIFS(T_Shipments[Confirmed_Qty],T_Shipments[Part Name],$A9,T_Shipments[Effective_Week],73))</f>
        <v/>
      </c>
      <c r="BW9">
        <f>IF(COUNTIF(Material_Detail!$DE:$DE,$A9)&gt;0,IF(ISNUMBER(SEARCH("[済]",INDEX(Material_Detail!$D:$DC,MATCH($A9,Material_Detail!$DE:$DE,0)+1,74))),0,IFERROR(INDEX(Material_Detail!$D:$DC,MATCH($A9,Material_Detail!$DE:$DE,0),74),0)),SUMIFS(T_Shipments[Confirmed_Qty],T_Shipments[Part Name],$A9,T_Shipments[Effective_Week],74))</f>
        <v/>
      </c>
      <c r="BX9">
        <f>IF(COUNTIF(Material_Detail!$DE:$DE,$A9)&gt;0,IF(ISNUMBER(SEARCH("[済]",INDEX(Material_Detail!$D:$DC,MATCH($A9,Material_Detail!$DE:$DE,0)+1,75))),0,IFERROR(INDEX(Material_Detail!$D:$DC,MATCH($A9,Material_Detail!$DE:$DE,0),75),0)),SUMIFS(T_Shipments[Confirmed_Qty],T_Shipments[Part Name],$A9,T_Shipments[Effective_Week],75))</f>
        <v/>
      </c>
      <c r="BY9">
        <f>IF(COUNTIF(Material_Detail!$DE:$DE,$A9)&gt;0,IF(ISNUMBER(SEARCH("[済]",INDEX(Material_Detail!$D:$DC,MATCH($A9,Material_Detail!$DE:$DE,0)+1,76))),0,IFERROR(INDEX(Material_Detail!$D:$DC,MATCH($A9,Material_Detail!$DE:$DE,0),76),0)),SUMIFS(T_Shipments[Confirmed_Qty],T_Shipments[Part Name],$A9,T_Shipments[Effective_Week],76))</f>
        <v/>
      </c>
      <c r="BZ9">
        <f>IF(COUNTIF(Material_Detail!$DE:$DE,$A9)&gt;0,IF(ISNUMBER(SEARCH("[済]",INDEX(Material_Detail!$D:$DC,MATCH($A9,Material_Detail!$DE:$DE,0)+1,77))),0,IFERROR(INDEX(Material_Detail!$D:$DC,MATCH($A9,Material_Detail!$DE:$DE,0),77),0)),SUMIFS(T_Shipments[Confirmed_Qty],T_Shipments[Part Name],$A9,T_Shipments[Effective_Week],77))</f>
        <v/>
      </c>
      <c r="CA9">
        <f>IF(COUNTIF(Material_Detail!$DE:$DE,$A9)&gt;0,IF(ISNUMBER(SEARCH("[済]",INDEX(Material_Detail!$D:$DC,MATCH($A9,Material_Detail!$DE:$DE,0)+1,78))),0,IFERROR(INDEX(Material_Detail!$D:$DC,MATCH($A9,Material_Detail!$DE:$DE,0),78),0)),SUMIFS(T_Shipments[Confirmed_Qty],T_Shipments[Part Name],$A9,T_Shipments[Effective_Week],78))</f>
        <v/>
      </c>
      <c r="CB9">
        <f>IF(COUNTIF(Material_Detail!$DE:$DE,$A9)&gt;0,IF(ISNUMBER(SEARCH("[済]",INDEX(Material_Detail!$D:$DC,MATCH($A9,Material_Detail!$DE:$DE,0)+1,79))),0,IFERROR(INDEX(Material_Detail!$D:$DC,MATCH($A9,Material_Detail!$DE:$DE,0),79),0)),SUMIFS(T_Shipments[Confirmed_Qty],T_Shipments[Part Name],$A9,T_Shipments[Effective_Week],79))</f>
        <v/>
      </c>
      <c r="CC9">
        <f>IF(COUNTIF(Material_Detail!$DE:$DE,$A9)&gt;0,IF(ISNUMBER(SEARCH("[済]",INDEX(Material_Detail!$D:$DC,MATCH($A9,Material_Detail!$DE:$DE,0)+1,80))),0,IFERROR(INDEX(Material_Detail!$D:$DC,MATCH($A9,Material_Detail!$DE:$DE,0),80),0)),SUMIFS(T_Shipments[Confirmed_Qty],T_Shipments[Part Name],$A9,T_Shipments[Effective_Week],80))</f>
        <v/>
      </c>
      <c r="CD9">
        <f>IF(COUNTIF(Material_Detail!$DE:$DE,$A9)&gt;0,IF(ISNUMBER(SEARCH("[済]",INDEX(Material_Detail!$D:$DC,MATCH($A9,Material_Detail!$DE:$DE,0)+1,81))),0,IFERROR(INDEX(Material_Detail!$D:$DC,MATCH($A9,Material_Detail!$DE:$DE,0),81),0)),SUMIFS(T_Shipments[Confirmed_Qty],T_Shipments[Part Name],$A9,T_Shipments[Effective_Week],81))</f>
        <v/>
      </c>
      <c r="CE9">
        <f>IF(COUNTIF(Material_Detail!$DE:$DE,$A9)&gt;0,IF(ISNUMBER(SEARCH("[済]",INDEX(Material_Detail!$D:$DC,MATCH($A9,Material_Detail!$DE:$DE,0)+1,82))),0,IFERROR(INDEX(Material_Detail!$D:$DC,MATCH($A9,Material_Detail!$DE:$DE,0),82),0)),SUMIFS(T_Shipments[Confirmed_Qty],T_Shipments[Part Name],$A9,T_Shipments[Effective_Week],82))</f>
        <v/>
      </c>
      <c r="CF9">
        <f>IF(COUNTIF(Material_Detail!$DE:$DE,$A9)&gt;0,IF(ISNUMBER(SEARCH("[済]",INDEX(Material_Detail!$D:$DC,MATCH($A9,Material_Detail!$DE:$DE,0)+1,83))),0,IFERROR(INDEX(Material_Detail!$D:$DC,MATCH($A9,Material_Detail!$DE:$DE,0),83),0)),SUMIFS(T_Shipments[Confirmed_Qty],T_Shipments[Part Name],$A9,T_Shipments[Effective_Week],83))</f>
        <v/>
      </c>
      <c r="CG9">
        <f>IF(COUNTIF(Material_Detail!$DE:$DE,$A9)&gt;0,IF(ISNUMBER(SEARCH("[済]",INDEX(Material_Detail!$D:$DC,MATCH($A9,Material_Detail!$DE:$DE,0)+1,84))),0,IFERROR(INDEX(Material_Detail!$D:$DC,MATCH($A9,Material_Detail!$DE:$DE,0),84),0)),SUMIFS(T_Shipments[Confirmed_Qty],T_Shipments[Part Name],$A9,T_Shipments[Effective_Week],84))</f>
        <v/>
      </c>
      <c r="CH9">
        <f>IF(COUNTIF(Material_Detail!$DE:$DE,$A9)&gt;0,IF(ISNUMBER(SEARCH("[済]",INDEX(Material_Detail!$D:$DC,MATCH($A9,Material_Detail!$DE:$DE,0)+1,85))),0,IFERROR(INDEX(Material_Detail!$D:$DC,MATCH($A9,Material_Detail!$DE:$DE,0),85),0)),SUMIFS(T_Shipments[Confirmed_Qty],T_Shipments[Part Name],$A9,T_Shipments[Effective_Week],85))</f>
        <v/>
      </c>
      <c r="CI9">
        <f>IF(COUNTIF(Material_Detail!$DE:$DE,$A9)&gt;0,IF(ISNUMBER(SEARCH("[済]",INDEX(Material_Detail!$D:$DC,MATCH($A9,Material_Detail!$DE:$DE,0)+1,86))),0,IFERROR(INDEX(Material_Detail!$D:$DC,MATCH($A9,Material_Detail!$DE:$DE,0),86),0)),SUMIFS(T_Shipments[Confirmed_Qty],T_Shipments[Part Name],$A9,T_Shipments[Effective_Week],86))</f>
        <v/>
      </c>
      <c r="CJ9">
        <f>IF(COUNTIF(Material_Detail!$DE:$DE,$A9)&gt;0,IF(ISNUMBER(SEARCH("[済]",INDEX(Material_Detail!$D:$DC,MATCH($A9,Material_Detail!$DE:$DE,0)+1,87))),0,IFERROR(INDEX(Material_Detail!$D:$DC,MATCH($A9,Material_Detail!$DE:$DE,0),87),0)),SUMIFS(T_Shipments[Confirmed_Qty],T_Shipments[Part Name],$A9,T_Shipments[Effective_Week],87))</f>
        <v/>
      </c>
      <c r="CK9">
        <f>IF(COUNTIF(Material_Detail!$DE:$DE,$A9)&gt;0,IF(ISNUMBER(SEARCH("[済]",INDEX(Material_Detail!$D:$DC,MATCH($A9,Material_Detail!$DE:$DE,0)+1,88))),0,IFERROR(INDEX(Material_Detail!$D:$DC,MATCH($A9,Material_Detail!$DE:$DE,0),88),0)),SUMIFS(T_Shipments[Confirmed_Qty],T_Shipments[Part Name],$A9,T_Shipments[Effective_Week],88))</f>
        <v/>
      </c>
      <c r="CL9">
        <f>IF(COUNTIF(Material_Detail!$DE:$DE,$A9)&gt;0,IF(ISNUMBER(SEARCH("[済]",INDEX(Material_Detail!$D:$DC,MATCH($A9,Material_Detail!$DE:$DE,0)+1,89))),0,IFERROR(INDEX(Material_Detail!$D:$DC,MATCH($A9,Material_Detail!$DE:$DE,0),89),0)),SUMIFS(T_Shipments[Confirmed_Qty],T_Shipments[Part Name],$A9,T_Shipments[Effective_Week],89))</f>
        <v/>
      </c>
      <c r="CM9">
        <f>IF(COUNTIF(Material_Detail!$DE:$DE,$A9)&gt;0,IF(ISNUMBER(SEARCH("[済]",INDEX(Material_Detail!$D:$DC,MATCH($A9,Material_Detail!$DE:$DE,0)+1,90))),0,IFERROR(INDEX(Material_Detail!$D:$DC,MATCH($A9,Material_Detail!$DE:$DE,0),90),0)),SUMIFS(T_Shipments[Confirmed_Qty],T_Shipments[Part Name],$A9,T_Shipments[Effective_Week],90))</f>
        <v/>
      </c>
      <c r="CN9">
        <f>IF(COUNTIF(Material_Detail!$DE:$DE,$A9)&gt;0,IF(ISNUMBER(SEARCH("[済]",INDEX(Material_Detail!$D:$DC,MATCH($A9,Material_Detail!$DE:$DE,0)+1,91))),0,IFERROR(INDEX(Material_Detail!$D:$DC,MATCH($A9,Material_Detail!$DE:$DE,0),91),0)),SUMIFS(T_Shipments[Confirmed_Qty],T_Shipments[Part Name],$A9,T_Shipments[Effective_Week],91))</f>
        <v/>
      </c>
      <c r="CO9">
        <f>IF(COUNTIF(Material_Detail!$DE:$DE,$A9)&gt;0,IF(ISNUMBER(SEARCH("[済]",INDEX(Material_Detail!$D:$DC,MATCH($A9,Material_Detail!$DE:$DE,0)+1,92))),0,IFERROR(INDEX(Material_Detail!$D:$DC,MATCH($A9,Material_Detail!$DE:$DE,0),92),0)),SUMIFS(T_Shipments[Confirmed_Qty],T_Shipments[Part Name],$A9,T_Shipments[Effective_Week],92))</f>
        <v/>
      </c>
      <c r="CP9">
        <f>IF(COUNTIF(Material_Detail!$DE:$DE,$A9)&gt;0,IF(ISNUMBER(SEARCH("[済]",INDEX(Material_Detail!$D:$DC,MATCH($A9,Material_Detail!$DE:$DE,0)+1,93))),0,IFERROR(INDEX(Material_Detail!$D:$DC,MATCH($A9,Material_Detail!$DE:$DE,0),93),0)),SUMIFS(T_Shipments[Confirmed_Qty],T_Shipments[Part Name],$A9,T_Shipments[Effective_Week],93))</f>
        <v/>
      </c>
      <c r="CQ9">
        <f>IF(COUNTIF(Material_Detail!$DE:$DE,$A9)&gt;0,IF(ISNUMBER(SEARCH("[済]",INDEX(Material_Detail!$D:$DC,MATCH($A9,Material_Detail!$DE:$DE,0)+1,94))),0,IFERROR(INDEX(Material_Detail!$D:$DC,MATCH($A9,Material_Detail!$DE:$DE,0),94),0)),SUMIFS(T_Shipments[Confirmed_Qty],T_Shipments[Part Name],$A9,T_Shipments[Effective_Week],94))</f>
        <v/>
      </c>
      <c r="CR9">
        <f>IF(COUNTIF(Material_Detail!$DE:$DE,$A9)&gt;0,IF(ISNUMBER(SEARCH("[済]",INDEX(Material_Detail!$D:$DC,MATCH($A9,Material_Detail!$DE:$DE,0)+1,95))),0,IFERROR(INDEX(Material_Detail!$D:$DC,MATCH($A9,Material_Detail!$DE:$DE,0),95),0)),SUMIFS(T_Shipments[Confirmed_Qty],T_Shipments[Part Name],$A9,T_Shipments[Effective_Week],95))</f>
        <v/>
      </c>
      <c r="CS9">
        <f>IF(COUNTIF(Material_Detail!$DE:$DE,$A9)&gt;0,IF(ISNUMBER(SEARCH("[済]",INDEX(Material_Detail!$D:$DC,MATCH($A9,Material_Detail!$DE:$DE,0)+1,96))),0,IFERROR(INDEX(Material_Detail!$D:$DC,MATCH($A9,Material_Detail!$DE:$DE,0),96),0)),SUMIFS(T_Shipments[Confirmed_Qty],T_Shipments[Part Name],$A9,T_Shipments[Effective_Week],96))</f>
        <v/>
      </c>
      <c r="CT9">
        <f>IF(COUNTIF(Material_Detail!$DE:$DE,$A9)&gt;0,IF(ISNUMBER(SEARCH("[済]",INDEX(Material_Detail!$D:$DC,MATCH($A9,Material_Detail!$DE:$DE,0)+1,97))),0,IFERROR(INDEX(Material_Detail!$D:$DC,MATCH($A9,Material_Detail!$DE:$DE,0),97),0)),SUMIFS(T_Shipments[Confirmed_Qty],T_Shipments[Part Name],$A9,T_Shipments[Effective_Week],97))</f>
        <v/>
      </c>
      <c r="CU9">
        <f>IF(COUNTIF(Material_Detail!$DE:$DE,$A9)&gt;0,IF(ISNUMBER(SEARCH("[済]",INDEX(Material_Detail!$D:$DC,MATCH($A9,Material_Detail!$DE:$DE,0)+1,98))),0,IFERROR(INDEX(Material_Detail!$D:$DC,MATCH($A9,Material_Detail!$DE:$DE,0),98),0)),SUMIFS(T_Shipments[Confirmed_Qty],T_Shipments[Part Name],$A9,T_Shipments[Effective_Week],98))</f>
        <v/>
      </c>
      <c r="CV9">
        <f>IF(COUNTIF(Material_Detail!$DE:$DE,$A9)&gt;0,IF(ISNUMBER(SEARCH("[済]",INDEX(Material_Detail!$D:$DC,MATCH($A9,Material_Detail!$DE:$DE,0)+1,99))),0,IFERROR(INDEX(Material_Detail!$D:$DC,MATCH($A9,Material_Detail!$DE:$DE,0),99),0)),SUMIFS(T_Shipments[Confirmed_Qty],T_Shipments[Part Name],$A9,T_Shipments[Effective_Week],99))</f>
        <v/>
      </c>
      <c r="CW9">
        <f>IF(COUNTIF(Material_Detail!$DE:$DE,$A9)&gt;0,IF(ISNUMBER(SEARCH("[済]",INDEX(Material_Detail!$D:$DC,MATCH($A9,Material_Detail!$DE:$DE,0)+1,100))),0,IFERROR(INDEX(Material_Detail!$D:$DC,MATCH($A9,Material_Detail!$DE:$DE,0),100),0)),SUMIFS(T_Shipments[Confirmed_Qty],T_Shipments[Part Name],$A9,T_Shipments[Effective_Week],100))</f>
        <v/>
      </c>
      <c r="CX9">
        <f>IF(COUNTIF(Material_Detail!$DE:$DE,$A9)&gt;0,IF(ISNUMBER(SEARCH("[済]",INDEX(Material_Detail!$D:$DC,MATCH($A9,Material_Detail!$DE:$DE,0)+1,101))),0,IFERROR(INDEX(Material_Detail!$D:$DC,MATCH($A9,Material_Detail!$DE:$DE,0),101),0)),SUMIFS(T_Shipments[Confirmed_Qty],T_Shipments[Part Name],$A9,T_Shipments[Effective_Week],101))</f>
        <v/>
      </c>
      <c r="CY9">
        <f>IF(COUNTIF(Material_Detail!$DE:$DE,$A9)&gt;0,IF(ISNUMBER(SEARCH("[済]",INDEX(Material_Detail!$D:$DC,MATCH($A9,Material_Detail!$DE:$DE,0)+1,102))),0,IFERROR(INDEX(Material_Detail!$D:$DC,MATCH($A9,Material_Detail!$DE:$DE,0),102),0)),SUMIFS(T_Shipments[Confirmed_Qty],T_Shipments[Part Name],$A9,T_Shipments[Effective_Week],102))</f>
        <v/>
      </c>
      <c r="CZ9">
        <f>IF(COUNTIF(Material_Detail!$DE:$DE,$A9)&gt;0,IF(ISNUMBER(SEARCH("[済]",INDEX(Material_Detail!$D:$DC,MATCH($A9,Material_Detail!$DE:$DE,0)+1,103))),0,IFERROR(INDEX(Material_Detail!$D:$DC,MATCH($A9,Material_Detail!$DE:$DE,0),103),0)),SUMIFS(T_Shipments[Confirmed_Qty],T_Shipments[Part Name],$A9,T_Shipments[Effective_Week],103))</f>
        <v/>
      </c>
      <c r="DA9">
        <f>IF(COUNTIF(Material_Detail!$DE:$DE,$A9)&gt;0,IF(ISNUMBER(SEARCH("[済]",INDEX(Material_Detail!$D:$DC,MATCH($A9,Material_Detail!$DE:$DE,0)+1,104))),0,IFERROR(INDEX(Material_Detail!$D:$DC,MATCH($A9,Material_Detail!$DE:$DE,0),104),0)),SUMIFS(T_Shipments[Confirmed_Qty],T_Shipments[Part Name],$A9,T_Shipments[Effective_Week],104))</f>
        <v/>
      </c>
    </row>
    <row r="10">
      <c r="A10" t="inlineStr">
        <is>
          <t>KEJ</t>
        </is>
      </c>
      <c r="B10">
        <f>IF(COUNTIF(Material_Detail!$DE:$DE,$A10)&gt;0,IF(ISNUMBER(SEARCH("[済]",INDEX(Material_Detail!$D:$DC,MATCH($A10,Material_Detail!$DE:$DE,0)+1,1))),0,IFERROR(INDEX(Material_Detail!$D:$DC,MATCH($A10,Material_Detail!$DE:$DE,0),1),0)),SUMIFS(T_Shipments[Confirmed_Qty],T_Shipments[Part Name],$A10,T_Shipments[Effective_Week],1))</f>
        <v/>
      </c>
      <c r="C10">
        <f>IF(COUNTIF(Material_Detail!$DE:$DE,$A10)&gt;0,IF(ISNUMBER(SEARCH("[済]",INDEX(Material_Detail!$D:$DC,MATCH($A10,Material_Detail!$DE:$DE,0)+1,2))),0,IFERROR(INDEX(Material_Detail!$D:$DC,MATCH($A10,Material_Detail!$DE:$DE,0),2),0)),SUMIFS(T_Shipments[Confirmed_Qty],T_Shipments[Part Name],$A10,T_Shipments[Effective_Week],2))</f>
        <v/>
      </c>
      <c r="D10">
        <f>IF(COUNTIF(Material_Detail!$DE:$DE,$A10)&gt;0,IF(ISNUMBER(SEARCH("[済]",INDEX(Material_Detail!$D:$DC,MATCH($A10,Material_Detail!$DE:$DE,0)+1,3))),0,IFERROR(INDEX(Material_Detail!$D:$DC,MATCH($A10,Material_Detail!$DE:$DE,0),3),0)),SUMIFS(T_Shipments[Confirmed_Qty],T_Shipments[Part Name],$A10,T_Shipments[Effective_Week],3))</f>
        <v/>
      </c>
      <c r="E10">
        <f>IF(COUNTIF(Material_Detail!$DE:$DE,$A10)&gt;0,IF(ISNUMBER(SEARCH("[済]",INDEX(Material_Detail!$D:$DC,MATCH($A10,Material_Detail!$DE:$DE,0)+1,4))),0,IFERROR(INDEX(Material_Detail!$D:$DC,MATCH($A10,Material_Detail!$DE:$DE,0),4),0)),SUMIFS(T_Shipments[Confirmed_Qty],T_Shipments[Part Name],$A10,T_Shipments[Effective_Week],4))</f>
        <v/>
      </c>
      <c r="F10">
        <f>IF(COUNTIF(Material_Detail!$DE:$DE,$A10)&gt;0,IF(ISNUMBER(SEARCH("[済]",INDEX(Material_Detail!$D:$DC,MATCH($A10,Material_Detail!$DE:$DE,0)+1,5))),0,IFERROR(INDEX(Material_Detail!$D:$DC,MATCH($A10,Material_Detail!$DE:$DE,0),5),0)),SUMIFS(T_Shipments[Confirmed_Qty],T_Shipments[Part Name],$A10,T_Shipments[Effective_Week],5))</f>
        <v/>
      </c>
      <c r="G10">
        <f>IF(COUNTIF(Material_Detail!$DE:$DE,$A10)&gt;0,IF(ISNUMBER(SEARCH("[済]",INDEX(Material_Detail!$D:$DC,MATCH($A10,Material_Detail!$DE:$DE,0)+1,6))),0,IFERROR(INDEX(Material_Detail!$D:$DC,MATCH($A10,Material_Detail!$DE:$DE,0),6),0)),SUMIFS(T_Shipments[Confirmed_Qty],T_Shipments[Part Name],$A10,T_Shipments[Effective_Week],6))</f>
        <v/>
      </c>
      <c r="H10">
        <f>IF(COUNTIF(Material_Detail!$DE:$DE,$A10)&gt;0,IF(ISNUMBER(SEARCH("[済]",INDEX(Material_Detail!$D:$DC,MATCH($A10,Material_Detail!$DE:$DE,0)+1,7))),0,IFERROR(INDEX(Material_Detail!$D:$DC,MATCH($A10,Material_Detail!$DE:$DE,0),7),0)),SUMIFS(T_Shipments[Confirmed_Qty],T_Shipments[Part Name],$A10,T_Shipments[Effective_Week],7))</f>
        <v/>
      </c>
      <c r="I10">
        <f>IF(COUNTIF(Material_Detail!$DE:$DE,$A10)&gt;0,IF(ISNUMBER(SEARCH("[済]",INDEX(Material_Detail!$D:$DC,MATCH($A10,Material_Detail!$DE:$DE,0)+1,8))),0,IFERROR(INDEX(Material_Detail!$D:$DC,MATCH($A10,Material_Detail!$DE:$DE,0),8),0)),SUMIFS(T_Shipments[Confirmed_Qty],T_Shipments[Part Name],$A10,T_Shipments[Effective_Week],8))</f>
        <v/>
      </c>
      <c r="J10">
        <f>IF(COUNTIF(Material_Detail!$DE:$DE,$A10)&gt;0,IF(ISNUMBER(SEARCH("[済]",INDEX(Material_Detail!$D:$DC,MATCH($A10,Material_Detail!$DE:$DE,0)+1,9))),0,IFERROR(INDEX(Material_Detail!$D:$DC,MATCH($A10,Material_Detail!$DE:$DE,0),9),0)),SUMIFS(T_Shipments[Confirmed_Qty],T_Shipments[Part Name],$A10,T_Shipments[Effective_Week],9))</f>
        <v/>
      </c>
      <c r="K10">
        <f>IF(COUNTIF(Material_Detail!$DE:$DE,$A10)&gt;0,IF(ISNUMBER(SEARCH("[済]",INDEX(Material_Detail!$D:$DC,MATCH($A10,Material_Detail!$DE:$DE,0)+1,10))),0,IFERROR(INDEX(Material_Detail!$D:$DC,MATCH($A10,Material_Detail!$DE:$DE,0),10),0)),SUMIFS(T_Shipments[Confirmed_Qty],T_Shipments[Part Name],$A10,T_Shipments[Effective_Week],10))</f>
        <v/>
      </c>
      <c r="L10">
        <f>IF(COUNTIF(Material_Detail!$DE:$DE,$A10)&gt;0,IF(ISNUMBER(SEARCH("[済]",INDEX(Material_Detail!$D:$DC,MATCH($A10,Material_Detail!$DE:$DE,0)+1,11))),0,IFERROR(INDEX(Material_Detail!$D:$DC,MATCH($A10,Material_Detail!$DE:$DE,0),11),0)),SUMIFS(T_Shipments[Confirmed_Qty],T_Shipments[Part Name],$A10,T_Shipments[Effective_Week],11))</f>
        <v/>
      </c>
      <c r="M10">
        <f>IF(COUNTIF(Material_Detail!$DE:$DE,$A10)&gt;0,IF(ISNUMBER(SEARCH("[済]",INDEX(Material_Detail!$D:$DC,MATCH($A10,Material_Detail!$DE:$DE,0)+1,12))),0,IFERROR(INDEX(Material_Detail!$D:$DC,MATCH($A10,Material_Detail!$DE:$DE,0),12),0)),SUMIFS(T_Shipments[Confirmed_Qty],T_Shipments[Part Name],$A10,T_Shipments[Effective_Week],12))</f>
        <v/>
      </c>
      <c r="N10">
        <f>IF(COUNTIF(Material_Detail!$DE:$DE,$A10)&gt;0,IF(ISNUMBER(SEARCH("[済]",INDEX(Material_Detail!$D:$DC,MATCH($A10,Material_Detail!$DE:$DE,0)+1,13))),0,IFERROR(INDEX(Material_Detail!$D:$DC,MATCH($A10,Material_Detail!$DE:$DE,0),13),0)),SUMIFS(T_Shipments[Confirmed_Qty],T_Shipments[Part Name],$A10,T_Shipments[Effective_Week],13))</f>
        <v/>
      </c>
      <c r="O10">
        <f>IF(COUNTIF(Material_Detail!$DE:$DE,$A10)&gt;0,IF(ISNUMBER(SEARCH("[済]",INDEX(Material_Detail!$D:$DC,MATCH($A10,Material_Detail!$DE:$DE,0)+1,14))),0,IFERROR(INDEX(Material_Detail!$D:$DC,MATCH($A10,Material_Detail!$DE:$DE,0),14),0)),SUMIFS(T_Shipments[Confirmed_Qty],T_Shipments[Part Name],$A10,T_Shipments[Effective_Week],14))</f>
        <v/>
      </c>
      <c r="P10">
        <f>IF(COUNTIF(Material_Detail!$DE:$DE,$A10)&gt;0,IF(ISNUMBER(SEARCH("[済]",INDEX(Material_Detail!$D:$DC,MATCH($A10,Material_Detail!$DE:$DE,0)+1,15))),0,IFERROR(INDEX(Material_Detail!$D:$DC,MATCH($A10,Material_Detail!$DE:$DE,0),15),0)),SUMIFS(T_Shipments[Confirmed_Qty],T_Shipments[Part Name],$A10,T_Shipments[Effective_Week],15))</f>
        <v/>
      </c>
      <c r="Q10">
        <f>IF(COUNTIF(Material_Detail!$DE:$DE,$A10)&gt;0,IF(ISNUMBER(SEARCH("[済]",INDEX(Material_Detail!$D:$DC,MATCH($A10,Material_Detail!$DE:$DE,0)+1,16))),0,IFERROR(INDEX(Material_Detail!$D:$DC,MATCH($A10,Material_Detail!$DE:$DE,0),16),0)),SUMIFS(T_Shipments[Confirmed_Qty],T_Shipments[Part Name],$A10,T_Shipments[Effective_Week],16))</f>
        <v/>
      </c>
      <c r="R10">
        <f>IF(COUNTIF(Material_Detail!$DE:$DE,$A10)&gt;0,IF(ISNUMBER(SEARCH("[済]",INDEX(Material_Detail!$D:$DC,MATCH($A10,Material_Detail!$DE:$DE,0)+1,17))),0,IFERROR(INDEX(Material_Detail!$D:$DC,MATCH($A10,Material_Detail!$DE:$DE,0),17),0)),SUMIFS(T_Shipments[Confirmed_Qty],T_Shipments[Part Name],$A10,T_Shipments[Effective_Week],17))</f>
        <v/>
      </c>
      <c r="S10">
        <f>IF(COUNTIF(Material_Detail!$DE:$DE,$A10)&gt;0,IF(ISNUMBER(SEARCH("[済]",INDEX(Material_Detail!$D:$DC,MATCH($A10,Material_Detail!$DE:$DE,0)+1,18))),0,IFERROR(INDEX(Material_Detail!$D:$DC,MATCH($A10,Material_Detail!$DE:$DE,0),18),0)),SUMIFS(T_Shipments[Confirmed_Qty],T_Shipments[Part Name],$A10,T_Shipments[Effective_Week],18))</f>
        <v/>
      </c>
      <c r="T10">
        <f>IF(COUNTIF(Material_Detail!$DE:$DE,$A10)&gt;0,IF(ISNUMBER(SEARCH("[済]",INDEX(Material_Detail!$D:$DC,MATCH($A10,Material_Detail!$DE:$DE,0)+1,19))),0,IFERROR(INDEX(Material_Detail!$D:$DC,MATCH($A10,Material_Detail!$DE:$DE,0),19),0)),SUMIFS(T_Shipments[Confirmed_Qty],T_Shipments[Part Name],$A10,T_Shipments[Effective_Week],19))</f>
        <v/>
      </c>
      <c r="U10">
        <f>IF(COUNTIF(Material_Detail!$DE:$DE,$A10)&gt;0,IF(ISNUMBER(SEARCH("[済]",INDEX(Material_Detail!$D:$DC,MATCH($A10,Material_Detail!$DE:$DE,0)+1,20))),0,IFERROR(INDEX(Material_Detail!$D:$DC,MATCH($A10,Material_Detail!$DE:$DE,0),20),0)),SUMIFS(T_Shipments[Confirmed_Qty],T_Shipments[Part Name],$A10,T_Shipments[Effective_Week],20))</f>
        <v/>
      </c>
      <c r="V10">
        <f>IF(COUNTIF(Material_Detail!$DE:$DE,$A10)&gt;0,IF(ISNUMBER(SEARCH("[済]",INDEX(Material_Detail!$D:$DC,MATCH($A10,Material_Detail!$DE:$DE,0)+1,21))),0,IFERROR(INDEX(Material_Detail!$D:$DC,MATCH($A10,Material_Detail!$DE:$DE,0),21),0)),SUMIFS(T_Shipments[Confirmed_Qty],T_Shipments[Part Name],$A10,T_Shipments[Effective_Week],21))</f>
        <v/>
      </c>
      <c r="W10">
        <f>IF(COUNTIF(Material_Detail!$DE:$DE,$A10)&gt;0,IF(ISNUMBER(SEARCH("[済]",INDEX(Material_Detail!$D:$DC,MATCH($A10,Material_Detail!$DE:$DE,0)+1,22))),0,IFERROR(INDEX(Material_Detail!$D:$DC,MATCH($A10,Material_Detail!$DE:$DE,0),22),0)),SUMIFS(T_Shipments[Confirmed_Qty],T_Shipments[Part Name],$A10,T_Shipments[Effective_Week],22))</f>
        <v/>
      </c>
      <c r="X10">
        <f>IF(COUNTIF(Material_Detail!$DE:$DE,$A10)&gt;0,IF(ISNUMBER(SEARCH("[済]",INDEX(Material_Detail!$D:$DC,MATCH($A10,Material_Detail!$DE:$DE,0)+1,23))),0,IFERROR(INDEX(Material_Detail!$D:$DC,MATCH($A10,Material_Detail!$DE:$DE,0),23),0)),SUMIFS(T_Shipments[Confirmed_Qty],T_Shipments[Part Name],$A10,T_Shipments[Effective_Week],23))</f>
        <v/>
      </c>
      <c r="Y10">
        <f>IF(COUNTIF(Material_Detail!$DE:$DE,$A10)&gt;0,IF(ISNUMBER(SEARCH("[済]",INDEX(Material_Detail!$D:$DC,MATCH($A10,Material_Detail!$DE:$DE,0)+1,24))),0,IFERROR(INDEX(Material_Detail!$D:$DC,MATCH($A10,Material_Detail!$DE:$DE,0),24),0)),SUMIFS(T_Shipments[Confirmed_Qty],T_Shipments[Part Name],$A10,T_Shipments[Effective_Week],24))</f>
        <v/>
      </c>
      <c r="Z10">
        <f>IF(COUNTIF(Material_Detail!$DE:$DE,$A10)&gt;0,IF(ISNUMBER(SEARCH("[済]",INDEX(Material_Detail!$D:$DC,MATCH($A10,Material_Detail!$DE:$DE,0)+1,25))),0,IFERROR(INDEX(Material_Detail!$D:$DC,MATCH($A10,Material_Detail!$DE:$DE,0),25),0)),SUMIFS(T_Shipments[Confirmed_Qty],T_Shipments[Part Name],$A10,T_Shipments[Effective_Week],25))</f>
        <v/>
      </c>
      <c r="AA10">
        <f>IF(COUNTIF(Material_Detail!$DE:$DE,$A10)&gt;0,IF(ISNUMBER(SEARCH("[済]",INDEX(Material_Detail!$D:$DC,MATCH($A10,Material_Detail!$DE:$DE,0)+1,26))),0,IFERROR(INDEX(Material_Detail!$D:$DC,MATCH($A10,Material_Detail!$DE:$DE,0),26),0)),SUMIFS(T_Shipments[Confirmed_Qty],T_Shipments[Part Name],$A10,T_Shipments[Effective_Week],26))</f>
        <v/>
      </c>
      <c r="AB10">
        <f>IF(COUNTIF(Material_Detail!$DE:$DE,$A10)&gt;0,IF(ISNUMBER(SEARCH("[済]",INDEX(Material_Detail!$D:$DC,MATCH($A10,Material_Detail!$DE:$DE,0)+1,27))),0,IFERROR(INDEX(Material_Detail!$D:$DC,MATCH($A10,Material_Detail!$DE:$DE,0),27),0)),SUMIFS(T_Shipments[Confirmed_Qty],T_Shipments[Part Name],$A10,T_Shipments[Effective_Week],27))</f>
        <v/>
      </c>
      <c r="AC10">
        <f>IF(COUNTIF(Material_Detail!$DE:$DE,$A10)&gt;0,IF(ISNUMBER(SEARCH("[済]",INDEX(Material_Detail!$D:$DC,MATCH($A10,Material_Detail!$DE:$DE,0)+1,28))),0,IFERROR(INDEX(Material_Detail!$D:$DC,MATCH($A10,Material_Detail!$DE:$DE,0),28),0)),SUMIFS(T_Shipments[Confirmed_Qty],T_Shipments[Part Name],$A10,T_Shipments[Effective_Week],28))</f>
        <v/>
      </c>
      <c r="AD10">
        <f>IF(COUNTIF(Material_Detail!$DE:$DE,$A10)&gt;0,IF(ISNUMBER(SEARCH("[済]",INDEX(Material_Detail!$D:$DC,MATCH($A10,Material_Detail!$DE:$DE,0)+1,29))),0,IFERROR(INDEX(Material_Detail!$D:$DC,MATCH($A10,Material_Detail!$DE:$DE,0),29),0)),SUMIFS(T_Shipments[Confirmed_Qty],T_Shipments[Part Name],$A10,T_Shipments[Effective_Week],29))</f>
        <v/>
      </c>
      <c r="AE10">
        <f>IF(COUNTIF(Material_Detail!$DE:$DE,$A10)&gt;0,IF(ISNUMBER(SEARCH("[済]",INDEX(Material_Detail!$D:$DC,MATCH($A10,Material_Detail!$DE:$DE,0)+1,30))),0,IFERROR(INDEX(Material_Detail!$D:$DC,MATCH($A10,Material_Detail!$DE:$DE,0),30),0)),SUMIFS(T_Shipments[Confirmed_Qty],T_Shipments[Part Name],$A10,T_Shipments[Effective_Week],30))</f>
        <v/>
      </c>
      <c r="AF10">
        <f>IF(COUNTIF(Material_Detail!$DE:$DE,$A10)&gt;0,IF(ISNUMBER(SEARCH("[済]",INDEX(Material_Detail!$D:$DC,MATCH($A10,Material_Detail!$DE:$DE,0)+1,31))),0,IFERROR(INDEX(Material_Detail!$D:$DC,MATCH($A10,Material_Detail!$DE:$DE,0),31),0)),SUMIFS(T_Shipments[Confirmed_Qty],T_Shipments[Part Name],$A10,T_Shipments[Effective_Week],31))</f>
        <v/>
      </c>
      <c r="AG10">
        <f>IF(COUNTIF(Material_Detail!$DE:$DE,$A10)&gt;0,IF(ISNUMBER(SEARCH("[済]",INDEX(Material_Detail!$D:$DC,MATCH($A10,Material_Detail!$DE:$DE,0)+1,32))),0,IFERROR(INDEX(Material_Detail!$D:$DC,MATCH($A10,Material_Detail!$DE:$DE,0),32),0)),SUMIFS(T_Shipments[Confirmed_Qty],T_Shipments[Part Name],$A10,T_Shipments[Effective_Week],32))</f>
        <v/>
      </c>
      <c r="AH10">
        <f>IF(COUNTIF(Material_Detail!$DE:$DE,$A10)&gt;0,IF(ISNUMBER(SEARCH("[済]",INDEX(Material_Detail!$D:$DC,MATCH($A10,Material_Detail!$DE:$DE,0)+1,33))),0,IFERROR(INDEX(Material_Detail!$D:$DC,MATCH($A10,Material_Detail!$DE:$DE,0),33),0)),SUMIFS(T_Shipments[Confirmed_Qty],T_Shipments[Part Name],$A10,T_Shipments[Effective_Week],33))</f>
        <v/>
      </c>
      <c r="AI10">
        <f>IF(COUNTIF(Material_Detail!$DE:$DE,$A10)&gt;0,IF(ISNUMBER(SEARCH("[済]",INDEX(Material_Detail!$D:$DC,MATCH($A10,Material_Detail!$DE:$DE,0)+1,34))),0,IFERROR(INDEX(Material_Detail!$D:$DC,MATCH($A10,Material_Detail!$DE:$DE,0),34),0)),SUMIFS(T_Shipments[Confirmed_Qty],T_Shipments[Part Name],$A10,T_Shipments[Effective_Week],34))</f>
        <v/>
      </c>
      <c r="AJ10">
        <f>IF(COUNTIF(Material_Detail!$DE:$DE,$A10)&gt;0,IF(ISNUMBER(SEARCH("[済]",INDEX(Material_Detail!$D:$DC,MATCH($A10,Material_Detail!$DE:$DE,0)+1,35))),0,IFERROR(INDEX(Material_Detail!$D:$DC,MATCH($A10,Material_Detail!$DE:$DE,0),35),0)),SUMIFS(T_Shipments[Confirmed_Qty],T_Shipments[Part Name],$A10,T_Shipments[Effective_Week],35))</f>
        <v/>
      </c>
      <c r="AK10">
        <f>IF(COUNTIF(Material_Detail!$DE:$DE,$A10)&gt;0,IF(ISNUMBER(SEARCH("[済]",INDEX(Material_Detail!$D:$DC,MATCH($A10,Material_Detail!$DE:$DE,0)+1,36))),0,IFERROR(INDEX(Material_Detail!$D:$DC,MATCH($A10,Material_Detail!$DE:$DE,0),36),0)),SUMIFS(T_Shipments[Confirmed_Qty],T_Shipments[Part Name],$A10,T_Shipments[Effective_Week],36))</f>
        <v/>
      </c>
      <c r="AL10">
        <f>IF(COUNTIF(Material_Detail!$DE:$DE,$A10)&gt;0,IF(ISNUMBER(SEARCH("[済]",INDEX(Material_Detail!$D:$DC,MATCH($A10,Material_Detail!$DE:$DE,0)+1,37))),0,IFERROR(INDEX(Material_Detail!$D:$DC,MATCH($A10,Material_Detail!$DE:$DE,0),37),0)),SUMIFS(T_Shipments[Confirmed_Qty],T_Shipments[Part Name],$A10,T_Shipments[Effective_Week],37))</f>
        <v/>
      </c>
      <c r="AM10">
        <f>IF(COUNTIF(Material_Detail!$DE:$DE,$A10)&gt;0,IF(ISNUMBER(SEARCH("[済]",INDEX(Material_Detail!$D:$DC,MATCH($A10,Material_Detail!$DE:$DE,0)+1,38))),0,IFERROR(INDEX(Material_Detail!$D:$DC,MATCH($A10,Material_Detail!$DE:$DE,0),38),0)),SUMIFS(T_Shipments[Confirmed_Qty],T_Shipments[Part Name],$A10,T_Shipments[Effective_Week],38))</f>
        <v/>
      </c>
      <c r="AN10">
        <f>IF(COUNTIF(Material_Detail!$DE:$DE,$A10)&gt;0,IF(ISNUMBER(SEARCH("[済]",INDEX(Material_Detail!$D:$DC,MATCH($A10,Material_Detail!$DE:$DE,0)+1,39))),0,IFERROR(INDEX(Material_Detail!$D:$DC,MATCH($A10,Material_Detail!$DE:$DE,0),39),0)),SUMIFS(T_Shipments[Confirmed_Qty],T_Shipments[Part Name],$A10,T_Shipments[Effective_Week],39))</f>
        <v/>
      </c>
      <c r="AO10">
        <f>IF(COUNTIF(Material_Detail!$DE:$DE,$A10)&gt;0,IF(ISNUMBER(SEARCH("[済]",INDEX(Material_Detail!$D:$DC,MATCH($A10,Material_Detail!$DE:$DE,0)+1,40))),0,IFERROR(INDEX(Material_Detail!$D:$DC,MATCH($A10,Material_Detail!$DE:$DE,0),40),0)),SUMIFS(T_Shipments[Confirmed_Qty],T_Shipments[Part Name],$A10,T_Shipments[Effective_Week],40))</f>
        <v/>
      </c>
      <c r="AP10">
        <f>IF(COUNTIF(Material_Detail!$DE:$DE,$A10)&gt;0,IF(ISNUMBER(SEARCH("[済]",INDEX(Material_Detail!$D:$DC,MATCH($A10,Material_Detail!$DE:$DE,0)+1,41))),0,IFERROR(INDEX(Material_Detail!$D:$DC,MATCH($A10,Material_Detail!$DE:$DE,0),41),0)),SUMIFS(T_Shipments[Confirmed_Qty],T_Shipments[Part Name],$A10,T_Shipments[Effective_Week],41))</f>
        <v/>
      </c>
      <c r="AQ10">
        <f>IF(COUNTIF(Material_Detail!$DE:$DE,$A10)&gt;0,IF(ISNUMBER(SEARCH("[済]",INDEX(Material_Detail!$D:$DC,MATCH($A10,Material_Detail!$DE:$DE,0)+1,42))),0,IFERROR(INDEX(Material_Detail!$D:$DC,MATCH($A10,Material_Detail!$DE:$DE,0),42),0)),SUMIFS(T_Shipments[Confirmed_Qty],T_Shipments[Part Name],$A10,T_Shipments[Effective_Week],42))</f>
        <v/>
      </c>
      <c r="AR10">
        <f>IF(COUNTIF(Material_Detail!$DE:$DE,$A10)&gt;0,IF(ISNUMBER(SEARCH("[済]",INDEX(Material_Detail!$D:$DC,MATCH($A10,Material_Detail!$DE:$DE,0)+1,43))),0,IFERROR(INDEX(Material_Detail!$D:$DC,MATCH($A10,Material_Detail!$DE:$DE,0),43),0)),SUMIFS(T_Shipments[Confirmed_Qty],T_Shipments[Part Name],$A10,T_Shipments[Effective_Week],43))</f>
        <v/>
      </c>
      <c r="AS10">
        <f>IF(COUNTIF(Material_Detail!$DE:$DE,$A10)&gt;0,IF(ISNUMBER(SEARCH("[済]",INDEX(Material_Detail!$D:$DC,MATCH($A10,Material_Detail!$DE:$DE,0)+1,44))),0,IFERROR(INDEX(Material_Detail!$D:$DC,MATCH($A10,Material_Detail!$DE:$DE,0),44),0)),SUMIFS(T_Shipments[Confirmed_Qty],T_Shipments[Part Name],$A10,T_Shipments[Effective_Week],44))</f>
        <v/>
      </c>
      <c r="AT10">
        <f>IF(COUNTIF(Material_Detail!$DE:$DE,$A10)&gt;0,IF(ISNUMBER(SEARCH("[済]",INDEX(Material_Detail!$D:$DC,MATCH($A10,Material_Detail!$DE:$DE,0)+1,45))),0,IFERROR(INDEX(Material_Detail!$D:$DC,MATCH($A10,Material_Detail!$DE:$DE,0),45),0)),SUMIFS(T_Shipments[Confirmed_Qty],T_Shipments[Part Name],$A10,T_Shipments[Effective_Week],45))</f>
        <v/>
      </c>
      <c r="AU10">
        <f>IF(COUNTIF(Material_Detail!$DE:$DE,$A10)&gt;0,IF(ISNUMBER(SEARCH("[済]",INDEX(Material_Detail!$D:$DC,MATCH($A10,Material_Detail!$DE:$DE,0)+1,46))),0,IFERROR(INDEX(Material_Detail!$D:$DC,MATCH($A10,Material_Detail!$DE:$DE,0),46),0)),SUMIFS(T_Shipments[Confirmed_Qty],T_Shipments[Part Name],$A10,T_Shipments[Effective_Week],46))</f>
        <v/>
      </c>
      <c r="AV10">
        <f>IF(COUNTIF(Material_Detail!$DE:$DE,$A10)&gt;0,IF(ISNUMBER(SEARCH("[済]",INDEX(Material_Detail!$D:$DC,MATCH($A10,Material_Detail!$DE:$DE,0)+1,47))),0,IFERROR(INDEX(Material_Detail!$D:$DC,MATCH($A10,Material_Detail!$DE:$DE,0),47),0)),SUMIFS(T_Shipments[Confirmed_Qty],T_Shipments[Part Name],$A10,T_Shipments[Effective_Week],47))</f>
        <v/>
      </c>
      <c r="AW10">
        <f>IF(COUNTIF(Material_Detail!$DE:$DE,$A10)&gt;0,IF(ISNUMBER(SEARCH("[済]",INDEX(Material_Detail!$D:$DC,MATCH($A10,Material_Detail!$DE:$DE,0)+1,48))),0,IFERROR(INDEX(Material_Detail!$D:$DC,MATCH($A10,Material_Detail!$DE:$DE,0),48),0)),SUMIFS(T_Shipments[Confirmed_Qty],T_Shipments[Part Name],$A10,T_Shipments[Effective_Week],48))</f>
        <v/>
      </c>
      <c r="AX10">
        <f>IF(COUNTIF(Material_Detail!$DE:$DE,$A10)&gt;0,IF(ISNUMBER(SEARCH("[済]",INDEX(Material_Detail!$D:$DC,MATCH($A10,Material_Detail!$DE:$DE,0)+1,49))),0,IFERROR(INDEX(Material_Detail!$D:$DC,MATCH($A10,Material_Detail!$DE:$DE,0),49),0)),SUMIFS(T_Shipments[Confirmed_Qty],T_Shipments[Part Name],$A10,T_Shipments[Effective_Week],49))</f>
        <v/>
      </c>
      <c r="AY10">
        <f>IF(COUNTIF(Material_Detail!$DE:$DE,$A10)&gt;0,IF(ISNUMBER(SEARCH("[済]",INDEX(Material_Detail!$D:$DC,MATCH($A10,Material_Detail!$DE:$DE,0)+1,50))),0,IFERROR(INDEX(Material_Detail!$D:$DC,MATCH($A10,Material_Detail!$DE:$DE,0),50),0)),SUMIFS(T_Shipments[Confirmed_Qty],T_Shipments[Part Name],$A10,T_Shipments[Effective_Week],50))</f>
        <v/>
      </c>
      <c r="AZ10">
        <f>IF(COUNTIF(Material_Detail!$DE:$DE,$A10)&gt;0,IF(ISNUMBER(SEARCH("[済]",INDEX(Material_Detail!$D:$DC,MATCH($A10,Material_Detail!$DE:$DE,0)+1,51))),0,IFERROR(INDEX(Material_Detail!$D:$DC,MATCH($A10,Material_Detail!$DE:$DE,0),51),0)),SUMIFS(T_Shipments[Confirmed_Qty],T_Shipments[Part Name],$A10,T_Shipments[Effective_Week],51))</f>
        <v/>
      </c>
      <c r="BA10">
        <f>IF(COUNTIF(Material_Detail!$DE:$DE,$A10)&gt;0,IF(ISNUMBER(SEARCH("[済]",INDEX(Material_Detail!$D:$DC,MATCH($A10,Material_Detail!$DE:$DE,0)+1,52))),0,IFERROR(INDEX(Material_Detail!$D:$DC,MATCH($A10,Material_Detail!$DE:$DE,0),52),0)),SUMIFS(T_Shipments[Confirmed_Qty],T_Shipments[Part Name],$A10,T_Shipments[Effective_Week],52))</f>
        <v/>
      </c>
      <c r="BB10">
        <f>IF(COUNTIF(Material_Detail!$DE:$DE,$A10)&gt;0,IF(ISNUMBER(SEARCH("[済]",INDEX(Material_Detail!$D:$DC,MATCH($A10,Material_Detail!$DE:$DE,0)+1,53))),0,IFERROR(INDEX(Material_Detail!$D:$DC,MATCH($A10,Material_Detail!$DE:$DE,0),53),0)),SUMIFS(T_Shipments[Confirmed_Qty],T_Shipments[Part Name],$A10,T_Shipments[Effective_Week],53))</f>
        <v/>
      </c>
      <c r="BC10">
        <f>IF(COUNTIF(Material_Detail!$DE:$DE,$A10)&gt;0,IF(ISNUMBER(SEARCH("[済]",INDEX(Material_Detail!$D:$DC,MATCH($A10,Material_Detail!$DE:$DE,0)+1,54))),0,IFERROR(INDEX(Material_Detail!$D:$DC,MATCH($A10,Material_Detail!$DE:$DE,0),54),0)),SUMIFS(T_Shipments[Confirmed_Qty],T_Shipments[Part Name],$A10,T_Shipments[Effective_Week],54))</f>
        <v/>
      </c>
      <c r="BD10">
        <f>IF(COUNTIF(Material_Detail!$DE:$DE,$A10)&gt;0,IF(ISNUMBER(SEARCH("[済]",INDEX(Material_Detail!$D:$DC,MATCH($A10,Material_Detail!$DE:$DE,0)+1,55))),0,IFERROR(INDEX(Material_Detail!$D:$DC,MATCH($A10,Material_Detail!$DE:$DE,0),55),0)),SUMIFS(T_Shipments[Confirmed_Qty],T_Shipments[Part Name],$A10,T_Shipments[Effective_Week],55))</f>
        <v/>
      </c>
      <c r="BE10">
        <f>IF(COUNTIF(Material_Detail!$DE:$DE,$A10)&gt;0,IF(ISNUMBER(SEARCH("[済]",INDEX(Material_Detail!$D:$DC,MATCH($A10,Material_Detail!$DE:$DE,0)+1,56))),0,IFERROR(INDEX(Material_Detail!$D:$DC,MATCH($A10,Material_Detail!$DE:$DE,0),56),0)),SUMIFS(T_Shipments[Confirmed_Qty],T_Shipments[Part Name],$A10,T_Shipments[Effective_Week],56))</f>
        <v/>
      </c>
      <c r="BF10">
        <f>IF(COUNTIF(Material_Detail!$DE:$DE,$A10)&gt;0,IF(ISNUMBER(SEARCH("[済]",INDEX(Material_Detail!$D:$DC,MATCH($A10,Material_Detail!$DE:$DE,0)+1,57))),0,IFERROR(INDEX(Material_Detail!$D:$DC,MATCH($A10,Material_Detail!$DE:$DE,0),57),0)),SUMIFS(T_Shipments[Confirmed_Qty],T_Shipments[Part Name],$A10,T_Shipments[Effective_Week],57))</f>
        <v/>
      </c>
      <c r="BG10">
        <f>IF(COUNTIF(Material_Detail!$DE:$DE,$A10)&gt;0,IF(ISNUMBER(SEARCH("[済]",INDEX(Material_Detail!$D:$DC,MATCH($A10,Material_Detail!$DE:$DE,0)+1,58))),0,IFERROR(INDEX(Material_Detail!$D:$DC,MATCH($A10,Material_Detail!$DE:$DE,0),58),0)),SUMIFS(T_Shipments[Confirmed_Qty],T_Shipments[Part Name],$A10,T_Shipments[Effective_Week],58))</f>
        <v/>
      </c>
      <c r="BH10">
        <f>IF(COUNTIF(Material_Detail!$DE:$DE,$A10)&gt;0,IF(ISNUMBER(SEARCH("[済]",INDEX(Material_Detail!$D:$DC,MATCH($A10,Material_Detail!$DE:$DE,0)+1,59))),0,IFERROR(INDEX(Material_Detail!$D:$DC,MATCH($A10,Material_Detail!$DE:$DE,0),59),0)),SUMIFS(T_Shipments[Confirmed_Qty],T_Shipments[Part Name],$A10,T_Shipments[Effective_Week],59))</f>
        <v/>
      </c>
      <c r="BI10">
        <f>IF(COUNTIF(Material_Detail!$DE:$DE,$A10)&gt;0,IF(ISNUMBER(SEARCH("[済]",INDEX(Material_Detail!$D:$DC,MATCH($A10,Material_Detail!$DE:$DE,0)+1,60))),0,IFERROR(INDEX(Material_Detail!$D:$DC,MATCH($A10,Material_Detail!$DE:$DE,0),60),0)),SUMIFS(T_Shipments[Confirmed_Qty],T_Shipments[Part Name],$A10,T_Shipments[Effective_Week],60))</f>
        <v/>
      </c>
      <c r="BJ10">
        <f>IF(COUNTIF(Material_Detail!$DE:$DE,$A10)&gt;0,IF(ISNUMBER(SEARCH("[済]",INDEX(Material_Detail!$D:$DC,MATCH($A10,Material_Detail!$DE:$DE,0)+1,61))),0,IFERROR(INDEX(Material_Detail!$D:$DC,MATCH($A10,Material_Detail!$DE:$DE,0),61),0)),SUMIFS(T_Shipments[Confirmed_Qty],T_Shipments[Part Name],$A10,T_Shipments[Effective_Week],61))</f>
        <v/>
      </c>
      <c r="BK10">
        <f>IF(COUNTIF(Material_Detail!$DE:$DE,$A10)&gt;0,IF(ISNUMBER(SEARCH("[済]",INDEX(Material_Detail!$D:$DC,MATCH($A10,Material_Detail!$DE:$DE,0)+1,62))),0,IFERROR(INDEX(Material_Detail!$D:$DC,MATCH($A10,Material_Detail!$DE:$DE,0),62),0)),SUMIFS(T_Shipments[Confirmed_Qty],T_Shipments[Part Name],$A10,T_Shipments[Effective_Week],62))</f>
        <v/>
      </c>
      <c r="BL10">
        <f>IF(COUNTIF(Material_Detail!$DE:$DE,$A10)&gt;0,IF(ISNUMBER(SEARCH("[済]",INDEX(Material_Detail!$D:$DC,MATCH($A10,Material_Detail!$DE:$DE,0)+1,63))),0,IFERROR(INDEX(Material_Detail!$D:$DC,MATCH($A10,Material_Detail!$DE:$DE,0),63),0)),SUMIFS(T_Shipments[Confirmed_Qty],T_Shipments[Part Name],$A10,T_Shipments[Effective_Week],63))</f>
        <v/>
      </c>
      <c r="BM10">
        <f>IF(COUNTIF(Material_Detail!$DE:$DE,$A10)&gt;0,IF(ISNUMBER(SEARCH("[済]",INDEX(Material_Detail!$D:$DC,MATCH($A10,Material_Detail!$DE:$DE,0)+1,64))),0,IFERROR(INDEX(Material_Detail!$D:$DC,MATCH($A10,Material_Detail!$DE:$DE,0),64),0)),SUMIFS(T_Shipments[Confirmed_Qty],T_Shipments[Part Name],$A10,T_Shipments[Effective_Week],64))</f>
        <v/>
      </c>
      <c r="BN10">
        <f>IF(COUNTIF(Material_Detail!$DE:$DE,$A10)&gt;0,IF(ISNUMBER(SEARCH("[済]",INDEX(Material_Detail!$D:$DC,MATCH($A10,Material_Detail!$DE:$DE,0)+1,65))),0,IFERROR(INDEX(Material_Detail!$D:$DC,MATCH($A10,Material_Detail!$DE:$DE,0),65),0)),SUMIFS(T_Shipments[Confirmed_Qty],T_Shipments[Part Name],$A10,T_Shipments[Effective_Week],65))</f>
        <v/>
      </c>
      <c r="BO10">
        <f>IF(COUNTIF(Material_Detail!$DE:$DE,$A10)&gt;0,IF(ISNUMBER(SEARCH("[済]",INDEX(Material_Detail!$D:$DC,MATCH($A10,Material_Detail!$DE:$DE,0)+1,66))),0,IFERROR(INDEX(Material_Detail!$D:$DC,MATCH($A10,Material_Detail!$DE:$DE,0),66),0)),SUMIFS(T_Shipments[Confirmed_Qty],T_Shipments[Part Name],$A10,T_Shipments[Effective_Week],66))</f>
        <v/>
      </c>
      <c r="BP10">
        <f>IF(COUNTIF(Material_Detail!$DE:$DE,$A10)&gt;0,IF(ISNUMBER(SEARCH("[済]",INDEX(Material_Detail!$D:$DC,MATCH($A10,Material_Detail!$DE:$DE,0)+1,67))),0,IFERROR(INDEX(Material_Detail!$D:$DC,MATCH($A10,Material_Detail!$DE:$DE,0),67),0)),SUMIFS(T_Shipments[Confirmed_Qty],T_Shipments[Part Name],$A10,T_Shipments[Effective_Week],67))</f>
        <v/>
      </c>
      <c r="BQ10">
        <f>IF(COUNTIF(Material_Detail!$DE:$DE,$A10)&gt;0,IF(ISNUMBER(SEARCH("[済]",INDEX(Material_Detail!$D:$DC,MATCH($A10,Material_Detail!$DE:$DE,0)+1,68))),0,IFERROR(INDEX(Material_Detail!$D:$DC,MATCH($A10,Material_Detail!$DE:$DE,0),68),0)),SUMIFS(T_Shipments[Confirmed_Qty],T_Shipments[Part Name],$A10,T_Shipments[Effective_Week],68))</f>
        <v/>
      </c>
      <c r="BR10">
        <f>IF(COUNTIF(Material_Detail!$DE:$DE,$A10)&gt;0,IF(ISNUMBER(SEARCH("[済]",INDEX(Material_Detail!$D:$DC,MATCH($A10,Material_Detail!$DE:$DE,0)+1,69))),0,IFERROR(INDEX(Material_Detail!$D:$DC,MATCH($A10,Material_Detail!$DE:$DE,0),69),0)),SUMIFS(T_Shipments[Confirmed_Qty],T_Shipments[Part Name],$A10,T_Shipments[Effective_Week],69))</f>
        <v/>
      </c>
      <c r="BS10">
        <f>IF(COUNTIF(Material_Detail!$DE:$DE,$A10)&gt;0,IF(ISNUMBER(SEARCH("[済]",INDEX(Material_Detail!$D:$DC,MATCH($A10,Material_Detail!$DE:$DE,0)+1,70))),0,IFERROR(INDEX(Material_Detail!$D:$DC,MATCH($A10,Material_Detail!$DE:$DE,0),70),0)),SUMIFS(T_Shipments[Confirmed_Qty],T_Shipments[Part Name],$A10,T_Shipments[Effective_Week],70))</f>
        <v/>
      </c>
      <c r="BT10">
        <f>IF(COUNTIF(Material_Detail!$DE:$DE,$A10)&gt;0,IF(ISNUMBER(SEARCH("[済]",INDEX(Material_Detail!$D:$DC,MATCH($A10,Material_Detail!$DE:$DE,0)+1,71))),0,IFERROR(INDEX(Material_Detail!$D:$DC,MATCH($A10,Material_Detail!$DE:$DE,0),71),0)),SUMIFS(T_Shipments[Confirmed_Qty],T_Shipments[Part Name],$A10,T_Shipments[Effective_Week],71))</f>
        <v/>
      </c>
      <c r="BU10">
        <f>IF(COUNTIF(Material_Detail!$DE:$DE,$A10)&gt;0,IF(ISNUMBER(SEARCH("[済]",INDEX(Material_Detail!$D:$DC,MATCH($A10,Material_Detail!$DE:$DE,0)+1,72))),0,IFERROR(INDEX(Material_Detail!$D:$DC,MATCH($A10,Material_Detail!$DE:$DE,0),72),0)),SUMIFS(T_Shipments[Confirmed_Qty],T_Shipments[Part Name],$A10,T_Shipments[Effective_Week],72))</f>
        <v/>
      </c>
      <c r="BV10">
        <f>IF(COUNTIF(Material_Detail!$DE:$DE,$A10)&gt;0,IF(ISNUMBER(SEARCH("[済]",INDEX(Material_Detail!$D:$DC,MATCH($A10,Material_Detail!$DE:$DE,0)+1,73))),0,IFERROR(INDEX(Material_Detail!$D:$DC,MATCH($A10,Material_Detail!$DE:$DE,0),73),0)),SUMIFS(T_Shipments[Confirmed_Qty],T_Shipments[Part Name],$A10,T_Shipments[Effective_Week],73))</f>
        <v/>
      </c>
      <c r="BW10">
        <f>IF(COUNTIF(Material_Detail!$DE:$DE,$A10)&gt;0,IF(ISNUMBER(SEARCH("[済]",INDEX(Material_Detail!$D:$DC,MATCH($A10,Material_Detail!$DE:$DE,0)+1,74))),0,IFERROR(INDEX(Material_Detail!$D:$DC,MATCH($A10,Material_Detail!$DE:$DE,0),74),0)),SUMIFS(T_Shipments[Confirmed_Qty],T_Shipments[Part Name],$A10,T_Shipments[Effective_Week],74))</f>
        <v/>
      </c>
      <c r="BX10">
        <f>IF(COUNTIF(Material_Detail!$DE:$DE,$A10)&gt;0,IF(ISNUMBER(SEARCH("[済]",INDEX(Material_Detail!$D:$DC,MATCH($A10,Material_Detail!$DE:$DE,0)+1,75))),0,IFERROR(INDEX(Material_Detail!$D:$DC,MATCH($A10,Material_Detail!$DE:$DE,0),75),0)),SUMIFS(T_Shipments[Confirmed_Qty],T_Shipments[Part Name],$A10,T_Shipments[Effective_Week],75))</f>
        <v/>
      </c>
      <c r="BY10">
        <f>IF(COUNTIF(Material_Detail!$DE:$DE,$A10)&gt;0,IF(ISNUMBER(SEARCH("[済]",INDEX(Material_Detail!$D:$DC,MATCH($A10,Material_Detail!$DE:$DE,0)+1,76))),0,IFERROR(INDEX(Material_Detail!$D:$DC,MATCH($A10,Material_Detail!$DE:$DE,0),76),0)),SUMIFS(T_Shipments[Confirmed_Qty],T_Shipments[Part Name],$A10,T_Shipments[Effective_Week],76))</f>
        <v/>
      </c>
      <c r="BZ10">
        <f>IF(COUNTIF(Material_Detail!$DE:$DE,$A10)&gt;0,IF(ISNUMBER(SEARCH("[済]",INDEX(Material_Detail!$D:$DC,MATCH($A10,Material_Detail!$DE:$DE,0)+1,77))),0,IFERROR(INDEX(Material_Detail!$D:$DC,MATCH($A10,Material_Detail!$DE:$DE,0),77),0)),SUMIFS(T_Shipments[Confirmed_Qty],T_Shipments[Part Name],$A10,T_Shipments[Effective_Week],77))</f>
        <v/>
      </c>
      <c r="CA10">
        <f>IF(COUNTIF(Material_Detail!$DE:$DE,$A10)&gt;0,IF(ISNUMBER(SEARCH("[済]",INDEX(Material_Detail!$D:$DC,MATCH($A10,Material_Detail!$DE:$DE,0)+1,78))),0,IFERROR(INDEX(Material_Detail!$D:$DC,MATCH($A10,Material_Detail!$DE:$DE,0),78),0)),SUMIFS(T_Shipments[Confirmed_Qty],T_Shipments[Part Name],$A10,T_Shipments[Effective_Week],78))</f>
        <v/>
      </c>
      <c r="CB10">
        <f>IF(COUNTIF(Material_Detail!$DE:$DE,$A10)&gt;0,IF(ISNUMBER(SEARCH("[済]",INDEX(Material_Detail!$D:$DC,MATCH($A10,Material_Detail!$DE:$DE,0)+1,79))),0,IFERROR(INDEX(Material_Detail!$D:$DC,MATCH($A10,Material_Detail!$DE:$DE,0),79),0)),SUMIFS(T_Shipments[Confirmed_Qty],T_Shipments[Part Name],$A10,T_Shipments[Effective_Week],79))</f>
        <v/>
      </c>
      <c r="CC10">
        <f>IF(COUNTIF(Material_Detail!$DE:$DE,$A10)&gt;0,IF(ISNUMBER(SEARCH("[済]",INDEX(Material_Detail!$D:$DC,MATCH($A10,Material_Detail!$DE:$DE,0)+1,80))),0,IFERROR(INDEX(Material_Detail!$D:$DC,MATCH($A10,Material_Detail!$DE:$DE,0),80),0)),SUMIFS(T_Shipments[Confirmed_Qty],T_Shipments[Part Name],$A10,T_Shipments[Effective_Week],80))</f>
        <v/>
      </c>
      <c r="CD10">
        <f>IF(COUNTIF(Material_Detail!$DE:$DE,$A10)&gt;0,IF(ISNUMBER(SEARCH("[済]",INDEX(Material_Detail!$D:$DC,MATCH($A10,Material_Detail!$DE:$DE,0)+1,81))),0,IFERROR(INDEX(Material_Detail!$D:$DC,MATCH($A10,Material_Detail!$DE:$DE,0),81),0)),SUMIFS(T_Shipments[Confirmed_Qty],T_Shipments[Part Name],$A10,T_Shipments[Effective_Week],81))</f>
        <v/>
      </c>
      <c r="CE10">
        <f>IF(COUNTIF(Material_Detail!$DE:$DE,$A10)&gt;0,IF(ISNUMBER(SEARCH("[済]",INDEX(Material_Detail!$D:$DC,MATCH($A10,Material_Detail!$DE:$DE,0)+1,82))),0,IFERROR(INDEX(Material_Detail!$D:$DC,MATCH($A10,Material_Detail!$DE:$DE,0),82),0)),SUMIFS(T_Shipments[Confirmed_Qty],T_Shipments[Part Name],$A10,T_Shipments[Effective_Week],82))</f>
        <v/>
      </c>
      <c r="CF10">
        <f>IF(COUNTIF(Material_Detail!$DE:$DE,$A10)&gt;0,IF(ISNUMBER(SEARCH("[済]",INDEX(Material_Detail!$D:$DC,MATCH($A10,Material_Detail!$DE:$DE,0)+1,83))),0,IFERROR(INDEX(Material_Detail!$D:$DC,MATCH($A10,Material_Detail!$DE:$DE,0),83),0)),SUMIFS(T_Shipments[Confirmed_Qty],T_Shipments[Part Name],$A10,T_Shipments[Effective_Week],83))</f>
        <v/>
      </c>
      <c r="CG10">
        <f>IF(COUNTIF(Material_Detail!$DE:$DE,$A10)&gt;0,IF(ISNUMBER(SEARCH("[済]",INDEX(Material_Detail!$D:$DC,MATCH($A10,Material_Detail!$DE:$DE,0)+1,84))),0,IFERROR(INDEX(Material_Detail!$D:$DC,MATCH($A10,Material_Detail!$DE:$DE,0),84),0)),SUMIFS(T_Shipments[Confirmed_Qty],T_Shipments[Part Name],$A10,T_Shipments[Effective_Week],84))</f>
        <v/>
      </c>
      <c r="CH10">
        <f>IF(COUNTIF(Material_Detail!$DE:$DE,$A10)&gt;0,IF(ISNUMBER(SEARCH("[済]",INDEX(Material_Detail!$D:$DC,MATCH($A10,Material_Detail!$DE:$DE,0)+1,85))),0,IFERROR(INDEX(Material_Detail!$D:$DC,MATCH($A10,Material_Detail!$DE:$DE,0),85),0)),SUMIFS(T_Shipments[Confirmed_Qty],T_Shipments[Part Name],$A10,T_Shipments[Effective_Week],85))</f>
        <v/>
      </c>
      <c r="CI10">
        <f>IF(COUNTIF(Material_Detail!$DE:$DE,$A10)&gt;0,IF(ISNUMBER(SEARCH("[済]",INDEX(Material_Detail!$D:$DC,MATCH($A10,Material_Detail!$DE:$DE,0)+1,86))),0,IFERROR(INDEX(Material_Detail!$D:$DC,MATCH($A10,Material_Detail!$DE:$DE,0),86),0)),SUMIFS(T_Shipments[Confirmed_Qty],T_Shipments[Part Name],$A10,T_Shipments[Effective_Week],86))</f>
        <v/>
      </c>
      <c r="CJ10">
        <f>IF(COUNTIF(Material_Detail!$DE:$DE,$A10)&gt;0,IF(ISNUMBER(SEARCH("[済]",INDEX(Material_Detail!$D:$DC,MATCH($A10,Material_Detail!$DE:$DE,0)+1,87))),0,IFERROR(INDEX(Material_Detail!$D:$DC,MATCH($A10,Material_Detail!$DE:$DE,0),87),0)),SUMIFS(T_Shipments[Confirmed_Qty],T_Shipments[Part Name],$A10,T_Shipments[Effective_Week],87))</f>
        <v/>
      </c>
      <c r="CK10">
        <f>IF(COUNTIF(Material_Detail!$DE:$DE,$A10)&gt;0,IF(ISNUMBER(SEARCH("[済]",INDEX(Material_Detail!$D:$DC,MATCH($A10,Material_Detail!$DE:$DE,0)+1,88))),0,IFERROR(INDEX(Material_Detail!$D:$DC,MATCH($A10,Material_Detail!$DE:$DE,0),88),0)),SUMIFS(T_Shipments[Confirmed_Qty],T_Shipments[Part Name],$A10,T_Shipments[Effective_Week],88))</f>
        <v/>
      </c>
      <c r="CL10">
        <f>IF(COUNTIF(Material_Detail!$DE:$DE,$A10)&gt;0,IF(ISNUMBER(SEARCH("[済]",INDEX(Material_Detail!$D:$DC,MATCH($A10,Material_Detail!$DE:$DE,0)+1,89))),0,IFERROR(INDEX(Material_Detail!$D:$DC,MATCH($A10,Material_Detail!$DE:$DE,0),89),0)),SUMIFS(T_Shipments[Confirmed_Qty],T_Shipments[Part Name],$A10,T_Shipments[Effective_Week],89))</f>
        <v/>
      </c>
      <c r="CM10">
        <f>IF(COUNTIF(Material_Detail!$DE:$DE,$A10)&gt;0,IF(ISNUMBER(SEARCH("[済]",INDEX(Material_Detail!$D:$DC,MATCH($A10,Material_Detail!$DE:$DE,0)+1,90))),0,IFERROR(INDEX(Material_Detail!$D:$DC,MATCH($A10,Material_Detail!$DE:$DE,0),90),0)),SUMIFS(T_Shipments[Confirmed_Qty],T_Shipments[Part Name],$A10,T_Shipments[Effective_Week],90))</f>
        <v/>
      </c>
      <c r="CN10">
        <f>IF(COUNTIF(Material_Detail!$DE:$DE,$A10)&gt;0,IF(ISNUMBER(SEARCH("[済]",INDEX(Material_Detail!$D:$DC,MATCH($A10,Material_Detail!$DE:$DE,0)+1,91))),0,IFERROR(INDEX(Material_Detail!$D:$DC,MATCH($A10,Material_Detail!$DE:$DE,0),91),0)),SUMIFS(T_Shipments[Confirmed_Qty],T_Shipments[Part Name],$A10,T_Shipments[Effective_Week],91))</f>
        <v/>
      </c>
      <c r="CO10">
        <f>IF(COUNTIF(Material_Detail!$DE:$DE,$A10)&gt;0,IF(ISNUMBER(SEARCH("[済]",INDEX(Material_Detail!$D:$DC,MATCH($A10,Material_Detail!$DE:$DE,0)+1,92))),0,IFERROR(INDEX(Material_Detail!$D:$DC,MATCH($A10,Material_Detail!$DE:$DE,0),92),0)),SUMIFS(T_Shipments[Confirmed_Qty],T_Shipments[Part Name],$A10,T_Shipments[Effective_Week],92))</f>
        <v/>
      </c>
      <c r="CP10">
        <f>IF(COUNTIF(Material_Detail!$DE:$DE,$A10)&gt;0,IF(ISNUMBER(SEARCH("[済]",INDEX(Material_Detail!$D:$DC,MATCH($A10,Material_Detail!$DE:$DE,0)+1,93))),0,IFERROR(INDEX(Material_Detail!$D:$DC,MATCH($A10,Material_Detail!$DE:$DE,0),93),0)),SUMIFS(T_Shipments[Confirmed_Qty],T_Shipments[Part Name],$A10,T_Shipments[Effective_Week],93))</f>
        <v/>
      </c>
      <c r="CQ10">
        <f>IF(COUNTIF(Material_Detail!$DE:$DE,$A10)&gt;0,IF(ISNUMBER(SEARCH("[済]",INDEX(Material_Detail!$D:$DC,MATCH($A10,Material_Detail!$DE:$DE,0)+1,94))),0,IFERROR(INDEX(Material_Detail!$D:$DC,MATCH($A10,Material_Detail!$DE:$DE,0),94),0)),SUMIFS(T_Shipments[Confirmed_Qty],T_Shipments[Part Name],$A10,T_Shipments[Effective_Week],94))</f>
        <v/>
      </c>
      <c r="CR10">
        <f>IF(COUNTIF(Material_Detail!$DE:$DE,$A10)&gt;0,IF(ISNUMBER(SEARCH("[済]",INDEX(Material_Detail!$D:$DC,MATCH($A10,Material_Detail!$DE:$DE,0)+1,95))),0,IFERROR(INDEX(Material_Detail!$D:$DC,MATCH($A10,Material_Detail!$DE:$DE,0),95),0)),SUMIFS(T_Shipments[Confirmed_Qty],T_Shipments[Part Name],$A10,T_Shipments[Effective_Week],95))</f>
        <v/>
      </c>
      <c r="CS10">
        <f>IF(COUNTIF(Material_Detail!$DE:$DE,$A10)&gt;0,IF(ISNUMBER(SEARCH("[済]",INDEX(Material_Detail!$D:$DC,MATCH($A10,Material_Detail!$DE:$DE,0)+1,96))),0,IFERROR(INDEX(Material_Detail!$D:$DC,MATCH($A10,Material_Detail!$DE:$DE,0),96),0)),SUMIFS(T_Shipments[Confirmed_Qty],T_Shipments[Part Name],$A10,T_Shipments[Effective_Week],96))</f>
        <v/>
      </c>
      <c r="CT10">
        <f>IF(COUNTIF(Material_Detail!$DE:$DE,$A10)&gt;0,IF(ISNUMBER(SEARCH("[済]",INDEX(Material_Detail!$D:$DC,MATCH($A10,Material_Detail!$DE:$DE,0)+1,97))),0,IFERROR(INDEX(Material_Detail!$D:$DC,MATCH($A10,Material_Detail!$DE:$DE,0),97),0)),SUMIFS(T_Shipments[Confirmed_Qty],T_Shipments[Part Name],$A10,T_Shipments[Effective_Week],97))</f>
        <v/>
      </c>
      <c r="CU10">
        <f>IF(COUNTIF(Material_Detail!$DE:$DE,$A10)&gt;0,IF(ISNUMBER(SEARCH("[済]",INDEX(Material_Detail!$D:$DC,MATCH($A10,Material_Detail!$DE:$DE,0)+1,98))),0,IFERROR(INDEX(Material_Detail!$D:$DC,MATCH($A10,Material_Detail!$DE:$DE,0),98),0)),SUMIFS(T_Shipments[Confirmed_Qty],T_Shipments[Part Name],$A10,T_Shipments[Effective_Week],98))</f>
        <v/>
      </c>
      <c r="CV10">
        <f>IF(COUNTIF(Material_Detail!$DE:$DE,$A10)&gt;0,IF(ISNUMBER(SEARCH("[済]",INDEX(Material_Detail!$D:$DC,MATCH($A10,Material_Detail!$DE:$DE,0)+1,99))),0,IFERROR(INDEX(Material_Detail!$D:$DC,MATCH($A10,Material_Detail!$DE:$DE,0),99),0)),SUMIFS(T_Shipments[Confirmed_Qty],T_Shipments[Part Name],$A10,T_Shipments[Effective_Week],99))</f>
        <v/>
      </c>
      <c r="CW10">
        <f>IF(COUNTIF(Material_Detail!$DE:$DE,$A10)&gt;0,IF(ISNUMBER(SEARCH("[済]",INDEX(Material_Detail!$D:$DC,MATCH($A10,Material_Detail!$DE:$DE,0)+1,100))),0,IFERROR(INDEX(Material_Detail!$D:$DC,MATCH($A10,Material_Detail!$DE:$DE,0),100),0)),SUMIFS(T_Shipments[Confirmed_Qty],T_Shipments[Part Name],$A10,T_Shipments[Effective_Week],100))</f>
        <v/>
      </c>
      <c r="CX10">
        <f>IF(COUNTIF(Material_Detail!$DE:$DE,$A10)&gt;0,IF(ISNUMBER(SEARCH("[済]",INDEX(Material_Detail!$D:$DC,MATCH($A10,Material_Detail!$DE:$DE,0)+1,101))),0,IFERROR(INDEX(Material_Detail!$D:$DC,MATCH($A10,Material_Detail!$DE:$DE,0),101),0)),SUMIFS(T_Shipments[Confirmed_Qty],T_Shipments[Part Name],$A10,T_Shipments[Effective_Week],101))</f>
        <v/>
      </c>
      <c r="CY10">
        <f>IF(COUNTIF(Material_Detail!$DE:$DE,$A10)&gt;0,IF(ISNUMBER(SEARCH("[済]",INDEX(Material_Detail!$D:$DC,MATCH($A10,Material_Detail!$DE:$DE,0)+1,102))),0,IFERROR(INDEX(Material_Detail!$D:$DC,MATCH($A10,Material_Detail!$DE:$DE,0),102),0)),SUMIFS(T_Shipments[Confirmed_Qty],T_Shipments[Part Name],$A10,T_Shipments[Effective_Week],102))</f>
        <v/>
      </c>
      <c r="CZ10">
        <f>IF(COUNTIF(Material_Detail!$DE:$DE,$A10)&gt;0,IF(ISNUMBER(SEARCH("[済]",INDEX(Material_Detail!$D:$DC,MATCH($A10,Material_Detail!$DE:$DE,0)+1,103))),0,IFERROR(INDEX(Material_Detail!$D:$DC,MATCH($A10,Material_Detail!$DE:$DE,0),103),0)),SUMIFS(T_Shipments[Confirmed_Qty],T_Shipments[Part Name],$A10,T_Shipments[Effective_Week],103))</f>
        <v/>
      </c>
      <c r="DA10">
        <f>IF(COUNTIF(Material_Detail!$DE:$DE,$A10)&gt;0,IF(ISNUMBER(SEARCH("[済]",INDEX(Material_Detail!$D:$DC,MATCH($A10,Material_Detail!$DE:$DE,0)+1,104))),0,IFERROR(INDEX(Material_Detail!$D:$DC,MATCH($A10,Material_Detail!$DE:$DE,0),104),0)),SUMIFS(T_Shipments[Confirmed_Qty],T_Shipments[Part Name],$A10,T_Shipments[Effective_Week],104))</f>
        <v/>
      </c>
    </row>
    <row r="11">
      <c r="A11" t="inlineStr">
        <is>
          <t>JEJ</t>
        </is>
      </c>
      <c r="B11">
        <f>IF(COUNTIF(Material_Detail!$DE:$DE,$A11)&gt;0,IF(ISNUMBER(SEARCH("[済]",INDEX(Material_Detail!$D:$DC,MATCH($A11,Material_Detail!$DE:$DE,0)+1,1))),0,IFERROR(INDEX(Material_Detail!$D:$DC,MATCH($A11,Material_Detail!$DE:$DE,0),1),0)),SUMIFS(T_Shipments[Confirmed_Qty],T_Shipments[Part Name],$A11,T_Shipments[Effective_Week],1))</f>
        <v/>
      </c>
      <c r="C11">
        <f>IF(COUNTIF(Material_Detail!$DE:$DE,$A11)&gt;0,IF(ISNUMBER(SEARCH("[済]",INDEX(Material_Detail!$D:$DC,MATCH($A11,Material_Detail!$DE:$DE,0)+1,2))),0,IFERROR(INDEX(Material_Detail!$D:$DC,MATCH($A11,Material_Detail!$DE:$DE,0),2),0)),SUMIFS(T_Shipments[Confirmed_Qty],T_Shipments[Part Name],$A11,T_Shipments[Effective_Week],2))</f>
        <v/>
      </c>
      <c r="D11">
        <f>IF(COUNTIF(Material_Detail!$DE:$DE,$A11)&gt;0,IF(ISNUMBER(SEARCH("[済]",INDEX(Material_Detail!$D:$DC,MATCH($A11,Material_Detail!$DE:$DE,0)+1,3))),0,IFERROR(INDEX(Material_Detail!$D:$DC,MATCH($A11,Material_Detail!$DE:$DE,0),3),0)),SUMIFS(T_Shipments[Confirmed_Qty],T_Shipments[Part Name],$A11,T_Shipments[Effective_Week],3))</f>
        <v/>
      </c>
      <c r="E11">
        <f>IF(COUNTIF(Material_Detail!$DE:$DE,$A11)&gt;0,IF(ISNUMBER(SEARCH("[済]",INDEX(Material_Detail!$D:$DC,MATCH($A11,Material_Detail!$DE:$DE,0)+1,4))),0,IFERROR(INDEX(Material_Detail!$D:$DC,MATCH($A11,Material_Detail!$DE:$DE,0),4),0)),SUMIFS(T_Shipments[Confirmed_Qty],T_Shipments[Part Name],$A11,T_Shipments[Effective_Week],4))</f>
        <v/>
      </c>
      <c r="F11">
        <f>IF(COUNTIF(Material_Detail!$DE:$DE,$A11)&gt;0,IF(ISNUMBER(SEARCH("[済]",INDEX(Material_Detail!$D:$DC,MATCH($A11,Material_Detail!$DE:$DE,0)+1,5))),0,IFERROR(INDEX(Material_Detail!$D:$DC,MATCH($A11,Material_Detail!$DE:$DE,0),5),0)),SUMIFS(T_Shipments[Confirmed_Qty],T_Shipments[Part Name],$A11,T_Shipments[Effective_Week],5))</f>
        <v/>
      </c>
      <c r="G11">
        <f>IF(COUNTIF(Material_Detail!$DE:$DE,$A11)&gt;0,IF(ISNUMBER(SEARCH("[済]",INDEX(Material_Detail!$D:$DC,MATCH($A11,Material_Detail!$DE:$DE,0)+1,6))),0,IFERROR(INDEX(Material_Detail!$D:$DC,MATCH($A11,Material_Detail!$DE:$DE,0),6),0)),SUMIFS(T_Shipments[Confirmed_Qty],T_Shipments[Part Name],$A11,T_Shipments[Effective_Week],6))</f>
        <v/>
      </c>
      <c r="H11">
        <f>IF(COUNTIF(Material_Detail!$DE:$DE,$A11)&gt;0,IF(ISNUMBER(SEARCH("[済]",INDEX(Material_Detail!$D:$DC,MATCH($A11,Material_Detail!$DE:$DE,0)+1,7))),0,IFERROR(INDEX(Material_Detail!$D:$DC,MATCH($A11,Material_Detail!$DE:$DE,0),7),0)),SUMIFS(T_Shipments[Confirmed_Qty],T_Shipments[Part Name],$A11,T_Shipments[Effective_Week],7))</f>
        <v/>
      </c>
      <c r="I11">
        <f>IF(COUNTIF(Material_Detail!$DE:$DE,$A11)&gt;0,IF(ISNUMBER(SEARCH("[済]",INDEX(Material_Detail!$D:$DC,MATCH($A11,Material_Detail!$DE:$DE,0)+1,8))),0,IFERROR(INDEX(Material_Detail!$D:$DC,MATCH($A11,Material_Detail!$DE:$DE,0),8),0)),SUMIFS(T_Shipments[Confirmed_Qty],T_Shipments[Part Name],$A11,T_Shipments[Effective_Week],8))</f>
        <v/>
      </c>
      <c r="J11">
        <f>IF(COUNTIF(Material_Detail!$DE:$DE,$A11)&gt;0,IF(ISNUMBER(SEARCH("[済]",INDEX(Material_Detail!$D:$DC,MATCH($A11,Material_Detail!$DE:$DE,0)+1,9))),0,IFERROR(INDEX(Material_Detail!$D:$DC,MATCH($A11,Material_Detail!$DE:$DE,0),9),0)),SUMIFS(T_Shipments[Confirmed_Qty],T_Shipments[Part Name],$A11,T_Shipments[Effective_Week],9))</f>
        <v/>
      </c>
      <c r="K11">
        <f>IF(COUNTIF(Material_Detail!$DE:$DE,$A11)&gt;0,IF(ISNUMBER(SEARCH("[済]",INDEX(Material_Detail!$D:$DC,MATCH($A11,Material_Detail!$DE:$DE,0)+1,10))),0,IFERROR(INDEX(Material_Detail!$D:$DC,MATCH($A11,Material_Detail!$DE:$DE,0),10),0)),SUMIFS(T_Shipments[Confirmed_Qty],T_Shipments[Part Name],$A11,T_Shipments[Effective_Week],10))</f>
        <v/>
      </c>
      <c r="L11">
        <f>IF(COUNTIF(Material_Detail!$DE:$DE,$A11)&gt;0,IF(ISNUMBER(SEARCH("[済]",INDEX(Material_Detail!$D:$DC,MATCH($A11,Material_Detail!$DE:$DE,0)+1,11))),0,IFERROR(INDEX(Material_Detail!$D:$DC,MATCH($A11,Material_Detail!$DE:$DE,0),11),0)),SUMIFS(T_Shipments[Confirmed_Qty],T_Shipments[Part Name],$A11,T_Shipments[Effective_Week],11))</f>
        <v/>
      </c>
      <c r="M11">
        <f>IF(COUNTIF(Material_Detail!$DE:$DE,$A11)&gt;0,IF(ISNUMBER(SEARCH("[済]",INDEX(Material_Detail!$D:$DC,MATCH($A11,Material_Detail!$DE:$DE,0)+1,12))),0,IFERROR(INDEX(Material_Detail!$D:$DC,MATCH($A11,Material_Detail!$DE:$DE,0),12),0)),SUMIFS(T_Shipments[Confirmed_Qty],T_Shipments[Part Name],$A11,T_Shipments[Effective_Week],12))</f>
        <v/>
      </c>
      <c r="N11">
        <f>IF(COUNTIF(Material_Detail!$DE:$DE,$A11)&gt;0,IF(ISNUMBER(SEARCH("[済]",INDEX(Material_Detail!$D:$DC,MATCH($A11,Material_Detail!$DE:$DE,0)+1,13))),0,IFERROR(INDEX(Material_Detail!$D:$DC,MATCH($A11,Material_Detail!$DE:$DE,0),13),0)),SUMIFS(T_Shipments[Confirmed_Qty],T_Shipments[Part Name],$A11,T_Shipments[Effective_Week],13))</f>
        <v/>
      </c>
      <c r="O11">
        <f>IF(COUNTIF(Material_Detail!$DE:$DE,$A11)&gt;0,IF(ISNUMBER(SEARCH("[済]",INDEX(Material_Detail!$D:$DC,MATCH($A11,Material_Detail!$DE:$DE,0)+1,14))),0,IFERROR(INDEX(Material_Detail!$D:$DC,MATCH($A11,Material_Detail!$DE:$DE,0),14),0)),SUMIFS(T_Shipments[Confirmed_Qty],T_Shipments[Part Name],$A11,T_Shipments[Effective_Week],14))</f>
        <v/>
      </c>
      <c r="P11">
        <f>IF(COUNTIF(Material_Detail!$DE:$DE,$A11)&gt;0,IF(ISNUMBER(SEARCH("[済]",INDEX(Material_Detail!$D:$DC,MATCH($A11,Material_Detail!$DE:$DE,0)+1,15))),0,IFERROR(INDEX(Material_Detail!$D:$DC,MATCH($A11,Material_Detail!$DE:$DE,0),15),0)),SUMIFS(T_Shipments[Confirmed_Qty],T_Shipments[Part Name],$A11,T_Shipments[Effective_Week],15))</f>
        <v/>
      </c>
      <c r="Q11">
        <f>IF(COUNTIF(Material_Detail!$DE:$DE,$A11)&gt;0,IF(ISNUMBER(SEARCH("[済]",INDEX(Material_Detail!$D:$DC,MATCH($A11,Material_Detail!$DE:$DE,0)+1,16))),0,IFERROR(INDEX(Material_Detail!$D:$DC,MATCH($A11,Material_Detail!$DE:$DE,0),16),0)),SUMIFS(T_Shipments[Confirmed_Qty],T_Shipments[Part Name],$A11,T_Shipments[Effective_Week],16))</f>
        <v/>
      </c>
      <c r="R11">
        <f>IF(COUNTIF(Material_Detail!$DE:$DE,$A11)&gt;0,IF(ISNUMBER(SEARCH("[済]",INDEX(Material_Detail!$D:$DC,MATCH($A11,Material_Detail!$DE:$DE,0)+1,17))),0,IFERROR(INDEX(Material_Detail!$D:$DC,MATCH($A11,Material_Detail!$DE:$DE,0),17),0)),SUMIFS(T_Shipments[Confirmed_Qty],T_Shipments[Part Name],$A11,T_Shipments[Effective_Week],17))</f>
        <v/>
      </c>
      <c r="S11">
        <f>IF(COUNTIF(Material_Detail!$DE:$DE,$A11)&gt;0,IF(ISNUMBER(SEARCH("[済]",INDEX(Material_Detail!$D:$DC,MATCH($A11,Material_Detail!$DE:$DE,0)+1,18))),0,IFERROR(INDEX(Material_Detail!$D:$DC,MATCH($A11,Material_Detail!$DE:$DE,0),18),0)),SUMIFS(T_Shipments[Confirmed_Qty],T_Shipments[Part Name],$A11,T_Shipments[Effective_Week],18))</f>
        <v/>
      </c>
      <c r="T11">
        <f>IF(COUNTIF(Material_Detail!$DE:$DE,$A11)&gt;0,IF(ISNUMBER(SEARCH("[済]",INDEX(Material_Detail!$D:$DC,MATCH($A11,Material_Detail!$DE:$DE,0)+1,19))),0,IFERROR(INDEX(Material_Detail!$D:$DC,MATCH($A11,Material_Detail!$DE:$DE,0),19),0)),SUMIFS(T_Shipments[Confirmed_Qty],T_Shipments[Part Name],$A11,T_Shipments[Effective_Week],19))</f>
        <v/>
      </c>
      <c r="U11">
        <f>IF(COUNTIF(Material_Detail!$DE:$DE,$A11)&gt;0,IF(ISNUMBER(SEARCH("[済]",INDEX(Material_Detail!$D:$DC,MATCH($A11,Material_Detail!$DE:$DE,0)+1,20))),0,IFERROR(INDEX(Material_Detail!$D:$DC,MATCH($A11,Material_Detail!$DE:$DE,0),20),0)),SUMIFS(T_Shipments[Confirmed_Qty],T_Shipments[Part Name],$A11,T_Shipments[Effective_Week],20))</f>
        <v/>
      </c>
      <c r="V11">
        <f>IF(COUNTIF(Material_Detail!$DE:$DE,$A11)&gt;0,IF(ISNUMBER(SEARCH("[済]",INDEX(Material_Detail!$D:$DC,MATCH($A11,Material_Detail!$DE:$DE,0)+1,21))),0,IFERROR(INDEX(Material_Detail!$D:$DC,MATCH($A11,Material_Detail!$DE:$DE,0),21),0)),SUMIFS(T_Shipments[Confirmed_Qty],T_Shipments[Part Name],$A11,T_Shipments[Effective_Week],21))</f>
        <v/>
      </c>
      <c r="W11">
        <f>IF(COUNTIF(Material_Detail!$DE:$DE,$A11)&gt;0,IF(ISNUMBER(SEARCH("[済]",INDEX(Material_Detail!$D:$DC,MATCH($A11,Material_Detail!$DE:$DE,0)+1,22))),0,IFERROR(INDEX(Material_Detail!$D:$DC,MATCH($A11,Material_Detail!$DE:$DE,0),22),0)),SUMIFS(T_Shipments[Confirmed_Qty],T_Shipments[Part Name],$A11,T_Shipments[Effective_Week],22))</f>
        <v/>
      </c>
      <c r="X11">
        <f>IF(COUNTIF(Material_Detail!$DE:$DE,$A11)&gt;0,IF(ISNUMBER(SEARCH("[済]",INDEX(Material_Detail!$D:$DC,MATCH($A11,Material_Detail!$DE:$DE,0)+1,23))),0,IFERROR(INDEX(Material_Detail!$D:$DC,MATCH($A11,Material_Detail!$DE:$DE,0),23),0)),SUMIFS(T_Shipments[Confirmed_Qty],T_Shipments[Part Name],$A11,T_Shipments[Effective_Week],23))</f>
        <v/>
      </c>
      <c r="Y11">
        <f>IF(COUNTIF(Material_Detail!$DE:$DE,$A11)&gt;0,IF(ISNUMBER(SEARCH("[済]",INDEX(Material_Detail!$D:$DC,MATCH($A11,Material_Detail!$DE:$DE,0)+1,24))),0,IFERROR(INDEX(Material_Detail!$D:$DC,MATCH($A11,Material_Detail!$DE:$DE,0),24),0)),SUMIFS(T_Shipments[Confirmed_Qty],T_Shipments[Part Name],$A11,T_Shipments[Effective_Week],24))</f>
        <v/>
      </c>
      <c r="Z11">
        <f>IF(COUNTIF(Material_Detail!$DE:$DE,$A11)&gt;0,IF(ISNUMBER(SEARCH("[済]",INDEX(Material_Detail!$D:$DC,MATCH($A11,Material_Detail!$DE:$DE,0)+1,25))),0,IFERROR(INDEX(Material_Detail!$D:$DC,MATCH($A11,Material_Detail!$DE:$DE,0),25),0)),SUMIFS(T_Shipments[Confirmed_Qty],T_Shipments[Part Name],$A11,T_Shipments[Effective_Week],25))</f>
        <v/>
      </c>
      <c r="AA11">
        <f>IF(COUNTIF(Material_Detail!$DE:$DE,$A11)&gt;0,IF(ISNUMBER(SEARCH("[済]",INDEX(Material_Detail!$D:$DC,MATCH($A11,Material_Detail!$DE:$DE,0)+1,26))),0,IFERROR(INDEX(Material_Detail!$D:$DC,MATCH($A11,Material_Detail!$DE:$DE,0),26),0)),SUMIFS(T_Shipments[Confirmed_Qty],T_Shipments[Part Name],$A11,T_Shipments[Effective_Week],26))</f>
        <v/>
      </c>
      <c r="AB11">
        <f>IF(COUNTIF(Material_Detail!$DE:$DE,$A11)&gt;0,IF(ISNUMBER(SEARCH("[済]",INDEX(Material_Detail!$D:$DC,MATCH($A11,Material_Detail!$DE:$DE,0)+1,27))),0,IFERROR(INDEX(Material_Detail!$D:$DC,MATCH($A11,Material_Detail!$DE:$DE,0),27),0)),SUMIFS(T_Shipments[Confirmed_Qty],T_Shipments[Part Name],$A11,T_Shipments[Effective_Week],27))</f>
        <v/>
      </c>
      <c r="AC11">
        <f>IF(COUNTIF(Material_Detail!$DE:$DE,$A11)&gt;0,IF(ISNUMBER(SEARCH("[済]",INDEX(Material_Detail!$D:$DC,MATCH($A11,Material_Detail!$DE:$DE,0)+1,28))),0,IFERROR(INDEX(Material_Detail!$D:$DC,MATCH($A11,Material_Detail!$DE:$DE,0),28),0)),SUMIFS(T_Shipments[Confirmed_Qty],T_Shipments[Part Name],$A11,T_Shipments[Effective_Week],28))</f>
        <v/>
      </c>
      <c r="AD11">
        <f>IF(COUNTIF(Material_Detail!$DE:$DE,$A11)&gt;0,IF(ISNUMBER(SEARCH("[済]",INDEX(Material_Detail!$D:$DC,MATCH($A11,Material_Detail!$DE:$DE,0)+1,29))),0,IFERROR(INDEX(Material_Detail!$D:$DC,MATCH($A11,Material_Detail!$DE:$DE,0),29),0)),SUMIFS(T_Shipments[Confirmed_Qty],T_Shipments[Part Name],$A11,T_Shipments[Effective_Week],29))</f>
        <v/>
      </c>
      <c r="AE11">
        <f>IF(COUNTIF(Material_Detail!$DE:$DE,$A11)&gt;0,IF(ISNUMBER(SEARCH("[済]",INDEX(Material_Detail!$D:$DC,MATCH($A11,Material_Detail!$DE:$DE,0)+1,30))),0,IFERROR(INDEX(Material_Detail!$D:$DC,MATCH($A11,Material_Detail!$DE:$DE,0),30),0)),SUMIFS(T_Shipments[Confirmed_Qty],T_Shipments[Part Name],$A11,T_Shipments[Effective_Week],30))</f>
        <v/>
      </c>
      <c r="AF11">
        <f>IF(COUNTIF(Material_Detail!$DE:$DE,$A11)&gt;0,IF(ISNUMBER(SEARCH("[済]",INDEX(Material_Detail!$D:$DC,MATCH($A11,Material_Detail!$DE:$DE,0)+1,31))),0,IFERROR(INDEX(Material_Detail!$D:$DC,MATCH($A11,Material_Detail!$DE:$DE,0),31),0)),SUMIFS(T_Shipments[Confirmed_Qty],T_Shipments[Part Name],$A11,T_Shipments[Effective_Week],31))</f>
        <v/>
      </c>
      <c r="AG11">
        <f>IF(COUNTIF(Material_Detail!$DE:$DE,$A11)&gt;0,IF(ISNUMBER(SEARCH("[済]",INDEX(Material_Detail!$D:$DC,MATCH($A11,Material_Detail!$DE:$DE,0)+1,32))),0,IFERROR(INDEX(Material_Detail!$D:$DC,MATCH($A11,Material_Detail!$DE:$DE,0),32),0)),SUMIFS(T_Shipments[Confirmed_Qty],T_Shipments[Part Name],$A11,T_Shipments[Effective_Week],32))</f>
        <v/>
      </c>
      <c r="AH11">
        <f>IF(COUNTIF(Material_Detail!$DE:$DE,$A11)&gt;0,IF(ISNUMBER(SEARCH("[済]",INDEX(Material_Detail!$D:$DC,MATCH($A11,Material_Detail!$DE:$DE,0)+1,33))),0,IFERROR(INDEX(Material_Detail!$D:$DC,MATCH($A11,Material_Detail!$DE:$DE,0),33),0)),SUMIFS(T_Shipments[Confirmed_Qty],T_Shipments[Part Name],$A11,T_Shipments[Effective_Week],33))</f>
        <v/>
      </c>
      <c r="AI11">
        <f>IF(COUNTIF(Material_Detail!$DE:$DE,$A11)&gt;0,IF(ISNUMBER(SEARCH("[済]",INDEX(Material_Detail!$D:$DC,MATCH($A11,Material_Detail!$DE:$DE,0)+1,34))),0,IFERROR(INDEX(Material_Detail!$D:$DC,MATCH($A11,Material_Detail!$DE:$DE,0),34),0)),SUMIFS(T_Shipments[Confirmed_Qty],T_Shipments[Part Name],$A11,T_Shipments[Effective_Week],34))</f>
        <v/>
      </c>
      <c r="AJ11">
        <f>IF(COUNTIF(Material_Detail!$DE:$DE,$A11)&gt;0,IF(ISNUMBER(SEARCH("[済]",INDEX(Material_Detail!$D:$DC,MATCH($A11,Material_Detail!$DE:$DE,0)+1,35))),0,IFERROR(INDEX(Material_Detail!$D:$DC,MATCH($A11,Material_Detail!$DE:$DE,0),35),0)),SUMIFS(T_Shipments[Confirmed_Qty],T_Shipments[Part Name],$A11,T_Shipments[Effective_Week],35))</f>
        <v/>
      </c>
      <c r="AK11">
        <f>IF(COUNTIF(Material_Detail!$DE:$DE,$A11)&gt;0,IF(ISNUMBER(SEARCH("[済]",INDEX(Material_Detail!$D:$DC,MATCH($A11,Material_Detail!$DE:$DE,0)+1,36))),0,IFERROR(INDEX(Material_Detail!$D:$DC,MATCH($A11,Material_Detail!$DE:$DE,0),36),0)),SUMIFS(T_Shipments[Confirmed_Qty],T_Shipments[Part Name],$A11,T_Shipments[Effective_Week],36))</f>
        <v/>
      </c>
      <c r="AL11">
        <f>IF(COUNTIF(Material_Detail!$DE:$DE,$A11)&gt;0,IF(ISNUMBER(SEARCH("[済]",INDEX(Material_Detail!$D:$DC,MATCH($A11,Material_Detail!$DE:$DE,0)+1,37))),0,IFERROR(INDEX(Material_Detail!$D:$DC,MATCH($A11,Material_Detail!$DE:$DE,0),37),0)),SUMIFS(T_Shipments[Confirmed_Qty],T_Shipments[Part Name],$A11,T_Shipments[Effective_Week],37))</f>
        <v/>
      </c>
      <c r="AM11">
        <f>IF(COUNTIF(Material_Detail!$DE:$DE,$A11)&gt;0,IF(ISNUMBER(SEARCH("[済]",INDEX(Material_Detail!$D:$DC,MATCH($A11,Material_Detail!$DE:$DE,0)+1,38))),0,IFERROR(INDEX(Material_Detail!$D:$DC,MATCH($A11,Material_Detail!$DE:$DE,0),38),0)),SUMIFS(T_Shipments[Confirmed_Qty],T_Shipments[Part Name],$A11,T_Shipments[Effective_Week],38))</f>
        <v/>
      </c>
      <c r="AN11">
        <f>IF(COUNTIF(Material_Detail!$DE:$DE,$A11)&gt;0,IF(ISNUMBER(SEARCH("[済]",INDEX(Material_Detail!$D:$DC,MATCH($A11,Material_Detail!$DE:$DE,0)+1,39))),0,IFERROR(INDEX(Material_Detail!$D:$DC,MATCH($A11,Material_Detail!$DE:$DE,0),39),0)),SUMIFS(T_Shipments[Confirmed_Qty],T_Shipments[Part Name],$A11,T_Shipments[Effective_Week],39))</f>
        <v/>
      </c>
      <c r="AO11">
        <f>IF(COUNTIF(Material_Detail!$DE:$DE,$A11)&gt;0,IF(ISNUMBER(SEARCH("[済]",INDEX(Material_Detail!$D:$DC,MATCH($A11,Material_Detail!$DE:$DE,0)+1,40))),0,IFERROR(INDEX(Material_Detail!$D:$DC,MATCH($A11,Material_Detail!$DE:$DE,0),40),0)),SUMIFS(T_Shipments[Confirmed_Qty],T_Shipments[Part Name],$A11,T_Shipments[Effective_Week],40))</f>
        <v/>
      </c>
      <c r="AP11">
        <f>IF(COUNTIF(Material_Detail!$DE:$DE,$A11)&gt;0,IF(ISNUMBER(SEARCH("[済]",INDEX(Material_Detail!$D:$DC,MATCH($A11,Material_Detail!$DE:$DE,0)+1,41))),0,IFERROR(INDEX(Material_Detail!$D:$DC,MATCH($A11,Material_Detail!$DE:$DE,0),41),0)),SUMIFS(T_Shipments[Confirmed_Qty],T_Shipments[Part Name],$A11,T_Shipments[Effective_Week],41))</f>
        <v/>
      </c>
      <c r="AQ11">
        <f>IF(COUNTIF(Material_Detail!$DE:$DE,$A11)&gt;0,IF(ISNUMBER(SEARCH("[済]",INDEX(Material_Detail!$D:$DC,MATCH($A11,Material_Detail!$DE:$DE,0)+1,42))),0,IFERROR(INDEX(Material_Detail!$D:$DC,MATCH($A11,Material_Detail!$DE:$DE,0),42),0)),SUMIFS(T_Shipments[Confirmed_Qty],T_Shipments[Part Name],$A11,T_Shipments[Effective_Week],42))</f>
        <v/>
      </c>
      <c r="AR11">
        <f>IF(COUNTIF(Material_Detail!$DE:$DE,$A11)&gt;0,IF(ISNUMBER(SEARCH("[済]",INDEX(Material_Detail!$D:$DC,MATCH($A11,Material_Detail!$DE:$DE,0)+1,43))),0,IFERROR(INDEX(Material_Detail!$D:$DC,MATCH($A11,Material_Detail!$DE:$DE,0),43),0)),SUMIFS(T_Shipments[Confirmed_Qty],T_Shipments[Part Name],$A11,T_Shipments[Effective_Week],43))</f>
        <v/>
      </c>
      <c r="AS11">
        <f>IF(COUNTIF(Material_Detail!$DE:$DE,$A11)&gt;0,IF(ISNUMBER(SEARCH("[済]",INDEX(Material_Detail!$D:$DC,MATCH($A11,Material_Detail!$DE:$DE,0)+1,44))),0,IFERROR(INDEX(Material_Detail!$D:$DC,MATCH($A11,Material_Detail!$DE:$DE,0),44),0)),SUMIFS(T_Shipments[Confirmed_Qty],T_Shipments[Part Name],$A11,T_Shipments[Effective_Week],44))</f>
        <v/>
      </c>
      <c r="AT11">
        <f>IF(COUNTIF(Material_Detail!$DE:$DE,$A11)&gt;0,IF(ISNUMBER(SEARCH("[済]",INDEX(Material_Detail!$D:$DC,MATCH($A11,Material_Detail!$DE:$DE,0)+1,45))),0,IFERROR(INDEX(Material_Detail!$D:$DC,MATCH($A11,Material_Detail!$DE:$DE,0),45),0)),SUMIFS(T_Shipments[Confirmed_Qty],T_Shipments[Part Name],$A11,T_Shipments[Effective_Week],45))</f>
        <v/>
      </c>
      <c r="AU11">
        <f>IF(COUNTIF(Material_Detail!$DE:$DE,$A11)&gt;0,IF(ISNUMBER(SEARCH("[済]",INDEX(Material_Detail!$D:$DC,MATCH($A11,Material_Detail!$DE:$DE,0)+1,46))),0,IFERROR(INDEX(Material_Detail!$D:$DC,MATCH($A11,Material_Detail!$DE:$DE,0),46),0)),SUMIFS(T_Shipments[Confirmed_Qty],T_Shipments[Part Name],$A11,T_Shipments[Effective_Week],46))</f>
        <v/>
      </c>
      <c r="AV11">
        <f>IF(COUNTIF(Material_Detail!$DE:$DE,$A11)&gt;0,IF(ISNUMBER(SEARCH("[済]",INDEX(Material_Detail!$D:$DC,MATCH($A11,Material_Detail!$DE:$DE,0)+1,47))),0,IFERROR(INDEX(Material_Detail!$D:$DC,MATCH($A11,Material_Detail!$DE:$DE,0),47),0)),SUMIFS(T_Shipments[Confirmed_Qty],T_Shipments[Part Name],$A11,T_Shipments[Effective_Week],47))</f>
        <v/>
      </c>
      <c r="AW11">
        <f>IF(COUNTIF(Material_Detail!$DE:$DE,$A11)&gt;0,IF(ISNUMBER(SEARCH("[済]",INDEX(Material_Detail!$D:$DC,MATCH($A11,Material_Detail!$DE:$DE,0)+1,48))),0,IFERROR(INDEX(Material_Detail!$D:$DC,MATCH($A11,Material_Detail!$DE:$DE,0),48),0)),SUMIFS(T_Shipments[Confirmed_Qty],T_Shipments[Part Name],$A11,T_Shipments[Effective_Week],48))</f>
        <v/>
      </c>
      <c r="AX11">
        <f>IF(COUNTIF(Material_Detail!$DE:$DE,$A11)&gt;0,IF(ISNUMBER(SEARCH("[済]",INDEX(Material_Detail!$D:$DC,MATCH($A11,Material_Detail!$DE:$DE,0)+1,49))),0,IFERROR(INDEX(Material_Detail!$D:$DC,MATCH($A11,Material_Detail!$DE:$DE,0),49),0)),SUMIFS(T_Shipments[Confirmed_Qty],T_Shipments[Part Name],$A11,T_Shipments[Effective_Week],49))</f>
        <v/>
      </c>
      <c r="AY11">
        <f>IF(COUNTIF(Material_Detail!$DE:$DE,$A11)&gt;0,IF(ISNUMBER(SEARCH("[済]",INDEX(Material_Detail!$D:$DC,MATCH($A11,Material_Detail!$DE:$DE,0)+1,50))),0,IFERROR(INDEX(Material_Detail!$D:$DC,MATCH($A11,Material_Detail!$DE:$DE,0),50),0)),SUMIFS(T_Shipments[Confirmed_Qty],T_Shipments[Part Name],$A11,T_Shipments[Effective_Week],50))</f>
        <v/>
      </c>
      <c r="AZ11">
        <f>IF(COUNTIF(Material_Detail!$DE:$DE,$A11)&gt;0,IF(ISNUMBER(SEARCH("[済]",INDEX(Material_Detail!$D:$DC,MATCH($A11,Material_Detail!$DE:$DE,0)+1,51))),0,IFERROR(INDEX(Material_Detail!$D:$DC,MATCH($A11,Material_Detail!$DE:$DE,0),51),0)),SUMIFS(T_Shipments[Confirmed_Qty],T_Shipments[Part Name],$A11,T_Shipments[Effective_Week],51))</f>
        <v/>
      </c>
      <c r="BA11">
        <f>IF(COUNTIF(Material_Detail!$DE:$DE,$A11)&gt;0,IF(ISNUMBER(SEARCH("[済]",INDEX(Material_Detail!$D:$DC,MATCH($A11,Material_Detail!$DE:$DE,0)+1,52))),0,IFERROR(INDEX(Material_Detail!$D:$DC,MATCH($A11,Material_Detail!$DE:$DE,0),52),0)),SUMIFS(T_Shipments[Confirmed_Qty],T_Shipments[Part Name],$A11,T_Shipments[Effective_Week],52))</f>
        <v/>
      </c>
      <c r="BB11">
        <f>IF(COUNTIF(Material_Detail!$DE:$DE,$A11)&gt;0,IF(ISNUMBER(SEARCH("[済]",INDEX(Material_Detail!$D:$DC,MATCH($A11,Material_Detail!$DE:$DE,0)+1,53))),0,IFERROR(INDEX(Material_Detail!$D:$DC,MATCH($A11,Material_Detail!$DE:$DE,0),53),0)),SUMIFS(T_Shipments[Confirmed_Qty],T_Shipments[Part Name],$A11,T_Shipments[Effective_Week],53))</f>
        <v/>
      </c>
      <c r="BC11">
        <f>IF(COUNTIF(Material_Detail!$DE:$DE,$A11)&gt;0,IF(ISNUMBER(SEARCH("[済]",INDEX(Material_Detail!$D:$DC,MATCH($A11,Material_Detail!$DE:$DE,0)+1,54))),0,IFERROR(INDEX(Material_Detail!$D:$DC,MATCH($A11,Material_Detail!$DE:$DE,0),54),0)),SUMIFS(T_Shipments[Confirmed_Qty],T_Shipments[Part Name],$A11,T_Shipments[Effective_Week],54))</f>
        <v/>
      </c>
      <c r="BD11">
        <f>IF(COUNTIF(Material_Detail!$DE:$DE,$A11)&gt;0,IF(ISNUMBER(SEARCH("[済]",INDEX(Material_Detail!$D:$DC,MATCH($A11,Material_Detail!$DE:$DE,0)+1,55))),0,IFERROR(INDEX(Material_Detail!$D:$DC,MATCH($A11,Material_Detail!$DE:$DE,0),55),0)),SUMIFS(T_Shipments[Confirmed_Qty],T_Shipments[Part Name],$A11,T_Shipments[Effective_Week],55))</f>
        <v/>
      </c>
      <c r="BE11">
        <f>IF(COUNTIF(Material_Detail!$DE:$DE,$A11)&gt;0,IF(ISNUMBER(SEARCH("[済]",INDEX(Material_Detail!$D:$DC,MATCH($A11,Material_Detail!$DE:$DE,0)+1,56))),0,IFERROR(INDEX(Material_Detail!$D:$DC,MATCH($A11,Material_Detail!$DE:$DE,0),56),0)),SUMIFS(T_Shipments[Confirmed_Qty],T_Shipments[Part Name],$A11,T_Shipments[Effective_Week],56))</f>
        <v/>
      </c>
      <c r="BF11">
        <f>IF(COUNTIF(Material_Detail!$DE:$DE,$A11)&gt;0,IF(ISNUMBER(SEARCH("[済]",INDEX(Material_Detail!$D:$DC,MATCH($A11,Material_Detail!$DE:$DE,0)+1,57))),0,IFERROR(INDEX(Material_Detail!$D:$DC,MATCH($A11,Material_Detail!$DE:$DE,0),57),0)),SUMIFS(T_Shipments[Confirmed_Qty],T_Shipments[Part Name],$A11,T_Shipments[Effective_Week],57))</f>
        <v/>
      </c>
      <c r="BG11">
        <f>IF(COUNTIF(Material_Detail!$DE:$DE,$A11)&gt;0,IF(ISNUMBER(SEARCH("[済]",INDEX(Material_Detail!$D:$DC,MATCH($A11,Material_Detail!$DE:$DE,0)+1,58))),0,IFERROR(INDEX(Material_Detail!$D:$DC,MATCH($A11,Material_Detail!$DE:$DE,0),58),0)),SUMIFS(T_Shipments[Confirmed_Qty],T_Shipments[Part Name],$A11,T_Shipments[Effective_Week],58))</f>
        <v/>
      </c>
      <c r="BH11">
        <f>IF(COUNTIF(Material_Detail!$DE:$DE,$A11)&gt;0,IF(ISNUMBER(SEARCH("[済]",INDEX(Material_Detail!$D:$DC,MATCH($A11,Material_Detail!$DE:$DE,0)+1,59))),0,IFERROR(INDEX(Material_Detail!$D:$DC,MATCH($A11,Material_Detail!$DE:$DE,0),59),0)),SUMIFS(T_Shipments[Confirmed_Qty],T_Shipments[Part Name],$A11,T_Shipments[Effective_Week],59))</f>
        <v/>
      </c>
      <c r="BI11">
        <f>IF(COUNTIF(Material_Detail!$DE:$DE,$A11)&gt;0,IF(ISNUMBER(SEARCH("[済]",INDEX(Material_Detail!$D:$DC,MATCH($A11,Material_Detail!$DE:$DE,0)+1,60))),0,IFERROR(INDEX(Material_Detail!$D:$DC,MATCH($A11,Material_Detail!$DE:$DE,0),60),0)),SUMIFS(T_Shipments[Confirmed_Qty],T_Shipments[Part Name],$A11,T_Shipments[Effective_Week],60))</f>
        <v/>
      </c>
      <c r="BJ11">
        <f>IF(COUNTIF(Material_Detail!$DE:$DE,$A11)&gt;0,IF(ISNUMBER(SEARCH("[済]",INDEX(Material_Detail!$D:$DC,MATCH($A11,Material_Detail!$DE:$DE,0)+1,61))),0,IFERROR(INDEX(Material_Detail!$D:$DC,MATCH($A11,Material_Detail!$DE:$DE,0),61),0)),SUMIFS(T_Shipments[Confirmed_Qty],T_Shipments[Part Name],$A11,T_Shipments[Effective_Week],61))</f>
        <v/>
      </c>
      <c r="BK11">
        <f>IF(COUNTIF(Material_Detail!$DE:$DE,$A11)&gt;0,IF(ISNUMBER(SEARCH("[済]",INDEX(Material_Detail!$D:$DC,MATCH($A11,Material_Detail!$DE:$DE,0)+1,62))),0,IFERROR(INDEX(Material_Detail!$D:$DC,MATCH($A11,Material_Detail!$DE:$DE,0),62),0)),SUMIFS(T_Shipments[Confirmed_Qty],T_Shipments[Part Name],$A11,T_Shipments[Effective_Week],62))</f>
        <v/>
      </c>
      <c r="BL11">
        <f>IF(COUNTIF(Material_Detail!$DE:$DE,$A11)&gt;0,IF(ISNUMBER(SEARCH("[済]",INDEX(Material_Detail!$D:$DC,MATCH($A11,Material_Detail!$DE:$DE,0)+1,63))),0,IFERROR(INDEX(Material_Detail!$D:$DC,MATCH($A11,Material_Detail!$DE:$DE,0),63),0)),SUMIFS(T_Shipments[Confirmed_Qty],T_Shipments[Part Name],$A11,T_Shipments[Effective_Week],63))</f>
        <v/>
      </c>
      <c r="BM11">
        <f>IF(COUNTIF(Material_Detail!$DE:$DE,$A11)&gt;0,IF(ISNUMBER(SEARCH("[済]",INDEX(Material_Detail!$D:$DC,MATCH($A11,Material_Detail!$DE:$DE,0)+1,64))),0,IFERROR(INDEX(Material_Detail!$D:$DC,MATCH($A11,Material_Detail!$DE:$DE,0),64),0)),SUMIFS(T_Shipments[Confirmed_Qty],T_Shipments[Part Name],$A11,T_Shipments[Effective_Week],64))</f>
        <v/>
      </c>
      <c r="BN11">
        <f>IF(COUNTIF(Material_Detail!$DE:$DE,$A11)&gt;0,IF(ISNUMBER(SEARCH("[済]",INDEX(Material_Detail!$D:$DC,MATCH($A11,Material_Detail!$DE:$DE,0)+1,65))),0,IFERROR(INDEX(Material_Detail!$D:$DC,MATCH($A11,Material_Detail!$DE:$DE,0),65),0)),SUMIFS(T_Shipments[Confirmed_Qty],T_Shipments[Part Name],$A11,T_Shipments[Effective_Week],65))</f>
        <v/>
      </c>
      <c r="BO11">
        <f>IF(COUNTIF(Material_Detail!$DE:$DE,$A11)&gt;0,IF(ISNUMBER(SEARCH("[済]",INDEX(Material_Detail!$D:$DC,MATCH($A11,Material_Detail!$DE:$DE,0)+1,66))),0,IFERROR(INDEX(Material_Detail!$D:$DC,MATCH($A11,Material_Detail!$DE:$DE,0),66),0)),SUMIFS(T_Shipments[Confirmed_Qty],T_Shipments[Part Name],$A11,T_Shipments[Effective_Week],66))</f>
        <v/>
      </c>
      <c r="BP11">
        <f>IF(COUNTIF(Material_Detail!$DE:$DE,$A11)&gt;0,IF(ISNUMBER(SEARCH("[済]",INDEX(Material_Detail!$D:$DC,MATCH($A11,Material_Detail!$DE:$DE,0)+1,67))),0,IFERROR(INDEX(Material_Detail!$D:$DC,MATCH($A11,Material_Detail!$DE:$DE,0),67),0)),SUMIFS(T_Shipments[Confirmed_Qty],T_Shipments[Part Name],$A11,T_Shipments[Effective_Week],67))</f>
        <v/>
      </c>
      <c r="BQ11">
        <f>IF(COUNTIF(Material_Detail!$DE:$DE,$A11)&gt;0,IF(ISNUMBER(SEARCH("[済]",INDEX(Material_Detail!$D:$DC,MATCH($A11,Material_Detail!$DE:$DE,0)+1,68))),0,IFERROR(INDEX(Material_Detail!$D:$DC,MATCH($A11,Material_Detail!$DE:$DE,0),68),0)),SUMIFS(T_Shipments[Confirmed_Qty],T_Shipments[Part Name],$A11,T_Shipments[Effective_Week],68))</f>
        <v/>
      </c>
      <c r="BR11">
        <f>IF(COUNTIF(Material_Detail!$DE:$DE,$A11)&gt;0,IF(ISNUMBER(SEARCH("[済]",INDEX(Material_Detail!$D:$DC,MATCH($A11,Material_Detail!$DE:$DE,0)+1,69))),0,IFERROR(INDEX(Material_Detail!$D:$DC,MATCH($A11,Material_Detail!$DE:$DE,0),69),0)),SUMIFS(T_Shipments[Confirmed_Qty],T_Shipments[Part Name],$A11,T_Shipments[Effective_Week],69))</f>
        <v/>
      </c>
      <c r="BS11">
        <f>IF(COUNTIF(Material_Detail!$DE:$DE,$A11)&gt;0,IF(ISNUMBER(SEARCH("[済]",INDEX(Material_Detail!$D:$DC,MATCH($A11,Material_Detail!$DE:$DE,0)+1,70))),0,IFERROR(INDEX(Material_Detail!$D:$DC,MATCH($A11,Material_Detail!$DE:$DE,0),70),0)),SUMIFS(T_Shipments[Confirmed_Qty],T_Shipments[Part Name],$A11,T_Shipments[Effective_Week],70))</f>
        <v/>
      </c>
      <c r="BT11">
        <f>IF(COUNTIF(Material_Detail!$DE:$DE,$A11)&gt;0,IF(ISNUMBER(SEARCH("[済]",INDEX(Material_Detail!$D:$DC,MATCH($A11,Material_Detail!$DE:$DE,0)+1,71))),0,IFERROR(INDEX(Material_Detail!$D:$DC,MATCH($A11,Material_Detail!$DE:$DE,0),71),0)),SUMIFS(T_Shipments[Confirmed_Qty],T_Shipments[Part Name],$A11,T_Shipments[Effective_Week],71))</f>
        <v/>
      </c>
      <c r="BU11">
        <f>IF(COUNTIF(Material_Detail!$DE:$DE,$A11)&gt;0,IF(ISNUMBER(SEARCH("[済]",INDEX(Material_Detail!$D:$DC,MATCH($A11,Material_Detail!$DE:$DE,0)+1,72))),0,IFERROR(INDEX(Material_Detail!$D:$DC,MATCH($A11,Material_Detail!$DE:$DE,0),72),0)),SUMIFS(T_Shipments[Confirmed_Qty],T_Shipments[Part Name],$A11,T_Shipments[Effective_Week],72))</f>
        <v/>
      </c>
      <c r="BV11">
        <f>IF(COUNTIF(Material_Detail!$DE:$DE,$A11)&gt;0,IF(ISNUMBER(SEARCH("[済]",INDEX(Material_Detail!$D:$DC,MATCH($A11,Material_Detail!$DE:$DE,0)+1,73))),0,IFERROR(INDEX(Material_Detail!$D:$DC,MATCH($A11,Material_Detail!$DE:$DE,0),73),0)),SUMIFS(T_Shipments[Confirmed_Qty],T_Shipments[Part Name],$A11,T_Shipments[Effective_Week],73))</f>
        <v/>
      </c>
      <c r="BW11">
        <f>IF(COUNTIF(Material_Detail!$DE:$DE,$A11)&gt;0,IF(ISNUMBER(SEARCH("[済]",INDEX(Material_Detail!$D:$DC,MATCH($A11,Material_Detail!$DE:$DE,0)+1,74))),0,IFERROR(INDEX(Material_Detail!$D:$DC,MATCH($A11,Material_Detail!$DE:$DE,0),74),0)),SUMIFS(T_Shipments[Confirmed_Qty],T_Shipments[Part Name],$A11,T_Shipments[Effective_Week],74))</f>
        <v/>
      </c>
      <c r="BX11">
        <f>IF(COUNTIF(Material_Detail!$DE:$DE,$A11)&gt;0,IF(ISNUMBER(SEARCH("[済]",INDEX(Material_Detail!$D:$DC,MATCH($A11,Material_Detail!$DE:$DE,0)+1,75))),0,IFERROR(INDEX(Material_Detail!$D:$DC,MATCH($A11,Material_Detail!$DE:$DE,0),75),0)),SUMIFS(T_Shipments[Confirmed_Qty],T_Shipments[Part Name],$A11,T_Shipments[Effective_Week],75))</f>
        <v/>
      </c>
      <c r="BY11">
        <f>IF(COUNTIF(Material_Detail!$DE:$DE,$A11)&gt;0,IF(ISNUMBER(SEARCH("[済]",INDEX(Material_Detail!$D:$DC,MATCH($A11,Material_Detail!$DE:$DE,0)+1,76))),0,IFERROR(INDEX(Material_Detail!$D:$DC,MATCH($A11,Material_Detail!$DE:$DE,0),76),0)),SUMIFS(T_Shipments[Confirmed_Qty],T_Shipments[Part Name],$A11,T_Shipments[Effective_Week],76))</f>
        <v/>
      </c>
      <c r="BZ11">
        <f>IF(COUNTIF(Material_Detail!$DE:$DE,$A11)&gt;0,IF(ISNUMBER(SEARCH("[済]",INDEX(Material_Detail!$D:$DC,MATCH($A11,Material_Detail!$DE:$DE,0)+1,77))),0,IFERROR(INDEX(Material_Detail!$D:$DC,MATCH($A11,Material_Detail!$DE:$DE,0),77),0)),SUMIFS(T_Shipments[Confirmed_Qty],T_Shipments[Part Name],$A11,T_Shipments[Effective_Week],77))</f>
        <v/>
      </c>
      <c r="CA11">
        <f>IF(COUNTIF(Material_Detail!$DE:$DE,$A11)&gt;0,IF(ISNUMBER(SEARCH("[済]",INDEX(Material_Detail!$D:$DC,MATCH($A11,Material_Detail!$DE:$DE,0)+1,78))),0,IFERROR(INDEX(Material_Detail!$D:$DC,MATCH($A11,Material_Detail!$DE:$DE,0),78),0)),SUMIFS(T_Shipments[Confirmed_Qty],T_Shipments[Part Name],$A11,T_Shipments[Effective_Week],78))</f>
        <v/>
      </c>
      <c r="CB11">
        <f>IF(COUNTIF(Material_Detail!$DE:$DE,$A11)&gt;0,IF(ISNUMBER(SEARCH("[済]",INDEX(Material_Detail!$D:$DC,MATCH($A11,Material_Detail!$DE:$DE,0)+1,79))),0,IFERROR(INDEX(Material_Detail!$D:$DC,MATCH($A11,Material_Detail!$DE:$DE,0),79),0)),SUMIFS(T_Shipments[Confirmed_Qty],T_Shipments[Part Name],$A11,T_Shipments[Effective_Week],79))</f>
        <v/>
      </c>
      <c r="CC11">
        <f>IF(COUNTIF(Material_Detail!$DE:$DE,$A11)&gt;0,IF(ISNUMBER(SEARCH("[済]",INDEX(Material_Detail!$D:$DC,MATCH($A11,Material_Detail!$DE:$DE,0)+1,80))),0,IFERROR(INDEX(Material_Detail!$D:$DC,MATCH($A11,Material_Detail!$DE:$DE,0),80),0)),SUMIFS(T_Shipments[Confirmed_Qty],T_Shipments[Part Name],$A11,T_Shipments[Effective_Week],80))</f>
        <v/>
      </c>
      <c r="CD11">
        <f>IF(COUNTIF(Material_Detail!$DE:$DE,$A11)&gt;0,IF(ISNUMBER(SEARCH("[済]",INDEX(Material_Detail!$D:$DC,MATCH($A11,Material_Detail!$DE:$DE,0)+1,81))),0,IFERROR(INDEX(Material_Detail!$D:$DC,MATCH($A11,Material_Detail!$DE:$DE,0),81),0)),SUMIFS(T_Shipments[Confirmed_Qty],T_Shipments[Part Name],$A11,T_Shipments[Effective_Week],81))</f>
        <v/>
      </c>
      <c r="CE11">
        <f>IF(COUNTIF(Material_Detail!$DE:$DE,$A11)&gt;0,IF(ISNUMBER(SEARCH("[済]",INDEX(Material_Detail!$D:$DC,MATCH($A11,Material_Detail!$DE:$DE,0)+1,82))),0,IFERROR(INDEX(Material_Detail!$D:$DC,MATCH($A11,Material_Detail!$DE:$DE,0),82),0)),SUMIFS(T_Shipments[Confirmed_Qty],T_Shipments[Part Name],$A11,T_Shipments[Effective_Week],82))</f>
        <v/>
      </c>
      <c r="CF11">
        <f>IF(COUNTIF(Material_Detail!$DE:$DE,$A11)&gt;0,IF(ISNUMBER(SEARCH("[済]",INDEX(Material_Detail!$D:$DC,MATCH($A11,Material_Detail!$DE:$DE,0)+1,83))),0,IFERROR(INDEX(Material_Detail!$D:$DC,MATCH($A11,Material_Detail!$DE:$DE,0),83),0)),SUMIFS(T_Shipments[Confirmed_Qty],T_Shipments[Part Name],$A11,T_Shipments[Effective_Week],83))</f>
        <v/>
      </c>
      <c r="CG11">
        <f>IF(COUNTIF(Material_Detail!$DE:$DE,$A11)&gt;0,IF(ISNUMBER(SEARCH("[済]",INDEX(Material_Detail!$D:$DC,MATCH($A11,Material_Detail!$DE:$DE,0)+1,84))),0,IFERROR(INDEX(Material_Detail!$D:$DC,MATCH($A11,Material_Detail!$DE:$DE,0),84),0)),SUMIFS(T_Shipments[Confirmed_Qty],T_Shipments[Part Name],$A11,T_Shipments[Effective_Week],84))</f>
        <v/>
      </c>
      <c r="CH11">
        <f>IF(COUNTIF(Material_Detail!$DE:$DE,$A11)&gt;0,IF(ISNUMBER(SEARCH("[済]",INDEX(Material_Detail!$D:$DC,MATCH($A11,Material_Detail!$DE:$DE,0)+1,85))),0,IFERROR(INDEX(Material_Detail!$D:$DC,MATCH($A11,Material_Detail!$DE:$DE,0),85),0)),SUMIFS(T_Shipments[Confirmed_Qty],T_Shipments[Part Name],$A11,T_Shipments[Effective_Week],85))</f>
        <v/>
      </c>
      <c r="CI11">
        <f>IF(COUNTIF(Material_Detail!$DE:$DE,$A11)&gt;0,IF(ISNUMBER(SEARCH("[済]",INDEX(Material_Detail!$D:$DC,MATCH($A11,Material_Detail!$DE:$DE,0)+1,86))),0,IFERROR(INDEX(Material_Detail!$D:$DC,MATCH($A11,Material_Detail!$DE:$DE,0),86),0)),SUMIFS(T_Shipments[Confirmed_Qty],T_Shipments[Part Name],$A11,T_Shipments[Effective_Week],86))</f>
        <v/>
      </c>
      <c r="CJ11">
        <f>IF(COUNTIF(Material_Detail!$DE:$DE,$A11)&gt;0,IF(ISNUMBER(SEARCH("[済]",INDEX(Material_Detail!$D:$DC,MATCH($A11,Material_Detail!$DE:$DE,0)+1,87))),0,IFERROR(INDEX(Material_Detail!$D:$DC,MATCH($A11,Material_Detail!$DE:$DE,0),87),0)),SUMIFS(T_Shipments[Confirmed_Qty],T_Shipments[Part Name],$A11,T_Shipments[Effective_Week],87))</f>
        <v/>
      </c>
      <c r="CK11">
        <f>IF(COUNTIF(Material_Detail!$DE:$DE,$A11)&gt;0,IF(ISNUMBER(SEARCH("[済]",INDEX(Material_Detail!$D:$DC,MATCH($A11,Material_Detail!$DE:$DE,0)+1,88))),0,IFERROR(INDEX(Material_Detail!$D:$DC,MATCH($A11,Material_Detail!$DE:$DE,0),88),0)),SUMIFS(T_Shipments[Confirmed_Qty],T_Shipments[Part Name],$A11,T_Shipments[Effective_Week],88))</f>
        <v/>
      </c>
      <c r="CL11">
        <f>IF(COUNTIF(Material_Detail!$DE:$DE,$A11)&gt;0,IF(ISNUMBER(SEARCH("[済]",INDEX(Material_Detail!$D:$DC,MATCH($A11,Material_Detail!$DE:$DE,0)+1,89))),0,IFERROR(INDEX(Material_Detail!$D:$DC,MATCH($A11,Material_Detail!$DE:$DE,0),89),0)),SUMIFS(T_Shipments[Confirmed_Qty],T_Shipments[Part Name],$A11,T_Shipments[Effective_Week],89))</f>
        <v/>
      </c>
      <c r="CM11">
        <f>IF(COUNTIF(Material_Detail!$DE:$DE,$A11)&gt;0,IF(ISNUMBER(SEARCH("[済]",INDEX(Material_Detail!$D:$DC,MATCH($A11,Material_Detail!$DE:$DE,0)+1,90))),0,IFERROR(INDEX(Material_Detail!$D:$DC,MATCH($A11,Material_Detail!$DE:$DE,0),90),0)),SUMIFS(T_Shipments[Confirmed_Qty],T_Shipments[Part Name],$A11,T_Shipments[Effective_Week],90))</f>
        <v/>
      </c>
      <c r="CN11">
        <f>IF(COUNTIF(Material_Detail!$DE:$DE,$A11)&gt;0,IF(ISNUMBER(SEARCH("[済]",INDEX(Material_Detail!$D:$DC,MATCH($A11,Material_Detail!$DE:$DE,0)+1,91))),0,IFERROR(INDEX(Material_Detail!$D:$DC,MATCH($A11,Material_Detail!$DE:$DE,0),91),0)),SUMIFS(T_Shipments[Confirmed_Qty],T_Shipments[Part Name],$A11,T_Shipments[Effective_Week],91))</f>
        <v/>
      </c>
      <c r="CO11">
        <f>IF(COUNTIF(Material_Detail!$DE:$DE,$A11)&gt;0,IF(ISNUMBER(SEARCH("[済]",INDEX(Material_Detail!$D:$DC,MATCH($A11,Material_Detail!$DE:$DE,0)+1,92))),0,IFERROR(INDEX(Material_Detail!$D:$DC,MATCH($A11,Material_Detail!$DE:$DE,0),92),0)),SUMIFS(T_Shipments[Confirmed_Qty],T_Shipments[Part Name],$A11,T_Shipments[Effective_Week],92))</f>
        <v/>
      </c>
      <c r="CP11">
        <f>IF(COUNTIF(Material_Detail!$DE:$DE,$A11)&gt;0,IF(ISNUMBER(SEARCH("[済]",INDEX(Material_Detail!$D:$DC,MATCH($A11,Material_Detail!$DE:$DE,0)+1,93))),0,IFERROR(INDEX(Material_Detail!$D:$DC,MATCH($A11,Material_Detail!$DE:$DE,0),93),0)),SUMIFS(T_Shipments[Confirmed_Qty],T_Shipments[Part Name],$A11,T_Shipments[Effective_Week],93))</f>
        <v/>
      </c>
      <c r="CQ11">
        <f>IF(COUNTIF(Material_Detail!$DE:$DE,$A11)&gt;0,IF(ISNUMBER(SEARCH("[済]",INDEX(Material_Detail!$D:$DC,MATCH($A11,Material_Detail!$DE:$DE,0)+1,94))),0,IFERROR(INDEX(Material_Detail!$D:$DC,MATCH($A11,Material_Detail!$DE:$DE,0),94),0)),SUMIFS(T_Shipments[Confirmed_Qty],T_Shipments[Part Name],$A11,T_Shipments[Effective_Week],94))</f>
        <v/>
      </c>
      <c r="CR11">
        <f>IF(COUNTIF(Material_Detail!$DE:$DE,$A11)&gt;0,IF(ISNUMBER(SEARCH("[済]",INDEX(Material_Detail!$D:$DC,MATCH($A11,Material_Detail!$DE:$DE,0)+1,95))),0,IFERROR(INDEX(Material_Detail!$D:$DC,MATCH($A11,Material_Detail!$DE:$DE,0),95),0)),SUMIFS(T_Shipments[Confirmed_Qty],T_Shipments[Part Name],$A11,T_Shipments[Effective_Week],95))</f>
        <v/>
      </c>
      <c r="CS11">
        <f>IF(COUNTIF(Material_Detail!$DE:$DE,$A11)&gt;0,IF(ISNUMBER(SEARCH("[済]",INDEX(Material_Detail!$D:$DC,MATCH($A11,Material_Detail!$DE:$DE,0)+1,96))),0,IFERROR(INDEX(Material_Detail!$D:$DC,MATCH($A11,Material_Detail!$DE:$DE,0),96),0)),SUMIFS(T_Shipments[Confirmed_Qty],T_Shipments[Part Name],$A11,T_Shipments[Effective_Week],96))</f>
        <v/>
      </c>
      <c r="CT11">
        <f>IF(COUNTIF(Material_Detail!$DE:$DE,$A11)&gt;0,IF(ISNUMBER(SEARCH("[済]",INDEX(Material_Detail!$D:$DC,MATCH($A11,Material_Detail!$DE:$DE,0)+1,97))),0,IFERROR(INDEX(Material_Detail!$D:$DC,MATCH($A11,Material_Detail!$DE:$DE,0),97),0)),SUMIFS(T_Shipments[Confirmed_Qty],T_Shipments[Part Name],$A11,T_Shipments[Effective_Week],97))</f>
        <v/>
      </c>
      <c r="CU11">
        <f>IF(COUNTIF(Material_Detail!$DE:$DE,$A11)&gt;0,IF(ISNUMBER(SEARCH("[済]",INDEX(Material_Detail!$D:$DC,MATCH($A11,Material_Detail!$DE:$DE,0)+1,98))),0,IFERROR(INDEX(Material_Detail!$D:$DC,MATCH($A11,Material_Detail!$DE:$DE,0),98),0)),SUMIFS(T_Shipments[Confirmed_Qty],T_Shipments[Part Name],$A11,T_Shipments[Effective_Week],98))</f>
        <v/>
      </c>
      <c r="CV11">
        <f>IF(COUNTIF(Material_Detail!$DE:$DE,$A11)&gt;0,IF(ISNUMBER(SEARCH("[済]",INDEX(Material_Detail!$D:$DC,MATCH($A11,Material_Detail!$DE:$DE,0)+1,99))),0,IFERROR(INDEX(Material_Detail!$D:$DC,MATCH($A11,Material_Detail!$DE:$DE,0),99),0)),SUMIFS(T_Shipments[Confirmed_Qty],T_Shipments[Part Name],$A11,T_Shipments[Effective_Week],99))</f>
        <v/>
      </c>
      <c r="CW11">
        <f>IF(COUNTIF(Material_Detail!$DE:$DE,$A11)&gt;0,IF(ISNUMBER(SEARCH("[済]",INDEX(Material_Detail!$D:$DC,MATCH($A11,Material_Detail!$DE:$DE,0)+1,100))),0,IFERROR(INDEX(Material_Detail!$D:$DC,MATCH($A11,Material_Detail!$DE:$DE,0),100),0)),SUMIFS(T_Shipments[Confirmed_Qty],T_Shipments[Part Name],$A11,T_Shipments[Effective_Week],100))</f>
        <v/>
      </c>
      <c r="CX11">
        <f>IF(COUNTIF(Material_Detail!$DE:$DE,$A11)&gt;0,IF(ISNUMBER(SEARCH("[済]",INDEX(Material_Detail!$D:$DC,MATCH($A11,Material_Detail!$DE:$DE,0)+1,101))),0,IFERROR(INDEX(Material_Detail!$D:$DC,MATCH($A11,Material_Detail!$DE:$DE,0),101),0)),SUMIFS(T_Shipments[Confirmed_Qty],T_Shipments[Part Name],$A11,T_Shipments[Effective_Week],101))</f>
        <v/>
      </c>
      <c r="CY11">
        <f>IF(COUNTIF(Material_Detail!$DE:$DE,$A11)&gt;0,IF(ISNUMBER(SEARCH("[済]",INDEX(Material_Detail!$D:$DC,MATCH($A11,Material_Detail!$DE:$DE,0)+1,102))),0,IFERROR(INDEX(Material_Detail!$D:$DC,MATCH($A11,Material_Detail!$DE:$DE,0),102),0)),SUMIFS(T_Shipments[Confirmed_Qty],T_Shipments[Part Name],$A11,T_Shipments[Effective_Week],102))</f>
        <v/>
      </c>
      <c r="CZ11">
        <f>IF(COUNTIF(Material_Detail!$DE:$DE,$A11)&gt;0,IF(ISNUMBER(SEARCH("[済]",INDEX(Material_Detail!$D:$DC,MATCH($A11,Material_Detail!$DE:$DE,0)+1,103))),0,IFERROR(INDEX(Material_Detail!$D:$DC,MATCH($A11,Material_Detail!$DE:$DE,0),103),0)),SUMIFS(T_Shipments[Confirmed_Qty],T_Shipments[Part Name],$A11,T_Shipments[Effective_Week],103))</f>
        <v/>
      </c>
      <c r="DA11">
        <f>IF(COUNTIF(Material_Detail!$DE:$DE,$A11)&gt;0,IF(ISNUMBER(SEARCH("[済]",INDEX(Material_Detail!$D:$DC,MATCH($A11,Material_Detail!$DE:$DE,0)+1,104))),0,IFERROR(INDEX(Material_Detail!$D:$DC,MATCH($A11,Material_Detail!$DE:$DE,0),104),0)),SUMIFS(T_Shipments[Confirmed_Qty],T_Shipments[Part Name],$A11,T_Shipments[Effective_Week],104))</f>
        <v/>
      </c>
    </row>
    <row r="12">
      <c r="A12" t="inlineStr">
        <is>
          <t>YAN</t>
        </is>
      </c>
      <c r="B12">
        <f>IF(COUNTIF(Material_Detail!$DE:$DE,$A12)&gt;0,IF(ISNUMBER(SEARCH("[済]",INDEX(Material_Detail!$D:$DC,MATCH($A12,Material_Detail!$DE:$DE,0)+1,1))),0,IFERROR(INDEX(Material_Detail!$D:$DC,MATCH($A12,Material_Detail!$DE:$DE,0),1),0)),SUMIFS(T_Shipments[Confirmed_Qty],T_Shipments[Part Name],$A12,T_Shipments[Effective_Week],1))</f>
        <v/>
      </c>
      <c r="C12">
        <f>IF(COUNTIF(Material_Detail!$DE:$DE,$A12)&gt;0,IF(ISNUMBER(SEARCH("[済]",INDEX(Material_Detail!$D:$DC,MATCH($A12,Material_Detail!$DE:$DE,0)+1,2))),0,IFERROR(INDEX(Material_Detail!$D:$DC,MATCH($A12,Material_Detail!$DE:$DE,0),2),0)),SUMIFS(T_Shipments[Confirmed_Qty],T_Shipments[Part Name],$A12,T_Shipments[Effective_Week],2))</f>
        <v/>
      </c>
      <c r="D12">
        <f>IF(COUNTIF(Material_Detail!$DE:$DE,$A12)&gt;0,IF(ISNUMBER(SEARCH("[済]",INDEX(Material_Detail!$D:$DC,MATCH($A12,Material_Detail!$DE:$DE,0)+1,3))),0,IFERROR(INDEX(Material_Detail!$D:$DC,MATCH($A12,Material_Detail!$DE:$DE,0),3),0)),SUMIFS(T_Shipments[Confirmed_Qty],T_Shipments[Part Name],$A12,T_Shipments[Effective_Week],3))</f>
        <v/>
      </c>
      <c r="E12">
        <f>IF(COUNTIF(Material_Detail!$DE:$DE,$A12)&gt;0,IF(ISNUMBER(SEARCH("[済]",INDEX(Material_Detail!$D:$DC,MATCH($A12,Material_Detail!$DE:$DE,0)+1,4))),0,IFERROR(INDEX(Material_Detail!$D:$DC,MATCH($A12,Material_Detail!$DE:$DE,0),4),0)),SUMIFS(T_Shipments[Confirmed_Qty],T_Shipments[Part Name],$A12,T_Shipments[Effective_Week],4))</f>
        <v/>
      </c>
      <c r="F12">
        <f>IF(COUNTIF(Material_Detail!$DE:$DE,$A12)&gt;0,IF(ISNUMBER(SEARCH("[済]",INDEX(Material_Detail!$D:$DC,MATCH($A12,Material_Detail!$DE:$DE,0)+1,5))),0,IFERROR(INDEX(Material_Detail!$D:$DC,MATCH($A12,Material_Detail!$DE:$DE,0),5),0)),SUMIFS(T_Shipments[Confirmed_Qty],T_Shipments[Part Name],$A12,T_Shipments[Effective_Week],5))</f>
        <v/>
      </c>
      <c r="G12">
        <f>IF(COUNTIF(Material_Detail!$DE:$DE,$A12)&gt;0,IF(ISNUMBER(SEARCH("[済]",INDEX(Material_Detail!$D:$DC,MATCH($A12,Material_Detail!$DE:$DE,0)+1,6))),0,IFERROR(INDEX(Material_Detail!$D:$DC,MATCH($A12,Material_Detail!$DE:$DE,0),6),0)),SUMIFS(T_Shipments[Confirmed_Qty],T_Shipments[Part Name],$A12,T_Shipments[Effective_Week],6))</f>
        <v/>
      </c>
      <c r="H12">
        <f>IF(COUNTIF(Material_Detail!$DE:$DE,$A12)&gt;0,IF(ISNUMBER(SEARCH("[済]",INDEX(Material_Detail!$D:$DC,MATCH($A12,Material_Detail!$DE:$DE,0)+1,7))),0,IFERROR(INDEX(Material_Detail!$D:$DC,MATCH($A12,Material_Detail!$DE:$DE,0),7),0)),SUMIFS(T_Shipments[Confirmed_Qty],T_Shipments[Part Name],$A12,T_Shipments[Effective_Week],7))</f>
        <v/>
      </c>
      <c r="I12">
        <f>IF(COUNTIF(Material_Detail!$DE:$DE,$A12)&gt;0,IF(ISNUMBER(SEARCH("[済]",INDEX(Material_Detail!$D:$DC,MATCH($A12,Material_Detail!$DE:$DE,0)+1,8))),0,IFERROR(INDEX(Material_Detail!$D:$DC,MATCH($A12,Material_Detail!$DE:$DE,0),8),0)),SUMIFS(T_Shipments[Confirmed_Qty],T_Shipments[Part Name],$A12,T_Shipments[Effective_Week],8))</f>
        <v/>
      </c>
      <c r="J12">
        <f>IF(COUNTIF(Material_Detail!$DE:$DE,$A12)&gt;0,IF(ISNUMBER(SEARCH("[済]",INDEX(Material_Detail!$D:$DC,MATCH($A12,Material_Detail!$DE:$DE,0)+1,9))),0,IFERROR(INDEX(Material_Detail!$D:$DC,MATCH($A12,Material_Detail!$DE:$DE,0),9),0)),SUMIFS(T_Shipments[Confirmed_Qty],T_Shipments[Part Name],$A12,T_Shipments[Effective_Week],9))</f>
        <v/>
      </c>
      <c r="K12">
        <f>IF(COUNTIF(Material_Detail!$DE:$DE,$A12)&gt;0,IF(ISNUMBER(SEARCH("[済]",INDEX(Material_Detail!$D:$DC,MATCH($A12,Material_Detail!$DE:$DE,0)+1,10))),0,IFERROR(INDEX(Material_Detail!$D:$DC,MATCH($A12,Material_Detail!$DE:$DE,0),10),0)),SUMIFS(T_Shipments[Confirmed_Qty],T_Shipments[Part Name],$A12,T_Shipments[Effective_Week],10))</f>
        <v/>
      </c>
      <c r="L12">
        <f>IF(COUNTIF(Material_Detail!$DE:$DE,$A12)&gt;0,IF(ISNUMBER(SEARCH("[済]",INDEX(Material_Detail!$D:$DC,MATCH($A12,Material_Detail!$DE:$DE,0)+1,11))),0,IFERROR(INDEX(Material_Detail!$D:$DC,MATCH($A12,Material_Detail!$DE:$DE,0),11),0)),SUMIFS(T_Shipments[Confirmed_Qty],T_Shipments[Part Name],$A12,T_Shipments[Effective_Week],11))</f>
        <v/>
      </c>
      <c r="M12">
        <f>IF(COUNTIF(Material_Detail!$DE:$DE,$A12)&gt;0,IF(ISNUMBER(SEARCH("[済]",INDEX(Material_Detail!$D:$DC,MATCH($A12,Material_Detail!$DE:$DE,0)+1,12))),0,IFERROR(INDEX(Material_Detail!$D:$DC,MATCH($A12,Material_Detail!$DE:$DE,0),12),0)),SUMIFS(T_Shipments[Confirmed_Qty],T_Shipments[Part Name],$A12,T_Shipments[Effective_Week],12))</f>
        <v/>
      </c>
      <c r="N12">
        <f>IF(COUNTIF(Material_Detail!$DE:$DE,$A12)&gt;0,IF(ISNUMBER(SEARCH("[済]",INDEX(Material_Detail!$D:$DC,MATCH($A12,Material_Detail!$DE:$DE,0)+1,13))),0,IFERROR(INDEX(Material_Detail!$D:$DC,MATCH($A12,Material_Detail!$DE:$DE,0),13),0)),SUMIFS(T_Shipments[Confirmed_Qty],T_Shipments[Part Name],$A12,T_Shipments[Effective_Week],13))</f>
        <v/>
      </c>
      <c r="O12">
        <f>IF(COUNTIF(Material_Detail!$DE:$DE,$A12)&gt;0,IF(ISNUMBER(SEARCH("[済]",INDEX(Material_Detail!$D:$DC,MATCH($A12,Material_Detail!$DE:$DE,0)+1,14))),0,IFERROR(INDEX(Material_Detail!$D:$DC,MATCH($A12,Material_Detail!$DE:$DE,0),14),0)),SUMIFS(T_Shipments[Confirmed_Qty],T_Shipments[Part Name],$A12,T_Shipments[Effective_Week],14))</f>
        <v/>
      </c>
      <c r="P12">
        <f>IF(COUNTIF(Material_Detail!$DE:$DE,$A12)&gt;0,IF(ISNUMBER(SEARCH("[済]",INDEX(Material_Detail!$D:$DC,MATCH($A12,Material_Detail!$DE:$DE,0)+1,15))),0,IFERROR(INDEX(Material_Detail!$D:$DC,MATCH($A12,Material_Detail!$DE:$DE,0),15),0)),SUMIFS(T_Shipments[Confirmed_Qty],T_Shipments[Part Name],$A12,T_Shipments[Effective_Week],15))</f>
        <v/>
      </c>
      <c r="Q12">
        <f>IF(COUNTIF(Material_Detail!$DE:$DE,$A12)&gt;0,IF(ISNUMBER(SEARCH("[済]",INDEX(Material_Detail!$D:$DC,MATCH($A12,Material_Detail!$DE:$DE,0)+1,16))),0,IFERROR(INDEX(Material_Detail!$D:$DC,MATCH($A12,Material_Detail!$DE:$DE,0),16),0)),SUMIFS(T_Shipments[Confirmed_Qty],T_Shipments[Part Name],$A12,T_Shipments[Effective_Week],16))</f>
        <v/>
      </c>
      <c r="R12">
        <f>IF(COUNTIF(Material_Detail!$DE:$DE,$A12)&gt;0,IF(ISNUMBER(SEARCH("[済]",INDEX(Material_Detail!$D:$DC,MATCH($A12,Material_Detail!$DE:$DE,0)+1,17))),0,IFERROR(INDEX(Material_Detail!$D:$DC,MATCH($A12,Material_Detail!$DE:$DE,0),17),0)),SUMIFS(T_Shipments[Confirmed_Qty],T_Shipments[Part Name],$A12,T_Shipments[Effective_Week],17))</f>
        <v/>
      </c>
      <c r="S12">
        <f>IF(COUNTIF(Material_Detail!$DE:$DE,$A12)&gt;0,IF(ISNUMBER(SEARCH("[済]",INDEX(Material_Detail!$D:$DC,MATCH($A12,Material_Detail!$DE:$DE,0)+1,18))),0,IFERROR(INDEX(Material_Detail!$D:$DC,MATCH($A12,Material_Detail!$DE:$DE,0),18),0)),SUMIFS(T_Shipments[Confirmed_Qty],T_Shipments[Part Name],$A12,T_Shipments[Effective_Week],18))</f>
        <v/>
      </c>
      <c r="T12">
        <f>IF(COUNTIF(Material_Detail!$DE:$DE,$A12)&gt;0,IF(ISNUMBER(SEARCH("[済]",INDEX(Material_Detail!$D:$DC,MATCH($A12,Material_Detail!$DE:$DE,0)+1,19))),0,IFERROR(INDEX(Material_Detail!$D:$DC,MATCH($A12,Material_Detail!$DE:$DE,0),19),0)),SUMIFS(T_Shipments[Confirmed_Qty],T_Shipments[Part Name],$A12,T_Shipments[Effective_Week],19))</f>
        <v/>
      </c>
      <c r="U12">
        <f>IF(COUNTIF(Material_Detail!$DE:$DE,$A12)&gt;0,IF(ISNUMBER(SEARCH("[済]",INDEX(Material_Detail!$D:$DC,MATCH($A12,Material_Detail!$DE:$DE,0)+1,20))),0,IFERROR(INDEX(Material_Detail!$D:$DC,MATCH($A12,Material_Detail!$DE:$DE,0),20),0)),SUMIFS(T_Shipments[Confirmed_Qty],T_Shipments[Part Name],$A12,T_Shipments[Effective_Week],20))</f>
        <v/>
      </c>
      <c r="V12">
        <f>IF(COUNTIF(Material_Detail!$DE:$DE,$A12)&gt;0,IF(ISNUMBER(SEARCH("[済]",INDEX(Material_Detail!$D:$DC,MATCH($A12,Material_Detail!$DE:$DE,0)+1,21))),0,IFERROR(INDEX(Material_Detail!$D:$DC,MATCH($A12,Material_Detail!$DE:$DE,0),21),0)),SUMIFS(T_Shipments[Confirmed_Qty],T_Shipments[Part Name],$A12,T_Shipments[Effective_Week],21))</f>
        <v/>
      </c>
      <c r="W12">
        <f>IF(COUNTIF(Material_Detail!$DE:$DE,$A12)&gt;0,IF(ISNUMBER(SEARCH("[済]",INDEX(Material_Detail!$D:$DC,MATCH($A12,Material_Detail!$DE:$DE,0)+1,22))),0,IFERROR(INDEX(Material_Detail!$D:$DC,MATCH($A12,Material_Detail!$DE:$DE,0),22),0)),SUMIFS(T_Shipments[Confirmed_Qty],T_Shipments[Part Name],$A12,T_Shipments[Effective_Week],22))</f>
        <v/>
      </c>
      <c r="X12">
        <f>IF(COUNTIF(Material_Detail!$DE:$DE,$A12)&gt;0,IF(ISNUMBER(SEARCH("[済]",INDEX(Material_Detail!$D:$DC,MATCH($A12,Material_Detail!$DE:$DE,0)+1,23))),0,IFERROR(INDEX(Material_Detail!$D:$DC,MATCH($A12,Material_Detail!$DE:$DE,0),23),0)),SUMIFS(T_Shipments[Confirmed_Qty],T_Shipments[Part Name],$A12,T_Shipments[Effective_Week],23))</f>
        <v/>
      </c>
      <c r="Y12">
        <f>IF(COUNTIF(Material_Detail!$DE:$DE,$A12)&gt;0,IF(ISNUMBER(SEARCH("[済]",INDEX(Material_Detail!$D:$DC,MATCH($A12,Material_Detail!$DE:$DE,0)+1,24))),0,IFERROR(INDEX(Material_Detail!$D:$DC,MATCH($A12,Material_Detail!$DE:$DE,0),24),0)),SUMIFS(T_Shipments[Confirmed_Qty],T_Shipments[Part Name],$A12,T_Shipments[Effective_Week],24))</f>
        <v/>
      </c>
      <c r="Z12">
        <f>IF(COUNTIF(Material_Detail!$DE:$DE,$A12)&gt;0,IF(ISNUMBER(SEARCH("[済]",INDEX(Material_Detail!$D:$DC,MATCH($A12,Material_Detail!$DE:$DE,0)+1,25))),0,IFERROR(INDEX(Material_Detail!$D:$DC,MATCH($A12,Material_Detail!$DE:$DE,0),25),0)),SUMIFS(T_Shipments[Confirmed_Qty],T_Shipments[Part Name],$A12,T_Shipments[Effective_Week],25))</f>
        <v/>
      </c>
      <c r="AA12">
        <f>IF(COUNTIF(Material_Detail!$DE:$DE,$A12)&gt;0,IF(ISNUMBER(SEARCH("[済]",INDEX(Material_Detail!$D:$DC,MATCH($A12,Material_Detail!$DE:$DE,0)+1,26))),0,IFERROR(INDEX(Material_Detail!$D:$DC,MATCH($A12,Material_Detail!$DE:$DE,0),26),0)),SUMIFS(T_Shipments[Confirmed_Qty],T_Shipments[Part Name],$A12,T_Shipments[Effective_Week],26))</f>
        <v/>
      </c>
      <c r="AB12">
        <f>IF(COUNTIF(Material_Detail!$DE:$DE,$A12)&gt;0,IF(ISNUMBER(SEARCH("[済]",INDEX(Material_Detail!$D:$DC,MATCH($A12,Material_Detail!$DE:$DE,0)+1,27))),0,IFERROR(INDEX(Material_Detail!$D:$DC,MATCH($A12,Material_Detail!$DE:$DE,0),27),0)),SUMIFS(T_Shipments[Confirmed_Qty],T_Shipments[Part Name],$A12,T_Shipments[Effective_Week],27))</f>
        <v/>
      </c>
      <c r="AC12">
        <f>IF(COUNTIF(Material_Detail!$DE:$DE,$A12)&gt;0,IF(ISNUMBER(SEARCH("[済]",INDEX(Material_Detail!$D:$DC,MATCH($A12,Material_Detail!$DE:$DE,0)+1,28))),0,IFERROR(INDEX(Material_Detail!$D:$DC,MATCH($A12,Material_Detail!$DE:$DE,0),28),0)),SUMIFS(T_Shipments[Confirmed_Qty],T_Shipments[Part Name],$A12,T_Shipments[Effective_Week],28))</f>
        <v/>
      </c>
      <c r="AD12">
        <f>IF(COUNTIF(Material_Detail!$DE:$DE,$A12)&gt;0,IF(ISNUMBER(SEARCH("[済]",INDEX(Material_Detail!$D:$DC,MATCH($A12,Material_Detail!$DE:$DE,0)+1,29))),0,IFERROR(INDEX(Material_Detail!$D:$DC,MATCH($A12,Material_Detail!$DE:$DE,0),29),0)),SUMIFS(T_Shipments[Confirmed_Qty],T_Shipments[Part Name],$A12,T_Shipments[Effective_Week],29))</f>
        <v/>
      </c>
      <c r="AE12">
        <f>IF(COUNTIF(Material_Detail!$DE:$DE,$A12)&gt;0,IF(ISNUMBER(SEARCH("[済]",INDEX(Material_Detail!$D:$DC,MATCH($A12,Material_Detail!$DE:$DE,0)+1,30))),0,IFERROR(INDEX(Material_Detail!$D:$DC,MATCH($A12,Material_Detail!$DE:$DE,0),30),0)),SUMIFS(T_Shipments[Confirmed_Qty],T_Shipments[Part Name],$A12,T_Shipments[Effective_Week],30))</f>
        <v/>
      </c>
      <c r="AF12">
        <f>IF(COUNTIF(Material_Detail!$DE:$DE,$A12)&gt;0,IF(ISNUMBER(SEARCH("[済]",INDEX(Material_Detail!$D:$DC,MATCH($A12,Material_Detail!$DE:$DE,0)+1,31))),0,IFERROR(INDEX(Material_Detail!$D:$DC,MATCH($A12,Material_Detail!$DE:$DE,0),31),0)),SUMIFS(T_Shipments[Confirmed_Qty],T_Shipments[Part Name],$A12,T_Shipments[Effective_Week],31))</f>
        <v/>
      </c>
      <c r="AG12">
        <f>IF(COUNTIF(Material_Detail!$DE:$DE,$A12)&gt;0,IF(ISNUMBER(SEARCH("[済]",INDEX(Material_Detail!$D:$DC,MATCH($A12,Material_Detail!$DE:$DE,0)+1,32))),0,IFERROR(INDEX(Material_Detail!$D:$DC,MATCH($A12,Material_Detail!$DE:$DE,0),32),0)),SUMIFS(T_Shipments[Confirmed_Qty],T_Shipments[Part Name],$A12,T_Shipments[Effective_Week],32))</f>
        <v/>
      </c>
      <c r="AH12">
        <f>IF(COUNTIF(Material_Detail!$DE:$DE,$A12)&gt;0,IF(ISNUMBER(SEARCH("[済]",INDEX(Material_Detail!$D:$DC,MATCH($A12,Material_Detail!$DE:$DE,0)+1,33))),0,IFERROR(INDEX(Material_Detail!$D:$DC,MATCH($A12,Material_Detail!$DE:$DE,0),33),0)),SUMIFS(T_Shipments[Confirmed_Qty],T_Shipments[Part Name],$A12,T_Shipments[Effective_Week],33))</f>
        <v/>
      </c>
      <c r="AI12">
        <f>IF(COUNTIF(Material_Detail!$DE:$DE,$A12)&gt;0,IF(ISNUMBER(SEARCH("[済]",INDEX(Material_Detail!$D:$DC,MATCH($A12,Material_Detail!$DE:$DE,0)+1,34))),0,IFERROR(INDEX(Material_Detail!$D:$DC,MATCH($A12,Material_Detail!$DE:$DE,0),34),0)),SUMIFS(T_Shipments[Confirmed_Qty],T_Shipments[Part Name],$A12,T_Shipments[Effective_Week],34))</f>
        <v/>
      </c>
      <c r="AJ12">
        <f>IF(COUNTIF(Material_Detail!$DE:$DE,$A12)&gt;0,IF(ISNUMBER(SEARCH("[済]",INDEX(Material_Detail!$D:$DC,MATCH($A12,Material_Detail!$DE:$DE,0)+1,35))),0,IFERROR(INDEX(Material_Detail!$D:$DC,MATCH($A12,Material_Detail!$DE:$DE,0),35),0)),SUMIFS(T_Shipments[Confirmed_Qty],T_Shipments[Part Name],$A12,T_Shipments[Effective_Week],35))</f>
        <v/>
      </c>
      <c r="AK12">
        <f>IF(COUNTIF(Material_Detail!$DE:$DE,$A12)&gt;0,IF(ISNUMBER(SEARCH("[済]",INDEX(Material_Detail!$D:$DC,MATCH($A12,Material_Detail!$DE:$DE,0)+1,36))),0,IFERROR(INDEX(Material_Detail!$D:$DC,MATCH($A12,Material_Detail!$DE:$DE,0),36),0)),SUMIFS(T_Shipments[Confirmed_Qty],T_Shipments[Part Name],$A12,T_Shipments[Effective_Week],36))</f>
        <v/>
      </c>
      <c r="AL12">
        <f>IF(COUNTIF(Material_Detail!$DE:$DE,$A12)&gt;0,IF(ISNUMBER(SEARCH("[済]",INDEX(Material_Detail!$D:$DC,MATCH($A12,Material_Detail!$DE:$DE,0)+1,37))),0,IFERROR(INDEX(Material_Detail!$D:$DC,MATCH($A12,Material_Detail!$DE:$DE,0),37),0)),SUMIFS(T_Shipments[Confirmed_Qty],T_Shipments[Part Name],$A12,T_Shipments[Effective_Week],37))</f>
        <v/>
      </c>
      <c r="AM12">
        <f>IF(COUNTIF(Material_Detail!$DE:$DE,$A12)&gt;0,IF(ISNUMBER(SEARCH("[済]",INDEX(Material_Detail!$D:$DC,MATCH($A12,Material_Detail!$DE:$DE,0)+1,38))),0,IFERROR(INDEX(Material_Detail!$D:$DC,MATCH($A12,Material_Detail!$DE:$DE,0),38),0)),SUMIFS(T_Shipments[Confirmed_Qty],T_Shipments[Part Name],$A12,T_Shipments[Effective_Week],38))</f>
        <v/>
      </c>
      <c r="AN12">
        <f>IF(COUNTIF(Material_Detail!$DE:$DE,$A12)&gt;0,IF(ISNUMBER(SEARCH("[済]",INDEX(Material_Detail!$D:$DC,MATCH($A12,Material_Detail!$DE:$DE,0)+1,39))),0,IFERROR(INDEX(Material_Detail!$D:$DC,MATCH($A12,Material_Detail!$DE:$DE,0),39),0)),SUMIFS(T_Shipments[Confirmed_Qty],T_Shipments[Part Name],$A12,T_Shipments[Effective_Week],39))</f>
        <v/>
      </c>
      <c r="AO12">
        <f>IF(COUNTIF(Material_Detail!$DE:$DE,$A12)&gt;0,IF(ISNUMBER(SEARCH("[済]",INDEX(Material_Detail!$D:$DC,MATCH($A12,Material_Detail!$DE:$DE,0)+1,40))),0,IFERROR(INDEX(Material_Detail!$D:$DC,MATCH($A12,Material_Detail!$DE:$DE,0),40),0)),SUMIFS(T_Shipments[Confirmed_Qty],T_Shipments[Part Name],$A12,T_Shipments[Effective_Week],40))</f>
        <v/>
      </c>
      <c r="AP12">
        <f>IF(COUNTIF(Material_Detail!$DE:$DE,$A12)&gt;0,IF(ISNUMBER(SEARCH("[済]",INDEX(Material_Detail!$D:$DC,MATCH($A12,Material_Detail!$DE:$DE,0)+1,41))),0,IFERROR(INDEX(Material_Detail!$D:$DC,MATCH($A12,Material_Detail!$DE:$DE,0),41),0)),SUMIFS(T_Shipments[Confirmed_Qty],T_Shipments[Part Name],$A12,T_Shipments[Effective_Week],41))</f>
        <v/>
      </c>
      <c r="AQ12">
        <f>IF(COUNTIF(Material_Detail!$DE:$DE,$A12)&gt;0,IF(ISNUMBER(SEARCH("[済]",INDEX(Material_Detail!$D:$DC,MATCH($A12,Material_Detail!$DE:$DE,0)+1,42))),0,IFERROR(INDEX(Material_Detail!$D:$DC,MATCH($A12,Material_Detail!$DE:$DE,0),42),0)),SUMIFS(T_Shipments[Confirmed_Qty],T_Shipments[Part Name],$A12,T_Shipments[Effective_Week],42))</f>
        <v/>
      </c>
      <c r="AR12">
        <f>IF(COUNTIF(Material_Detail!$DE:$DE,$A12)&gt;0,IF(ISNUMBER(SEARCH("[済]",INDEX(Material_Detail!$D:$DC,MATCH($A12,Material_Detail!$DE:$DE,0)+1,43))),0,IFERROR(INDEX(Material_Detail!$D:$DC,MATCH($A12,Material_Detail!$DE:$DE,0),43),0)),SUMIFS(T_Shipments[Confirmed_Qty],T_Shipments[Part Name],$A12,T_Shipments[Effective_Week],43))</f>
        <v/>
      </c>
      <c r="AS12">
        <f>IF(COUNTIF(Material_Detail!$DE:$DE,$A12)&gt;0,IF(ISNUMBER(SEARCH("[済]",INDEX(Material_Detail!$D:$DC,MATCH($A12,Material_Detail!$DE:$DE,0)+1,44))),0,IFERROR(INDEX(Material_Detail!$D:$DC,MATCH($A12,Material_Detail!$DE:$DE,0),44),0)),SUMIFS(T_Shipments[Confirmed_Qty],T_Shipments[Part Name],$A12,T_Shipments[Effective_Week],44))</f>
        <v/>
      </c>
      <c r="AT12">
        <f>IF(COUNTIF(Material_Detail!$DE:$DE,$A12)&gt;0,IF(ISNUMBER(SEARCH("[済]",INDEX(Material_Detail!$D:$DC,MATCH($A12,Material_Detail!$DE:$DE,0)+1,45))),0,IFERROR(INDEX(Material_Detail!$D:$DC,MATCH($A12,Material_Detail!$DE:$DE,0),45),0)),SUMIFS(T_Shipments[Confirmed_Qty],T_Shipments[Part Name],$A12,T_Shipments[Effective_Week],45))</f>
        <v/>
      </c>
      <c r="AU12">
        <f>IF(COUNTIF(Material_Detail!$DE:$DE,$A12)&gt;0,IF(ISNUMBER(SEARCH("[済]",INDEX(Material_Detail!$D:$DC,MATCH($A12,Material_Detail!$DE:$DE,0)+1,46))),0,IFERROR(INDEX(Material_Detail!$D:$DC,MATCH($A12,Material_Detail!$DE:$DE,0),46),0)),SUMIFS(T_Shipments[Confirmed_Qty],T_Shipments[Part Name],$A12,T_Shipments[Effective_Week],46))</f>
        <v/>
      </c>
      <c r="AV12">
        <f>IF(COUNTIF(Material_Detail!$DE:$DE,$A12)&gt;0,IF(ISNUMBER(SEARCH("[済]",INDEX(Material_Detail!$D:$DC,MATCH($A12,Material_Detail!$DE:$DE,0)+1,47))),0,IFERROR(INDEX(Material_Detail!$D:$DC,MATCH($A12,Material_Detail!$DE:$DE,0),47),0)),SUMIFS(T_Shipments[Confirmed_Qty],T_Shipments[Part Name],$A12,T_Shipments[Effective_Week],47))</f>
        <v/>
      </c>
      <c r="AW12">
        <f>IF(COUNTIF(Material_Detail!$DE:$DE,$A12)&gt;0,IF(ISNUMBER(SEARCH("[済]",INDEX(Material_Detail!$D:$DC,MATCH($A12,Material_Detail!$DE:$DE,0)+1,48))),0,IFERROR(INDEX(Material_Detail!$D:$DC,MATCH($A12,Material_Detail!$DE:$DE,0),48),0)),SUMIFS(T_Shipments[Confirmed_Qty],T_Shipments[Part Name],$A12,T_Shipments[Effective_Week],48))</f>
        <v/>
      </c>
      <c r="AX12">
        <f>IF(COUNTIF(Material_Detail!$DE:$DE,$A12)&gt;0,IF(ISNUMBER(SEARCH("[済]",INDEX(Material_Detail!$D:$DC,MATCH($A12,Material_Detail!$DE:$DE,0)+1,49))),0,IFERROR(INDEX(Material_Detail!$D:$DC,MATCH($A12,Material_Detail!$DE:$DE,0),49),0)),SUMIFS(T_Shipments[Confirmed_Qty],T_Shipments[Part Name],$A12,T_Shipments[Effective_Week],49))</f>
        <v/>
      </c>
      <c r="AY12">
        <f>IF(COUNTIF(Material_Detail!$DE:$DE,$A12)&gt;0,IF(ISNUMBER(SEARCH("[済]",INDEX(Material_Detail!$D:$DC,MATCH($A12,Material_Detail!$DE:$DE,0)+1,50))),0,IFERROR(INDEX(Material_Detail!$D:$DC,MATCH($A12,Material_Detail!$DE:$DE,0),50),0)),SUMIFS(T_Shipments[Confirmed_Qty],T_Shipments[Part Name],$A12,T_Shipments[Effective_Week],50))</f>
        <v/>
      </c>
      <c r="AZ12">
        <f>IF(COUNTIF(Material_Detail!$DE:$DE,$A12)&gt;0,IF(ISNUMBER(SEARCH("[済]",INDEX(Material_Detail!$D:$DC,MATCH($A12,Material_Detail!$DE:$DE,0)+1,51))),0,IFERROR(INDEX(Material_Detail!$D:$DC,MATCH($A12,Material_Detail!$DE:$DE,0),51),0)),SUMIFS(T_Shipments[Confirmed_Qty],T_Shipments[Part Name],$A12,T_Shipments[Effective_Week],51))</f>
        <v/>
      </c>
      <c r="BA12">
        <f>IF(COUNTIF(Material_Detail!$DE:$DE,$A12)&gt;0,IF(ISNUMBER(SEARCH("[済]",INDEX(Material_Detail!$D:$DC,MATCH($A12,Material_Detail!$DE:$DE,0)+1,52))),0,IFERROR(INDEX(Material_Detail!$D:$DC,MATCH($A12,Material_Detail!$DE:$DE,0),52),0)),SUMIFS(T_Shipments[Confirmed_Qty],T_Shipments[Part Name],$A12,T_Shipments[Effective_Week],52))</f>
        <v/>
      </c>
      <c r="BB12">
        <f>IF(COUNTIF(Material_Detail!$DE:$DE,$A12)&gt;0,IF(ISNUMBER(SEARCH("[済]",INDEX(Material_Detail!$D:$DC,MATCH($A12,Material_Detail!$DE:$DE,0)+1,53))),0,IFERROR(INDEX(Material_Detail!$D:$DC,MATCH($A12,Material_Detail!$DE:$DE,0),53),0)),SUMIFS(T_Shipments[Confirmed_Qty],T_Shipments[Part Name],$A12,T_Shipments[Effective_Week],53))</f>
        <v/>
      </c>
      <c r="BC12">
        <f>IF(COUNTIF(Material_Detail!$DE:$DE,$A12)&gt;0,IF(ISNUMBER(SEARCH("[済]",INDEX(Material_Detail!$D:$DC,MATCH($A12,Material_Detail!$DE:$DE,0)+1,54))),0,IFERROR(INDEX(Material_Detail!$D:$DC,MATCH($A12,Material_Detail!$DE:$DE,0),54),0)),SUMIFS(T_Shipments[Confirmed_Qty],T_Shipments[Part Name],$A12,T_Shipments[Effective_Week],54))</f>
        <v/>
      </c>
      <c r="BD12">
        <f>IF(COUNTIF(Material_Detail!$DE:$DE,$A12)&gt;0,IF(ISNUMBER(SEARCH("[済]",INDEX(Material_Detail!$D:$DC,MATCH($A12,Material_Detail!$DE:$DE,0)+1,55))),0,IFERROR(INDEX(Material_Detail!$D:$DC,MATCH($A12,Material_Detail!$DE:$DE,0),55),0)),SUMIFS(T_Shipments[Confirmed_Qty],T_Shipments[Part Name],$A12,T_Shipments[Effective_Week],55))</f>
        <v/>
      </c>
      <c r="BE12">
        <f>IF(COUNTIF(Material_Detail!$DE:$DE,$A12)&gt;0,IF(ISNUMBER(SEARCH("[済]",INDEX(Material_Detail!$D:$DC,MATCH($A12,Material_Detail!$DE:$DE,0)+1,56))),0,IFERROR(INDEX(Material_Detail!$D:$DC,MATCH($A12,Material_Detail!$DE:$DE,0),56),0)),SUMIFS(T_Shipments[Confirmed_Qty],T_Shipments[Part Name],$A12,T_Shipments[Effective_Week],56))</f>
        <v/>
      </c>
      <c r="BF12">
        <f>IF(COUNTIF(Material_Detail!$DE:$DE,$A12)&gt;0,IF(ISNUMBER(SEARCH("[済]",INDEX(Material_Detail!$D:$DC,MATCH($A12,Material_Detail!$DE:$DE,0)+1,57))),0,IFERROR(INDEX(Material_Detail!$D:$DC,MATCH($A12,Material_Detail!$DE:$DE,0),57),0)),SUMIFS(T_Shipments[Confirmed_Qty],T_Shipments[Part Name],$A12,T_Shipments[Effective_Week],57))</f>
        <v/>
      </c>
      <c r="BG12">
        <f>IF(COUNTIF(Material_Detail!$DE:$DE,$A12)&gt;0,IF(ISNUMBER(SEARCH("[済]",INDEX(Material_Detail!$D:$DC,MATCH($A12,Material_Detail!$DE:$DE,0)+1,58))),0,IFERROR(INDEX(Material_Detail!$D:$DC,MATCH($A12,Material_Detail!$DE:$DE,0),58),0)),SUMIFS(T_Shipments[Confirmed_Qty],T_Shipments[Part Name],$A12,T_Shipments[Effective_Week],58))</f>
        <v/>
      </c>
      <c r="BH12">
        <f>IF(COUNTIF(Material_Detail!$DE:$DE,$A12)&gt;0,IF(ISNUMBER(SEARCH("[済]",INDEX(Material_Detail!$D:$DC,MATCH($A12,Material_Detail!$DE:$DE,0)+1,59))),0,IFERROR(INDEX(Material_Detail!$D:$DC,MATCH($A12,Material_Detail!$DE:$DE,0),59),0)),SUMIFS(T_Shipments[Confirmed_Qty],T_Shipments[Part Name],$A12,T_Shipments[Effective_Week],59))</f>
        <v/>
      </c>
      <c r="BI12">
        <f>IF(COUNTIF(Material_Detail!$DE:$DE,$A12)&gt;0,IF(ISNUMBER(SEARCH("[済]",INDEX(Material_Detail!$D:$DC,MATCH($A12,Material_Detail!$DE:$DE,0)+1,60))),0,IFERROR(INDEX(Material_Detail!$D:$DC,MATCH($A12,Material_Detail!$DE:$DE,0),60),0)),SUMIFS(T_Shipments[Confirmed_Qty],T_Shipments[Part Name],$A12,T_Shipments[Effective_Week],60))</f>
        <v/>
      </c>
      <c r="BJ12">
        <f>IF(COUNTIF(Material_Detail!$DE:$DE,$A12)&gt;0,IF(ISNUMBER(SEARCH("[済]",INDEX(Material_Detail!$D:$DC,MATCH($A12,Material_Detail!$DE:$DE,0)+1,61))),0,IFERROR(INDEX(Material_Detail!$D:$DC,MATCH($A12,Material_Detail!$DE:$DE,0),61),0)),SUMIFS(T_Shipments[Confirmed_Qty],T_Shipments[Part Name],$A12,T_Shipments[Effective_Week],61))</f>
        <v/>
      </c>
      <c r="BK12">
        <f>IF(COUNTIF(Material_Detail!$DE:$DE,$A12)&gt;0,IF(ISNUMBER(SEARCH("[済]",INDEX(Material_Detail!$D:$DC,MATCH($A12,Material_Detail!$DE:$DE,0)+1,62))),0,IFERROR(INDEX(Material_Detail!$D:$DC,MATCH($A12,Material_Detail!$DE:$DE,0),62),0)),SUMIFS(T_Shipments[Confirmed_Qty],T_Shipments[Part Name],$A12,T_Shipments[Effective_Week],62))</f>
        <v/>
      </c>
      <c r="BL12">
        <f>IF(COUNTIF(Material_Detail!$DE:$DE,$A12)&gt;0,IF(ISNUMBER(SEARCH("[済]",INDEX(Material_Detail!$D:$DC,MATCH($A12,Material_Detail!$DE:$DE,0)+1,63))),0,IFERROR(INDEX(Material_Detail!$D:$DC,MATCH($A12,Material_Detail!$DE:$DE,0),63),0)),SUMIFS(T_Shipments[Confirmed_Qty],T_Shipments[Part Name],$A12,T_Shipments[Effective_Week],63))</f>
        <v/>
      </c>
      <c r="BM12">
        <f>IF(COUNTIF(Material_Detail!$DE:$DE,$A12)&gt;0,IF(ISNUMBER(SEARCH("[済]",INDEX(Material_Detail!$D:$DC,MATCH($A12,Material_Detail!$DE:$DE,0)+1,64))),0,IFERROR(INDEX(Material_Detail!$D:$DC,MATCH($A12,Material_Detail!$DE:$DE,0),64),0)),SUMIFS(T_Shipments[Confirmed_Qty],T_Shipments[Part Name],$A12,T_Shipments[Effective_Week],64))</f>
        <v/>
      </c>
      <c r="BN12">
        <f>IF(COUNTIF(Material_Detail!$DE:$DE,$A12)&gt;0,IF(ISNUMBER(SEARCH("[済]",INDEX(Material_Detail!$D:$DC,MATCH($A12,Material_Detail!$DE:$DE,0)+1,65))),0,IFERROR(INDEX(Material_Detail!$D:$DC,MATCH($A12,Material_Detail!$DE:$DE,0),65),0)),SUMIFS(T_Shipments[Confirmed_Qty],T_Shipments[Part Name],$A12,T_Shipments[Effective_Week],65))</f>
        <v/>
      </c>
      <c r="BO12">
        <f>IF(COUNTIF(Material_Detail!$DE:$DE,$A12)&gt;0,IF(ISNUMBER(SEARCH("[済]",INDEX(Material_Detail!$D:$DC,MATCH($A12,Material_Detail!$DE:$DE,0)+1,66))),0,IFERROR(INDEX(Material_Detail!$D:$DC,MATCH($A12,Material_Detail!$DE:$DE,0),66),0)),SUMIFS(T_Shipments[Confirmed_Qty],T_Shipments[Part Name],$A12,T_Shipments[Effective_Week],66))</f>
        <v/>
      </c>
      <c r="BP12">
        <f>IF(COUNTIF(Material_Detail!$DE:$DE,$A12)&gt;0,IF(ISNUMBER(SEARCH("[済]",INDEX(Material_Detail!$D:$DC,MATCH($A12,Material_Detail!$DE:$DE,0)+1,67))),0,IFERROR(INDEX(Material_Detail!$D:$DC,MATCH($A12,Material_Detail!$DE:$DE,0),67),0)),SUMIFS(T_Shipments[Confirmed_Qty],T_Shipments[Part Name],$A12,T_Shipments[Effective_Week],67))</f>
        <v/>
      </c>
      <c r="BQ12">
        <f>IF(COUNTIF(Material_Detail!$DE:$DE,$A12)&gt;0,IF(ISNUMBER(SEARCH("[済]",INDEX(Material_Detail!$D:$DC,MATCH($A12,Material_Detail!$DE:$DE,0)+1,68))),0,IFERROR(INDEX(Material_Detail!$D:$DC,MATCH($A12,Material_Detail!$DE:$DE,0),68),0)),SUMIFS(T_Shipments[Confirmed_Qty],T_Shipments[Part Name],$A12,T_Shipments[Effective_Week],68))</f>
        <v/>
      </c>
      <c r="BR12">
        <f>IF(COUNTIF(Material_Detail!$DE:$DE,$A12)&gt;0,IF(ISNUMBER(SEARCH("[済]",INDEX(Material_Detail!$D:$DC,MATCH($A12,Material_Detail!$DE:$DE,0)+1,69))),0,IFERROR(INDEX(Material_Detail!$D:$DC,MATCH($A12,Material_Detail!$DE:$DE,0),69),0)),SUMIFS(T_Shipments[Confirmed_Qty],T_Shipments[Part Name],$A12,T_Shipments[Effective_Week],69))</f>
        <v/>
      </c>
      <c r="BS12">
        <f>IF(COUNTIF(Material_Detail!$DE:$DE,$A12)&gt;0,IF(ISNUMBER(SEARCH("[済]",INDEX(Material_Detail!$D:$DC,MATCH($A12,Material_Detail!$DE:$DE,0)+1,70))),0,IFERROR(INDEX(Material_Detail!$D:$DC,MATCH($A12,Material_Detail!$DE:$DE,0),70),0)),SUMIFS(T_Shipments[Confirmed_Qty],T_Shipments[Part Name],$A12,T_Shipments[Effective_Week],70))</f>
        <v/>
      </c>
      <c r="BT12">
        <f>IF(COUNTIF(Material_Detail!$DE:$DE,$A12)&gt;0,IF(ISNUMBER(SEARCH("[済]",INDEX(Material_Detail!$D:$DC,MATCH($A12,Material_Detail!$DE:$DE,0)+1,71))),0,IFERROR(INDEX(Material_Detail!$D:$DC,MATCH($A12,Material_Detail!$DE:$DE,0),71),0)),SUMIFS(T_Shipments[Confirmed_Qty],T_Shipments[Part Name],$A12,T_Shipments[Effective_Week],71))</f>
        <v/>
      </c>
      <c r="BU12">
        <f>IF(COUNTIF(Material_Detail!$DE:$DE,$A12)&gt;0,IF(ISNUMBER(SEARCH("[済]",INDEX(Material_Detail!$D:$DC,MATCH($A12,Material_Detail!$DE:$DE,0)+1,72))),0,IFERROR(INDEX(Material_Detail!$D:$DC,MATCH($A12,Material_Detail!$DE:$DE,0),72),0)),SUMIFS(T_Shipments[Confirmed_Qty],T_Shipments[Part Name],$A12,T_Shipments[Effective_Week],72))</f>
        <v/>
      </c>
      <c r="BV12">
        <f>IF(COUNTIF(Material_Detail!$DE:$DE,$A12)&gt;0,IF(ISNUMBER(SEARCH("[済]",INDEX(Material_Detail!$D:$DC,MATCH($A12,Material_Detail!$DE:$DE,0)+1,73))),0,IFERROR(INDEX(Material_Detail!$D:$DC,MATCH($A12,Material_Detail!$DE:$DE,0),73),0)),SUMIFS(T_Shipments[Confirmed_Qty],T_Shipments[Part Name],$A12,T_Shipments[Effective_Week],73))</f>
        <v/>
      </c>
      <c r="BW12">
        <f>IF(COUNTIF(Material_Detail!$DE:$DE,$A12)&gt;0,IF(ISNUMBER(SEARCH("[済]",INDEX(Material_Detail!$D:$DC,MATCH($A12,Material_Detail!$DE:$DE,0)+1,74))),0,IFERROR(INDEX(Material_Detail!$D:$DC,MATCH($A12,Material_Detail!$DE:$DE,0),74),0)),SUMIFS(T_Shipments[Confirmed_Qty],T_Shipments[Part Name],$A12,T_Shipments[Effective_Week],74))</f>
        <v/>
      </c>
      <c r="BX12">
        <f>IF(COUNTIF(Material_Detail!$DE:$DE,$A12)&gt;0,IF(ISNUMBER(SEARCH("[済]",INDEX(Material_Detail!$D:$DC,MATCH($A12,Material_Detail!$DE:$DE,0)+1,75))),0,IFERROR(INDEX(Material_Detail!$D:$DC,MATCH($A12,Material_Detail!$DE:$DE,0),75),0)),SUMIFS(T_Shipments[Confirmed_Qty],T_Shipments[Part Name],$A12,T_Shipments[Effective_Week],75))</f>
        <v/>
      </c>
      <c r="BY12">
        <f>IF(COUNTIF(Material_Detail!$DE:$DE,$A12)&gt;0,IF(ISNUMBER(SEARCH("[済]",INDEX(Material_Detail!$D:$DC,MATCH($A12,Material_Detail!$DE:$DE,0)+1,76))),0,IFERROR(INDEX(Material_Detail!$D:$DC,MATCH($A12,Material_Detail!$DE:$DE,0),76),0)),SUMIFS(T_Shipments[Confirmed_Qty],T_Shipments[Part Name],$A12,T_Shipments[Effective_Week],76))</f>
        <v/>
      </c>
      <c r="BZ12">
        <f>IF(COUNTIF(Material_Detail!$DE:$DE,$A12)&gt;0,IF(ISNUMBER(SEARCH("[済]",INDEX(Material_Detail!$D:$DC,MATCH($A12,Material_Detail!$DE:$DE,0)+1,77))),0,IFERROR(INDEX(Material_Detail!$D:$DC,MATCH($A12,Material_Detail!$DE:$DE,0),77),0)),SUMIFS(T_Shipments[Confirmed_Qty],T_Shipments[Part Name],$A12,T_Shipments[Effective_Week],77))</f>
        <v/>
      </c>
      <c r="CA12">
        <f>IF(COUNTIF(Material_Detail!$DE:$DE,$A12)&gt;0,IF(ISNUMBER(SEARCH("[済]",INDEX(Material_Detail!$D:$DC,MATCH($A12,Material_Detail!$DE:$DE,0)+1,78))),0,IFERROR(INDEX(Material_Detail!$D:$DC,MATCH($A12,Material_Detail!$DE:$DE,0),78),0)),SUMIFS(T_Shipments[Confirmed_Qty],T_Shipments[Part Name],$A12,T_Shipments[Effective_Week],78))</f>
        <v/>
      </c>
      <c r="CB12">
        <f>IF(COUNTIF(Material_Detail!$DE:$DE,$A12)&gt;0,IF(ISNUMBER(SEARCH("[済]",INDEX(Material_Detail!$D:$DC,MATCH($A12,Material_Detail!$DE:$DE,0)+1,79))),0,IFERROR(INDEX(Material_Detail!$D:$DC,MATCH($A12,Material_Detail!$DE:$DE,0),79),0)),SUMIFS(T_Shipments[Confirmed_Qty],T_Shipments[Part Name],$A12,T_Shipments[Effective_Week],79))</f>
        <v/>
      </c>
      <c r="CC12">
        <f>IF(COUNTIF(Material_Detail!$DE:$DE,$A12)&gt;0,IF(ISNUMBER(SEARCH("[済]",INDEX(Material_Detail!$D:$DC,MATCH($A12,Material_Detail!$DE:$DE,0)+1,80))),0,IFERROR(INDEX(Material_Detail!$D:$DC,MATCH($A12,Material_Detail!$DE:$DE,0),80),0)),SUMIFS(T_Shipments[Confirmed_Qty],T_Shipments[Part Name],$A12,T_Shipments[Effective_Week],80))</f>
        <v/>
      </c>
      <c r="CD12">
        <f>IF(COUNTIF(Material_Detail!$DE:$DE,$A12)&gt;0,IF(ISNUMBER(SEARCH("[済]",INDEX(Material_Detail!$D:$DC,MATCH($A12,Material_Detail!$DE:$DE,0)+1,81))),0,IFERROR(INDEX(Material_Detail!$D:$DC,MATCH($A12,Material_Detail!$DE:$DE,0),81),0)),SUMIFS(T_Shipments[Confirmed_Qty],T_Shipments[Part Name],$A12,T_Shipments[Effective_Week],81))</f>
        <v/>
      </c>
      <c r="CE12">
        <f>IF(COUNTIF(Material_Detail!$DE:$DE,$A12)&gt;0,IF(ISNUMBER(SEARCH("[済]",INDEX(Material_Detail!$D:$DC,MATCH($A12,Material_Detail!$DE:$DE,0)+1,82))),0,IFERROR(INDEX(Material_Detail!$D:$DC,MATCH($A12,Material_Detail!$DE:$DE,0),82),0)),SUMIFS(T_Shipments[Confirmed_Qty],T_Shipments[Part Name],$A12,T_Shipments[Effective_Week],82))</f>
        <v/>
      </c>
      <c r="CF12">
        <f>IF(COUNTIF(Material_Detail!$DE:$DE,$A12)&gt;0,IF(ISNUMBER(SEARCH("[済]",INDEX(Material_Detail!$D:$DC,MATCH($A12,Material_Detail!$DE:$DE,0)+1,83))),0,IFERROR(INDEX(Material_Detail!$D:$DC,MATCH($A12,Material_Detail!$DE:$DE,0),83),0)),SUMIFS(T_Shipments[Confirmed_Qty],T_Shipments[Part Name],$A12,T_Shipments[Effective_Week],83))</f>
        <v/>
      </c>
      <c r="CG12">
        <f>IF(COUNTIF(Material_Detail!$DE:$DE,$A12)&gt;0,IF(ISNUMBER(SEARCH("[済]",INDEX(Material_Detail!$D:$DC,MATCH($A12,Material_Detail!$DE:$DE,0)+1,84))),0,IFERROR(INDEX(Material_Detail!$D:$DC,MATCH($A12,Material_Detail!$DE:$DE,0),84),0)),SUMIFS(T_Shipments[Confirmed_Qty],T_Shipments[Part Name],$A12,T_Shipments[Effective_Week],84))</f>
        <v/>
      </c>
      <c r="CH12">
        <f>IF(COUNTIF(Material_Detail!$DE:$DE,$A12)&gt;0,IF(ISNUMBER(SEARCH("[済]",INDEX(Material_Detail!$D:$DC,MATCH($A12,Material_Detail!$DE:$DE,0)+1,85))),0,IFERROR(INDEX(Material_Detail!$D:$DC,MATCH($A12,Material_Detail!$DE:$DE,0),85),0)),SUMIFS(T_Shipments[Confirmed_Qty],T_Shipments[Part Name],$A12,T_Shipments[Effective_Week],85))</f>
        <v/>
      </c>
      <c r="CI12">
        <f>IF(COUNTIF(Material_Detail!$DE:$DE,$A12)&gt;0,IF(ISNUMBER(SEARCH("[済]",INDEX(Material_Detail!$D:$DC,MATCH($A12,Material_Detail!$DE:$DE,0)+1,86))),0,IFERROR(INDEX(Material_Detail!$D:$DC,MATCH($A12,Material_Detail!$DE:$DE,0),86),0)),SUMIFS(T_Shipments[Confirmed_Qty],T_Shipments[Part Name],$A12,T_Shipments[Effective_Week],86))</f>
        <v/>
      </c>
      <c r="CJ12">
        <f>IF(COUNTIF(Material_Detail!$DE:$DE,$A12)&gt;0,IF(ISNUMBER(SEARCH("[済]",INDEX(Material_Detail!$D:$DC,MATCH($A12,Material_Detail!$DE:$DE,0)+1,87))),0,IFERROR(INDEX(Material_Detail!$D:$DC,MATCH($A12,Material_Detail!$DE:$DE,0),87),0)),SUMIFS(T_Shipments[Confirmed_Qty],T_Shipments[Part Name],$A12,T_Shipments[Effective_Week],87))</f>
        <v/>
      </c>
      <c r="CK12">
        <f>IF(COUNTIF(Material_Detail!$DE:$DE,$A12)&gt;0,IF(ISNUMBER(SEARCH("[済]",INDEX(Material_Detail!$D:$DC,MATCH($A12,Material_Detail!$DE:$DE,0)+1,88))),0,IFERROR(INDEX(Material_Detail!$D:$DC,MATCH($A12,Material_Detail!$DE:$DE,0),88),0)),SUMIFS(T_Shipments[Confirmed_Qty],T_Shipments[Part Name],$A12,T_Shipments[Effective_Week],88))</f>
        <v/>
      </c>
      <c r="CL12">
        <f>IF(COUNTIF(Material_Detail!$DE:$DE,$A12)&gt;0,IF(ISNUMBER(SEARCH("[済]",INDEX(Material_Detail!$D:$DC,MATCH($A12,Material_Detail!$DE:$DE,0)+1,89))),0,IFERROR(INDEX(Material_Detail!$D:$DC,MATCH($A12,Material_Detail!$DE:$DE,0),89),0)),SUMIFS(T_Shipments[Confirmed_Qty],T_Shipments[Part Name],$A12,T_Shipments[Effective_Week],89))</f>
        <v/>
      </c>
      <c r="CM12">
        <f>IF(COUNTIF(Material_Detail!$DE:$DE,$A12)&gt;0,IF(ISNUMBER(SEARCH("[済]",INDEX(Material_Detail!$D:$DC,MATCH($A12,Material_Detail!$DE:$DE,0)+1,90))),0,IFERROR(INDEX(Material_Detail!$D:$DC,MATCH($A12,Material_Detail!$DE:$DE,0),90),0)),SUMIFS(T_Shipments[Confirmed_Qty],T_Shipments[Part Name],$A12,T_Shipments[Effective_Week],90))</f>
        <v/>
      </c>
      <c r="CN12">
        <f>IF(COUNTIF(Material_Detail!$DE:$DE,$A12)&gt;0,IF(ISNUMBER(SEARCH("[済]",INDEX(Material_Detail!$D:$DC,MATCH($A12,Material_Detail!$DE:$DE,0)+1,91))),0,IFERROR(INDEX(Material_Detail!$D:$DC,MATCH($A12,Material_Detail!$DE:$DE,0),91),0)),SUMIFS(T_Shipments[Confirmed_Qty],T_Shipments[Part Name],$A12,T_Shipments[Effective_Week],91))</f>
        <v/>
      </c>
      <c r="CO12">
        <f>IF(COUNTIF(Material_Detail!$DE:$DE,$A12)&gt;0,IF(ISNUMBER(SEARCH("[済]",INDEX(Material_Detail!$D:$DC,MATCH($A12,Material_Detail!$DE:$DE,0)+1,92))),0,IFERROR(INDEX(Material_Detail!$D:$DC,MATCH($A12,Material_Detail!$DE:$DE,0),92),0)),SUMIFS(T_Shipments[Confirmed_Qty],T_Shipments[Part Name],$A12,T_Shipments[Effective_Week],92))</f>
        <v/>
      </c>
      <c r="CP12">
        <f>IF(COUNTIF(Material_Detail!$DE:$DE,$A12)&gt;0,IF(ISNUMBER(SEARCH("[済]",INDEX(Material_Detail!$D:$DC,MATCH($A12,Material_Detail!$DE:$DE,0)+1,93))),0,IFERROR(INDEX(Material_Detail!$D:$DC,MATCH($A12,Material_Detail!$DE:$DE,0),93),0)),SUMIFS(T_Shipments[Confirmed_Qty],T_Shipments[Part Name],$A12,T_Shipments[Effective_Week],93))</f>
        <v/>
      </c>
      <c r="CQ12">
        <f>IF(COUNTIF(Material_Detail!$DE:$DE,$A12)&gt;0,IF(ISNUMBER(SEARCH("[済]",INDEX(Material_Detail!$D:$DC,MATCH($A12,Material_Detail!$DE:$DE,0)+1,94))),0,IFERROR(INDEX(Material_Detail!$D:$DC,MATCH($A12,Material_Detail!$DE:$DE,0),94),0)),SUMIFS(T_Shipments[Confirmed_Qty],T_Shipments[Part Name],$A12,T_Shipments[Effective_Week],94))</f>
        <v/>
      </c>
      <c r="CR12">
        <f>IF(COUNTIF(Material_Detail!$DE:$DE,$A12)&gt;0,IF(ISNUMBER(SEARCH("[済]",INDEX(Material_Detail!$D:$DC,MATCH($A12,Material_Detail!$DE:$DE,0)+1,95))),0,IFERROR(INDEX(Material_Detail!$D:$DC,MATCH($A12,Material_Detail!$DE:$DE,0),95),0)),SUMIFS(T_Shipments[Confirmed_Qty],T_Shipments[Part Name],$A12,T_Shipments[Effective_Week],95))</f>
        <v/>
      </c>
      <c r="CS12">
        <f>IF(COUNTIF(Material_Detail!$DE:$DE,$A12)&gt;0,IF(ISNUMBER(SEARCH("[済]",INDEX(Material_Detail!$D:$DC,MATCH($A12,Material_Detail!$DE:$DE,0)+1,96))),0,IFERROR(INDEX(Material_Detail!$D:$DC,MATCH($A12,Material_Detail!$DE:$DE,0),96),0)),SUMIFS(T_Shipments[Confirmed_Qty],T_Shipments[Part Name],$A12,T_Shipments[Effective_Week],96))</f>
        <v/>
      </c>
      <c r="CT12">
        <f>IF(COUNTIF(Material_Detail!$DE:$DE,$A12)&gt;0,IF(ISNUMBER(SEARCH("[済]",INDEX(Material_Detail!$D:$DC,MATCH($A12,Material_Detail!$DE:$DE,0)+1,97))),0,IFERROR(INDEX(Material_Detail!$D:$DC,MATCH($A12,Material_Detail!$DE:$DE,0),97),0)),SUMIFS(T_Shipments[Confirmed_Qty],T_Shipments[Part Name],$A12,T_Shipments[Effective_Week],97))</f>
        <v/>
      </c>
      <c r="CU12">
        <f>IF(COUNTIF(Material_Detail!$DE:$DE,$A12)&gt;0,IF(ISNUMBER(SEARCH("[済]",INDEX(Material_Detail!$D:$DC,MATCH($A12,Material_Detail!$DE:$DE,0)+1,98))),0,IFERROR(INDEX(Material_Detail!$D:$DC,MATCH($A12,Material_Detail!$DE:$DE,0),98),0)),SUMIFS(T_Shipments[Confirmed_Qty],T_Shipments[Part Name],$A12,T_Shipments[Effective_Week],98))</f>
        <v/>
      </c>
      <c r="CV12">
        <f>IF(COUNTIF(Material_Detail!$DE:$DE,$A12)&gt;0,IF(ISNUMBER(SEARCH("[済]",INDEX(Material_Detail!$D:$DC,MATCH($A12,Material_Detail!$DE:$DE,0)+1,99))),0,IFERROR(INDEX(Material_Detail!$D:$DC,MATCH($A12,Material_Detail!$DE:$DE,0),99),0)),SUMIFS(T_Shipments[Confirmed_Qty],T_Shipments[Part Name],$A12,T_Shipments[Effective_Week],99))</f>
        <v/>
      </c>
      <c r="CW12">
        <f>IF(COUNTIF(Material_Detail!$DE:$DE,$A12)&gt;0,IF(ISNUMBER(SEARCH("[済]",INDEX(Material_Detail!$D:$DC,MATCH($A12,Material_Detail!$DE:$DE,0)+1,100))),0,IFERROR(INDEX(Material_Detail!$D:$DC,MATCH($A12,Material_Detail!$DE:$DE,0),100),0)),SUMIFS(T_Shipments[Confirmed_Qty],T_Shipments[Part Name],$A12,T_Shipments[Effective_Week],100))</f>
        <v/>
      </c>
      <c r="CX12">
        <f>IF(COUNTIF(Material_Detail!$DE:$DE,$A12)&gt;0,IF(ISNUMBER(SEARCH("[済]",INDEX(Material_Detail!$D:$DC,MATCH($A12,Material_Detail!$DE:$DE,0)+1,101))),0,IFERROR(INDEX(Material_Detail!$D:$DC,MATCH($A12,Material_Detail!$DE:$DE,0),101),0)),SUMIFS(T_Shipments[Confirmed_Qty],T_Shipments[Part Name],$A12,T_Shipments[Effective_Week],101))</f>
        <v/>
      </c>
      <c r="CY12">
        <f>IF(COUNTIF(Material_Detail!$DE:$DE,$A12)&gt;0,IF(ISNUMBER(SEARCH("[済]",INDEX(Material_Detail!$D:$DC,MATCH($A12,Material_Detail!$DE:$DE,0)+1,102))),0,IFERROR(INDEX(Material_Detail!$D:$DC,MATCH($A12,Material_Detail!$DE:$DE,0),102),0)),SUMIFS(T_Shipments[Confirmed_Qty],T_Shipments[Part Name],$A12,T_Shipments[Effective_Week],102))</f>
        <v/>
      </c>
      <c r="CZ12">
        <f>IF(COUNTIF(Material_Detail!$DE:$DE,$A12)&gt;0,IF(ISNUMBER(SEARCH("[済]",INDEX(Material_Detail!$D:$DC,MATCH($A12,Material_Detail!$DE:$DE,0)+1,103))),0,IFERROR(INDEX(Material_Detail!$D:$DC,MATCH($A12,Material_Detail!$DE:$DE,0),103),0)),SUMIFS(T_Shipments[Confirmed_Qty],T_Shipments[Part Name],$A12,T_Shipments[Effective_Week],103))</f>
        <v/>
      </c>
      <c r="DA12">
        <f>IF(COUNTIF(Material_Detail!$DE:$DE,$A12)&gt;0,IF(ISNUMBER(SEARCH("[済]",INDEX(Material_Detail!$D:$DC,MATCH($A12,Material_Detail!$DE:$DE,0)+1,104))),0,IFERROR(INDEX(Material_Detail!$D:$DC,MATCH($A12,Material_Detail!$DE:$DE,0),104),0)),SUMIFS(T_Shipments[Confirmed_Qty],T_Shipments[Part Name],$A12,T_Shipments[Effective_Week],104))</f>
        <v/>
      </c>
    </row>
    <row r="13">
      <c r="A13" t="inlineStr">
        <is>
          <t>ABN</t>
        </is>
      </c>
      <c r="B13">
        <f>IF(COUNTIF(Material_Detail!$DE:$DE,$A13)&gt;0,IF(ISNUMBER(SEARCH("[済]",INDEX(Material_Detail!$D:$DC,MATCH($A13,Material_Detail!$DE:$DE,0)+1,1))),0,IFERROR(INDEX(Material_Detail!$D:$DC,MATCH($A13,Material_Detail!$DE:$DE,0),1),0)),SUMIFS(T_Shipments[Confirmed_Qty],T_Shipments[Part Name],$A13,T_Shipments[Effective_Week],1))</f>
        <v/>
      </c>
      <c r="C13">
        <f>IF(COUNTIF(Material_Detail!$DE:$DE,$A13)&gt;0,IF(ISNUMBER(SEARCH("[済]",INDEX(Material_Detail!$D:$DC,MATCH($A13,Material_Detail!$DE:$DE,0)+1,2))),0,IFERROR(INDEX(Material_Detail!$D:$DC,MATCH($A13,Material_Detail!$DE:$DE,0),2),0)),SUMIFS(T_Shipments[Confirmed_Qty],T_Shipments[Part Name],$A13,T_Shipments[Effective_Week],2))</f>
        <v/>
      </c>
      <c r="D13">
        <f>IF(COUNTIF(Material_Detail!$DE:$DE,$A13)&gt;0,IF(ISNUMBER(SEARCH("[済]",INDEX(Material_Detail!$D:$DC,MATCH($A13,Material_Detail!$DE:$DE,0)+1,3))),0,IFERROR(INDEX(Material_Detail!$D:$DC,MATCH($A13,Material_Detail!$DE:$DE,0),3),0)),SUMIFS(T_Shipments[Confirmed_Qty],T_Shipments[Part Name],$A13,T_Shipments[Effective_Week],3))</f>
        <v/>
      </c>
      <c r="E13">
        <f>IF(COUNTIF(Material_Detail!$DE:$DE,$A13)&gt;0,IF(ISNUMBER(SEARCH("[済]",INDEX(Material_Detail!$D:$DC,MATCH($A13,Material_Detail!$DE:$DE,0)+1,4))),0,IFERROR(INDEX(Material_Detail!$D:$DC,MATCH($A13,Material_Detail!$DE:$DE,0),4),0)),SUMIFS(T_Shipments[Confirmed_Qty],T_Shipments[Part Name],$A13,T_Shipments[Effective_Week],4))</f>
        <v/>
      </c>
      <c r="F13">
        <f>IF(COUNTIF(Material_Detail!$DE:$DE,$A13)&gt;0,IF(ISNUMBER(SEARCH("[済]",INDEX(Material_Detail!$D:$DC,MATCH($A13,Material_Detail!$DE:$DE,0)+1,5))),0,IFERROR(INDEX(Material_Detail!$D:$DC,MATCH($A13,Material_Detail!$DE:$DE,0),5),0)),SUMIFS(T_Shipments[Confirmed_Qty],T_Shipments[Part Name],$A13,T_Shipments[Effective_Week],5))</f>
        <v/>
      </c>
      <c r="G13">
        <f>IF(COUNTIF(Material_Detail!$DE:$DE,$A13)&gt;0,IF(ISNUMBER(SEARCH("[済]",INDEX(Material_Detail!$D:$DC,MATCH($A13,Material_Detail!$DE:$DE,0)+1,6))),0,IFERROR(INDEX(Material_Detail!$D:$DC,MATCH($A13,Material_Detail!$DE:$DE,0),6),0)),SUMIFS(T_Shipments[Confirmed_Qty],T_Shipments[Part Name],$A13,T_Shipments[Effective_Week],6))</f>
        <v/>
      </c>
      <c r="H13">
        <f>IF(COUNTIF(Material_Detail!$DE:$DE,$A13)&gt;0,IF(ISNUMBER(SEARCH("[済]",INDEX(Material_Detail!$D:$DC,MATCH($A13,Material_Detail!$DE:$DE,0)+1,7))),0,IFERROR(INDEX(Material_Detail!$D:$DC,MATCH($A13,Material_Detail!$DE:$DE,0),7),0)),SUMIFS(T_Shipments[Confirmed_Qty],T_Shipments[Part Name],$A13,T_Shipments[Effective_Week],7))</f>
        <v/>
      </c>
      <c r="I13">
        <f>IF(COUNTIF(Material_Detail!$DE:$DE,$A13)&gt;0,IF(ISNUMBER(SEARCH("[済]",INDEX(Material_Detail!$D:$DC,MATCH($A13,Material_Detail!$DE:$DE,0)+1,8))),0,IFERROR(INDEX(Material_Detail!$D:$DC,MATCH($A13,Material_Detail!$DE:$DE,0),8),0)),SUMIFS(T_Shipments[Confirmed_Qty],T_Shipments[Part Name],$A13,T_Shipments[Effective_Week],8))</f>
        <v/>
      </c>
      <c r="J13">
        <f>IF(COUNTIF(Material_Detail!$DE:$DE,$A13)&gt;0,IF(ISNUMBER(SEARCH("[済]",INDEX(Material_Detail!$D:$DC,MATCH($A13,Material_Detail!$DE:$DE,0)+1,9))),0,IFERROR(INDEX(Material_Detail!$D:$DC,MATCH($A13,Material_Detail!$DE:$DE,0),9),0)),SUMIFS(T_Shipments[Confirmed_Qty],T_Shipments[Part Name],$A13,T_Shipments[Effective_Week],9))</f>
        <v/>
      </c>
      <c r="K13">
        <f>IF(COUNTIF(Material_Detail!$DE:$DE,$A13)&gt;0,IF(ISNUMBER(SEARCH("[済]",INDEX(Material_Detail!$D:$DC,MATCH($A13,Material_Detail!$DE:$DE,0)+1,10))),0,IFERROR(INDEX(Material_Detail!$D:$DC,MATCH($A13,Material_Detail!$DE:$DE,0),10),0)),SUMIFS(T_Shipments[Confirmed_Qty],T_Shipments[Part Name],$A13,T_Shipments[Effective_Week],10))</f>
        <v/>
      </c>
      <c r="L13">
        <f>IF(COUNTIF(Material_Detail!$DE:$DE,$A13)&gt;0,IF(ISNUMBER(SEARCH("[済]",INDEX(Material_Detail!$D:$DC,MATCH($A13,Material_Detail!$DE:$DE,0)+1,11))),0,IFERROR(INDEX(Material_Detail!$D:$DC,MATCH($A13,Material_Detail!$DE:$DE,0),11),0)),SUMIFS(T_Shipments[Confirmed_Qty],T_Shipments[Part Name],$A13,T_Shipments[Effective_Week],11))</f>
        <v/>
      </c>
      <c r="M13">
        <f>IF(COUNTIF(Material_Detail!$DE:$DE,$A13)&gt;0,IF(ISNUMBER(SEARCH("[済]",INDEX(Material_Detail!$D:$DC,MATCH($A13,Material_Detail!$DE:$DE,0)+1,12))),0,IFERROR(INDEX(Material_Detail!$D:$DC,MATCH($A13,Material_Detail!$DE:$DE,0),12),0)),SUMIFS(T_Shipments[Confirmed_Qty],T_Shipments[Part Name],$A13,T_Shipments[Effective_Week],12))</f>
        <v/>
      </c>
      <c r="N13">
        <f>IF(COUNTIF(Material_Detail!$DE:$DE,$A13)&gt;0,IF(ISNUMBER(SEARCH("[済]",INDEX(Material_Detail!$D:$DC,MATCH($A13,Material_Detail!$DE:$DE,0)+1,13))),0,IFERROR(INDEX(Material_Detail!$D:$DC,MATCH($A13,Material_Detail!$DE:$DE,0),13),0)),SUMIFS(T_Shipments[Confirmed_Qty],T_Shipments[Part Name],$A13,T_Shipments[Effective_Week],13))</f>
        <v/>
      </c>
      <c r="O13">
        <f>IF(COUNTIF(Material_Detail!$DE:$DE,$A13)&gt;0,IF(ISNUMBER(SEARCH("[済]",INDEX(Material_Detail!$D:$DC,MATCH($A13,Material_Detail!$DE:$DE,0)+1,14))),0,IFERROR(INDEX(Material_Detail!$D:$DC,MATCH($A13,Material_Detail!$DE:$DE,0),14),0)),SUMIFS(T_Shipments[Confirmed_Qty],T_Shipments[Part Name],$A13,T_Shipments[Effective_Week],14))</f>
        <v/>
      </c>
      <c r="P13">
        <f>IF(COUNTIF(Material_Detail!$DE:$DE,$A13)&gt;0,IF(ISNUMBER(SEARCH("[済]",INDEX(Material_Detail!$D:$DC,MATCH($A13,Material_Detail!$DE:$DE,0)+1,15))),0,IFERROR(INDEX(Material_Detail!$D:$DC,MATCH($A13,Material_Detail!$DE:$DE,0),15),0)),SUMIFS(T_Shipments[Confirmed_Qty],T_Shipments[Part Name],$A13,T_Shipments[Effective_Week],15))</f>
        <v/>
      </c>
      <c r="Q13">
        <f>IF(COUNTIF(Material_Detail!$DE:$DE,$A13)&gt;0,IF(ISNUMBER(SEARCH("[済]",INDEX(Material_Detail!$D:$DC,MATCH($A13,Material_Detail!$DE:$DE,0)+1,16))),0,IFERROR(INDEX(Material_Detail!$D:$DC,MATCH($A13,Material_Detail!$DE:$DE,0),16),0)),SUMIFS(T_Shipments[Confirmed_Qty],T_Shipments[Part Name],$A13,T_Shipments[Effective_Week],16))</f>
        <v/>
      </c>
      <c r="R13">
        <f>IF(COUNTIF(Material_Detail!$DE:$DE,$A13)&gt;0,IF(ISNUMBER(SEARCH("[済]",INDEX(Material_Detail!$D:$DC,MATCH($A13,Material_Detail!$DE:$DE,0)+1,17))),0,IFERROR(INDEX(Material_Detail!$D:$DC,MATCH($A13,Material_Detail!$DE:$DE,0),17),0)),SUMIFS(T_Shipments[Confirmed_Qty],T_Shipments[Part Name],$A13,T_Shipments[Effective_Week],17))</f>
        <v/>
      </c>
      <c r="S13">
        <f>IF(COUNTIF(Material_Detail!$DE:$DE,$A13)&gt;0,IF(ISNUMBER(SEARCH("[済]",INDEX(Material_Detail!$D:$DC,MATCH($A13,Material_Detail!$DE:$DE,0)+1,18))),0,IFERROR(INDEX(Material_Detail!$D:$DC,MATCH($A13,Material_Detail!$DE:$DE,0),18),0)),SUMIFS(T_Shipments[Confirmed_Qty],T_Shipments[Part Name],$A13,T_Shipments[Effective_Week],18))</f>
        <v/>
      </c>
      <c r="T13">
        <f>IF(COUNTIF(Material_Detail!$DE:$DE,$A13)&gt;0,IF(ISNUMBER(SEARCH("[済]",INDEX(Material_Detail!$D:$DC,MATCH($A13,Material_Detail!$DE:$DE,0)+1,19))),0,IFERROR(INDEX(Material_Detail!$D:$DC,MATCH($A13,Material_Detail!$DE:$DE,0),19),0)),SUMIFS(T_Shipments[Confirmed_Qty],T_Shipments[Part Name],$A13,T_Shipments[Effective_Week],19))</f>
        <v/>
      </c>
      <c r="U13">
        <f>IF(COUNTIF(Material_Detail!$DE:$DE,$A13)&gt;0,IF(ISNUMBER(SEARCH("[済]",INDEX(Material_Detail!$D:$DC,MATCH($A13,Material_Detail!$DE:$DE,0)+1,20))),0,IFERROR(INDEX(Material_Detail!$D:$DC,MATCH($A13,Material_Detail!$DE:$DE,0),20),0)),SUMIFS(T_Shipments[Confirmed_Qty],T_Shipments[Part Name],$A13,T_Shipments[Effective_Week],20))</f>
        <v/>
      </c>
      <c r="V13">
        <f>IF(COUNTIF(Material_Detail!$DE:$DE,$A13)&gt;0,IF(ISNUMBER(SEARCH("[済]",INDEX(Material_Detail!$D:$DC,MATCH($A13,Material_Detail!$DE:$DE,0)+1,21))),0,IFERROR(INDEX(Material_Detail!$D:$DC,MATCH($A13,Material_Detail!$DE:$DE,0),21),0)),SUMIFS(T_Shipments[Confirmed_Qty],T_Shipments[Part Name],$A13,T_Shipments[Effective_Week],21))</f>
        <v/>
      </c>
      <c r="W13">
        <f>IF(COUNTIF(Material_Detail!$DE:$DE,$A13)&gt;0,IF(ISNUMBER(SEARCH("[済]",INDEX(Material_Detail!$D:$DC,MATCH($A13,Material_Detail!$DE:$DE,0)+1,22))),0,IFERROR(INDEX(Material_Detail!$D:$DC,MATCH($A13,Material_Detail!$DE:$DE,0),22),0)),SUMIFS(T_Shipments[Confirmed_Qty],T_Shipments[Part Name],$A13,T_Shipments[Effective_Week],22))</f>
        <v/>
      </c>
      <c r="X13">
        <f>IF(COUNTIF(Material_Detail!$DE:$DE,$A13)&gt;0,IF(ISNUMBER(SEARCH("[済]",INDEX(Material_Detail!$D:$DC,MATCH($A13,Material_Detail!$DE:$DE,0)+1,23))),0,IFERROR(INDEX(Material_Detail!$D:$DC,MATCH($A13,Material_Detail!$DE:$DE,0),23),0)),SUMIFS(T_Shipments[Confirmed_Qty],T_Shipments[Part Name],$A13,T_Shipments[Effective_Week],23))</f>
        <v/>
      </c>
      <c r="Y13">
        <f>IF(COUNTIF(Material_Detail!$DE:$DE,$A13)&gt;0,IF(ISNUMBER(SEARCH("[済]",INDEX(Material_Detail!$D:$DC,MATCH($A13,Material_Detail!$DE:$DE,0)+1,24))),0,IFERROR(INDEX(Material_Detail!$D:$DC,MATCH($A13,Material_Detail!$DE:$DE,0),24),0)),SUMIFS(T_Shipments[Confirmed_Qty],T_Shipments[Part Name],$A13,T_Shipments[Effective_Week],24))</f>
        <v/>
      </c>
      <c r="Z13">
        <f>IF(COUNTIF(Material_Detail!$DE:$DE,$A13)&gt;0,IF(ISNUMBER(SEARCH("[済]",INDEX(Material_Detail!$D:$DC,MATCH($A13,Material_Detail!$DE:$DE,0)+1,25))),0,IFERROR(INDEX(Material_Detail!$D:$DC,MATCH($A13,Material_Detail!$DE:$DE,0),25),0)),SUMIFS(T_Shipments[Confirmed_Qty],T_Shipments[Part Name],$A13,T_Shipments[Effective_Week],25))</f>
        <v/>
      </c>
      <c r="AA13">
        <f>IF(COUNTIF(Material_Detail!$DE:$DE,$A13)&gt;0,IF(ISNUMBER(SEARCH("[済]",INDEX(Material_Detail!$D:$DC,MATCH($A13,Material_Detail!$DE:$DE,0)+1,26))),0,IFERROR(INDEX(Material_Detail!$D:$DC,MATCH($A13,Material_Detail!$DE:$DE,0),26),0)),SUMIFS(T_Shipments[Confirmed_Qty],T_Shipments[Part Name],$A13,T_Shipments[Effective_Week],26))</f>
        <v/>
      </c>
      <c r="AB13">
        <f>IF(COUNTIF(Material_Detail!$DE:$DE,$A13)&gt;0,IF(ISNUMBER(SEARCH("[済]",INDEX(Material_Detail!$D:$DC,MATCH($A13,Material_Detail!$DE:$DE,0)+1,27))),0,IFERROR(INDEX(Material_Detail!$D:$DC,MATCH($A13,Material_Detail!$DE:$DE,0),27),0)),SUMIFS(T_Shipments[Confirmed_Qty],T_Shipments[Part Name],$A13,T_Shipments[Effective_Week],27))</f>
        <v/>
      </c>
      <c r="AC13">
        <f>IF(COUNTIF(Material_Detail!$DE:$DE,$A13)&gt;0,IF(ISNUMBER(SEARCH("[済]",INDEX(Material_Detail!$D:$DC,MATCH($A13,Material_Detail!$DE:$DE,0)+1,28))),0,IFERROR(INDEX(Material_Detail!$D:$DC,MATCH($A13,Material_Detail!$DE:$DE,0),28),0)),SUMIFS(T_Shipments[Confirmed_Qty],T_Shipments[Part Name],$A13,T_Shipments[Effective_Week],28))</f>
        <v/>
      </c>
      <c r="AD13">
        <f>IF(COUNTIF(Material_Detail!$DE:$DE,$A13)&gt;0,IF(ISNUMBER(SEARCH("[済]",INDEX(Material_Detail!$D:$DC,MATCH($A13,Material_Detail!$DE:$DE,0)+1,29))),0,IFERROR(INDEX(Material_Detail!$D:$DC,MATCH($A13,Material_Detail!$DE:$DE,0),29),0)),SUMIFS(T_Shipments[Confirmed_Qty],T_Shipments[Part Name],$A13,T_Shipments[Effective_Week],29))</f>
        <v/>
      </c>
      <c r="AE13">
        <f>IF(COUNTIF(Material_Detail!$DE:$DE,$A13)&gt;0,IF(ISNUMBER(SEARCH("[済]",INDEX(Material_Detail!$D:$DC,MATCH($A13,Material_Detail!$DE:$DE,0)+1,30))),0,IFERROR(INDEX(Material_Detail!$D:$DC,MATCH($A13,Material_Detail!$DE:$DE,0),30),0)),SUMIFS(T_Shipments[Confirmed_Qty],T_Shipments[Part Name],$A13,T_Shipments[Effective_Week],30))</f>
        <v/>
      </c>
      <c r="AF13">
        <f>IF(COUNTIF(Material_Detail!$DE:$DE,$A13)&gt;0,IF(ISNUMBER(SEARCH("[済]",INDEX(Material_Detail!$D:$DC,MATCH($A13,Material_Detail!$DE:$DE,0)+1,31))),0,IFERROR(INDEX(Material_Detail!$D:$DC,MATCH($A13,Material_Detail!$DE:$DE,0),31),0)),SUMIFS(T_Shipments[Confirmed_Qty],T_Shipments[Part Name],$A13,T_Shipments[Effective_Week],31))</f>
        <v/>
      </c>
      <c r="AG13">
        <f>IF(COUNTIF(Material_Detail!$DE:$DE,$A13)&gt;0,IF(ISNUMBER(SEARCH("[済]",INDEX(Material_Detail!$D:$DC,MATCH($A13,Material_Detail!$DE:$DE,0)+1,32))),0,IFERROR(INDEX(Material_Detail!$D:$DC,MATCH($A13,Material_Detail!$DE:$DE,0),32),0)),SUMIFS(T_Shipments[Confirmed_Qty],T_Shipments[Part Name],$A13,T_Shipments[Effective_Week],32))</f>
        <v/>
      </c>
      <c r="AH13">
        <f>IF(COUNTIF(Material_Detail!$DE:$DE,$A13)&gt;0,IF(ISNUMBER(SEARCH("[済]",INDEX(Material_Detail!$D:$DC,MATCH($A13,Material_Detail!$DE:$DE,0)+1,33))),0,IFERROR(INDEX(Material_Detail!$D:$DC,MATCH($A13,Material_Detail!$DE:$DE,0),33),0)),SUMIFS(T_Shipments[Confirmed_Qty],T_Shipments[Part Name],$A13,T_Shipments[Effective_Week],33))</f>
        <v/>
      </c>
      <c r="AI13">
        <f>IF(COUNTIF(Material_Detail!$DE:$DE,$A13)&gt;0,IF(ISNUMBER(SEARCH("[済]",INDEX(Material_Detail!$D:$DC,MATCH($A13,Material_Detail!$DE:$DE,0)+1,34))),0,IFERROR(INDEX(Material_Detail!$D:$DC,MATCH($A13,Material_Detail!$DE:$DE,0),34),0)),SUMIFS(T_Shipments[Confirmed_Qty],T_Shipments[Part Name],$A13,T_Shipments[Effective_Week],34))</f>
        <v/>
      </c>
      <c r="AJ13">
        <f>IF(COUNTIF(Material_Detail!$DE:$DE,$A13)&gt;0,IF(ISNUMBER(SEARCH("[済]",INDEX(Material_Detail!$D:$DC,MATCH($A13,Material_Detail!$DE:$DE,0)+1,35))),0,IFERROR(INDEX(Material_Detail!$D:$DC,MATCH($A13,Material_Detail!$DE:$DE,0),35),0)),SUMIFS(T_Shipments[Confirmed_Qty],T_Shipments[Part Name],$A13,T_Shipments[Effective_Week],35))</f>
        <v/>
      </c>
      <c r="AK13">
        <f>IF(COUNTIF(Material_Detail!$DE:$DE,$A13)&gt;0,IF(ISNUMBER(SEARCH("[済]",INDEX(Material_Detail!$D:$DC,MATCH($A13,Material_Detail!$DE:$DE,0)+1,36))),0,IFERROR(INDEX(Material_Detail!$D:$DC,MATCH($A13,Material_Detail!$DE:$DE,0),36),0)),SUMIFS(T_Shipments[Confirmed_Qty],T_Shipments[Part Name],$A13,T_Shipments[Effective_Week],36))</f>
        <v/>
      </c>
      <c r="AL13">
        <f>IF(COUNTIF(Material_Detail!$DE:$DE,$A13)&gt;0,IF(ISNUMBER(SEARCH("[済]",INDEX(Material_Detail!$D:$DC,MATCH($A13,Material_Detail!$DE:$DE,0)+1,37))),0,IFERROR(INDEX(Material_Detail!$D:$DC,MATCH($A13,Material_Detail!$DE:$DE,0),37),0)),SUMIFS(T_Shipments[Confirmed_Qty],T_Shipments[Part Name],$A13,T_Shipments[Effective_Week],37))</f>
        <v/>
      </c>
      <c r="AM13">
        <f>IF(COUNTIF(Material_Detail!$DE:$DE,$A13)&gt;0,IF(ISNUMBER(SEARCH("[済]",INDEX(Material_Detail!$D:$DC,MATCH($A13,Material_Detail!$DE:$DE,0)+1,38))),0,IFERROR(INDEX(Material_Detail!$D:$DC,MATCH($A13,Material_Detail!$DE:$DE,0),38),0)),SUMIFS(T_Shipments[Confirmed_Qty],T_Shipments[Part Name],$A13,T_Shipments[Effective_Week],38))</f>
        <v/>
      </c>
      <c r="AN13">
        <f>IF(COUNTIF(Material_Detail!$DE:$DE,$A13)&gt;0,IF(ISNUMBER(SEARCH("[済]",INDEX(Material_Detail!$D:$DC,MATCH($A13,Material_Detail!$DE:$DE,0)+1,39))),0,IFERROR(INDEX(Material_Detail!$D:$DC,MATCH($A13,Material_Detail!$DE:$DE,0),39),0)),SUMIFS(T_Shipments[Confirmed_Qty],T_Shipments[Part Name],$A13,T_Shipments[Effective_Week],39))</f>
        <v/>
      </c>
      <c r="AO13">
        <f>IF(COUNTIF(Material_Detail!$DE:$DE,$A13)&gt;0,IF(ISNUMBER(SEARCH("[済]",INDEX(Material_Detail!$D:$DC,MATCH($A13,Material_Detail!$DE:$DE,0)+1,40))),0,IFERROR(INDEX(Material_Detail!$D:$DC,MATCH($A13,Material_Detail!$DE:$DE,0),40),0)),SUMIFS(T_Shipments[Confirmed_Qty],T_Shipments[Part Name],$A13,T_Shipments[Effective_Week],40))</f>
        <v/>
      </c>
      <c r="AP13">
        <f>IF(COUNTIF(Material_Detail!$DE:$DE,$A13)&gt;0,IF(ISNUMBER(SEARCH("[済]",INDEX(Material_Detail!$D:$DC,MATCH($A13,Material_Detail!$DE:$DE,0)+1,41))),0,IFERROR(INDEX(Material_Detail!$D:$DC,MATCH($A13,Material_Detail!$DE:$DE,0),41),0)),SUMIFS(T_Shipments[Confirmed_Qty],T_Shipments[Part Name],$A13,T_Shipments[Effective_Week],41))</f>
        <v/>
      </c>
      <c r="AQ13">
        <f>IF(COUNTIF(Material_Detail!$DE:$DE,$A13)&gt;0,IF(ISNUMBER(SEARCH("[済]",INDEX(Material_Detail!$D:$DC,MATCH($A13,Material_Detail!$DE:$DE,0)+1,42))),0,IFERROR(INDEX(Material_Detail!$D:$DC,MATCH($A13,Material_Detail!$DE:$DE,0),42),0)),SUMIFS(T_Shipments[Confirmed_Qty],T_Shipments[Part Name],$A13,T_Shipments[Effective_Week],42))</f>
        <v/>
      </c>
      <c r="AR13">
        <f>IF(COUNTIF(Material_Detail!$DE:$DE,$A13)&gt;0,IF(ISNUMBER(SEARCH("[済]",INDEX(Material_Detail!$D:$DC,MATCH($A13,Material_Detail!$DE:$DE,0)+1,43))),0,IFERROR(INDEX(Material_Detail!$D:$DC,MATCH($A13,Material_Detail!$DE:$DE,0),43),0)),SUMIFS(T_Shipments[Confirmed_Qty],T_Shipments[Part Name],$A13,T_Shipments[Effective_Week],43))</f>
        <v/>
      </c>
      <c r="AS13">
        <f>IF(COUNTIF(Material_Detail!$DE:$DE,$A13)&gt;0,IF(ISNUMBER(SEARCH("[済]",INDEX(Material_Detail!$D:$DC,MATCH($A13,Material_Detail!$DE:$DE,0)+1,44))),0,IFERROR(INDEX(Material_Detail!$D:$DC,MATCH($A13,Material_Detail!$DE:$DE,0),44),0)),SUMIFS(T_Shipments[Confirmed_Qty],T_Shipments[Part Name],$A13,T_Shipments[Effective_Week],44))</f>
        <v/>
      </c>
      <c r="AT13">
        <f>IF(COUNTIF(Material_Detail!$DE:$DE,$A13)&gt;0,IF(ISNUMBER(SEARCH("[済]",INDEX(Material_Detail!$D:$DC,MATCH($A13,Material_Detail!$DE:$DE,0)+1,45))),0,IFERROR(INDEX(Material_Detail!$D:$DC,MATCH($A13,Material_Detail!$DE:$DE,0),45),0)),SUMIFS(T_Shipments[Confirmed_Qty],T_Shipments[Part Name],$A13,T_Shipments[Effective_Week],45))</f>
        <v/>
      </c>
      <c r="AU13">
        <f>IF(COUNTIF(Material_Detail!$DE:$DE,$A13)&gt;0,IF(ISNUMBER(SEARCH("[済]",INDEX(Material_Detail!$D:$DC,MATCH($A13,Material_Detail!$DE:$DE,0)+1,46))),0,IFERROR(INDEX(Material_Detail!$D:$DC,MATCH($A13,Material_Detail!$DE:$DE,0),46),0)),SUMIFS(T_Shipments[Confirmed_Qty],T_Shipments[Part Name],$A13,T_Shipments[Effective_Week],46))</f>
        <v/>
      </c>
      <c r="AV13">
        <f>IF(COUNTIF(Material_Detail!$DE:$DE,$A13)&gt;0,IF(ISNUMBER(SEARCH("[済]",INDEX(Material_Detail!$D:$DC,MATCH($A13,Material_Detail!$DE:$DE,0)+1,47))),0,IFERROR(INDEX(Material_Detail!$D:$DC,MATCH($A13,Material_Detail!$DE:$DE,0),47),0)),SUMIFS(T_Shipments[Confirmed_Qty],T_Shipments[Part Name],$A13,T_Shipments[Effective_Week],47))</f>
        <v/>
      </c>
      <c r="AW13">
        <f>IF(COUNTIF(Material_Detail!$DE:$DE,$A13)&gt;0,IF(ISNUMBER(SEARCH("[済]",INDEX(Material_Detail!$D:$DC,MATCH($A13,Material_Detail!$DE:$DE,0)+1,48))),0,IFERROR(INDEX(Material_Detail!$D:$DC,MATCH($A13,Material_Detail!$DE:$DE,0),48),0)),SUMIFS(T_Shipments[Confirmed_Qty],T_Shipments[Part Name],$A13,T_Shipments[Effective_Week],48))</f>
        <v/>
      </c>
      <c r="AX13">
        <f>IF(COUNTIF(Material_Detail!$DE:$DE,$A13)&gt;0,IF(ISNUMBER(SEARCH("[済]",INDEX(Material_Detail!$D:$DC,MATCH($A13,Material_Detail!$DE:$DE,0)+1,49))),0,IFERROR(INDEX(Material_Detail!$D:$DC,MATCH($A13,Material_Detail!$DE:$DE,0),49),0)),SUMIFS(T_Shipments[Confirmed_Qty],T_Shipments[Part Name],$A13,T_Shipments[Effective_Week],49))</f>
        <v/>
      </c>
      <c r="AY13">
        <f>IF(COUNTIF(Material_Detail!$DE:$DE,$A13)&gt;0,IF(ISNUMBER(SEARCH("[済]",INDEX(Material_Detail!$D:$DC,MATCH($A13,Material_Detail!$DE:$DE,0)+1,50))),0,IFERROR(INDEX(Material_Detail!$D:$DC,MATCH($A13,Material_Detail!$DE:$DE,0),50),0)),SUMIFS(T_Shipments[Confirmed_Qty],T_Shipments[Part Name],$A13,T_Shipments[Effective_Week],50))</f>
        <v/>
      </c>
      <c r="AZ13">
        <f>IF(COUNTIF(Material_Detail!$DE:$DE,$A13)&gt;0,IF(ISNUMBER(SEARCH("[済]",INDEX(Material_Detail!$D:$DC,MATCH($A13,Material_Detail!$DE:$DE,0)+1,51))),0,IFERROR(INDEX(Material_Detail!$D:$DC,MATCH($A13,Material_Detail!$DE:$DE,0),51),0)),SUMIFS(T_Shipments[Confirmed_Qty],T_Shipments[Part Name],$A13,T_Shipments[Effective_Week],51))</f>
        <v/>
      </c>
      <c r="BA13">
        <f>IF(COUNTIF(Material_Detail!$DE:$DE,$A13)&gt;0,IF(ISNUMBER(SEARCH("[済]",INDEX(Material_Detail!$D:$DC,MATCH($A13,Material_Detail!$DE:$DE,0)+1,52))),0,IFERROR(INDEX(Material_Detail!$D:$DC,MATCH($A13,Material_Detail!$DE:$DE,0),52),0)),SUMIFS(T_Shipments[Confirmed_Qty],T_Shipments[Part Name],$A13,T_Shipments[Effective_Week],52))</f>
        <v/>
      </c>
      <c r="BB13">
        <f>IF(COUNTIF(Material_Detail!$DE:$DE,$A13)&gt;0,IF(ISNUMBER(SEARCH("[済]",INDEX(Material_Detail!$D:$DC,MATCH($A13,Material_Detail!$DE:$DE,0)+1,53))),0,IFERROR(INDEX(Material_Detail!$D:$DC,MATCH($A13,Material_Detail!$DE:$DE,0),53),0)),SUMIFS(T_Shipments[Confirmed_Qty],T_Shipments[Part Name],$A13,T_Shipments[Effective_Week],53))</f>
        <v/>
      </c>
      <c r="BC13">
        <f>IF(COUNTIF(Material_Detail!$DE:$DE,$A13)&gt;0,IF(ISNUMBER(SEARCH("[済]",INDEX(Material_Detail!$D:$DC,MATCH($A13,Material_Detail!$DE:$DE,0)+1,54))),0,IFERROR(INDEX(Material_Detail!$D:$DC,MATCH($A13,Material_Detail!$DE:$DE,0),54),0)),SUMIFS(T_Shipments[Confirmed_Qty],T_Shipments[Part Name],$A13,T_Shipments[Effective_Week],54))</f>
        <v/>
      </c>
      <c r="BD13">
        <f>IF(COUNTIF(Material_Detail!$DE:$DE,$A13)&gt;0,IF(ISNUMBER(SEARCH("[済]",INDEX(Material_Detail!$D:$DC,MATCH($A13,Material_Detail!$DE:$DE,0)+1,55))),0,IFERROR(INDEX(Material_Detail!$D:$DC,MATCH($A13,Material_Detail!$DE:$DE,0),55),0)),SUMIFS(T_Shipments[Confirmed_Qty],T_Shipments[Part Name],$A13,T_Shipments[Effective_Week],55))</f>
        <v/>
      </c>
      <c r="BE13">
        <f>IF(COUNTIF(Material_Detail!$DE:$DE,$A13)&gt;0,IF(ISNUMBER(SEARCH("[済]",INDEX(Material_Detail!$D:$DC,MATCH($A13,Material_Detail!$DE:$DE,0)+1,56))),0,IFERROR(INDEX(Material_Detail!$D:$DC,MATCH($A13,Material_Detail!$DE:$DE,0),56),0)),SUMIFS(T_Shipments[Confirmed_Qty],T_Shipments[Part Name],$A13,T_Shipments[Effective_Week],56))</f>
        <v/>
      </c>
      <c r="BF13">
        <f>IF(COUNTIF(Material_Detail!$DE:$DE,$A13)&gt;0,IF(ISNUMBER(SEARCH("[済]",INDEX(Material_Detail!$D:$DC,MATCH($A13,Material_Detail!$DE:$DE,0)+1,57))),0,IFERROR(INDEX(Material_Detail!$D:$DC,MATCH($A13,Material_Detail!$DE:$DE,0),57),0)),SUMIFS(T_Shipments[Confirmed_Qty],T_Shipments[Part Name],$A13,T_Shipments[Effective_Week],57))</f>
        <v/>
      </c>
      <c r="BG13">
        <f>IF(COUNTIF(Material_Detail!$DE:$DE,$A13)&gt;0,IF(ISNUMBER(SEARCH("[済]",INDEX(Material_Detail!$D:$DC,MATCH($A13,Material_Detail!$DE:$DE,0)+1,58))),0,IFERROR(INDEX(Material_Detail!$D:$DC,MATCH($A13,Material_Detail!$DE:$DE,0),58),0)),SUMIFS(T_Shipments[Confirmed_Qty],T_Shipments[Part Name],$A13,T_Shipments[Effective_Week],58))</f>
        <v/>
      </c>
      <c r="BH13">
        <f>IF(COUNTIF(Material_Detail!$DE:$DE,$A13)&gt;0,IF(ISNUMBER(SEARCH("[済]",INDEX(Material_Detail!$D:$DC,MATCH($A13,Material_Detail!$DE:$DE,0)+1,59))),0,IFERROR(INDEX(Material_Detail!$D:$DC,MATCH($A13,Material_Detail!$DE:$DE,0),59),0)),SUMIFS(T_Shipments[Confirmed_Qty],T_Shipments[Part Name],$A13,T_Shipments[Effective_Week],59))</f>
        <v/>
      </c>
      <c r="BI13">
        <f>IF(COUNTIF(Material_Detail!$DE:$DE,$A13)&gt;0,IF(ISNUMBER(SEARCH("[済]",INDEX(Material_Detail!$D:$DC,MATCH($A13,Material_Detail!$DE:$DE,0)+1,60))),0,IFERROR(INDEX(Material_Detail!$D:$DC,MATCH($A13,Material_Detail!$DE:$DE,0),60),0)),SUMIFS(T_Shipments[Confirmed_Qty],T_Shipments[Part Name],$A13,T_Shipments[Effective_Week],60))</f>
        <v/>
      </c>
      <c r="BJ13">
        <f>IF(COUNTIF(Material_Detail!$DE:$DE,$A13)&gt;0,IF(ISNUMBER(SEARCH("[済]",INDEX(Material_Detail!$D:$DC,MATCH($A13,Material_Detail!$DE:$DE,0)+1,61))),0,IFERROR(INDEX(Material_Detail!$D:$DC,MATCH($A13,Material_Detail!$DE:$DE,0),61),0)),SUMIFS(T_Shipments[Confirmed_Qty],T_Shipments[Part Name],$A13,T_Shipments[Effective_Week],61))</f>
        <v/>
      </c>
      <c r="BK13">
        <f>IF(COUNTIF(Material_Detail!$DE:$DE,$A13)&gt;0,IF(ISNUMBER(SEARCH("[済]",INDEX(Material_Detail!$D:$DC,MATCH($A13,Material_Detail!$DE:$DE,0)+1,62))),0,IFERROR(INDEX(Material_Detail!$D:$DC,MATCH($A13,Material_Detail!$DE:$DE,0),62),0)),SUMIFS(T_Shipments[Confirmed_Qty],T_Shipments[Part Name],$A13,T_Shipments[Effective_Week],62))</f>
        <v/>
      </c>
      <c r="BL13">
        <f>IF(COUNTIF(Material_Detail!$DE:$DE,$A13)&gt;0,IF(ISNUMBER(SEARCH("[済]",INDEX(Material_Detail!$D:$DC,MATCH($A13,Material_Detail!$DE:$DE,0)+1,63))),0,IFERROR(INDEX(Material_Detail!$D:$DC,MATCH($A13,Material_Detail!$DE:$DE,0),63),0)),SUMIFS(T_Shipments[Confirmed_Qty],T_Shipments[Part Name],$A13,T_Shipments[Effective_Week],63))</f>
        <v/>
      </c>
      <c r="BM13">
        <f>IF(COUNTIF(Material_Detail!$DE:$DE,$A13)&gt;0,IF(ISNUMBER(SEARCH("[済]",INDEX(Material_Detail!$D:$DC,MATCH($A13,Material_Detail!$DE:$DE,0)+1,64))),0,IFERROR(INDEX(Material_Detail!$D:$DC,MATCH($A13,Material_Detail!$DE:$DE,0),64),0)),SUMIFS(T_Shipments[Confirmed_Qty],T_Shipments[Part Name],$A13,T_Shipments[Effective_Week],64))</f>
        <v/>
      </c>
      <c r="BN13">
        <f>IF(COUNTIF(Material_Detail!$DE:$DE,$A13)&gt;0,IF(ISNUMBER(SEARCH("[済]",INDEX(Material_Detail!$D:$DC,MATCH($A13,Material_Detail!$DE:$DE,0)+1,65))),0,IFERROR(INDEX(Material_Detail!$D:$DC,MATCH($A13,Material_Detail!$DE:$DE,0),65),0)),SUMIFS(T_Shipments[Confirmed_Qty],T_Shipments[Part Name],$A13,T_Shipments[Effective_Week],65))</f>
        <v/>
      </c>
      <c r="BO13">
        <f>IF(COUNTIF(Material_Detail!$DE:$DE,$A13)&gt;0,IF(ISNUMBER(SEARCH("[済]",INDEX(Material_Detail!$D:$DC,MATCH($A13,Material_Detail!$DE:$DE,0)+1,66))),0,IFERROR(INDEX(Material_Detail!$D:$DC,MATCH($A13,Material_Detail!$DE:$DE,0),66),0)),SUMIFS(T_Shipments[Confirmed_Qty],T_Shipments[Part Name],$A13,T_Shipments[Effective_Week],66))</f>
        <v/>
      </c>
      <c r="BP13">
        <f>IF(COUNTIF(Material_Detail!$DE:$DE,$A13)&gt;0,IF(ISNUMBER(SEARCH("[済]",INDEX(Material_Detail!$D:$DC,MATCH($A13,Material_Detail!$DE:$DE,0)+1,67))),0,IFERROR(INDEX(Material_Detail!$D:$DC,MATCH($A13,Material_Detail!$DE:$DE,0),67),0)),SUMIFS(T_Shipments[Confirmed_Qty],T_Shipments[Part Name],$A13,T_Shipments[Effective_Week],67))</f>
        <v/>
      </c>
      <c r="BQ13">
        <f>IF(COUNTIF(Material_Detail!$DE:$DE,$A13)&gt;0,IF(ISNUMBER(SEARCH("[済]",INDEX(Material_Detail!$D:$DC,MATCH($A13,Material_Detail!$DE:$DE,0)+1,68))),0,IFERROR(INDEX(Material_Detail!$D:$DC,MATCH($A13,Material_Detail!$DE:$DE,0),68),0)),SUMIFS(T_Shipments[Confirmed_Qty],T_Shipments[Part Name],$A13,T_Shipments[Effective_Week],68))</f>
        <v/>
      </c>
      <c r="BR13">
        <f>IF(COUNTIF(Material_Detail!$DE:$DE,$A13)&gt;0,IF(ISNUMBER(SEARCH("[済]",INDEX(Material_Detail!$D:$DC,MATCH($A13,Material_Detail!$DE:$DE,0)+1,69))),0,IFERROR(INDEX(Material_Detail!$D:$DC,MATCH($A13,Material_Detail!$DE:$DE,0),69),0)),SUMIFS(T_Shipments[Confirmed_Qty],T_Shipments[Part Name],$A13,T_Shipments[Effective_Week],69))</f>
        <v/>
      </c>
      <c r="BS13">
        <f>IF(COUNTIF(Material_Detail!$DE:$DE,$A13)&gt;0,IF(ISNUMBER(SEARCH("[済]",INDEX(Material_Detail!$D:$DC,MATCH($A13,Material_Detail!$DE:$DE,0)+1,70))),0,IFERROR(INDEX(Material_Detail!$D:$DC,MATCH($A13,Material_Detail!$DE:$DE,0),70),0)),SUMIFS(T_Shipments[Confirmed_Qty],T_Shipments[Part Name],$A13,T_Shipments[Effective_Week],70))</f>
        <v/>
      </c>
      <c r="BT13">
        <f>IF(COUNTIF(Material_Detail!$DE:$DE,$A13)&gt;0,IF(ISNUMBER(SEARCH("[済]",INDEX(Material_Detail!$D:$DC,MATCH($A13,Material_Detail!$DE:$DE,0)+1,71))),0,IFERROR(INDEX(Material_Detail!$D:$DC,MATCH($A13,Material_Detail!$DE:$DE,0),71),0)),SUMIFS(T_Shipments[Confirmed_Qty],T_Shipments[Part Name],$A13,T_Shipments[Effective_Week],71))</f>
        <v/>
      </c>
      <c r="BU13">
        <f>IF(COUNTIF(Material_Detail!$DE:$DE,$A13)&gt;0,IF(ISNUMBER(SEARCH("[済]",INDEX(Material_Detail!$D:$DC,MATCH($A13,Material_Detail!$DE:$DE,0)+1,72))),0,IFERROR(INDEX(Material_Detail!$D:$DC,MATCH($A13,Material_Detail!$DE:$DE,0),72),0)),SUMIFS(T_Shipments[Confirmed_Qty],T_Shipments[Part Name],$A13,T_Shipments[Effective_Week],72))</f>
        <v/>
      </c>
      <c r="BV13">
        <f>IF(COUNTIF(Material_Detail!$DE:$DE,$A13)&gt;0,IF(ISNUMBER(SEARCH("[済]",INDEX(Material_Detail!$D:$DC,MATCH($A13,Material_Detail!$DE:$DE,0)+1,73))),0,IFERROR(INDEX(Material_Detail!$D:$DC,MATCH($A13,Material_Detail!$DE:$DE,0),73),0)),SUMIFS(T_Shipments[Confirmed_Qty],T_Shipments[Part Name],$A13,T_Shipments[Effective_Week],73))</f>
        <v/>
      </c>
      <c r="BW13">
        <f>IF(COUNTIF(Material_Detail!$DE:$DE,$A13)&gt;0,IF(ISNUMBER(SEARCH("[済]",INDEX(Material_Detail!$D:$DC,MATCH($A13,Material_Detail!$DE:$DE,0)+1,74))),0,IFERROR(INDEX(Material_Detail!$D:$DC,MATCH($A13,Material_Detail!$DE:$DE,0),74),0)),SUMIFS(T_Shipments[Confirmed_Qty],T_Shipments[Part Name],$A13,T_Shipments[Effective_Week],74))</f>
        <v/>
      </c>
      <c r="BX13">
        <f>IF(COUNTIF(Material_Detail!$DE:$DE,$A13)&gt;0,IF(ISNUMBER(SEARCH("[済]",INDEX(Material_Detail!$D:$DC,MATCH($A13,Material_Detail!$DE:$DE,0)+1,75))),0,IFERROR(INDEX(Material_Detail!$D:$DC,MATCH($A13,Material_Detail!$DE:$DE,0),75),0)),SUMIFS(T_Shipments[Confirmed_Qty],T_Shipments[Part Name],$A13,T_Shipments[Effective_Week],75))</f>
        <v/>
      </c>
      <c r="BY13">
        <f>IF(COUNTIF(Material_Detail!$DE:$DE,$A13)&gt;0,IF(ISNUMBER(SEARCH("[済]",INDEX(Material_Detail!$D:$DC,MATCH($A13,Material_Detail!$DE:$DE,0)+1,76))),0,IFERROR(INDEX(Material_Detail!$D:$DC,MATCH($A13,Material_Detail!$DE:$DE,0),76),0)),SUMIFS(T_Shipments[Confirmed_Qty],T_Shipments[Part Name],$A13,T_Shipments[Effective_Week],76))</f>
        <v/>
      </c>
      <c r="BZ13">
        <f>IF(COUNTIF(Material_Detail!$DE:$DE,$A13)&gt;0,IF(ISNUMBER(SEARCH("[済]",INDEX(Material_Detail!$D:$DC,MATCH($A13,Material_Detail!$DE:$DE,0)+1,77))),0,IFERROR(INDEX(Material_Detail!$D:$DC,MATCH($A13,Material_Detail!$DE:$DE,0),77),0)),SUMIFS(T_Shipments[Confirmed_Qty],T_Shipments[Part Name],$A13,T_Shipments[Effective_Week],77))</f>
        <v/>
      </c>
      <c r="CA13">
        <f>IF(COUNTIF(Material_Detail!$DE:$DE,$A13)&gt;0,IF(ISNUMBER(SEARCH("[済]",INDEX(Material_Detail!$D:$DC,MATCH($A13,Material_Detail!$DE:$DE,0)+1,78))),0,IFERROR(INDEX(Material_Detail!$D:$DC,MATCH($A13,Material_Detail!$DE:$DE,0),78),0)),SUMIFS(T_Shipments[Confirmed_Qty],T_Shipments[Part Name],$A13,T_Shipments[Effective_Week],78))</f>
        <v/>
      </c>
      <c r="CB13">
        <f>IF(COUNTIF(Material_Detail!$DE:$DE,$A13)&gt;0,IF(ISNUMBER(SEARCH("[済]",INDEX(Material_Detail!$D:$DC,MATCH($A13,Material_Detail!$DE:$DE,0)+1,79))),0,IFERROR(INDEX(Material_Detail!$D:$DC,MATCH($A13,Material_Detail!$DE:$DE,0),79),0)),SUMIFS(T_Shipments[Confirmed_Qty],T_Shipments[Part Name],$A13,T_Shipments[Effective_Week],79))</f>
        <v/>
      </c>
      <c r="CC13">
        <f>IF(COUNTIF(Material_Detail!$DE:$DE,$A13)&gt;0,IF(ISNUMBER(SEARCH("[済]",INDEX(Material_Detail!$D:$DC,MATCH($A13,Material_Detail!$DE:$DE,0)+1,80))),0,IFERROR(INDEX(Material_Detail!$D:$DC,MATCH($A13,Material_Detail!$DE:$DE,0),80),0)),SUMIFS(T_Shipments[Confirmed_Qty],T_Shipments[Part Name],$A13,T_Shipments[Effective_Week],80))</f>
        <v/>
      </c>
      <c r="CD13">
        <f>IF(COUNTIF(Material_Detail!$DE:$DE,$A13)&gt;0,IF(ISNUMBER(SEARCH("[済]",INDEX(Material_Detail!$D:$DC,MATCH($A13,Material_Detail!$DE:$DE,0)+1,81))),0,IFERROR(INDEX(Material_Detail!$D:$DC,MATCH($A13,Material_Detail!$DE:$DE,0),81),0)),SUMIFS(T_Shipments[Confirmed_Qty],T_Shipments[Part Name],$A13,T_Shipments[Effective_Week],81))</f>
        <v/>
      </c>
      <c r="CE13">
        <f>IF(COUNTIF(Material_Detail!$DE:$DE,$A13)&gt;0,IF(ISNUMBER(SEARCH("[済]",INDEX(Material_Detail!$D:$DC,MATCH($A13,Material_Detail!$DE:$DE,0)+1,82))),0,IFERROR(INDEX(Material_Detail!$D:$DC,MATCH($A13,Material_Detail!$DE:$DE,0),82),0)),SUMIFS(T_Shipments[Confirmed_Qty],T_Shipments[Part Name],$A13,T_Shipments[Effective_Week],82))</f>
        <v/>
      </c>
      <c r="CF13">
        <f>IF(COUNTIF(Material_Detail!$DE:$DE,$A13)&gt;0,IF(ISNUMBER(SEARCH("[済]",INDEX(Material_Detail!$D:$DC,MATCH($A13,Material_Detail!$DE:$DE,0)+1,83))),0,IFERROR(INDEX(Material_Detail!$D:$DC,MATCH($A13,Material_Detail!$DE:$DE,0),83),0)),SUMIFS(T_Shipments[Confirmed_Qty],T_Shipments[Part Name],$A13,T_Shipments[Effective_Week],83))</f>
        <v/>
      </c>
      <c r="CG13">
        <f>IF(COUNTIF(Material_Detail!$DE:$DE,$A13)&gt;0,IF(ISNUMBER(SEARCH("[済]",INDEX(Material_Detail!$D:$DC,MATCH($A13,Material_Detail!$DE:$DE,0)+1,84))),0,IFERROR(INDEX(Material_Detail!$D:$DC,MATCH($A13,Material_Detail!$DE:$DE,0),84),0)),SUMIFS(T_Shipments[Confirmed_Qty],T_Shipments[Part Name],$A13,T_Shipments[Effective_Week],84))</f>
        <v/>
      </c>
      <c r="CH13">
        <f>IF(COUNTIF(Material_Detail!$DE:$DE,$A13)&gt;0,IF(ISNUMBER(SEARCH("[済]",INDEX(Material_Detail!$D:$DC,MATCH($A13,Material_Detail!$DE:$DE,0)+1,85))),0,IFERROR(INDEX(Material_Detail!$D:$DC,MATCH($A13,Material_Detail!$DE:$DE,0),85),0)),SUMIFS(T_Shipments[Confirmed_Qty],T_Shipments[Part Name],$A13,T_Shipments[Effective_Week],85))</f>
        <v/>
      </c>
      <c r="CI13">
        <f>IF(COUNTIF(Material_Detail!$DE:$DE,$A13)&gt;0,IF(ISNUMBER(SEARCH("[済]",INDEX(Material_Detail!$D:$DC,MATCH($A13,Material_Detail!$DE:$DE,0)+1,86))),0,IFERROR(INDEX(Material_Detail!$D:$DC,MATCH($A13,Material_Detail!$DE:$DE,0),86),0)),SUMIFS(T_Shipments[Confirmed_Qty],T_Shipments[Part Name],$A13,T_Shipments[Effective_Week],86))</f>
        <v/>
      </c>
      <c r="CJ13">
        <f>IF(COUNTIF(Material_Detail!$DE:$DE,$A13)&gt;0,IF(ISNUMBER(SEARCH("[済]",INDEX(Material_Detail!$D:$DC,MATCH($A13,Material_Detail!$DE:$DE,0)+1,87))),0,IFERROR(INDEX(Material_Detail!$D:$DC,MATCH($A13,Material_Detail!$DE:$DE,0),87),0)),SUMIFS(T_Shipments[Confirmed_Qty],T_Shipments[Part Name],$A13,T_Shipments[Effective_Week],87))</f>
        <v/>
      </c>
      <c r="CK13">
        <f>IF(COUNTIF(Material_Detail!$DE:$DE,$A13)&gt;0,IF(ISNUMBER(SEARCH("[済]",INDEX(Material_Detail!$D:$DC,MATCH($A13,Material_Detail!$DE:$DE,0)+1,88))),0,IFERROR(INDEX(Material_Detail!$D:$DC,MATCH($A13,Material_Detail!$DE:$DE,0),88),0)),SUMIFS(T_Shipments[Confirmed_Qty],T_Shipments[Part Name],$A13,T_Shipments[Effective_Week],88))</f>
        <v/>
      </c>
      <c r="CL13">
        <f>IF(COUNTIF(Material_Detail!$DE:$DE,$A13)&gt;0,IF(ISNUMBER(SEARCH("[済]",INDEX(Material_Detail!$D:$DC,MATCH($A13,Material_Detail!$DE:$DE,0)+1,89))),0,IFERROR(INDEX(Material_Detail!$D:$DC,MATCH($A13,Material_Detail!$DE:$DE,0),89),0)),SUMIFS(T_Shipments[Confirmed_Qty],T_Shipments[Part Name],$A13,T_Shipments[Effective_Week],89))</f>
        <v/>
      </c>
      <c r="CM13">
        <f>IF(COUNTIF(Material_Detail!$DE:$DE,$A13)&gt;0,IF(ISNUMBER(SEARCH("[済]",INDEX(Material_Detail!$D:$DC,MATCH($A13,Material_Detail!$DE:$DE,0)+1,90))),0,IFERROR(INDEX(Material_Detail!$D:$DC,MATCH($A13,Material_Detail!$DE:$DE,0),90),0)),SUMIFS(T_Shipments[Confirmed_Qty],T_Shipments[Part Name],$A13,T_Shipments[Effective_Week],90))</f>
        <v/>
      </c>
      <c r="CN13">
        <f>IF(COUNTIF(Material_Detail!$DE:$DE,$A13)&gt;0,IF(ISNUMBER(SEARCH("[済]",INDEX(Material_Detail!$D:$DC,MATCH($A13,Material_Detail!$DE:$DE,0)+1,91))),0,IFERROR(INDEX(Material_Detail!$D:$DC,MATCH($A13,Material_Detail!$DE:$DE,0),91),0)),SUMIFS(T_Shipments[Confirmed_Qty],T_Shipments[Part Name],$A13,T_Shipments[Effective_Week],91))</f>
        <v/>
      </c>
      <c r="CO13">
        <f>IF(COUNTIF(Material_Detail!$DE:$DE,$A13)&gt;0,IF(ISNUMBER(SEARCH("[済]",INDEX(Material_Detail!$D:$DC,MATCH($A13,Material_Detail!$DE:$DE,0)+1,92))),0,IFERROR(INDEX(Material_Detail!$D:$DC,MATCH($A13,Material_Detail!$DE:$DE,0),92),0)),SUMIFS(T_Shipments[Confirmed_Qty],T_Shipments[Part Name],$A13,T_Shipments[Effective_Week],92))</f>
        <v/>
      </c>
      <c r="CP13">
        <f>IF(COUNTIF(Material_Detail!$DE:$DE,$A13)&gt;0,IF(ISNUMBER(SEARCH("[済]",INDEX(Material_Detail!$D:$DC,MATCH($A13,Material_Detail!$DE:$DE,0)+1,93))),0,IFERROR(INDEX(Material_Detail!$D:$DC,MATCH($A13,Material_Detail!$DE:$DE,0),93),0)),SUMIFS(T_Shipments[Confirmed_Qty],T_Shipments[Part Name],$A13,T_Shipments[Effective_Week],93))</f>
        <v/>
      </c>
      <c r="CQ13">
        <f>IF(COUNTIF(Material_Detail!$DE:$DE,$A13)&gt;0,IF(ISNUMBER(SEARCH("[済]",INDEX(Material_Detail!$D:$DC,MATCH($A13,Material_Detail!$DE:$DE,0)+1,94))),0,IFERROR(INDEX(Material_Detail!$D:$DC,MATCH($A13,Material_Detail!$DE:$DE,0),94),0)),SUMIFS(T_Shipments[Confirmed_Qty],T_Shipments[Part Name],$A13,T_Shipments[Effective_Week],94))</f>
        <v/>
      </c>
      <c r="CR13">
        <f>IF(COUNTIF(Material_Detail!$DE:$DE,$A13)&gt;0,IF(ISNUMBER(SEARCH("[済]",INDEX(Material_Detail!$D:$DC,MATCH($A13,Material_Detail!$DE:$DE,0)+1,95))),0,IFERROR(INDEX(Material_Detail!$D:$DC,MATCH($A13,Material_Detail!$DE:$DE,0),95),0)),SUMIFS(T_Shipments[Confirmed_Qty],T_Shipments[Part Name],$A13,T_Shipments[Effective_Week],95))</f>
        <v/>
      </c>
      <c r="CS13">
        <f>IF(COUNTIF(Material_Detail!$DE:$DE,$A13)&gt;0,IF(ISNUMBER(SEARCH("[済]",INDEX(Material_Detail!$D:$DC,MATCH($A13,Material_Detail!$DE:$DE,0)+1,96))),0,IFERROR(INDEX(Material_Detail!$D:$DC,MATCH($A13,Material_Detail!$DE:$DE,0),96),0)),SUMIFS(T_Shipments[Confirmed_Qty],T_Shipments[Part Name],$A13,T_Shipments[Effective_Week],96))</f>
        <v/>
      </c>
      <c r="CT13">
        <f>IF(COUNTIF(Material_Detail!$DE:$DE,$A13)&gt;0,IF(ISNUMBER(SEARCH("[済]",INDEX(Material_Detail!$D:$DC,MATCH($A13,Material_Detail!$DE:$DE,0)+1,97))),0,IFERROR(INDEX(Material_Detail!$D:$DC,MATCH($A13,Material_Detail!$DE:$DE,0),97),0)),SUMIFS(T_Shipments[Confirmed_Qty],T_Shipments[Part Name],$A13,T_Shipments[Effective_Week],97))</f>
        <v/>
      </c>
      <c r="CU13">
        <f>IF(COUNTIF(Material_Detail!$DE:$DE,$A13)&gt;0,IF(ISNUMBER(SEARCH("[済]",INDEX(Material_Detail!$D:$DC,MATCH($A13,Material_Detail!$DE:$DE,0)+1,98))),0,IFERROR(INDEX(Material_Detail!$D:$DC,MATCH($A13,Material_Detail!$DE:$DE,0),98),0)),SUMIFS(T_Shipments[Confirmed_Qty],T_Shipments[Part Name],$A13,T_Shipments[Effective_Week],98))</f>
        <v/>
      </c>
      <c r="CV13">
        <f>IF(COUNTIF(Material_Detail!$DE:$DE,$A13)&gt;0,IF(ISNUMBER(SEARCH("[済]",INDEX(Material_Detail!$D:$DC,MATCH($A13,Material_Detail!$DE:$DE,0)+1,99))),0,IFERROR(INDEX(Material_Detail!$D:$DC,MATCH($A13,Material_Detail!$DE:$DE,0),99),0)),SUMIFS(T_Shipments[Confirmed_Qty],T_Shipments[Part Name],$A13,T_Shipments[Effective_Week],99))</f>
        <v/>
      </c>
      <c r="CW13">
        <f>IF(COUNTIF(Material_Detail!$DE:$DE,$A13)&gt;0,IF(ISNUMBER(SEARCH("[済]",INDEX(Material_Detail!$D:$DC,MATCH($A13,Material_Detail!$DE:$DE,0)+1,100))),0,IFERROR(INDEX(Material_Detail!$D:$DC,MATCH($A13,Material_Detail!$DE:$DE,0),100),0)),SUMIFS(T_Shipments[Confirmed_Qty],T_Shipments[Part Name],$A13,T_Shipments[Effective_Week],100))</f>
        <v/>
      </c>
      <c r="CX13">
        <f>IF(COUNTIF(Material_Detail!$DE:$DE,$A13)&gt;0,IF(ISNUMBER(SEARCH("[済]",INDEX(Material_Detail!$D:$DC,MATCH($A13,Material_Detail!$DE:$DE,0)+1,101))),0,IFERROR(INDEX(Material_Detail!$D:$DC,MATCH($A13,Material_Detail!$DE:$DE,0),101),0)),SUMIFS(T_Shipments[Confirmed_Qty],T_Shipments[Part Name],$A13,T_Shipments[Effective_Week],101))</f>
        <v/>
      </c>
      <c r="CY13">
        <f>IF(COUNTIF(Material_Detail!$DE:$DE,$A13)&gt;0,IF(ISNUMBER(SEARCH("[済]",INDEX(Material_Detail!$D:$DC,MATCH($A13,Material_Detail!$DE:$DE,0)+1,102))),0,IFERROR(INDEX(Material_Detail!$D:$DC,MATCH($A13,Material_Detail!$DE:$DE,0),102),0)),SUMIFS(T_Shipments[Confirmed_Qty],T_Shipments[Part Name],$A13,T_Shipments[Effective_Week],102))</f>
        <v/>
      </c>
      <c r="CZ13">
        <f>IF(COUNTIF(Material_Detail!$DE:$DE,$A13)&gt;0,IF(ISNUMBER(SEARCH("[済]",INDEX(Material_Detail!$D:$DC,MATCH($A13,Material_Detail!$DE:$DE,0)+1,103))),0,IFERROR(INDEX(Material_Detail!$D:$DC,MATCH($A13,Material_Detail!$DE:$DE,0),103),0)),SUMIFS(T_Shipments[Confirmed_Qty],T_Shipments[Part Name],$A13,T_Shipments[Effective_Week],103))</f>
        <v/>
      </c>
      <c r="DA13">
        <f>IF(COUNTIF(Material_Detail!$DE:$DE,$A13)&gt;0,IF(ISNUMBER(SEARCH("[済]",INDEX(Material_Detail!$D:$DC,MATCH($A13,Material_Detail!$DE:$DE,0)+1,104))),0,IFERROR(INDEX(Material_Detail!$D:$DC,MATCH($A13,Material_Detail!$DE:$DE,0),104),0)),SUMIFS(T_Shipments[Confirmed_Qty],T_Shipments[Part Name],$A13,T_Shipments[Effective_Week],104))</f>
        <v/>
      </c>
    </row>
    <row r="14">
      <c r="A14" t="inlineStr">
        <is>
          <t>OLJ</t>
        </is>
      </c>
      <c r="B14">
        <f>IF(COUNTIF(Material_Detail!$DE:$DE,$A14)&gt;0,IF(ISNUMBER(SEARCH("[済]",INDEX(Material_Detail!$D:$DC,MATCH($A14,Material_Detail!$DE:$DE,0)+1,1))),0,IFERROR(INDEX(Material_Detail!$D:$DC,MATCH($A14,Material_Detail!$DE:$DE,0),1),0)),SUMIFS(T_Shipments[Confirmed_Qty],T_Shipments[Part Name],$A14,T_Shipments[Effective_Week],1))</f>
        <v/>
      </c>
      <c r="C14">
        <f>IF(COUNTIF(Material_Detail!$DE:$DE,$A14)&gt;0,IF(ISNUMBER(SEARCH("[済]",INDEX(Material_Detail!$D:$DC,MATCH($A14,Material_Detail!$DE:$DE,0)+1,2))),0,IFERROR(INDEX(Material_Detail!$D:$DC,MATCH($A14,Material_Detail!$DE:$DE,0),2),0)),SUMIFS(T_Shipments[Confirmed_Qty],T_Shipments[Part Name],$A14,T_Shipments[Effective_Week],2))</f>
        <v/>
      </c>
      <c r="D14">
        <f>IF(COUNTIF(Material_Detail!$DE:$DE,$A14)&gt;0,IF(ISNUMBER(SEARCH("[済]",INDEX(Material_Detail!$D:$DC,MATCH($A14,Material_Detail!$DE:$DE,0)+1,3))),0,IFERROR(INDEX(Material_Detail!$D:$DC,MATCH($A14,Material_Detail!$DE:$DE,0),3),0)),SUMIFS(T_Shipments[Confirmed_Qty],T_Shipments[Part Name],$A14,T_Shipments[Effective_Week],3))</f>
        <v/>
      </c>
      <c r="E14">
        <f>IF(COUNTIF(Material_Detail!$DE:$DE,$A14)&gt;0,IF(ISNUMBER(SEARCH("[済]",INDEX(Material_Detail!$D:$DC,MATCH($A14,Material_Detail!$DE:$DE,0)+1,4))),0,IFERROR(INDEX(Material_Detail!$D:$DC,MATCH($A14,Material_Detail!$DE:$DE,0),4),0)),SUMIFS(T_Shipments[Confirmed_Qty],T_Shipments[Part Name],$A14,T_Shipments[Effective_Week],4))</f>
        <v/>
      </c>
      <c r="F14">
        <f>IF(COUNTIF(Material_Detail!$DE:$DE,$A14)&gt;0,IF(ISNUMBER(SEARCH("[済]",INDEX(Material_Detail!$D:$DC,MATCH($A14,Material_Detail!$DE:$DE,0)+1,5))),0,IFERROR(INDEX(Material_Detail!$D:$DC,MATCH($A14,Material_Detail!$DE:$DE,0),5),0)),SUMIFS(T_Shipments[Confirmed_Qty],T_Shipments[Part Name],$A14,T_Shipments[Effective_Week],5))</f>
        <v/>
      </c>
      <c r="G14">
        <f>IF(COUNTIF(Material_Detail!$DE:$DE,$A14)&gt;0,IF(ISNUMBER(SEARCH("[済]",INDEX(Material_Detail!$D:$DC,MATCH($A14,Material_Detail!$DE:$DE,0)+1,6))),0,IFERROR(INDEX(Material_Detail!$D:$DC,MATCH($A14,Material_Detail!$DE:$DE,0),6),0)),SUMIFS(T_Shipments[Confirmed_Qty],T_Shipments[Part Name],$A14,T_Shipments[Effective_Week],6))</f>
        <v/>
      </c>
      <c r="H14">
        <f>IF(COUNTIF(Material_Detail!$DE:$DE,$A14)&gt;0,IF(ISNUMBER(SEARCH("[済]",INDEX(Material_Detail!$D:$DC,MATCH($A14,Material_Detail!$DE:$DE,0)+1,7))),0,IFERROR(INDEX(Material_Detail!$D:$DC,MATCH($A14,Material_Detail!$DE:$DE,0),7),0)),SUMIFS(T_Shipments[Confirmed_Qty],T_Shipments[Part Name],$A14,T_Shipments[Effective_Week],7))</f>
        <v/>
      </c>
      <c r="I14">
        <f>IF(COUNTIF(Material_Detail!$DE:$DE,$A14)&gt;0,IF(ISNUMBER(SEARCH("[済]",INDEX(Material_Detail!$D:$DC,MATCH($A14,Material_Detail!$DE:$DE,0)+1,8))),0,IFERROR(INDEX(Material_Detail!$D:$DC,MATCH($A14,Material_Detail!$DE:$DE,0),8),0)),SUMIFS(T_Shipments[Confirmed_Qty],T_Shipments[Part Name],$A14,T_Shipments[Effective_Week],8))</f>
        <v/>
      </c>
      <c r="J14">
        <f>IF(COUNTIF(Material_Detail!$DE:$DE,$A14)&gt;0,IF(ISNUMBER(SEARCH("[済]",INDEX(Material_Detail!$D:$DC,MATCH($A14,Material_Detail!$DE:$DE,0)+1,9))),0,IFERROR(INDEX(Material_Detail!$D:$DC,MATCH($A14,Material_Detail!$DE:$DE,0),9),0)),SUMIFS(T_Shipments[Confirmed_Qty],T_Shipments[Part Name],$A14,T_Shipments[Effective_Week],9))</f>
        <v/>
      </c>
      <c r="K14">
        <f>IF(COUNTIF(Material_Detail!$DE:$DE,$A14)&gt;0,IF(ISNUMBER(SEARCH("[済]",INDEX(Material_Detail!$D:$DC,MATCH($A14,Material_Detail!$DE:$DE,0)+1,10))),0,IFERROR(INDEX(Material_Detail!$D:$DC,MATCH($A14,Material_Detail!$DE:$DE,0),10),0)),SUMIFS(T_Shipments[Confirmed_Qty],T_Shipments[Part Name],$A14,T_Shipments[Effective_Week],10))</f>
        <v/>
      </c>
      <c r="L14">
        <f>IF(COUNTIF(Material_Detail!$DE:$DE,$A14)&gt;0,IF(ISNUMBER(SEARCH("[済]",INDEX(Material_Detail!$D:$DC,MATCH($A14,Material_Detail!$DE:$DE,0)+1,11))),0,IFERROR(INDEX(Material_Detail!$D:$DC,MATCH($A14,Material_Detail!$DE:$DE,0),11),0)),SUMIFS(T_Shipments[Confirmed_Qty],T_Shipments[Part Name],$A14,T_Shipments[Effective_Week],11))</f>
        <v/>
      </c>
      <c r="M14">
        <f>IF(COUNTIF(Material_Detail!$DE:$DE,$A14)&gt;0,IF(ISNUMBER(SEARCH("[済]",INDEX(Material_Detail!$D:$DC,MATCH($A14,Material_Detail!$DE:$DE,0)+1,12))),0,IFERROR(INDEX(Material_Detail!$D:$DC,MATCH($A14,Material_Detail!$DE:$DE,0),12),0)),SUMIFS(T_Shipments[Confirmed_Qty],T_Shipments[Part Name],$A14,T_Shipments[Effective_Week],12))</f>
        <v/>
      </c>
      <c r="N14">
        <f>IF(COUNTIF(Material_Detail!$DE:$DE,$A14)&gt;0,IF(ISNUMBER(SEARCH("[済]",INDEX(Material_Detail!$D:$DC,MATCH($A14,Material_Detail!$DE:$DE,0)+1,13))),0,IFERROR(INDEX(Material_Detail!$D:$DC,MATCH($A14,Material_Detail!$DE:$DE,0),13),0)),SUMIFS(T_Shipments[Confirmed_Qty],T_Shipments[Part Name],$A14,T_Shipments[Effective_Week],13))</f>
        <v/>
      </c>
      <c r="O14">
        <f>IF(COUNTIF(Material_Detail!$DE:$DE,$A14)&gt;0,IF(ISNUMBER(SEARCH("[済]",INDEX(Material_Detail!$D:$DC,MATCH($A14,Material_Detail!$DE:$DE,0)+1,14))),0,IFERROR(INDEX(Material_Detail!$D:$DC,MATCH($A14,Material_Detail!$DE:$DE,0),14),0)),SUMIFS(T_Shipments[Confirmed_Qty],T_Shipments[Part Name],$A14,T_Shipments[Effective_Week],14))</f>
        <v/>
      </c>
      <c r="P14">
        <f>IF(COUNTIF(Material_Detail!$DE:$DE,$A14)&gt;0,IF(ISNUMBER(SEARCH("[済]",INDEX(Material_Detail!$D:$DC,MATCH($A14,Material_Detail!$DE:$DE,0)+1,15))),0,IFERROR(INDEX(Material_Detail!$D:$DC,MATCH($A14,Material_Detail!$DE:$DE,0),15),0)),SUMIFS(T_Shipments[Confirmed_Qty],T_Shipments[Part Name],$A14,T_Shipments[Effective_Week],15))</f>
        <v/>
      </c>
      <c r="Q14">
        <f>IF(COUNTIF(Material_Detail!$DE:$DE,$A14)&gt;0,IF(ISNUMBER(SEARCH("[済]",INDEX(Material_Detail!$D:$DC,MATCH($A14,Material_Detail!$DE:$DE,0)+1,16))),0,IFERROR(INDEX(Material_Detail!$D:$DC,MATCH($A14,Material_Detail!$DE:$DE,0),16),0)),SUMIFS(T_Shipments[Confirmed_Qty],T_Shipments[Part Name],$A14,T_Shipments[Effective_Week],16))</f>
        <v/>
      </c>
      <c r="R14">
        <f>IF(COUNTIF(Material_Detail!$DE:$DE,$A14)&gt;0,IF(ISNUMBER(SEARCH("[済]",INDEX(Material_Detail!$D:$DC,MATCH($A14,Material_Detail!$DE:$DE,0)+1,17))),0,IFERROR(INDEX(Material_Detail!$D:$DC,MATCH($A14,Material_Detail!$DE:$DE,0),17),0)),SUMIFS(T_Shipments[Confirmed_Qty],T_Shipments[Part Name],$A14,T_Shipments[Effective_Week],17))</f>
        <v/>
      </c>
      <c r="S14">
        <f>IF(COUNTIF(Material_Detail!$DE:$DE,$A14)&gt;0,IF(ISNUMBER(SEARCH("[済]",INDEX(Material_Detail!$D:$DC,MATCH($A14,Material_Detail!$DE:$DE,0)+1,18))),0,IFERROR(INDEX(Material_Detail!$D:$DC,MATCH($A14,Material_Detail!$DE:$DE,0),18),0)),SUMIFS(T_Shipments[Confirmed_Qty],T_Shipments[Part Name],$A14,T_Shipments[Effective_Week],18))</f>
        <v/>
      </c>
      <c r="T14">
        <f>IF(COUNTIF(Material_Detail!$DE:$DE,$A14)&gt;0,IF(ISNUMBER(SEARCH("[済]",INDEX(Material_Detail!$D:$DC,MATCH($A14,Material_Detail!$DE:$DE,0)+1,19))),0,IFERROR(INDEX(Material_Detail!$D:$DC,MATCH($A14,Material_Detail!$DE:$DE,0),19),0)),SUMIFS(T_Shipments[Confirmed_Qty],T_Shipments[Part Name],$A14,T_Shipments[Effective_Week],19))</f>
        <v/>
      </c>
      <c r="U14">
        <f>IF(COUNTIF(Material_Detail!$DE:$DE,$A14)&gt;0,IF(ISNUMBER(SEARCH("[済]",INDEX(Material_Detail!$D:$DC,MATCH($A14,Material_Detail!$DE:$DE,0)+1,20))),0,IFERROR(INDEX(Material_Detail!$D:$DC,MATCH($A14,Material_Detail!$DE:$DE,0),20),0)),SUMIFS(T_Shipments[Confirmed_Qty],T_Shipments[Part Name],$A14,T_Shipments[Effective_Week],20))</f>
        <v/>
      </c>
      <c r="V14">
        <f>IF(COUNTIF(Material_Detail!$DE:$DE,$A14)&gt;0,IF(ISNUMBER(SEARCH("[済]",INDEX(Material_Detail!$D:$DC,MATCH($A14,Material_Detail!$DE:$DE,0)+1,21))),0,IFERROR(INDEX(Material_Detail!$D:$DC,MATCH($A14,Material_Detail!$DE:$DE,0),21),0)),SUMIFS(T_Shipments[Confirmed_Qty],T_Shipments[Part Name],$A14,T_Shipments[Effective_Week],21))</f>
        <v/>
      </c>
      <c r="W14">
        <f>IF(COUNTIF(Material_Detail!$DE:$DE,$A14)&gt;0,IF(ISNUMBER(SEARCH("[済]",INDEX(Material_Detail!$D:$DC,MATCH($A14,Material_Detail!$DE:$DE,0)+1,22))),0,IFERROR(INDEX(Material_Detail!$D:$DC,MATCH($A14,Material_Detail!$DE:$DE,0),22),0)),SUMIFS(T_Shipments[Confirmed_Qty],T_Shipments[Part Name],$A14,T_Shipments[Effective_Week],22))</f>
        <v/>
      </c>
      <c r="X14">
        <f>IF(COUNTIF(Material_Detail!$DE:$DE,$A14)&gt;0,IF(ISNUMBER(SEARCH("[済]",INDEX(Material_Detail!$D:$DC,MATCH($A14,Material_Detail!$DE:$DE,0)+1,23))),0,IFERROR(INDEX(Material_Detail!$D:$DC,MATCH($A14,Material_Detail!$DE:$DE,0),23),0)),SUMIFS(T_Shipments[Confirmed_Qty],T_Shipments[Part Name],$A14,T_Shipments[Effective_Week],23))</f>
        <v/>
      </c>
      <c r="Y14">
        <f>IF(COUNTIF(Material_Detail!$DE:$DE,$A14)&gt;0,IF(ISNUMBER(SEARCH("[済]",INDEX(Material_Detail!$D:$DC,MATCH($A14,Material_Detail!$DE:$DE,0)+1,24))),0,IFERROR(INDEX(Material_Detail!$D:$DC,MATCH($A14,Material_Detail!$DE:$DE,0),24),0)),SUMIFS(T_Shipments[Confirmed_Qty],T_Shipments[Part Name],$A14,T_Shipments[Effective_Week],24))</f>
        <v/>
      </c>
      <c r="Z14">
        <f>IF(COUNTIF(Material_Detail!$DE:$DE,$A14)&gt;0,IF(ISNUMBER(SEARCH("[済]",INDEX(Material_Detail!$D:$DC,MATCH($A14,Material_Detail!$DE:$DE,0)+1,25))),0,IFERROR(INDEX(Material_Detail!$D:$DC,MATCH($A14,Material_Detail!$DE:$DE,0),25),0)),SUMIFS(T_Shipments[Confirmed_Qty],T_Shipments[Part Name],$A14,T_Shipments[Effective_Week],25))</f>
        <v/>
      </c>
      <c r="AA14">
        <f>IF(COUNTIF(Material_Detail!$DE:$DE,$A14)&gt;0,IF(ISNUMBER(SEARCH("[済]",INDEX(Material_Detail!$D:$DC,MATCH($A14,Material_Detail!$DE:$DE,0)+1,26))),0,IFERROR(INDEX(Material_Detail!$D:$DC,MATCH($A14,Material_Detail!$DE:$DE,0),26),0)),SUMIFS(T_Shipments[Confirmed_Qty],T_Shipments[Part Name],$A14,T_Shipments[Effective_Week],26))</f>
        <v/>
      </c>
      <c r="AB14">
        <f>IF(COUNTIF(Material_Detail!$DE:$DE,$A14)&gt;0,IF(ISNUMBER(SEARCH("[済]",INDEX(Material_Detail!$D:$DC,MATCH($A14,Material_Detail!$DE:$DE,0)+1,27))),0,IFERROR(INDEX(Material_Detail!$D:$DC,MATCH($A14,Material_Detail!$DE:$DE,0),27),0)),SUMIFS(T_Shipments[Confirmed_Qty],T_Shipments[Part Name],$A14,T_Shipments[Effective_Week],27))</f>
        <v/>
      </c>
      <c r="AC14">
        <f>IF(COUNTIF(Material_Detail!$DE:$DE,$A14)&gt;0,IF(ISNUMBER(SEARCH("[済]",INDEX(Material_Detail!$D:$DC,MATCH($A14,Material_Detail!$DE:$DE,0)+1,28))),0,IFERROR(INDEX(Material_Detail!$D:$DC,MATCH($A14,Material_Detail!$DE:$DE,0),28),0)),SUMIFS(T_Shipments[Confirmed_Qty],T_Shipments[Part Name],$A14,T_Shipments[Effective_Week],28))</f>
        <v/>
      </c>
      <c r="AD14">
        <f>IF(COUNTIF(Material_Detail!$DE:$DE,$A14)&gt;0,IF(ISNUMBER(SEARCH("[済]",INDEX(Material_Detail!$D:$DC,MATCH($A14,Material_Detail!$DE:$DE,0)+1,29))),0,IFERROR(INDEX(Material_Detail!$D:$DC,MATCH($A14,Material_Detail!$DE:$DE,0),29),0)),SUMIFS(T_Shipments[Confirmed_Qty],T_Shipments[Part Name],$A14,T_Shipments[Effective_Week],29))</f>
        <v/>
      </c>
      <c r="AE14">
        <f>IF(COUNTIF(Material_Detail!$DE:$DE,$A14)&gt;0,IF(ISNUMBER(SEARCH("[済]",INDEX(Material_Detail!$D:$DC,MATCH($A14,Material_Detail!$DE:$DE,0)+1,30))),0,IFERROR(INDEX(Material_Detail!$D:$DC,MATCH($A14,Material_Detail!$DE:$DE,0),30),0)),SUMIFS(T_Shipments[Confirmed_Qty],T_Shipments[Part Name],$A14,T_Shipments[Effective_Week],30))</f>
        <v/>
      </c>
      <c r="AF14">
        <f>IF(COUNTIF(Material_Detail!$DE:$DE,$A14)&gt;0,IF(ISNUMBER(SEARCH("[済]",INDEX(Material_Detail!$D:$DC,MATCH($A14,Material_Detail!$DE:$DE,0)+1,31))),0,IFERROR(INDEX(Material_Detail!$D:$DC,MATCH($A14,Material_Detail!$DE:$DE,0),31),0)),SUMIFS(T_Shipments[Confirmed_Qty],T_Shipments[Part Name],$A14,T_Shipments[Effective_Week],31))</f>
        <v/>
      </c>
      <c r="AG14">
        <f>IF(COUNTIF(Material_Detail!$DE:$DE,$A14)&gt;0,IF(ISNUMBER(SEARCH("[済]",INDEX(Material_Detail!$D:$DC,MATCH($A14,Material_Detail!$DE:$DE,0)+1,32))),0,IFERROR(INDEX(Material_Detail!$D:$DC,MATCH($A14,Material_Detail!$DE:$DE,0),32),0)),SUMIFS(T_Shipments[Confirmed_Qty],T_Shipments[Part Name],$A14,T_Shipments[Effective_Week],32))</f>
        <v/>
      </c>
      <c r="AH14">
        <f>IF(COUNTIF(Material_Detail!$DE:$DE,$A14)&gt;0,IF(ISNUMBER(SEARCH("[済]",INDEX(Material_Detail!$D:$DC,MATCH($A14,Material_Detail!$DE:$DE,0)+1,33))),0,IFERROR(INDEX(Material_Detail!$D:$DC,MATCH($A14,Material_Detail!$DE:$DE,0),33),0)),SUMIFS(T_Shipments[Confirmed_Qty],T_Shipments[Part Name],$A14,T_Shipments[Effective_Week],33))</f>
        <v/>
      </c>
      <c r="AI14">
        <f>IF(COUNTIF(Material_Detail!$DE:$DE,$A14)&gt;0,IF(ISNUMBER(SEARCH("[済]",INDEX(Material_Detail!$D:$DC,MATCH($A14,Material_Detail!$DE:$DE,0)+1,34))),0,IFERROR(INDEX(Material_Detail!$D:$DC,MATCH($A14,Material_Detail!$DE:$DE,0),34),0)),SUMIFS(T_Shipments[Confirmed_Qty],T_Shipments[Part Name],$A14,T_Shipments[Effective_Week],34))</f>
        <v/>
      </c>
      <c r="AJ14">
        <f>IF(COUNTIF(Material_Detail!$DE:$DE,$A14)&gt;0,IF(ISNUMBER(SEARCH("[済]",INDEX(Material_Detail!$D:$DC,MATCH($A14,Material_Detail!$DE:$DE,0)+1,35))),0,IFERROR(INDEX(Material_Detail!$D:$DC,MATCH($A14,Material_Detail!$DE:$DE,0),35),0)),SUMIFS(T_Shipments[Confirmed_Qty],T_Shipments[Part Name],$A14,T_Shipments[Effective_Week],35))</f>
        <v/>
      </c>
      <c r="AK14">
        <f>IF(COUNTIF(Material_Detail!$DE:$DE,$A14)&gt;0,IF(ISNUMBER(SEARCH("[済]",INDEX(Material_Detail!$D:$DC,MATCH($A14,Material_Detail!$DE:$DE,0)+1,36))),0,IFERROR(INDEX(Material_Detail!$D:$DC,MATCH($A14,Material_Detail!$DE:$DE,0),36),0)),SUMIFS(T_Shipments[Confirmed_Qty],T_Shipments[Part Name],$A14,T_Shipments[Effective_Week],36))</f>
        <v/>
      </c>
      <c r="AL14">
        <f>IF(COUNTIF(Material_Detail!$DE:$DE,$A14)&gt;0,IF(ISNUMBER(SEARCH("[済]",INDEX(Material_Detail!$D:$DC,MATCH($A14,Material_Detail!$DE:$DE,0)+1,37))),0,IFERROR(INDEX(Material_Detail!$D:$DC,MATCH($A14,Material_Detail!$DE:$DE,0),37),0)),SUMIFS(T_Shipments[Confirmed_Qty],T_Shipments[Part Name],$A14,T_Shipments[Effective_Week],37))</f>
        <v/>
      </c>
      <c r="AM14">
        <f>IF(COUNTIF(Material_Detail!$DE:$DE,$A14)&gt;0,IF(ISNUMBER(SEARCH("[済]",INDEX(Material_Detail!$D:$DC,MATCH($A14,Material_Detail!$DE:$DE,0)+1,38))),0,IFERROR(INDEX(Material_Detail!$D:$DC,MATCH($A14,Material_Detail!$DE:$DE,0),38),0)),SUMIFS(T_Shipments[Confirmed_Qty],T_Shipments[Part Name],$A14,T_Shipments[Effective_Week],38))</f>
        <v/>
      </c>
      <c r="AN14">
        <f>IF(COUNTIF(Material_Detail!$DE:$DE,$A14)&gt;0,IF(ISNUMBER(SEARCH("[済]",INDEX(Material_Detail!$D:$DC,MATCH($A14,Material_Detail!$DE:$DE,0)+1,39))),0,IFERROR(INDEX(Material_Detail!$D:$DC,MATCH($A14,Material_Detail!$DE:$DE,0),39),0)),SUMIFS(T_Shipments[Confirmed_Qty],T_Shipments[Part Name],$A14,T_Shipments[Effective_Week],39))</f>
        <v/>
      </c>
      <c r="AO14">
        <f>IF(COUNTIF(Material_Detail!$DE:$DE,$A14)&gt;0,IF(ISNUMBER(SEARCH("[済]",INDEX(Material_Detail!$D:$DC,MATCH($A14,Material_Detail!$DE:$DE,0)+1,40))),0,IFERROR(INDEX(Material_Detail!$D:$DC,MATCH($A14,Material_Detail!$DE:$DE,0),40),0)),SUMIFS(T_Shipments[Confirmed_Qty],T_Shipments[Part Name],$A14,T_Shipments[Effective_Week],40))</f>
        <v/>
      </c>
      <c r="AP14">
        <f>IF(COUNTIF(Material_Detail!$DE:$DE,$A14)&gt;0,IF(ISNUMBER(SEARCH("[済]",INDEX(Material_Detail!$D:$DC,MATCH($A14,Material_Detail!$DE:$DE,0)+1,41))),0,IFERROR(INDEX(Material_Detail!$D:$DC,MATCH($A14,Material_Detail!$DE:$DE,0),41),0)),SUMIFS(T_Shipments[Confirmed_Qty],T_Shipments[Part Name],$A14,T_Shipments[Effective_Week],41))</f>
        <v/>
      </c>
      <c r="AQ14">
        <f>IF(COUNTIF(Material_Detail!$DE:$DE,$A14)&gt;0,IF(ISNUMBER(SEARCH("[済]",INDEX(Material_Detail!$D:$DC,MATCH($A14,Material_Detail!$DE:$DE,0)+1,42))),0,IFERROR(INDEX(Material_Detail!$D:$DC,MATCH($A14,Material_Detail!$DE:$DE,0),42),0)),SUMIFS(T_Shipments[Confirmed_Qty],T_Shipments[Part Name],$A14,T_Shipments[Effective_Week],42))</f>
        <v/>
      </c>
      <c r="AR14">
        <f>IF(COUNTIF(Material_Detail!$DE:$DE,$A14)&gt;0,IF(ISNUMBER(SEARCH("[済]",INDEX(Material_Detail!$D:$DC,MATCH($A14,Material_Detail!$DE:$DE,0)+1,43))),0,IFERROR(INDEX(Material_Detail!$D:$DC,MATCH($A14,Material_Detail!$DE:$DE,0),43),0)),SUMIFS(T_Shipments[Confirmed_Qty],T_Shipments[Part Name],$A14,T_Shipments[Effective_Week],43))</f>
        <v/>
      </c>
      <c r="AS14">
        <f>IF(COUNTIF(Material_Detail!$DE:$DE,$A14)&gt;0,IF(ISNUMBER(SEARCH("[済]",INDEX(Material_Detail!$D:$DC,MATCH($A14,Material_Detail!$DE:$DE,0)+1,44))),0,IFERROR(INDEX(Material_Detail!$D:$DC,MATCH($A14,Material_Detail!$DE:$DE,0),44),0)),SUMIFS(T_Shipments[Confirmed_Qty],T_Shipments[Part Name],$A14,T_Shipments[Effective_Week],44))</f>
        <v/>
      </c>
      <c r="AT14">
        <f>IF(COUNTIF(Material_Detail!$DE:$DE,$A14)&gt;0,IF(ISNUMBER(SEARCH("[済]",INDEX(Material_Detail!$D:$DC,MATCH($A14,Material_Detail!$DE:$DE,0)+1,45))),0,IFERROR(INDEX(Material_Detail!$D:$DC,MATCH($A14,Material_Detail!$DE:$DE,0),45),0)),SUMIFS(T_Shipments[Confirmed_Qty],T_Shipments[Part Name],$A14,T_Shipments[Effective_Week],45))</f>
        <v/>
      </c>
      <c r="AU14">
        <f>IF(COUNTIF(Material_Detail!$DE:$DE,$A14)&gt;0,IF(ISNUMBER(SEARCH("[済]",INDEX(Material_Detail!$D:$DC,MATCH($A14,Material_Detail!$DE:$DE,0)+1,46))),0,IFERROR(INDEX(Material_Detail!$D:$DC,MATCH($A14,Material_Detail!$DE:$DE,0),46),0)),SUMIFS(T_Shipments[Confirmed_Qty],T_Shipments[Part Name],$A14,T_Shipments[Effective_Week],46))</f>
        <v/>
      </c>
      <c r="AV14">
        <f>IF(COUNTIF(Material_Detail!$DE:$DE,$A14)&gt;0,IF(ISNUMBER(SEARCH("[済]",INDEX(Material_Detail!$D:$DC,MATCH($A14,Material_Detail!$DE:$DE,0)+1,47))),0,IFERROR(INDEX(Material_Detail!$D:$DC,MATCH($A14,Material_Detail!$DE:$DE,0),47),0)),SUMIFS(T_Shipments[Confirmed_Qty],T_Shipments[Part Name],$A14,T_Shipments[Effective_Week],47))</f>
        <v/>
      </c>
      <c r="AW14">
        <f>IF(COUNTIF(Material_Detail!$DE:$DE,$A14)&gt;0,IF(ISNUMBER(SEARCH("[済]",INDEX(Material_Detail!$D:$DC,MATCH($A14,Material_Detail!$DE:$DE,0)+1,48))),0,IFERROR(INDEX(Material_Detail!$D:$DC,MATCH($A14,Material_Detail!$DE:$DE,0),48),0)),SUMIFS(T_Shipments[Confirmed_Qty],T_Shipments[Part Name],$A14,T_Shipments[Effective_Week],48))</f>
        <v/>
      </c>
      <c r="AX14">
        <f>IF(COUNTIF(Material_Detail!$DE:$DE,$A14)&gt;0,IF(ISNUMBER(SEARCH("[済]",INDEX(Material_Detail!$D:$DC,MATCH($A14,Material_Detail!$DE:$DE,0)+1,49))),0,IFERROR(INDEX(Material_Detail!$D:$DC,MATCH($A14,Material_Detail!$DE:$DE,0),49),0)),SUMIFS(T_Shipments[Confirmed_Qty],T_Shipments[Part Name],$A14,T_Shipments[Effective_Week],49))</f>
        <v/>
      </c>
      <c r="AY14">
        <f>IF(COUNTIF(Material_Detail!$DE:$DE,$A14)&gt;0,IF(ISNUMBER(SEARCH("[済]",INDEX(Material_Detail!$D:$DC,MATCH($A14,Material_Detail!$DE:$DE,0)+1,50))),0,IFERROR(INDEX(Material_Detail!$D:$DC,MATCH($A14,Material_Detail!$DE:$DE,0),50),0)),SUMIFS(T_Shipments[Confirmed_Qty],T_Shipments[Part Name],$A14,T_Shipments[Effective_Week],50))</f>
        <v/>
      </c>
      <c r="AZ14">
        <f>IF(COUNTIF(Material_Detail!$DE:$DE,$A14)&gt;0,IF(ISNUMBER(SEARCH("[済]",INDEX(Material_Detail!$D:$DC,MATCH($A14,Material_Detail!$DE:$DE,0)+1,51))),0,IFERROR(INDEX(Material_Detail!$D:$DC,MATCH($A14,Material_Detail!$DE:$DE,0),51),0)),SUMIFS(T_Shipments[Confirmed_Qty],T_Shipments[Part Name],$A14,T_Shipments[Effective_Week],51))</f>
        <v/>
      </c>
      <c r="BA14">
        <f>IF(COUNTIF(Material_Detail!$DE:$DE,$A14)&gt;0,IF(ISNUMBER(SEARCH("[済]",INDEX(Material_Detail!$D:$DC,MATCH($A14,Material_Detail!$DE:$DE,0)+1,52))),0,IFERROR(INDEX(Material_Detail!$D:$DC,MATCH($A14,Material_Detail!$DE:$DE,0),52),0)),SUMIFS(T_Shipments[Confirmed_Qty],T_Shipments[Part Name],$A14,T_Shipments[Effective_Week],52))</f>
        <v/>
      </c>
      <c r="BB14">
        <f>IF(COUNTIF(Material_Detail!$DE:$DE,$A14)&gt;0,IF(ISNUMBER(SEARCH("[済]",INDEX(Material_Detail!$D:$DC,MATCH($A14,Material_Detail!$DE:$DE,0)+1,53))),0,IFERROR(INDEX(Material_Detail!$D:$DC,MATCH($A14,Material_Detail!$DE:$DE,0),53),0)),SUMIFS(T_Shipments[Confirmed_Qty],T_Shipments[Part Name],$A14,T_Shipments[Effective_Week],53))</f>
        <v/>
      </c>
      <c r="BC14">
        <f>IF(COUNTIF(Material_Detail!$DE:$DE,$A14)&gt;0,IF(ISNUMBER(SEARCH("[済]",INDEX(Material_Detail!$D:$DC,MATCH($A14,Material_Detail!$DE:$DE,0)+1,54))),0,IFERROR(INDEX(Material_Detail!$D:$DC,MATCH($A14,Material_Detail!$DE:$DE,0),54),0)),SUMIFS(T_Shipments[Confirmed_Qty],T_Shipments[Part Name],$A14,T_Shipments[Effective_Week],54))</f>
        <v/>
      </c>
      <c r="BD14">
        <f>IF(COUNTIF(Material_Detail!$DE:$DE,$A14)&gt;0,IF(ISNUMBER(SEARCH("[済]",INDEX(Material_Detail!$D:$DC,MATCH($A14,Material_Detail!$DE:$DE,0)+1,55))),0,IFERROR(INDEX(Material_Detail!$D:$DC,MATCH($A14,Material_Detail!$DE:$DE,0),55),0)),SUMIFS(T_Shipments[Confirmed_Qty],T_Shipments[Part Name],$A14,T_Shipments[Effective_Week],55))</f>
        <v/>
      </c>
      <c r="BE14">
        <f>IF(COUNTIF(Material_Detail!$DE:$DE,$A14)&gt;0,IF(ISNUMBER(SEARCH("[済]",INDEX(Material_Detail!$D:$DC,MATCH($A14,Material_Detail!$DE:$DE,0)+1,56))),0,IFERROR(INDEX(Material_Detail!$D:$DC,MATCH($A14,Material_Detail!$DE:$DE,0),56),0)),SUMIFS(T_Shipments[Confirmed_Qty],T_Shipments[Part Name],$A14,T_Shipments[Effective_Week],56))</f>
        <v/>
      </c>
      <c r="BF14">
        <f>IF(COUNTIF(Material_Detail!$DE:$DE,$A14)&gt;0,IF(ISNUMBER(SEARCH("[済]",INDEX(Material_Detail!$D:$DC,MATCH($A14,Material_Detail!$DE:$DE,0)+1,57))),0,IFERROR(INDEX(Material_Detail!$D:$DC,MATCH($A14,Material_Detail!$DE:$DE,0),57),0)),SUMIFS(T_Shipments[Confirmed_Qty],T_Shipments[Part Name],$A14,T_Shipments[Effective_Week],57))</f>
        <v/>
      </c>
      <c r="BG14">
        <f>IF(COUNTIF(Material_Detail!$DE:$DE,$A14)&gt;0,IF(ISNUMBER(SEARCH("[済]",INDEX(Material_Detail!$D:$DC,MATCH($A14,Material_Detail!$DE:$DE,0)+1,58))),0,IFERROR(INDEX(Material_Detail!$D:$DC,MATCH($A14,Material_Detail!$DE:$DE,0),58),0)),SUMIFS(T_Shipments[Confirmed_Qty],T_Shipments[Part Name],$A14,T_Shipments[Effective_Week],58))</f>
        <v/>
      </c>
      <c r="BH14">
        <f>IF(COUNTIF(Material_Detail!$DE:$DE,$A14)&gt;0,IF(ISNUMBER(SEARCH("[済]",INDEX(Material_Detail!$D:$DC,MATCH($A14,Material_Detail!$DE:$DE,0)+1,59))),0,IFERROR(INDEX(Material_Detail!$D:$DC,MATCH($A14,Material_Detail!$DE:$DE,0),59),0)),SUMIFS(T_Shipments[Confirmed_Qty],T_Shipments[Part Name],$A14,T_Shipments[Effective_Week],59))</f>
        <v/>
      </c>
      <c r="BI14">
        <f>IF(COUNTIF(Material_Detail!$DE:$DE,$A14)&gt;0,IF(ISNUMBER(SEARCH("[済]",INDEX(Material_Detail!$D:$DC,MATCH($A14,Material_Detail!$DE:$DE,0)+1,60))),0,IFERROR(INDEX(Material_Detail!$D:$DC,MATCH($A14,Material_Detail!$DE:$DE,0),60),0)),SUMIFS(T_Shipments[Confirmed_Qty],T_Shipments[Part Name],$A14,T_Shipments[Effective_Week],60))</f>
        <v/>
      </c>
      <c r="BJ14">
        <f>IF(COUNTIF(Material_Detail!$DE:$DE,$A14)&gt;0,IF(ISNUMBER(SEARCH("[済]",INDEX(Material_Detail!$D:$DC,MATCH($A14,Material_Detail!$DE:$DE,0)+1,61))),0,IFERROR(INDEX(Material_Detail!$D:$DC,MATCH($A14,Material_Detail!$DE:$DE,0),61),0)),SUMIFS(T_Shipments[Confirmed_Qty],T_Shipments[Part Name],$A14,T_Shipments[Effective_Week],61))</f>
        <v/>
      </c>
      <c r="BK14">
        <f>IF(COUNTIF(Material_Detail!$DE:$DE,$A14)&gt;0,IF(ISNUMBER(SEARCH("[済]",INDEX(Material_Detail!$D:$DC,MATCH($A14,Material_Detail!$DE:$DE,0)+1,62))),0,IFERROR(INDEX(Material_Detail!$D:$DC,MATCH($A14,Material_Detail!$DE:$DE,0),62),0)),SUMIFS(T_Shipments[Confirmed_Qty],T_Shipments[Part Name],$A14,T_Shipments[Effective_Week],62))</f>
        <v/>
      </c>
      <c r="BL14">
        <f>IF(COUNTIF(Material_Detail!$DE:$DE,$A14)&gt;0,IF(ISNUMBER(SEARCH("[済]",INDEX(Material_Detail!$D:$DC,MATCH($A14,Material_Detail!$DE:$DE,0)+1,63))),0,IFERROR(INDEX(Material_Detail!$D:$DC,MATCH($A14,Material_Detail!$DE:$DE,0),63),0)),SUMIFS(T_Shipments[Confirmed_Qty],T_Shipments[Part Name],$A14,T_Shipments[Effective_Week],63))</f>
        <v/>
      </c>
      <c r="BM14">
        <f>IF(COUNTIF(Material_Detail!$DE:$DE,$A14)&gt;0,IF(ISNUMBER(SEARCH("[済]",INDEX(Material_Detail!$D:$DC,MATCH($A14,Material_Detail!$DE:$DE,0)+1,64))),0,IFERROR(INDEX(Material_Detail!$D:$DC,MATCH($A14,Material_Detail!$DE:$DE,0),64),0)),SUMIFS(T_Shipments[Confirmed_Qty],T_Shipments[Part Name],$A14,T_Shipments[Effective_Week],64))</f>
        <v/>
      </c>
      <c r="BN14">
        <f>IF(COUNTIF(Material_Detail!$DE:$DE,$A14)&gt;0,IF(ISNUMBER(SEARCH("[済]",INDEX(Material_Detail!$D:$DC,MATCH($A14,Material_Detail!$DE:$DE,0)+1,65))),0,IFERROR(INDEX(Material_Detail!$D:$DC,MATCH($A14,Material_Detail!$DE:$DE,0),65),0)),SUMIFS(T_Shipments[Confirmed_Qty],T_Shipments[Part Name],$A14,T_Shipments[Effective_Week],65))</f>
        <v/>
      </c>
      <c r="BO14">
        <f>IF(COUNTIF(Material_Detail!$DE:$DE,$A14)&gt;0,IF(ISNUMBER(SEARCH("[済]",INDEX(Material_Detail!$D:$DC,MATCH($A14,Material_Detail!$DE:$DE,0)+1,66))),0,IFERROR(INDEX(Material_Detail!$D:$DC,MATCH($A14,Material_Detail!$DE:$DE,0),66),0)),SUMIFS(T_Shipments[Confirmed_Qty],T_Shipments[Part Name],$A14,T_Shipments[Effective_Week],66))</f>
        <v/>
      </c>
      <c r="BP14">
        <f>IF(COUNTIF(Material_Detail!$DE:$DE,$A14)&gt;0,IF(ISNUMBER(SEARCH("[済]",INDEX(Material_Detail!$D:$DC,MATCH($A14,Material_Detail!$DE:$DE,0)+1,67))),0,IFERROR(INDEX(Material_Detail!$D:$DC,MATCH($A14,Material_Detail!$DE:$DE,0),67),0)),SUMIFS(T_Shipments[Confirmed_Qty],T_Shipments[Part Name],$A14,T_Shipments[Effective_Week],67))</f>
        <v/>
      </c>
      <c r="BQ14">
        <f>IF(COUNTIF(Material_Detail!$DE:$DE,$A14)&gt;0,IF(ISNUMBER(SEARCH("[済]",INDEX(Material_Detail!$D:$DC,MATCH($A14,Material_Detail!$DE:$DE,0)+1,68))),0,IFERROR(INDEX(Material_Detail!$D:$DC,MATCH($A14,Material_Detail!$DE:$DE,0),68),0)),SUMIFS(T_Shipments[Confirmed_Qty],T_Shipments[Part Name],$A14,T_Shipments[Effective_Week],68))</f>
        <v/>
      </c>
      <c r="BR14">
        <f>IF(COUNTIF(Material_Detail!$DE:$DE,$A14)&gt;0,IF(ISNUMBER(SEARCH("[済]",INDEX(Material_Detail!$D:$DC,MATCH($A14,Material_Detail!$DE:$DE,0)+1,69))),0,IFERROR(INDEX(Material_Detail!$D:$DC,MATCH($A14,Material_Detail!$DE:$DE,0),69),0)),SUMIFS(T_Shipments[Confirmed_Qty],T_Shipments[Part Name],$A14,T_Shipments[Effective_Week],69))</f>
        <v/>
      </c>
      <c r="BS14">
        <f>IF(COUNTIF(Material_Detail!$DE:$DE,$A14)&gt;0,IF(ISNUMBER(SEARCH("[済]",INDEX(Material_Detail!$D:$DC,MATCH($A14,Material_Detail!$DE:$DE,0)+1,70))),0,IFERROR(INDEX(Material_Detail!$D:$DC,MATCH($A14,Material_Detail!$DE:$DE,0),70),0)),SUMIFS(T_Shipments[Confirmed_Qty],T_Shipments[Part Name],$A14,T_Shipments[Effective_Week],70))</f>
        <v/>
      </c>
      <c r="BT14">
        <f>IF(COUNTIF(Material_Detail!$DE:$DE,$A14)&gt;0,IF(ISNUMBER(SEARCH("[済]",INDEX(Material_Detail!$D:$DC,MATCH($A14,Material_Detail!$DE:$DE,0)+1,71))),0,IFERROR(INDEX(Material_Detail!$D:$DC,MATCH($A14,Material_Detail!$DE:$DE,0),71),0)),SUMIFS(T_Shipments[Confirmed_Qty],T_Shipments[Part Name],$A14,T_Shipments[Effective_Week],71))</f>
        <v/>
      </c>
      <c r="BU14">
        <f>IF(COUNTIF(Material_Detail!$DE:$DE,$A14)&gt;0,IF(ISNUMBER(SEARCH("[済]",INDEX(Material_Detail!$D:$DC,MATCH($A14,Material_Detail!$DE:$DE,0)+1,72))),0,IFERROR(INDEX(Material_Detail!$D:$DC,MATCH($A14,Material_Detail!$DE:$DE,0),72),0)),SUMIFS(T_Shipments[Confirmed_Qty],T_Shipments[Part Name],$A14,T_Shipments[Effective_Week],72))</f>
        <v/>
      </c>
      <c r="BV14">
        <f>IF(COUNTIF(Material_Detail!$DE:$DE,$A14)&gt;0,IF(ISNUMBER(SEARCH("[済]",INDEX(Material_Detail!$D:$DC,MATCH($A14,Material_Detail!$DE:$DE,0)+1,73))),0,IFERROR(INDEX(Material_Detail!$D:$DC,MATCH($A14,Material_Detail!$DE:$DE,0),73),0)),SUMIFS(T_Shipments[Confirmed_Qty],T_Shipments[Part Name],$A14,T_Shipments[Effective_Week],73))</f>
        <v/>
      </c>
      <c r="BW14">
        <f>IF(COUNTIF(Material_Detail!$DE:$DE,$A14)&gt;0,IF(ISNUMBER(SEARCH("[済]",INDEX(Material_Detail!$D:$DC,MATCH($A14,Material_Detail!$DE:$DE,0)+1,74))),0,IFERROR(INDEX(Material_Detail!$D:$DC,MATCH($A14,Material_Detail!$DE:$DE,0),74),0)),SUMIFS(T_Shipments[Confirmed_Qty],T_Shipments[Part Name],$A14,T_Shipments[Effective_Week],74))</f>
        <v/>
      </c>
      <c r="BX14">
        <f>IF(COUNTIF(Material_Detail!$DE:$DE,$A14)&gt;0,IF(ISNUMBER(SEARCH("[済]",INDEX(Material_Detail!$D:$DC,MATCH($A14,Material_Detail!$DE:$DE,0)+1,75))),0,IFERROR(INDEX(Material_Detail!$D:$DC,MATCH($A14,Material_Detail!$DE:$DE,0),75),0)),SUMIFS(T_Shipments[Confirmed_Qty],T_Shipments[Part Name],$A14,T_Shipments[Effective_Week],75))</f>
        <v/>
      </c>
      <c r="BY14">
        <f>IF(COUNTIF(Material_Detail!$DE:$DE,$A14)&gt;0,IF(ISNUMBER(SEARCH("[済]",INDEX(Material_Detail!$D:$DC,MATCH($A14,Material_Detail!$DE:$DE,0)+1,76))),0,IFERROR(INDEX(Material_Detail!$D:$DC,MATCH($A14,Material_Detail!$DE:$DE,0),76),0)),SUMIFS(T_Shipments[Confirmed_Qty],T_Shipments[Part Name],$A14,T_Shipments[Effective_Week],76))</f>
        <v/>
      </c>
      <c r="BZ14">
        <f>IF(COUNTIF(Material_Detail!$DE:$DE,$A14)&gt;0,IF(ISNUMBER(SEARCH("[済]",INDEX(Material_Detail!$D:$DC,MATCH($A14,Material_Detail!$DE:$DE,0)+1,77))),0,IFERROR(INDEX(Material_Detail!$D:$DC,MATCH($A14,Material_Detail!$DE:$DE,0),77),0)),SUMIFS(T_Shipments[Confirmed_Qty],T_Shipments[Part Name],$A14,T_Shipments[Effective_Week],77))</f>
        <v/>
      </c>
      <c r="CA14">
        <f>IF(COUNTIF(Material_Detail!$DE:$DE,$A14)&gt;0,IF(ISNUMBER(SEARCH("[済]",INDEX(Material_Detail!$D:$DC,MATCH($A14,Material_Detail!$DE:$DE,0)+1,78))),0,IFERROR(INDEX(Material_Detail!$D:$DC,MATCH($A14,Material_Detail!$DE:$DE,0),78),0)),SUMIFS(T_Shipments[Confirmed_Qty],T_Shipments[Part Name],$A14,T_Shipments[Effective_Week],78))</f>
        <v/>
      </c>
      <c r="CB14">
        <f>IF(COUNTIF(Material_Detail!$DE:$DE,$A14)&gt;0,IF(ISNUMBER(SEARCH("[済]",INDEX(Material_Detail!$D:$DC,MATCH($A14,Material_Detail!$DE:$DE,0)+1,79))),0,IFERROR(INDEX(Material_Detail!$D:$DC,MATCH($A14,Material_Detail!$DE:$DE,0),79),0)),SUMIFS(T_Shipments[Confirmed_Qty],T_Shipments[Part Name],$A14,T_Shipments[Effective_Week],79))</f>
        <v/>
      </c>
      <c r="CC14">
        <f>IF(COUNTIF(Material_Detail!$DE:$DE,$A14)&gt;0,IF(ISNUMBER(SEARCH("[済]",INDEX(Material_Detail!$D:$DC,MATCH($A14,Material_Detail!$DE:$DE,0)+1,80))),0,IFERROR(INDEX(Material_Detail!$D:$DC,MATCH($A14,Material_Detail!$DE:$DE,0),80),0)),SUMIFS(T_Shipments[Confirmed_Qty],T_Shipments[Part Name],$A14,T_Shipments[Effective_Week],80))</f>
        <v/>
      </c>
      <c r="CD14">
        <f>IF(COUNTIF(Material_Detail!$DE:$DE,$A14)&gt;0,IF(ISNUMBER(SEARCH("[済]",INDEX(Material_Detail!$D:$DC,MATCH($A14,Material_Detail!$DE:$DE,0)+1,81))),0,IFERROR(INDEX(Material_Detail!$D:$DC,MATCH($A14,Material_Detail!$DE:$DE,0),81),0)),SUMIFS(T_Shipments[Confirmed_Qty],T_Shipments[Part Name],$A14,T_Shipments[Effective_Week],81))</f>
        <v/>
      </c>
      <c r="CE14">
        <f>IF(COUNTIF(Material_Detail!$DE:$DE,$A14)&gt;0,IF(ISNUMBER(SEARCH("[済]",INDEX(Material_Detail!$D:$DC,MATCH($A14,Material_Detail!$DE:$DE,0)+1,82))),0,IFERROR(INDEX(Material_Detail!$D:$DC,MATCH($A14,Material_Detail!$DE:$DE,0),82),0)),SUMIFS(T_Shipments[Confirmed_Qty],T_Shipments[Part Name],$A14,T_Shipments[Effective_Week],82))</f>
        <v/>
      </c>
      <c r="CF14">
        <f>IF(COUNTIF(Material_Detail!$DE:$DE,$A14)&gt;0,IF(ISNUMBER(SEARCH("[済]",INDEX(Material_Detail!$D:$DC,MATCH($A14,Material_Detail!$DE:$DE,0)+1,83))),0,IFERROR(INDEX(Material_Detail!$D:$DC,MATCH($A14,Material_Detail!$DE:$DE,0),83),0)),SUMIFS(T_Shipments[Confirmed_Qty],T_Shipments[Part Name],$A14,T_Shipments[Effective_Week],83))</f>
        <v/>
      </c>
      <c r="CG14">
        <f>IF(COUNTIF(Material_Detail!$DE:$DE,$A14)&gt;0,IF(ISNUMBER(SEARCH("[済]",INDEX(Material_Detail!$D:$DC,MATCH($A14,Material_Detail!$DE:$DE,0)+1,84))),0,IFERROR(INDEX(Material_Detail!$D:$DC,MATCH($A14,Material_Detail!$DE:$DE,0),84),0)),SUMIFS(T_Shipments[Confirmed_Qty],T_Shipments[Part Name],$A14,T_Shipments[Effective_Week],84))</f>
        <v/>
      </c>
      <c r="CH14">
        <f>IF(COUNTIF(Material_Detail!$DE:$DE,$A14)&gt;0,IF(ISNUMBER(SEARCH("[済]",INDEX(Material_Detail!$D:$DC,MATCH($A14,Material_Detail!$DE:$DE,0)+1,85))),0,IFERROR(INDEX(Material_Detail!$D:$DC,MATCH($A14,Material_Detail!$DE:$DE,0),85),0)),SUMIFS(T_Shipments[Confirmed_Qty],T_Shipments[Part Name],$A14,T_Shipments[Effective_Week],85))</f>
        <v/>
      </c>
      <c r="CI14">
        <f>IF(COUNTIF(Material_Detail!$DE:$DE,$A14)&gt;0,IF(ISNUMBER(SEARCH("[済]",INDEX(Material_Detail!$D:$DC,MATCH($A14,Material_Detail!$DE:$DE,0)+1,86))),0,IFERROR(INDEX(Material_Detail!$D:$DC,MATCH($A14,Material_Detail!$DE:$DE,0),86),0)),SUMIFS(T_Shipments[Confirmed_Qty],T_Shipments[Part Name],$A14,T_Shipments[Effective_Week],86))</f>
        <v/>
      </c>
      <c r="CJ14">
        <f>IF(COUNTIF(Material_Detail!$DE:$DE,$A14)&gt;0,IF(ISNUMBER(SEARCH("[済]",INDEX(Material_Detail!$D:$DC,MATCH($A14,Material_Detail!$DE:$DE,0)+1,87))),0,IFERROR(INDEX(Material_Detail!$D:$DC,MATCH($A14,Material_Detail!$DE:$DE,0),87),0)),SUMIFS(T_Shipments[Confirmed_Qty],T_Shipments[Part Name],$A14,T_Shipments[Effective_Week],87))</f>
        <v/>
      </c>
      <c r="CK14">
        <f>IF(COUNTIF(Material_Detail!$DE:$DE,$A14)&gt;0,IF(ISNUMBER(SEARCH("[済]",INDEX(Material_Detail!$D:$DC,MATCH($A14,Material_Detail!$DE:$DE,0)+1,88))),0,IFERROR(INDEX(Material_Detail!$D:$DC,MATCH($A14,Material_Detail!$DE:$DE,0),88),0)),SUMIFS(T_Shipments[Confirmed_Qty],T_Shipments[Part Name],$A14,T_Shipments[Effective_Week],88))</f>
        <v/>
      </c>
      <c r="CL14">
        <f>IF(COUNTIF(Material_Detail!$DE:$DE,$A14)&gt;0,IF(ISNUMBER(SEARCH("[済]",INDEX(Material_Detail!$D:$DC,MATCH($A14,Material_Detail!$DE:$DE,0)+1,89))),0,IFERROR(INDEX(Material_Detail!$D:$DC,MATCH($A14,Material_Detail!$DE:$DE,0),89),0)),SUMIFS(T_Shipments[Confirmed_Qty],T_Shipments[Part Name],$A14,T_Shipments[Effective_Week],89))</f>
        <v/>
      </c>
      <c r="CM14">
        <f>IF(COUNTIF(Material_Detail!$DE:$DE,$A14)&gt;0,IF(ISNUMBER(SEARCH("[済]",INDEX(Material_Detail!$D:$DC,MATCH($A14,Material_Detail!$DE:$DE,0)+1,90))),0,IFERROR(INDEX(Material_Detail!$D:$DC,MATCH($A14,Material_Detail!$DE:$DE,0),90),0)),SUMIFS(T_Shipments[Confirmed_Qty],T_Shipments[Part Name],$A14,T_Shipments[Effective_Week],90))</f>
        <v/>
      </c>
      <c r="CN14">
        <f>IF(COUNTIF(Material_Detail!$DE:$DE,$A14)&gt;0,IF(ISNUMBER(SEARCH("[済]",INDEX(Material_Detail!$D:$DC,MATCH($A14,Material_Detail!$DE:$DE,0)+1,91))),0,IFERROR(INDEX(Material_Detail!$D:$DC,MATCH($A14,Material_Detail!$DE:$DE,0),91),0)),SUMIFS(T_Shipments[Confirmed_Qty],T_Shipments[Part Name],$A14,T_Shipments[Effective_Week],91))</f>
        <v/>
      </c>
      <c r="CO14">
        <f>IF(COUNTIF(Material_Detail!$DE:$DE,$A14)&gt;0,IF(ISNUMBER(SEARCH("[済]",INDEX(Material_Detail!$D:$DC,MATCH($A14,Material_Detail!$DE:$DE,0)+1,92))),0,IFERROR(INDEX(Material_Detail!$D:$DC,MATCH($A14,Material_Detail!$DE:$DE,0),92),0)),SUMIFS(T_Shipments[Confirmed_Qty],T_Shipments[Part Name],$A14,T_Shipments[Effective_Week],92))</f>
        <v/>
      </c>
      <c r="CP14">
        <f>IF(COUNTIF(Material_Detail!$DE:$DE,$A14)&gt;0,IF(ISNUMBER(SEARCH("[済]",INDEX(Material_Detail!$D:$DC,MATCH($A14,Material_Detail!$DE:$DE,0)+1,93))),0,IFERROR(INDEX(Material_Detail!$D:$DC,MATCH($A14,Material_Detail!$DE:$DE,0),93),0)),SUMIFS(T_Shipments[Confirmed_Qty],T_Shipments[Part Name],$A14,T_Shipments[Effective_Week],93))</f>
        <v/>
      </c>
      <c r="CQ14">
        <f>IF(COUNTIF(Material_Detail!$DE:$DE,$A14)&gt;0,IF(ISNUMBER(SEARCH("[済]",INDEX(Material_Detail!$D:$DC,MATCH($A14,Material_Detail!$DE:$DE,0)+1,94))),0,IFERROR(INDEX(Material_Detail!$D:$DC,MATCH($A14,Material_Detail!$DE:$DE,0),94),0)),SUMIFS(T_Shipments[Confirmed_Qty],T_Shipments[Part Name],$A14,T_Shipments[Effective_Week],94))</f>
        <v/>
      </c>
      <c r="CR14">
        <f>IF(COUNTIF(Material_Detail!$DE:$DE,$A14)&gt;0,IF(ISNUMBER(SEARCH("[済]",INDEX(Material_Detail!$D:$DC,MATCH($A14,Material_Detail!$DE:$DE,0)+1,95))),0,IFERROR(INDEX(Material_Detail!$D:$DC,MATCH($A14,Material_Detail!$DE:$DE,0),95),0)),SUMIFS(T_Shipments[Confirmed_Qty],T_Shipments[Part Name],$A14,T_Shipments[Effective_Week],95))</f>
        <v/>
      </c>
      <c r="CS14">
        <f>IF(COUNTIF(Material_Detail!$DE:$DE,$A14)&gt;0,IF(ISNUMBER(SEARCH("[済]",INDEX(Material_Detail!$D:$DC,MATCH($A14,Material_Detail!$DE:$DE,0)+1,96))),0,IFERROR(INDEX(Material_Detail!$D:$DC,MATCH($A14,Material_Detail!$DE:$DE,0),96),0)),SUMIFS(T_Shipments[Confirmed_Qty],T_Shipments[Part Name],$A14,T_Shipments[Effective_Week],96))</f>
        <v/>
      </c>
      <c r="CT14">
        <f>IF(COUNTIF(Material_Detail!$DE:$DE,$A14)&gt;0,IF(ISNUMBER(SEARCH("[済]",INDEX(Material_Detail!$D:$DC,MATCH($A14,Material_Detail!$DE:$DE,0)+1,97))),0,IFERROR(INDEX(Material_Detail!$D:$DC,MATCH($A14,Material_Detail!$DE:$DE,0),97),0)),SUMIFS(T_Shipments[Confirmed_Qty],T_Shipments[Part Name],$A14,T_Shipments[Effective_Week],97))</f>
        <v/>
      </c>
      <c r="CU14">
        <f>IF(COUNTIF(Material_Detail!$DE:$DE,$A14)&gt;0,IF(ISNUMBER(SEARCH("[済]",INDEX(Material_Detail!$D:$DC,MATCH($A14,Material_Detail!$DE:$DE,0)+1,98))),0,IFERROR(INDEX(Material_Detail!$D:$DC,MATCH($A14,Material_Detail!$DE:$DE,0),98),0)),SUMIFS(T_Shipments[Confirmed_Qty],T_Shipments[Part Name],$A14,T_Shipments[Effective_Week],98))</f>
        <v/>
      </c>
      <c r="CV14">
        <f>IF(COUNTIF(Material_Detail!$DE:$DE,$A14)&gt;0,IF(ISNUMBER(SEARCH("[済]",INDEX(Material_Detail!$D:$DC,MATCH($A14,Material_Detail!$DE:$DE,0)+1,99))),0,IFERROR(INDEX(Material_Detail!$D:$DC,MATCH($A14,Material_Detail!$DE:$DE,0),99),0)),SUMIFS(T_Shipments[Confirmed_Qty],T_Shipments[Part Name],$A14,T_Shipments[Effective_Week],99))</f>
        <v/>
      </c>
      <c r="CW14">
        <f>IF(COUNTIF(Material_Detail!$DE:$DE,$A14)&gt;0,IF(ISNUMBER(SEARCH("[済]",INDEX(Material_Detail!$D:$DC,MATCH($A14,Material_Detail!$DE:$DE,0)+1,100))),0,IFERROR(INDEX(Material_Detail!$D:$DC,MATCH($A14,Material_Detail!$DE:$DE,0),100),0)),SUMIFS(T_Shipments[Confirmed_Qty],T_Shipments[Part Name],$A14,T_Shipments[Effective_Week],100))</f>
        <v/>
      </c>
      <c r="CX14">
        <f>IF(COUNTIF(Material_Detail!$DE:$DE,$A14)&gt;0,IF(ISNUMBER(SEARCH("[済]",INDEX(Material_Detail!$D:$DC,MATCH($A14,Material_Detail!$DE:$DE,0)+1,101))),0,IFERROR(INDEX(Material_Detail!$D:$DC,MATCH($A14,Material_Detail!$DE:$DE,0),101),0)),SUMIFS(T_Shipments[Confirmed_Qty],T_Shipments[Part Name],$A14,T_Shipments[Effective_Week],101))</f>
        <v/>
      </c>
      <c r="CY14">
        <f>IF(COUNTIF(Material_Detail!$DE:$DE,$A14)&gt;0,IF(ISNUMBER(SEARCH("[済]",INDEX(Material_Detail!$D:$DC,MATCH($A14,Material_Detail!$DE:$DE,0)+1,102))),0,IFERROR(INDEX(Material_Detail!$D:$DC,MATCH($A14,Material_Detail!$DE:$DE,0),102),0)),SUMIFS(T_Shipments[Confirmed_Qty],T_Shipments[Part Name],$A14,T_Shipments[Effective_Week],102))</f>
        <v/>
      </c>
      <c r="CZ14">
        <f>IF(COUNTIF(Material_Detail!$DE:$DE,$A14)&gt;0,IF(ISNUMBER(SEARCH("[済]",INDEX(Material_Detail!$D:$DC,MATCH($A14,Material_Detail!$DE:$DE,0)+1,103))),0,IFERROR(INDEX(Material_Detail!$D:$DC,MATCH($A14,Material_Detail!$DE:$DE,0),103),0)),SUMIFS(T_Shipments[Confirmed_Qty],T_Shipments[Part Name],$A14,T_Shipments[Effective_Week],103))</f>
        <v/>
      </c>
      <c r="DA14">
        <f>IF(COUNTIF(Material_Detail!$DE:$DE,$A14)&gt;0,IF(ISNUMBER(SEARCH("[済]",INDEX(Material_Detail!$D:$DC,MATCH($A14,Material_Detail!$DE:$DE,0)+1,104))),0,IFERROR(INDEX(Material_Detail!$D:$DC,MATCH($A14,Material_Detail!$DE:$DE,0),104),0)),SUMIFS(T_Shipments[Confirmed_Qty],T_Shipments[Part Name],$A14,T_Shipments[Effective_Week],104))</f>
        <v/>
      </c>
    </row>
    <row r="15">
      <c r="A15" t="inlineStr">
        <is>
          <t>5SN</t>
        </is>
      </c>
      <c r="B15">
        <f>IF(COUNTIF(Material_Detail!$DE:$DE,$A15)&gt;0,IF(ISNUMBER(SEARCH("[済]",INDEX(Material_Detail!$D:$DC,MATCH($A15,Material_Detail!$DE:$DE,0)+1,1))),0,IFERROR(INDEX(Material_Detail!$D:$DC,MATCH($A15,Material_Detail!$DE:$DE,0),1),0)),SUMIFS(T_Shipments[Confirmed_Qty],T_Shipments[Part Name],$A15,T_Shipments[Effective_Week],1))</f>
        <v/>
      </c>
      <c r="C15">
        <f>IF(COUNTIF(Material_Detail!$DE:$DE,$A15)&gt;0,IF(ISNUMBER(SEARCH("[済]",INDEX(Material_Detail!$D:$DC,MATCH($A15,Material_Detail!$DE:$DE,0)+1,2))),0,IFERROR(INDEX(Material_Detail!$D:$DC,MATCH($A15,Material_Detail!$DE:$DE,0),2),0)),SUMIFS(T_Shipments[Confirmed_Qty],T_Shipments[Part Name],$A15,T_Shipments[Effective_Week],2))</f>
        <v/>
      </c>
      <c r="D15">
        <f>IF(COUNTIF(Material_Detail!$DE:$DE,$A15)&gt;0,IF(ISNUMBER(SEARCH("[済]",INDEX(Material_Detail!$D:$DC,MATCH($A15,Material_Detail!$DE:$DE,0)+1,3))),0,IFERROR(INDEX(Material_Detail!$D:$DC,MATCH($A15,Material_Detail!$DE:$DE,0),3),0)),SUMIFS(T_Shipments[Confirmed_Qty],T_Shipments[Part Name],$A15,T_Shipments[Effective_Week],3))</f>
        <v/>
      </c>
      <c r="E15">
        <f>IF(COUNTIF(Material_Detail!$DE:$DE,$A15)&gt;0,IF(ISNUMBER(SEARCH("[済]",INDEX(Material_Detail!$D:$DC,MATCH($A15,Material_Detail!$DE:$DE,0)+1,4))),0,IFERROR(INDEX(Material_Detail!$D:$DC,MATCH($A15,Material_Detail!$DE:$DE,0),4),0)),SUMIFS(T_Shipments[Confirmed_Qty],T_Shipments[Part Name],$A15,T_Shipments[Effective_Week],4))</f>
        <v/>
      </c>
      <c r="F15">
        <f>IF(COUNTIF(Material_Detail!$DE:$DE,$A15)&gt;0,IF(ISNUMBER(SEARCH("[済]",INDEX(Material_Detail!$D:$DC,MATCH($A15,Material_Detail!$DE:$DE,0)+1,5))),0,IFERROR(INDEX(Material_Detail!$D:$DC,MATCH($A15,Material_Detail!$DE:$DE,0),5),0)),SUMIFS(T_Shipments[Confirmed_Qty],T_Shipments[Part Name],$A15,T_Shipments[Effective_Week],5))</f>
        <v/>
      </c>
      <c r="G15">
        <f>IF(COUNTIF(Material_Detail!$DE:$DE,$A15)&gt;0,IF(ISNUMBER(SEARCH("[済]",INDEX(Material_Detail!$D:$DC,MATCH($A15,Material_Detail!$DE:$DE,0)+1,6))),0,IFERROR(INDEX(Material_Detail!$D:$DC,MATCH($A15,Material_Detail!$DE:$DE,0),6),0)),SUMIFS(T_Shipments[Confirmed_Qty],T_Shipments[Part Name],$A15,T_Shipments[Effective_Week],6))</f>
        <v/>
      </c>
      <c r="H15">
        <f>IF(COUNTIF(Material_Detail!$DE:$DE,$A15)&gt;0,IF(ISNUMBER(SEARCH("[済]",INDEX(Material_Detail!$D:$DC,MATCH($A15,Material_Detail!$DE:$DE,0)+1,7))),0,IFERROR(INDEX(Material_Detail!$D:$DC,MATCH($A15,Material_Detail!$DE:$DE,0),7),0)),SUMIFS(T_Shipments[Confirmed_Qty],T_Shipments[Part Name],$A15,T_Shipments[Effective_Week],7))</f>
        <v/>
      </c>
      <c r="I15">
        <f>IF(COUNTIF(Material_Detail!$DE:$DE,$A15)&gt;0,IF(ISNUMBER(SEARCH("[済]",INDEX(Material_Detail!$D:$DC,MATCH($A15,Material_Detail!$DE:$DE,0)+1,8))),0,IFERROR(INDEX(Material_Detail!$D:$DC,MATCH($A15,Material_Detail!$DE:$DE,0),8),0)),SUMIFS(T_Shipments[Confirmed_Qty],T_Shipments[Part Name],$A15,T_Shipments[Effective_Week],8))</f>
        <v/>
      </c>
      <c r="J15">
        <f>IF(COUNTIF(Material_Detail!$DE:$DE,$A15)&gt;0,IF(ISNUMBER(SEARCH("[済]",INDEX(Material_Detail!$D:$DC,MATCH($A15,Material_Detail!$DE:$DE,0)+1,9))),0,IFERROR(INDEX(Material_Detail!$D:$DC,MATCH($A15,Material_Detail!$DE:$DE,0),9),0)),SUMIFS(T_Shipments[Confirmed_Qty],T_Shipments[Part Name],$A15,T_Shipments[Effective_Week],9))</f>
        <v/>
      </c>
      <c r="K15">
        <f>IF(COUNTIF(Material_Detail!$DE:$DE,$A15)&gt;0,IF(ISNUMBER(SEARCH("[済]",INDEX(Material_Detail!$D:$DC,MATCH($A15,Material_Detail!$DE:$DE,0)+1,10))),0,IFERROR(INDEX(Material_Detail!$D:$DC,MATCH($A15,Material_Detail!$DE:$DE,0),10),0)),SUMIFS(T_Shipments[Confirmed_Qty],T_Shipments[Part Name],$A15,T_Shipments[Effective_Week],10))</f>
        <v/>
      </c>
      <c r="L15">
        <f>IF(COUNTIF(Material_Detail!$DE:$DE,$A15)&gt;0,IF(ISNUMBER(SEARCH("[済]",INDEX(Material_Detail!$D:$DC,MATCH($A15,Material_Detail!$DE:$DE,0)+1,11))),0,IFERROR(INDEX(Material_Detail!$D:$DC,MATCH($A15,Material_Detail!$DE:$DE,0),11),0)),SUMIFS(T_Shipments[Confirmed_Qty],T_Shipments[Part Name],$A15,T_Shipments[Effective_Week],11))</f>
        <v/>
      </c>
      <c r="M15">
        <f>IF(COUNTIF(Material_Detail!$DE:$DE,$A15)&gt;0,IF(ISNUMBER(SEARCH("[済]",INDEX(Material_Detail!$D:$DC,MATCH($A15,Material_Detail!$DE:$DE,0)+1,12))),0,IFERROR(INDEX(Material_Detail!$D:$DC,MATCH($A15,Material_Detail!$DE:$DE,0),12),0)),SUMIFS(T_Shipments[Confirmed_Qty],T_Shipments[Part Name],$A15,T_Shipments[Effective_Week],12))</f>
        <v/>
      </c>
      <c r="N15">
        <f>IF(COUNTIF(Material_Detail!$DE:$DE,$A15)&gt;0,IF(ISNUMBER(SEARCH("[済]",INDEX(Material_Detail!$D:$DC,MATCH($A15,Material_Detail!$DE:$DE,0)+1,13))),0,IFERROR(INDEX(Material_Detail!$D:$DC,MATCH($A15,Material_Detail!$DE:$DE,0),13),0)),SUMIFS(T_Shipments[Confirmed_Qty],T_Shipments[Part Name],$A15,T_Shipments[Effective_Week],13))</f>
        <v/>
      </c>
      <c r="O15">
        <f>IF(COUNTIF(Material_Detail!$DE:$DE,$A15)&gt;0,IF(ISNUMBER(SEARCH("[済]",INDEX(Material_Detail!$D:$DC,MATCH($A15,Material_Detail!$DE:$DE,0)+1,14))),0,IFERROR(INDEX(Material_Detail!$D:$DC,MATCH($A15,Material_Detail!$DE:$DE,0),14),0)),SUMIFS(T_Shipments[Confirmed_Qty],T_Shipments[Part Name],$A15,T_Shipments[Effective_Week],14))</f>
        <v/>
      </c>
      <c r="P15">
        <f>IF(COUNTIF(Material_Detail!$DE:$DE,$A15)&gt;0,IF(ISNUMBER(SEARCH("[済]",INDEX(Material_Detail!$D:$DC,MATCH($A15,Material_Detail!$DE:$DE,0)+1,15))),0,IFERROR(INDEX(Material_Detail!$D:$DC,MATCH($A15,Material_Detail!$DE:$DE,0),15),0)),SUMIFS(T_Shipments[Confirmed_Qty],T_Shipments[Part Name],$A15,T_Shipments[Effective_Week],15))</f>
        <v/>
      </c>
      <c r="Q15">
        <f>IF(COUNTIF(Material_Detail!$DE:$DE,$A15)&gt;0,IF(ISNUMBER(SEARCH("[済]",INDEX(Material_Detail!$D:$DC,MATCH($A15,Material_Detail!$DE:$DE,0)+1,16))),0,IFERROR(INDEX(Material_Detail!$D:$DC,MATCH($A15,Material_Detail!$DE:$DE,0),16),0)),SUMIFS(T_Shipments[Confirmed_Qty],T_Shipments[Part Name],$A15,T_Shipments[Effective_Week],16))</f>
        <v/>
      </c>
      <c r="R15">
        <f>IF(COUNTIF(Material_Detail!$DE:$DE,$A15)&gt;0,IF(ISNUMBER(SEARCH("[済]",INDEX(Material_Detail!$D:$DC,MATCH($A15,Material_Detail!$DE:$DE,0)+1,17))),0,IFERROR(INDEX(Material_Detail!$D:$DC,MATCH($A15,Material_Detail!$DE:$DE,0),17),0)),SUMIFS(T_Shipments[Confirmed_Qty],T_Shipments[Part Name],$A15,T_Shipments[Effective_Week],17))</f>
        <v/>
      </c>
      <c r="S15">
        <f>IF(COUNTIF(Material_Detail!$DE:$DE,$A15)&gt;0,IF(ISNUMBER(SEARCH("[済]",INDEX(Material_Detail!$D:$DC,MATCH($A15,Material_Detail!$DE:$DE,0)+1,18))),0,IFERROR(INDEX(Material_Detail!$D:$DC,MATCH($A15,Material_Detail!$DE:$DE,0),18),0)),SUMIFS(T_Shipments[Confirmed_Qty],T_Shipments[Part Name],$A15,T_Shipments[Effective_Week],18))</f>
        <v/>
      </c>
      <c r="T15">
        <f>IF(COUNTIF(Material_Detail!$DE:$DE,$A15)&gt;0,IF(ISNUMBER(SEARCH("[済]",INDEX(Material_Detail!$D:$DC,MATCH($A15,Material_Detail!$DE:$DE,0)+1,19))),0,IFERROR(INDEX(Material_Detail!$D:$DC,MATCH($A15,Material_Detail!$DE:$DE,0),19),0)),SUMIFS(T_Shipments[Confirmed_Qty],T_Shipments[Part Name],$A15,T_Shipments[Effective_Week],19))</f>
        <v/>
      </c>
      <c r="U15">
        <f>IF(COUNTIF(Material_Detail!$DE:$DE,$A15)&gt;0,IF(ISNUMBER(SEARCH("[済]",INDEX(Material_Detail!$D:$DC,MATCH($A15,Material_Detail!$DE:$DE,0)+1,20))),0,IFERROR(INDEX(Material_Detail!$D:$DC,MATCH($A15,Material_Detail!$DE:$DE,0),20),0)),SUMIFS(T_Shipments[Confirmed_Qty],T_Shipments[Part Name],$A15,T_Shipments[Effective_Week],20))</f>
        <v/>
      </c>
      <c r="V15">
        <f>IF(COUNTIF(Material_Detail!$DE:$DE,$A15)&gt;0,IF(ISNUMBER(SEARCH("[済]",INDEX(Material_Detail!$D:$DC,MATCH($A15,Material_Detail!$DE:$DE,0)+1,21))),0,IFERROR(INDEX(Material_Detail!$D:$DC,MATCH($A15,Material_Detail!$DE:$DE,0),21),0)),SUMIFS(T_Shipments[Confirmed_Qty],T_Shipments[Part Name],$A15,T_Shipments[Effective_Week],21))</f>
        <v/>
      </c>
      <c r="W15">
        <f>IF(COUNTIF(Material_Detail!$DE:$DE,$A15)&gt;0,IF(ISNUMBER(SEARCH("[済]",INDEX(Material_Detail!$D:$DC,MATCH($A15,Material_Detail!$DE:$DE,0)+1,22))),0,IFERROR(INDEX(Material_Detail!$D:$DC,MATCH($A15,Material_Detail!$DE:$DE,0),22),0)),SUMIFS(T_Shipments[Confirmed_Qty],T_Shipments[Part Name],$A15,T_Shipments[Effective_Week],22))</f>
        <v/>
      </c>
      <c r="X15">
        <f>IF(COUNTIF(Material_Detail!$DE:$DE,$A15)&gt;0,IF(ISNUMBER(SEARCH("[済]",INDEX(Material_Detail!$D:$DC,MATCH($A15,Material_Detail!$DE:$DE,0)+1,23))),0,IFERROR(INDEX(Material_Detail!$D:$DC,MATCH($A15,Material_Detail!$DE:$DE,0),23),0)),SUMIFS(T_Shipments[Confirmed_Qty],T_Shipments[Part Name],$A15,T_Shipments[Effective_Week],23))</f>
        <v/>
      </c>
      <c r="Y15">
        <f>IF(COUNTIF(Material_Detail!$DE:$DE,$A15)&gt;0,IF(ISNUMBER(SEARCH("[済]",INDEX(Material_Detail!$D:$DC,MATCH($A15,Material_Detail!$DE:$DE,0)+1,24))),0,IFERROR(INDEX(Material_Detail!$D:$DC,MATCH($A15,Material_Detail!$DE:$DE,0),24),0)),SUMIFS(T_Shipments[Confirmed_Qty],T_Shipments[Part Name],$A15,T_Shipments[Effective_Week],24))</f>
        <v/>
      </c>
      <c r="Z15">
        <f>IF(COUNTIF(Material_Detail!$DE:$DE,$A15)&gt;0,IF(ISNUMBER(SEARCH("[済]",INDEX(Material_Detail!$D:$DC,MATCH($A15,Material_Detail!$DE:$DE,0)+1,25))),0,IFERROR(INDEX(Material_Detail!$D:$DC,MATCH($A15,Material_Detail!$DE:$DE,0),25),0)),SUMIFS(T_Shipments[Confirmed_Qty],T_Shipments[Part Name],$A15,T_Shipments[Effective_Week],25))</f>
        <v/>
      </c>
      <c r="AA15">
        <f>IF(COUNTIF(Material_Detail!$DE:$DE,$A15)&gt;0,IF(ISNUMBER(SEARCH("[済]",INDEX(Material_Detail!$D:$DC,MATCH($A15,Material_Detail!$DE:$DE,0)+1,26))),0,IFERROR(INDEX(Material_Detail!$D:$DC,MATCH($A15,Material_Detail!$DE:$DE,0),26),0)),SUMIFS(T_Shipments[Confirmed_Qty],T_Shipments[Part Name],$A15,T_Shipments[Effective_Week],26))</f>
        <v/>
      </c>
      <c r="AB15">
        <f>IF(COUNTIF(Material_Detail!$DE:$DE,$A15)&gt;0,IF(ISNUMBER(SEARCH("[済]",INDEX(Material_Detail!$D:$DC,MATCH($A15,Material_Detail!$DE:$DE,0)+1,27))),0,IFERROR(INDEX(Material_Detail!$D:$DC,MATCH($A15,Material_Detail!$DE:$DE,0),27),0)),SUMIFS(T_Shipments[Confirmed_Qty],T_Shipments[Part Name],$A15,T_Shipments[Effective_Week],27))</f>
        <v/>
      </c>
      <c r="AC15">
        <f>IF(COUNTIF(Material_Detail!$DE:$DE,$A15)&gt;0,IF(ISNUMBER(SEARCH("[済]",INDEX(Material_Detail!$D:$DC,MATCH($A15,Material_Detail!$DE:$DE,0)+1,28))),0,IFERROR(INDEX(Material_Detail!$D:$DC,MATCH($A15,Material_Detail!$DE:$DE,0),28),0)),SUMIFS(T_Shipments[Confirmed_Qty],T_Shipments[Part Name],$A15,T_Shipments[Effective_Week],28))</f>
        <v/>
      </c>
      <c r="AD15">
        <f>IF(COUNTIF(Material_Detail!$DE:$DE,$A15)&gt;0,IF(ISNUMBER(SEARCH("[済]",INDEX(Material_Detail!$D:$DC,MATCH($A15,Material_Detail!$DE:$DE,0)+1,29))),0,IFERROR(INDEX(Material_Detail!$D:$DC,MATCH($A15,Material_Detail!$DE:$DE,0),29),0)),SUMIFS(T_Shipments[Confirmed_Qty],T_Shipments[Part Name],$A15,T_Shipments[Effective_Week],29))</f>
        <v/>
      </c>
      <c r="AE15">
        <f>IF(COUNTIF(Material_Detail!$DE:$DE,$A15)&gt;0,IF(ISNUMBER(SEARCH("[済]",INDEX(Material_Detail!$D:$DC,MATCH($A15,Material_Detail!$DE:$DE,0)+1,30))),0,IFERROR(INDEX(Material_Detail!$D:$DC,MATCH($A15,Material_Detail!$DE:$DE,0),30),0)),SUMIFS(T_Shipments[Confirmed_Qty],T_Shipments[Part Name],$A15,T_Shipments[Effective_Week],30))</f>
        <v/>
      </c>
      <c r="AF15">
        <f>IF(COUNTIF(Material_Detail!$DE:$DE,$A15)&gt;0,IF(ISNUMBER(SEARCH("[済]",INDEX(Material_Detail!$D:$DC,MATCH($A15,Material_Detail!$DE:$DE,0)+1,31))),0,IFERROR(INDEX(Material_Detail!$D:$DC,MATCH($A15,Material_Detail!$DE:$DE,0),31),0)),SUMIFS(T_Shipments[Confirmed_Qty],T_Shipments[Part Name],$A15,T_Shipments[Effective_Week],31))</f>
        <v/>
      </c>
      <c r="AG15">
        <f>IF(COUNTIF(Material_Detail!$DE:$DE,$A15)&gt;0,IF(ISNUMBER(SEARCH("[済]",INDEX(Material_Detail!$D:$DC,MATCH($A15,Material_Detail!$DE:$DE,0)+1,32))),0,IFERROR(INDEX(Material_Detail!$D:$DC,MATCH($A15,Material_Detail!$DE:$DE,0),32),0)),SUMIFS(T_Shipments[Confirmed_Qty],T_Shipments[Part Name],$A15,T_Shipments[Effective_Week],32))</f>
        <v/>
      </c>
      <c r="AH15">
        <f>IF(COUNTIF(Material_Detail!$DE:$DE,$A15)&gt;0,IF(ISNUMBER(SEARCH("[済]",INDEX(Material_Detail!$D:$DC,MATCH($A15,Material_Detail!$DE:$DE,0)+1,33))),0,IFERROR(INDEX(Material_Detail!$D:$DC,MATCH($A15,Material_Detail!$DE:$DE,0),33),0)),SUMIFS(T_Shipments[Confirmed_Qty],T_Shipments[Part Name],$A15,T_Shipments[Effective_Week],33))</f>
        <v/>
      </c>
      <c r="AI15">
        <f>IF(COUNTIF(Material_Detail!$DE:$DE,$A15)&gt;0,IF(ISNUMBER(SEARCH("[済]",INDEX(Material_Detail!$D:$DC,MATCH($A15,Material_Detail!$DE:$DE,0)+1,34))),0,IFERROR(INDEX(Material_Detail!$D:$DC,MATCH($A15,Material_Detail!$DE:$DE,0),34),0)),SUMIFS(T_Shipments[Confirmed_Qty],T_Shipments[Part Name],$A15,T_Shipments[Effective_Week],34))</f>
        <v/>
      </c>
      <c r="AJ15">
        <f>IF(COUNTIF(Material_Detail!$DE:$DE,$A15)&gt;0,IF(ISNUMBER(SEARCH("[済]",INDEX(Material_Detail!$D:$DC,MATCH($A15,Material_Detail!$DE:$DE,0)+1,35))),0,IFERROR(INDEX(Material_Detail!$D:$DC,MATCH($A15,Material_Detail!$DE:$DE,0),35),0)),SUMIFS(T_Shipments[Confirmed_Qty],T_Shipments[Part Name],$A15,T_Shipments[Effective_Week],35))</f>
        <v/>
      </c>
      <c r="AK15">
        <f>IF(COUNTIF(Material_Detail!$DE:$DE,$A15)&gt;0,IF(ISNUMBER(SEARCH("[済]",INDEX(Material_Detail!$D:$DC,MATCH($A15,Material_Detail!$DE:$DE,0)+1,36))),0,IFERROR(INDEX(Material_Detail!$D:$DC,MATCH($A15,Material_Detail!$DE:$DE,0),36),0)),SUMIFS(T_Shipments[Confirmed_Qty],T_Shipments[Part Name],$A15,T_Shipments[Effective_Week],36))</f>
        <v/>
      </c>
      <c r="AL15">
        <f>IF(COUNTIF(Material_Detail!$DE:$DE,$A15)&gt;0,IF(ISNUMBER(SEARCH("[済]",INDEX(Material_Detail!$D:$DC,MATCH($A15,Material_Detail!$DE:$DE,0)+1,37))),0,IFERROR(INDEX(Material_Detail!$D:$DC,MATCH($A15,Material_Detail!$DE:$DE,0),37),0)),SUMIFS(T_Shipments[Confirmed_Qty],T_Shipments[Part Name],$A15,T_Shipments[Effective_Week],37))</f>
        <v/>
      </c>
      <c r="AM15">
        <f>IF(COUNTIF(Material_Detail!$DE:$DE,$A15)&gt;0,IF(ISNUMBER(SEARCH("[済]",INDEX(Material_Detail!$D:$DC,MATCH($A15,Material_Detail!$DE:$DE,0)+1,38))),0,IFERROR(INDEX(Material_Detail!$D:$DC,MATCH($A15,Material_Detail!$DE:$DE,0),38),0)),SUMIFS(T_Shipments[Confirmed_Qty],T_Shipments[Part Name],$A15,T_Shipments[Effective_Week],38))</f>
        <v/>
      </c>
      <c r="AN15">
        <f>IF(COUNTIF(Material_Detail!$DE:$DE,$A15)&gt;0,IF(ISNUMBER(SEARCH("[済]",INDEX(Material_Detail!$D:$DC,MATCH($A15,Material_Detail!$DE:$DE,0)+1,39))),0,IFERROR(INDEX(Material_Detail!$D:$DC,MATCH($A15,Material_Detail!$DE:$DE,0),39),0)),SUMIFS(T_Shipments[Confirmed_Qty],T_Shipments[Part Name],$A15,T_Shipments[Effective_Week],39))</f>
        <v/>
      </c>
      <c r="AO15">
        <f>IF(COUNTIF(Material_Detail!$DE:$DE,$A15)&gt;0,IF(ISNUMBER(SEARCH("[済]",INDEX(Material_Detail!$D:$DC,MATCH($A15,Material_Detail!$DE:$DE,0)+1,40))),0,IFERROR(INDEX(Material_Detail!$D:$DC,MATCH($A15,Material_Detail!$DE:$DE,0),40),0)),SUMIFS(T_Shipments[Confirmed_Qty],T_Shipments[Part Name],$A15,T_Shipments[Effective_Week],40))</f>
        <v/>
      </c>
      <c r="AP15">
        <f>IF(COUNTIF(Material_Detail!$DE:$DE,$A15)&gt;0,IF(ISNUMBER(SEARCH("[済]",INDEX(Material_Detail!$D:$DC,MATCH($A15,Material_Detail!$DE:$DE,0)+1,41))),0,IFERROR(INDEX(Material_Detail!$D:$DC,MATCH($A15,Material_Detail!$DE:$DE,0),41),0)),SUMIFS(T_Shipments[Confirmed_Qty],T_Shipments[Part Name],$A15,T_Shipments[Effective_Week],41))</f>
        <v/>
      </c>
      <c r="AQ15">
        <f>IF(COUNTIF(Material_Detail!$DE:$DE,$A15)&gt;0,IF(ISNUMBER(SEARCH("[済]",INDEX(Material_Detail!$D:$DC,MATCH($A15,Material_Detail!$DE:$DE,0)+1,42))),0,IFERROR(INDEX(Material_Detail!$D:$DC,MATCH($A15,Material_Detail!$DE:$DE,0),42),0)),SUMIFS(T_Shipments[Confirmed_Qty],T_Shipments[Part Name],$A15,T_Shipments[Effective_Week],42))</f>
        <v/>
      </c>
      <c r="AR15">
        <f>IF(COUNTIF(Material_Detail!$DE:$DE,$A15)&gt;0,IF(ISNUMBER(SEARCH("[済]",INDEX(Material_Detail!$D:$DC,MATCH($A15,Material_Detail!$DE:$DE,0)+1,43))),0,IFERROR(INDEX(Material_Detail!$D:$DC,MATCH($A15,Material_Detail!$DE:$DE,0),43),0)),SUMIFS(T_Shipments[Confirmed_Qty],T_Shipments[Part Name],$A15,T_Shipments[Effective_Week],43))</f>
        <v/>
      </c>
      <c r="AS15">
        <f>IF(COUNTIF(Material_Detail!$DE:$DE,$A15)&gt;0,IF(ISNUMBER(SEARCH("[済]",INDEX(Material_Detail!$D:$DC,MATCH($A15,Material_Detail!$DE:$DE,0)+1,44))),0,IFERROR(INDEX(Material_Detail!$D:$DC,MATCH($A15,Material_Detail!$DE:$DE,0),44),0)),SUMIFS(T_Shipments[Confirmed_Qty],T_Shipments[Part Name],$A15,T_Shipments[Effective_Week],44))</f>
        <v/>
      </c>
      <c r="AT15">
        <f>IF(COUNTIF(Material_Detail!$DE:$DE,$A15)&gt;0,IF(ISNUMBER(SEARCH("[済]",INDEX(Material_Detail!$D:$DC,MATCH($A15,Material_Detail!$DE:$DE,0)+1,45))),0,IFERROR(INDEX(Material_Detail!$D:$DC,MATCH($A15,Material_Detail!$DE:$DE,0),45),0)),SUMIFS(T_Shipments[Confirmed_Qty],T_Shipments[Part Name],$A15,T_Shipments[Effective_Week],45))</f>
        <v/>
      </c>
      <c r="AU15">
        <f>IF(COUNTIF(Material_Detail!$DE:$DE,$A15)&gt;0,IF(ISNUMBER(SEARCH("[済]",INDEX(Material_Detail!$D:$DC,MATCH($A15,Material_Detail!$DE:$DE,0)+1,46))),0,IFERROR(INDEX(Material_Detail!$D:$DC,MATCH($A15,Material_Detail!$DE:$DE,0),46),0)),SUMIFS(T_Shipments[Confirmed_Qty],T_Shipments[Part Name],$A15,T_Shipments[Effective_Week],46))</f>
        <v/>
      </c>
      <c r="AV15">
        <f>IF(COUNTIF(Material_Detail!$DE:$DE,$A15)&gt;0,IF(ISNUMBER(SEARCH("[済]",INDEX(Material_Detail!$D:$DC,MATCH($A15,Material_Detail!$DE:$DE,0)+1,47))),0,IFERROR(INDEX(Material_Detail!$D:$DC,MATCH($A15,Material_Detail!$DE:$DE,0),47),0)),SUMIFS(T_Shipments[Confirmed_Qty],T_Shipments[Part Name],$A15,T_Shipments[Effective_Week],47))</f>
        <v/>
      </c>
      <c r="AW15">
        <f>IF(COUNTIF(Material_Detail!$DE:$DE,$A15)&gt;0,IF(ISNUMBER(SEARCH("[済]",INDEX(Material_Detail!$D:$DC,MATCH($A15,Material_Detail!$DE:$DE,0)+1,48))),0,IFERROR(INDEX(Material_Detail!$D:$DC,MATCH($A15,Material_Detail!$DE:$DE,0),48),0)),SUMIFS(T_Shipments[Confirmed_Qty],T_Shipments[Part Name],$A15,T_Shipments[Effective_Week],48))</f>
        <v/>
      </c>
      <c r="AX15">
        <f>IF(COUNTIF(Material_Detail!$DE:$DE,$A15)&gt;0,IF(ISNUMBER(SEARCH("[済]",INDEX(Material_Detail!$D:$DC,MATCH($A15,Material_Detail!$DE:$DE,0)+1,49))),0,IFERROR(INDEX(Material_Detail!$D:$DC,MATCH($A15,Material_Detail!$DE:$DE,0),49),0)),SUMIFS(T_Shipments[Confirmed_Qty],T_Shipments[Part Name],$A15,T_Shipments[Effective_Week],49))</f>
        <v/>
      </c>
      <c r="AY15">
        <f>IF(COUNTIF(Material_Detail!$DE:$DE,$A15)&gt;0,IF(ISNUMBER(SEARCH("[済]",INDEX(Material_Detail!$D:$DC,MATCH($A15,Material_Detail!$DE:$DE,0)+1,50))),0,IFERROR(INDEX(Material_Detail!$D:$DC,MATCH($A15,Material_Detail!$DE:$DE,0),50),0)),SUMIFS(T_Shipments[Confirmed_Qty],T_Shipments[Part Name],$A15,T_Shipments[Effective_Week],50))</f>
        <v/>
      </c>
      <c r="AZ15">
        <f>IF(COUNTIF(Material_Detail!$DE:$DE,$A15)&gt;0,IF(ISNUMBER(SEARCH("[済]",INDEX(Material_Detail!$D:$DC,MATCH($A15,Material_Detail!$DE:$DE,0)+1,51))),0,IFERROR(INDEX(Material_Detail!$D:$DC,MATCH($A15,Material_Detail!$DE:$DE,0),51),0)),SUMIFS(T_Shipments[Confirmed_Qty],T_Shipments[Part Name],$A15,T_Shipments[Effective_Week],51))</f>
        <v/>
      </c>
      <c r="BA15">
        <f>IF(COUNTIF(Material_Detail!$DE:$DE,$A15)&gt;0,IF(ISNUMBER(SEARCH("[済]",INDEX(Material_Detail!$D:$DC,MATCH($A15,Material_Detail!$DE:$DE,0)+1,52))),0,IFERROR(INDEX(Material_Detail!$D:$DC,MATCH($A15,Material_Detail!$DE:$DE,0),52),0)),SUMIFS(T_Shipments[Confirmed_Qty],T_Shipments[Part Name],$A15,T_Shipments[Effective_Week],52))</f>
        <v/>
      </c>
      <c r="BB15">
        <f>IF(COUNTIF(Material_Detail!$DE:$DE,$A15)&gt;0,IF(ISNUMBER(SEARCH("[済]",INDEX(Material_Detail!$D:$DC,MATCH($A15,Material_Detail!$DE:$DE,0)+1,53))),0,IFERROR(INDEX(Material_Detail!$D:$DC,MATCH($A15,Material_Detail!$DE:$DE,0),53),0)),SUMIFS(T_Shipments[Confirmed_Qty],T_Shipments[Part Name],$A15,T_Shipments[Effective_Week],53))</f>
        <v/>
      </c>
      <c r="BC15">
        <f>IF(COUNTIF(Material_Detail!$DE:$DE,$A15)&gt;0,IF(ISNUMBER(SEARCH("[済]",INDEX(Material_Detail!$D:$DC,MATCH($A15,Material_Detail!$DE:$DE,0)+1,54))),0,IFERROR(INDEX(Material_Detail!$D:$DC,MATCH($A15,Material_Detail!$DE:$DE,0),54),0)),SUMIFS(T_Shipments[Confirmed_Qty],T_Shipments[Part Name],$A15,T_Shipments[Effective_Week],54))</f>
        <v/>
      </c>
      <c r="BD15">
        <f>IF(COUNTIF(Material_Detail!$DE:$DE,$A15)&gt;0,IF(ISNUMBER(SEARCH("[済]",INDEX(Material_Detail!$D:$DC,MATCH($A15,Material_Detail!$DE:$DE,0)+1,55))),0,IFERROR(INDEX(Material_Detail!$D:$DC,MATCH($A15,Material_Detail!$DE:$DE,0),55),0)),SUMIFS(T_Shipments[Confirmed_Qty],T_Shipments[Part Name],$A15,T_Shipments[Effective_Week],55))</f>
        <v/>
      </c>
      <c r="BE15">
        <f>IF(COUNTIF(Material_Detail!$DE:$DE,$A15)&gt;0,IF(ISNUMBER(SEARCH("[済]",INDEX(Material_Detail!$D:$DC,MATCH($A15,Material_Detail!$DE:$DE,0)+1,56))),0,IFERROR(INDEX(Material_Detail!$D:$DC,MATCH($A15,Material_Detail!$DE:$DE,0),56),0)),SUMIFS(T_Shipments[Confirmed_Qty],T_Shipments[Part Name],$A15,T_Shipments[Effective_Week],56))</f>
        <v/>
      </c>
      <c r="BF15">
        <f>IF(COUNTIF(Material_Detail!$DE:$DE,$A15)&gt;0,IF(ISNUMBER(SEARCH("[済]",INDEX(Material_Detail!$D:$DC,MATCH($A15,Material_Detail!$DE:$DE,0)+1,57))),0,IFERROR(INDEX(Material_Detail!$D:$DC,MATCH($A15,Material_Detail!$DE:$DE,0),57),0)),SUMIFS(T_Shipments[Confirmed_Qty],T_Shipments[Part Name],$A15,T_Shipments[Effective_Week],57))</f>
        <v/>
      </c>
      <c r="BG15">
        <f>IF(COUNTIF(Material_Detail!$DE:$DE,$A15)&gt;0,IF(ISNUMBER(SEARCH("[済]",INDEX(Material_Detail!$D:$DC,MATCH($A15,Material_Detail!$DE:$DE,0)+1,58))),0,IFERROR(INDEX(Material_Detail!$D:$DC,MATCH($A15,Material_Detail!$DE:$DE,0),58),0)),SUMIFS(T_Shipments[Confirmed_Qty],T_Shipments[Part Name],$A15,T_Shipments[Effective_Week],58))</f>
        <v/>
      </c>
      <c r="BH15">
        <f>IF(COUNTIF(Material_Detail!$DE:$DE,$A15)&gt;0,IF(ISNUMBER(SEARCH("[済]",INDEX(Material_Detail!$D:$DC,MATCH($A15,Material_Detail!$DE:$DE,0)+1,59))),0,IFERROR(INDEX(Material_Detail!$D:$DC,MATCH($A15,Material_Detail!$DE:$DE,0),59),0)),SUMIFS(T_Shipments[Confirmed_Qty],T_Shipments[Part Name],$A15,T_Shipments[Effective_Week],59))</f>
        <v/>
      </c>
      <c r="BI15">
        <f>IF(COUNTIF(Material_Detail!$DE:$DE,$A15)&gt;0,IF(ISNUMBER(SEARCH("[済]",INDEX(Material_Detail!$D:$DC,MATCH($A15,Material_Detail!$DE:$DE,0)+1,60))),0,IFERROR(INDEX(Material_Detail!$D:$DC,MATCH($A15,Material_Detail!$DE:$DE,0),60),0)),SUMIFS(T_Shipments[Confirmed_Qty],T_Shipments[Part Name],$A15,T_Shipments[Effective_Week],60))</f>
        <v/>
      </c>
      <c r="BJ15">
        <f>IF(COUNTIF(Material_Detail!$DE:$DE,$A15)&gt;0,IF(ISNUMBER(SEARCH("[済]",INDEX(Material_Detail!$D:$DC,MATCH($A15,Material_Detail!$DE:$DE,0)+1,61))),0,IFERROR(INDEX(Material_Detail!$D:$DC,MATCH($A15,Material_Detail!$DE:$DE,0),61),0)),SUMIFS(T_Shipments[Confirmed_Qty],T_Shipments[Part Name],$A15,T_Shipments[Effective_Week],61))</f>
        <v/>
      </c>
      <c r="BK15">
        <f>IF(COUNTIF(Material_Detail!$DE:$DE,$A15)&gt;0,IF(ISNUMBER(SEARCH("[済]",INDEX(Material_Detail!$D:$DC,MATCH($A15,Material_Detail!$DE:$DE,0)+1,62))),0,IFERROR(INDEX(Material_Detail!$D:$DC,MATCH($A15,Material_Detail!$DE:$DE,0),62),0)),SUMIFS(T_Shipments[Confirmed_Qty],T_Shipments[Part Name],$A15,T_Shipments[Effective_Week],62))</f>
        <v/>
      </c>
      <c r="BL15">
        <f>IF(COUNTIF(Material_Detail!$DE:$DE,$A15)&gt;0,IF(ISNUMBER(SEARCH("[済]",INDEX(Material_Detail!$D:$DC,MATCH($A15,Material_Detail!$DE:$DE,0)+1,63))),0,IFERROR(INDEX(Material_Detail!$D:$DC,MATCH($A15,Material_Detail!$DE:$DE,0),63),0)),SUMIFS(T_Shipments[Confirmed_Qty],T_Shipments[Part Name],$A15,T_Shipments[Effective_Week],63))</f>
        <v/>
      </c>
      <c r="BM15">
        <f>IF(COUNTIF(Material_Detail!$DE:$DE,$A15)&gt;0,IF(ISNUMBER(SEARCH("[済]",INDEX(Material_Detail!$D:$DC,MATCH($A15,Material_Detail!$DE:$DE,0)+1,64))),0,IFERROR(INDEX(Material_Detail!$D:$DC,MATCH($A15,Material_Detail!$DE:$DE,0),64),0)),SUMIFS(T_Shipments[Confirmed_Qty],T_Shipments[Part Name],$A15,T_Shipments[Effective_Week],64))</f>
        <v/>
      </c>
      <c r="BN15">
        <f>IF(COUNTIF(Material_Detail!$DE:$DE,$A15)&gt;0,IF(ISNUMBER(SEARCH("[済]",INDEX(Material_Detail!$D:$DC,MATCH($A15,Material_Detail!$DE:$DE,0)+1,65))),0,IFERROR(INDEX(Material_Detail!$D:$DC,MATCH($A15,Material_Detail!$DE:$DE,0),65),0)),SUMIFS(T_Shipments[Confirmed_Qty],T_Shipments[Part Name],$A15,T_Shipments[Effective_Week],65))</f>
        <v/>
      </c>
      <c r="BO15">
        <f>IF(COUNTIF(Material_Detail!$DE:$DE,$A15)&gt;0,IF(ISNUMBER(SEARCH("[済]",INDEX(Material_Detail!$D:$DC,MATCH($A15,Material_Detail!$DE:$DE,0)+1,66))),0,IFERROR(INDEX(Material_Detail!$D:$DC,MATCH($A15,Material_Detail!$DE:$DE,0),66),0)),SUMIFS(T_Shipments[Confirmed_Qty],T_Shipments[Part Name],$A15,T_Shipments[Effective_Week],66))</f>
        <v/>
      </c>
      <c r="BP15">
        <f>IF(COUNTIF(Material_Detail!$DE:$DE,$A15)&gt;0,IF(ISNUMBER(SEARCH("[済]",INDEX(Material_Detail!$D:$DC,MATCH($A15,Material_Detail!$DE:$DE,0)+1,67))),0,IFERROR(INDEX(Material_Detail!$D:$DC,MATCH($A15,Material_Detail!$DE:$DE,0),67),0)),SUMIFS(T_Shipments[Confirmed_Qty],T_Shipments[Part Name],$A15,T_Shipments[Effective_Week],67))</f>
        <v/>
      </c>
      <c r="BQ15">
        <f>IF(COUNTIF(Material_Detail!$DE:$DE,$A15)&gt;0,IF(ISNUMBER(SEARCH("[済]",INDEX(Material_Detail!$D:$DC,MATCH($A15,Material_Detail!$DE:$DE,0)+1,68))),0,IFERROR(INDEX(Material_Detail!$D:$DC,MATCH($A15,Material_Detail!$DE:$DE,0),68),0)),SUMIFS(T_Shipments[Confirmed_Qty],T_Shipments[Part Name],$A15,T_Shipments[Effective_Week],68))</f>
        <v/>
      </c>
      <c r="BR15">
        <f>IF(COUNTIF(Material_Detail!$DE:$DE,$A15)&gt;0,IF(ISNUMBER(SEARCH("[済]",INDEX(Material_Detail!$D:$DC,MATCH($A15,Material_Detail!$DE:$DE,0)+1,69))),0,IFERROR(INDEX(Material_Detail!$D:$DC,MATCH($A15,Material_Detail!$DE:$DE,0),69),0)),SUMIFS(T_Shipments[Confirmed_Qty],T_Shipments[Part Name],$A15,T_Shipments[Effective_Week],69))</f>
        <v/>
      </c>
      <c r="BS15">
        <f>IF(COUNTIF(Material_Detail!$DE:$DE,$A15)&gt;0,IF(ISNUMBER(SEARCH("[済]",INDEX(Material_Detail!$D:$DC,MATCH($A15,Material_Detail!$DE:$DE,0)+1,70))),0,IFERROR(INDEX(Material_Detail!$D:$DC,MATCH($A15,Material_Detail!$DE:$DE,0),70),0)),SUMIFS(T_Shipments[Confirmed_Qty],T_Shipments[Part Name],$A15,T_Shipments[Effective_Week],70))</f>
        <v/>
      </c>
      <c r="BT15">
        <f>IF(COUNTIF(Material_Detail!$DE:$DE,$A15)&gt;0,IF(ISNUMBER(SEARCH("[済]",INDEX(Material_Detail!$D:$DC,MATCH($A15,Material_Detail!$DE:$DE,0)+1,71))),0,IFERROR(INDEX(Material_Detail!$D:$DC,MATCH($A15,Material_Detail!$DE:$DE,0),71),0)),SUMIFS(T_Shipments[Confirmed_Qty],T_Shipments[Part Name],$A15,T_Shipments[Effective_Week],71))</f>
        <v/>
      </c>
      <c r="BU15">
        <f>IF(COUNTIF(Material_Detail!$DE:$DE,$A15)&gt;0,IF(ISNUMBER(SEARCH("[済]",INDEX(Material_Detail!$D:$DC,MATCH($A15,Material_Detail!$DE:$DE,0)+1,72))),0,IFERROR(INDEX(Material_Detail!$D:$DC,MATCH($A15,Material_Detail!$DE:$DE,0),72),0)),SUMIFS(T_Shipments[Confirmed_Qty],T_Shipments[Part Name],$A15,T_Shipments[Effective_Week],72))</f>
        <v/>
      </c>
      <c r="BV15">
        <f>IF(COUNTIF(Material_Detail!$DE:$DE,$A15)&gt;0,IF(ISNUMBER(SEARCH("[済]",INDEX(Material_Detail!$D:$DC,MATCH($A15,Material_Detail!$DE:$DE,0)+1,73))),0,IFERROR(INDEX(Material_Detail!$D:$DC,MATCH($A15,Material_Detail!$DE:$DE,0),73),0)),SUMIFS(T_Shipments[Confirmed_Qty],T_Shipments[Part Name],$A15,T_Shipments[Effective_Week],73))</f>
        <v/>
      </c>
      <c r="BW15">
        <f>IF(COUNTIF(Material_Detail!$DE:$DE,$A15)&gt;0,IF(ISNUMBER(SEARCH("[済]",INDEX(Material_Detail!$D:$DC,MATCH($A15,Material_Detail!$DE:$DE,0)+1,74))),0,IFERROR(INDEX(Material_Detail!$D:$DC,MATCH($A15,Material_Detail!$DE:$DE,0),74),0)),SUMIFS(T_Shipments[Confirmed_Qty],T_Shipments[Part Name],$A15,T_Shipments[Effective_Week],74))</f>
        <v/>
      </c>
      <c r="BX15">
        <f>IF(COUNTIF(Material_Detail!$DE:$DE,$A15)&gt;0,IF(ISNUMBER(SEARCH("[済]",INDEX(Material_Detail!$D:$DC,MATCH($A15,Material_Detail!$DE:$DE,0)+1,75))),0,IFERROR(INDEX(Material_Detail!$D:$DC,MATCH($A15,Material_Detail!$DE:$DE,0),75),0)),SUMIFS(T_Shipments[Confirmed_Qty],T_Shipments[Part Name],$A15,T_Shipments[Effective_Week],75))</f>
        <v/>
      </c>
      <c r="BY15">
        <f>IF(COUNTIF(Material_Detail!$DE:$DE,$A15)&gt;0,IF(ISNUMBER(SEARCH("[済]",INDEX(Material_Detail!$D:$DC,MATCH($A15,Material_Detail!$DE:$DE,0)+1,76))),0,IFERROR(INDEX(Material_Detail!$D:$DC,MATCH($A15,Material_Detail!$DE:$DE,0),76),0)),SUMIFS(T_Shipments[Confirmed_Qty],T_Shipments[Part Name],$A15,T_Shipments[Effective_Week],76))</f>
        <v/>
      </c>
      <c r="BZ15">
        <f>IF(COUNTIF(Material_Detail!$DE:$DE,$A15)&gt;0,IF(ISNUMBER(SEARCH("[済]",INDEX(Material_Detail!$D:$DC,MATCH($A15,Material_Detail!$DE:$DE,0)+1,77))),0,IFERROR(INDEX(Material_Detail!$D:$DC,MATCH($A15,Material_Detail!$DE:$DE,0),77),0)),SUMIFS(T_Shipments[Confirmed_Qty],T_Shipments[Part Name],$A15,T_Shipments[Effective_Week],77))</f>
        <v/>
      </c>
      <c r="CA15">
        <f>IF(COUNTIF(Material_Detail!$DE:$DE,$A15)&gt;0,IF(ISNUMBER(SEARCH("[済]",INDEX(Material_Detail!$D:$DC,MATCH($A15,Material_Detail!$DE:$DE,0)+1,78))),0,IFERROR(INDEX(Material_Detail!$D:$DC,MATCH($A15,Material_Detail!$DE:$DE,0),78),0)),SUMIFS(T_Shipments[Confirmed_Qty],T_Shipments[Part Name],$A15,T_Shipments[Effective_Week],78))</f>
        <v/>
      </c>
      <c r="CB15">
        <f>IF(COUNTIF(Material_Detail!$DE:$DE,$A15)&gt;0,IF(ISNUMBER(SEARCH("[済]",INDEX(Material_Detail!$D:$DC,MATCH($A15,Material_Detail!$DE:$DE,0)+1,79))),0,IFERROR(INDEX(Material_Detail!$D:$DC,MATCH($A15,Material_Detail!$DE:$DE,0),79),0)),SUMIFS(T_Shipments[Confirmed_Qty],T_Shipments[Part Name],$A15,T_Shipments[Effective_Week],79))</f>
        <v/>
      </c>
      <c r="CC15">
        <f>IF(COUNTIF(Material_Detail!$DE:$DE,$A15)&gt;0,IF(ISNUMBER(SEARCH("[済]",INDEX(Material_Detail!$D:$DC,MATCH($A15,Material_Detail!$DE:$DE,0)+1,80))),0,IFERROR(INDEX(Material_Detail!$D:$DC,MATCH($A15,Material_Detail!$DE:$DE,0),80),0)),SUMIFS(T_Shipments[Confirmed_Qty],T_Shipments[Part Name],$A15,T_Shipments[Effective_Week],80))</f>
        <v/>
      </c>
      <c r="CD15">
        <f>IF(COUNTIF(Material_Detail!$DE:$DE,$A15)&gt;0,IF(ISNUMBER(SEARCH("[済]",INDEX(Material_Detail!$D:$DC,MATCH($A15,Material_Detail!$DE:$DE,0)+1,81))),0,IFERROR(INDEX(Material_Detail!$D:$DC,MATCH($A15,Material_Detail!$DE:$DE,0),81),0)),SUMIFS(T_Shipments[Confirmed_Qty],T_Shipments[Part Name],$A15,T_Shipments[Effective_Week],81))</f>
        <v/>
      </c>
      <c r="CE15">
        <f>IF(COUNTIF(Material_Detail!$DE:$DE,$A15)&gt;0,IF(ISNUMBER(SEARCH("[済]",INDEX(Material_Detail!$D:$DC,MATCH($A15,Material_Detail!$DE:$DE,0)+1,82))),0,IFERROR(INDEX(Material_Detail!$D:$DC,MATCH($A15,Material_Detail!$DE:$DE,0),82),0)),SUMIFS(T_Shipments[Confirmed_Qty],T_Shipments[Part Name],$A15,T_Shipments[Effective_Week],82))</f>
        <v/>
      </c>
      <c r="CF15">
        <f>IF(COUNTIF(Material_Detail!$DE:$DE,$A15)&gt;0,IF(ISNUMBER(SEARCH("[済]",INDEX(Material_Detail!$D:$DC,MATCH($A15,Material_Detail!$DE:$DE,0)+1,83))),0,IFERROR(INDEX(Material_Detail!$D:$DC,MATCH($A15,Material_Detail!$DE:$DE,0),83),0)),SUMIFS(T_Shipments[Confirmed_Qty],T_Shipments[Part Name],$A15,T_Shipments[Effective_Week],83))</f>
        <v/>
      </c>
      <c r="CG15">
        <f>IF(COUNTIF(Material_Detail!$DE:$DE,$A15)&gt;0,IF(ISNUMBER(SEARCH("[済]",INDEX(Material_Detail!$D:$DC,MATCH($A15,Material_Detail!$DE:$DE,0)+1,84))),0,IFERROR(INDEX(Material_Detail!$D:$DC,MATCH($A15,Material_Detail!$DE:$DE,0),84),0)),SUMIFS(T_Shipments[Confirmed_Qty],T_Shipments[Part Name],$A15,T_Shipments[Effective_Week],84))</f>
        <v/>
      </c>
      <c r="CH15">
        <f>IF(COUNTIF(Material_Detail!$DE:$DE,$A15)&gt;0,IF(ISNUMBER(SEARCH("[済]",INDEX(Material_Detail!$D:$DC,MATCH($A15,Material_Detail!$DE:$DE,0)+1,85))),0,IFERROR(INDEX(Material_Detail!$D:$DC,MATCH($A15,Material_Detail!$DE:$DE,0),85),0)),SUMIFS(T_Shipments[Confirmed_Qty],T_Shipments[Part Name],$A15,T_Shipments[Effective_Week],85))</f>
        <v/>
      </c>
      <c r="CI15">
        <f>IF(COUNTIF(Material_Detail!$DE:$DE,$A15)&gt;0,IF(ISNUMBER(SEARCH("[済]",INDEX(Material_Detail!$D:$DC,MATCH($A15,Material_Detail!$DE:$DE,0)+1,86))),0,IFERROR(INDEX(Material_Detail!$D:$DC,MATCH($A15,Material_Detail!$DE:$DE,0),86),0)),SUMIFS(T_Shipments[Confirmed_Qty],T_Shipments[Part Name],$A15,T_Shipments[Effective_Week],86))</f>
        <v/>
      </c>
      <c r="CJ15">
        <f>IF(COUNTIF(Material_Detail!$DE:$DE,$A15)&gt;0,IF(ISNUMBER(SEARCH("[済]",INDEX(Material_Detail!$D:$DC,MATCH($A15,Material_Detail!$DE:$DE,0)+1,87))),0,IFERROR(INDEX(Material_Detail!$D:$DC,MATCH($A15,Material_Detail!$DE:$DE,0),87),0)),SUMIFS(T_Shipments[Confirmed_Qty],T_Shipments[Part Name],$A15,T_Shipments[Effective_Week],87))</f>
        <v/>
      </c>
      <c r="CK15">
        <f>IF(COUNTIF(Material_Detail!$DE:$DE,$A15)&gt;0,IF(ISNUMBER(SEARCH("[済]",INDEX(Material_Detail!$D:$DC,MATCH($A15,Material_Detail!$DE:$DE,0)+1,88))),0,IFERROR(INDEX(Material_Detail!$D:$DC,MATCH($A15,Material_Detail!$DE:$DE,0),88),0)),SUMIFS(T_Shipments[Confirmed_Qty],T_Shipments[Part Name],$A15,T_Shipments[Effective_Week],88))</f>
        <v/>
      </c>
      <c r="CL15">
        <f>IF(COUNTIF(Material_Detail!$DE:$DE,$A15)&gt;0,IF(ISNUMBER(SEARCH("[済]",INDEX(Material_Detail!$D:$DC,MATCH($A15,Material_Detail!$DE:$DE,0)+1,89))),0,IFERROR(INDEX(Material_Detail!$D:$DC,MATCH($A15,Material_Detail!$DE:$DE,0),89),0)),SUMIFS(T_Shipments[Confirmed_Qty],T_Shipments[Part Name],$A15,T_Shipments[Effective_Week],89))</f>
        <v/>
      </c>
      <c r="CM15">
        <f>IF(COUNTIF(Material_Detail!$DE:$DE,$A15)&gt;0,IF(ISNUMBER(SEARCH("[済]",INDEX(Material_Detail!$D:$DC,MATCH($A15,Material_Detail!$DE:$DE,0)+1,90))),0,IFERROR(INDEX(Material_Detail!$D:$DC,MATCH($A15,Material_Detail!$DE:$DE,0),90),0)),SUMIFS(T_Shipments[Confirmed_Qty],T_Shipments[Part Name],$A15,T_Shipments[Effective_Week],90))</f>
        <v/>
      </c>
      <c r="CN15">
        <f>IF(COUNTIF(Material_Detail!$DE:$DE,$A15)&gt;0,IF(ISNUMBER(SEARCH("[済]",INDEX(Material_Detail!$D:$DC,MATCH($A15,Material_Detail!$DE:$DE,0)+1,91))),0,IFERROR(INDEX(Material_Detail!$D:$DC,MATCH($A15,Material_Detail!$DE:$DE,0),91),0)),SUMIFS(T_Shipments[Confirmed_Qty],T_Shipments[Part Name],$A15,T_Shipments[Effective_Week],91))</f>
        <v/>
      </c>
      <c r="CO15">
        <f>IF(COUNTIF(Material_Detail!$DE:$DE,$A15)&gt;0,IF(ISNUMBER(SEARCH("[済]",INDEX(Material_Detail!$D:$DC,MATCH($A15,Material_Detail!$DE:$DE,0)+1,92))),0,IFERROR(INDEX(Material_Detail!$D:$DC,MATCH($A15,Material_Detail!$DE:$DE,0),92),0)),SUMIFS(T_Shipments[Confirmed_Qty],T_Shipments[Part Name],$A15,T_Shipments[Effective_Week],92))</f>
        <v/>
      </c>
      <c r="CP15">
        <f>IF(COUNTIF(Material_Detail!$DE:$DE,$A15)&gt;0,IF(ISNUMBER(SEARCH("[済]",INDEX(Material_Detail!$D:$DC,MATCH($A15,Material_Detail!$DE:$DE,0)+1,93))),0,IFERROR(INDEX(Material_Detail!$D:$DC,MATCH($A15,Material_Detail!$DE:$DE,0),93),0)),SUMIFS(T_Shipments[Confirmed_Qty],T_Shipments[Part Name],$A15,T_Shipments[Effective_Week],93))</f>
        <v/>
      </c>
      <c r="CQ15">
        <f>IF(COUNTIF(Material_Detail!$DE:$DE,$A15)&gt;0,IF(ISNUMBER(SEARCH("[済]",INDEX(Material_Detail!$D:$DC,MATCH($A15,Material_Detail!$DE:$DE,0)+1,94))),0,IFERROR(INDEX(Material_Detail!$D:$DC,MATCH($A15,Material_Detail!$DE:$DE,0),94),0)),SUMIFS(T_Shipments[Confirmed_Qty],T_Shipments[Part Name],$A15,T_Shipments[Effective_Week],94))</f>
        <v/>
      </c>
      <c r="CR15">
        <f>IF(COUNTIF(Material_Detail!$DE:$DE,$A15)&gt;0,IF(ISNUMBER(SEARCH("[済]",INDEX(Material_Detail!$D:$DC,MATCH($A15,Material_Detail!$DE:$DE,0)+1,95))),0,IFERROR(INDEX(Material_Detail!$D:$DC,MATCH($A15,Material_Detail!$DE:$DE,0),95),0)),SUMIFS(T_Shipments[Confirmed_Qty],T_Shipments[Part Name],$A15,T_Shipments[Effective_Week],95))</f>
        <v/>
      </c>
      <c r="CS15">
        <f>IF(COUNTIF(Material_Detail!$DE:$DE,$A15)&gt;0,IF(ISNUMBER(SEARCH("[済]",INDEX(Material_Detail!$D:$DC,MATCH($A15,Material_Detail!$DE:$DE,0)+1,96))),0,IFERROR(INDEX(Material_Detail!$D:$DC,MATCH($A15,Material_Detail!$DE:$DE,0),96),0)),SUMIFS(T_Shipments[Confirmed_Qty],T_Shipments[Part Name],$A15,T_Shipments[Effective_Week],96))</f>
        <v/>
      </c>
      <c r="CT15">
        <f>IF(COUNTIF(Material_Detail!$DE:$DE,$A15)&gt;0,IF(ISNUMBER(SEARCH("[済]",INDEX(Material_Detail!$D:$DC,MATCH($A15,Material_Detail!$DE:$DE,0)+1,97))),0,IFERROR(INDEX(Material_Detail!$D:$DC,MATCH($A15,Material_Detail!$DE:$DE,0),97),0)),SUMIFS(T_Shipments[Confirmed_Qty],T_Shipments[Part Name],$A15,T_Shipments[Effective_Week],97))</f>
        <v/>
      </c>
      <c r="CU15">
        <f>IF(COUNTIF(Material_Detail!$DE:$DE,$A15)&gt;0,IF(ISNUMBER(SEARCH("[済]",INDEX(Material_Detail!$D:$DC,MATCH($A15,Material_Detail!$DE:$DE,0)+1,98))),0,IFERROR(INDEX(Material_Detail!$D:$DC,MATCH($A15,Material_Detail!$DE:$DE,0),98),0)),SUMIFS(T_Shipments[Confirmed_Qty],T_Shipments[Part Name],$A15,T_Shipments[Effective_Week],98))</f>
        <v/>
      </c>
      <c r="CV15">
        <f>IF(COUNTIF(Material_Detail!$DE:$DE,$A15)&gt;0,IF(ISNUMBER(SEARCH("[済]",INDEX(Material_Detail!$D:$DC,MATCH($A15,Material_Detail!$DE:$DE,0)+1,99))),0,IFERROR(INDEX(Material_Detail!$D:$DC,MATCH($A15,Material_Detail!$DE:$DE,0),99),0)),SUMIFS(T_Shipments[Confirmed_Qty],T_Shipments[Part Name],$A15,T_Shipments[Effective_Week],99))</f>
        <v/>
      </c>
      <c r="CW15">
        <f>IF(COUNTIF(Material_Detail!$DE:$DE,$A15)&gt;0,IF(ISNUMBER(SEARCH("[済]",INDEX(Material_Detail!$D:$DC,MATCH($A15,Material_Detail!$DE:$DE,0)+1,100))),0,IFERROR(INDEX(Material_Detail!$D:$DC,MATCH($A15,Material_Detail!$DE:$DE,0),100),0)),SUMIFS(T_Shipments[Confirmed_Qty],T_Shipments[Part Name],$A15,T_Shipments[Effective_Week],100))</f>
        <v/>
      </c>
      <c r="CX15">
        <f>IF(COUNTIF(Material_Detail!$DE:$DE,$A15)&gt;0,IF(ISNUMBER(SEARCH("[済]",INDEX(Material_Detail!$D:$DC,MATCH($A15,Material_Detail!$DE:$DE,0)+1,101))),0,IFERROR(INDEX(Material_Detail!$D:$DC,MATCH($A15,Material_Detail!$DE:$DE,0),101),0)),SUMIFS(T_Shipments[Confirmed_Qty],T_Shipments[Part Name],$A15,T_Shipments[Effective_Week],101))</f>
        <v/>
      </c>
      <c r="CY15">
        <f>IF(COUNTIF(Material_Detail!$DE:$DE,$A15)&gt;0,IF(ISNUMBER(SEARCH("[済]",INDEX(Material_Detail!$D:$DC,MATCH($A15,Material_Detail!$DE:$DE,0)+1,102))),0,IFERROR(INDEX(Material_Detail!$D:$DC,MATCH($A15,Material_Detail!$DE:$DE,0),102),0)),SUMIFS(T_Shipments[Confirmed_Qty],T_Shipments[Part Name],$A15,T_Shipments[Effective_Week],102))</f>
        <v/>
      </c>
      <c r="CZ15">
        <f>IF(COUNTIF(Material_Detail!$DE:$DE,$A15)&gt;0,IF(ISNUMBER(SEARCH("[済]",INDEX(Material_Detail!$D:$DC,MATCH($A15,Material_Detail!$DE:$DE,0)+1,103))),0,IFERROR(INDEX(Material_Detail!$D:$DC,MATCH($A15,Material_Detail!$DE:$DE,0),103),0)),SUMIFS(T_Shipments[Confirmed_Qty],T_Shipments[Part Name],$A15,T_Shipments[Effective_Week],103))</f>
        <v/>
      </c>
      <c r="DA15">
        <f>IF(COUNTIF(Material_Detail!$DE:$DE,$A15)&gt;0,IF(ISNUMBER(SEARCH("[済]",INDEX(Material_Detail!$D:$DC,MATCH($A15,Material_Detail!$DE:$DE,0)+1,104))),0,IFERROR(INDEX(Material_Detail!$D:$DC,MATCH($A15,Material_Detail!$DE:$DE,0),104),0)),SUMIFS(T_Shipments[Confirmed_Qty],T_Shipments[Part Name],$A15,T_Shipments[Effective_Week],104))</f>
        <v/>
      </c>
    </row>
    <row r="16">
      <c r="A16" t="inlineStr">
        <is>
          <t>8EN</t>
        </is>
      </c>
      <c r="B16">
        <f>IF(COUNTIF(Material_Detail!$DE:$DE,$A16)&gt;0,IF(ISNUMBER(SEARCH("[済]",INDEX(Material_Detail!$D:$DC,MATCH($A16,Material_Detail!$DE:$DE,0)+1,1))),0,IFERROR(INDEX(Material_Detail!$D:$DC,MATCH($A16,Material_Detail!$DE:$DE,0),1),0)),SUMIFS(T_Shipments[Confirmed_Qty],T_Shipments[Part Name],$A16,T_Shipments[Effective_Week],1))</f>
        <v/>
      </c>
      <c r="C16">
        <f>IF(COUNTIF(Material_Detail!$DE:$DE,$A16)&gt;0,IF(ISNUMBER(SEARCH("[済]",INDEX(Material_Detail!$D:$DC,MATCH($A16,Material_Detail!$DE:$DE,0)+1,2))),0,IFERROR(INDEX(Material_Detail!$D:$DC,MATCH($A16,Material_Detail!$DE:$DE,0),2),0)),SUMIFS(T_Shipments[Confirmed_Qty],T_Shipments[Part Name],$A16,T_Shipments[Effective_Week],2))</f>
        <v/>
      </c>
      <c r="D16">
        <f>IF(COUNTIF(Material_Detail!$DE:$DE,$A16)&gt;0,IF(ISNUMBER(SEARCH("[済]",INDEX(Material_Detail!$D:$DC,MATCH($A16,Material_Detail!$DE:$DE,0)+1,3))),0,IFERROR(INDEX(Material_Detail!$D:$DC,MATCH($A16,Material_Detail!$DE:$DE,0),3),0)),SUMIFS(T_Shipments[Confirmed_Qty],T_Shipments[Part Name],$A16,T_Shipments[Effective_Week],3))</f>
        <v/>
      </c>
      <c r="E16">
        <f>IF(COUNTIF(Material_Detail!$DE:$DE,$A16)&gt;0,IF(ISNUMBER(SEARCH("[済]",INDEX(Material_Detail!$D:$DC,MATCH($A16,Material_Detail!$DE:$DE,0)+1,4))),0,IFERROR(INDEX(Material_Detail!$D:$DC,MATCH($A16,Material_Detail!$DE:$DE,0),4),0)),SUMIFS(T_Shipments[Confirmed_Qty],T_Shipments[Part Name],$A16,T_Shipments[Effective_Week],4))</f>
        <v/>
      </c>
      <c r="F16">
        <f>IF(COUNTIF(Material_Detail!$DE:$DE,$A16)&gt;0,IF(ISNUMBER(SEARCH("[済]",INDEX(Material_Detail!$D:$DC,MATCH($A16,Material_Detail!$DE:$DE,0)+1,5))),0,IFERROR(INDEX(Material_Detail!$D:$DC,MATCH($A16,Material_Detail!$DE:$DE,0),5),0)),SUMIFS(T_Shipments[Confirmed_Qty],T_Shipments[Part Name],$A16,T_Shipments[Effective_Week],5))</f>
        <v/>
      </c>
      <c r="G16">
        <f>IF(COUNTIF(Material_Detail!$DE:$DE,$A16)&gt;0,IF(ISNUMBER(SEARCH("[済]",INDEX(Material_Detail!$D:$DC,MATCH($A16,Material_Detail!$DE:$DE,0)+1,6))),0,IFERROR(INDEX(Material_Detail!$D:$DC,MATCH($A16,Material_Detail!$DE:$DE,0),6),0)),SUMIFS(T_Shipments[Confirmed_Qty],T_Shipments[Part Name],$A16,T_Shipments[Effective_Week],6))</f>
        <v/>
      </c>
      <c r="H16">
        <f>IF(COUNTIF(Material_Detail!$DE:$DE,$A16)&gt;0,IF(ISNUMBER(SEARCH("[済]",INDEX(Material_Detail!$D:$DC,MATCH($A16,Material_Detail!$DE:$DE,0)+1,7))),0,IFERROR(INDEX(Material_Detail!$D:$DC,MATCH($A16,Material_Detail!$DE:$DE,0),7),0)),SUMIFS(T_Shipments[Confirmed_Qty],T_Shipments[Part Name],$A16,T_Shipments[Effective_Week],7))</f>
        <v/>
      </c>
      <c r="I16">
        <f>IF(COUNTIF(Material_Detail!$DE:$DE,$A16)&gt;0,IF(ISNUMBER(SEARCH("[済]",INDEX(Material_Detail!$D:$DC,MATCH($A16,Material_Detail!$DE:$DE,0)+1,8))),0,IFERROR(INDEX(Material_Detail!$D:$DC,MATCH($A16,Material_Detail!$DE:$DE,0),8),0)),SUMIFS(T_Shipments[Confirmed_Qty],T_Shipments[Part Name],$A16,T_Shipments[Effective_Week],8))</f>
        <v/>
      </c>
      <c r="J16">
        <f>IF(COUNTIF(Material_Detail!$DE:$DE,$A16)&gt;0,IF(ISNUMBER(SEARCH("[済]",INDEX(Material_Detail!$D:$DC,MATCH($A16,Material_Detail!$DE:$DE,0)+1,9))),0,IFERROR(INDEX(Material_Detail!$D:$DC,MATCH($A16,Material_Detail!$DE:$DE,0),9),0)),SUMIFS(T_Shipments[Confirmed_Qty],T_Shipments[Part Name],$A16,T_Shipments[Effective_Week],9))</f>
        <v/>
      </c>
      <c r="K16">
        <f>IF(COUNTIF(Material_Detail!$DE:$DE,$A16)&gt;0,IF(ISNUMBER(SEARCH("[済]",INDEX(Material_Detail!$D:$DC,MATCH($A16,Material_Detail!$DE:$DE,0)+1,10))),0,IFERROR(INDEX(Material_Detail!$D:$DC,MATCH($A16,Material_Detail!$DE:$DE,0),10),0)),SUMIFS(T_Shipments[Confirmed_Qty],T_Shipments[Part Name],$A16,T_Shipments[Effective_Week],10))</f>
        <v/>
      </c>
      <c r="L16">
        <f>IF(COUNTIF(Material_Detail!$DE:$DE,$A16)&gt;0,IF(ISNUMBER(SEARCH("[済]",INDEX(Material_Detail!$D:$DC,MATCH($A16,Material_Detail!$DE:$DE,0)+1,11))),0,IFERROR(INDEX(Material_Detail!$D:$DC,MATCH($A16,Material_Detail!$DE:$DE,0),11),0)),SUMIFS(T_Shipments[Confirmed_Qty],T_Shipments[Part Name],$A16,T_Shipments[Effective_Week],11))</f>
        <v/>
      </c>
      <c r="M16">
        <f>IF(COUNTIF(Material_Detail!$DE:$DE,$A16)&gt;0,IF(ISNUMBER(SEARCH("[済]",INDEX(Material_Detail!$D:$DC,MATCH($A16,Material_Detail!$DE:$DE,0)+1,12))),0,IFERROR(INDEX(Material_Detail!$D:$DC,MATCH($A16,Material_Detail!$DE:$DE,0),12),0)),SUMIFS(T_Shipments[Confirmed_Qty],T_Shipments[Part Name],$A16,T_Shipments[Effective_Week],12))</f>
        <v/>
      </c>
      <c r="N16">
        <f>IF(COUNTIF(Material_Detail!$DE:$DE,$A16)&gt;0,IF(ISNUMBER(SEARCH("[済]",INDEX(Material_Detail!$D:$DC,MATCH($A16,Material_Detail!$DE:$DE,0)+1,13))),0,IFERROR(INDEX(Material_Detail!$D:$DC,MATCH($A16,Material_Detail!$DE:$DE,0),13),0)),SUMIFS(T_Shipments[Confirmed_Qty],T_Shipments[Part Name],$A16,T_Shipments[Effective_Week],13))</f>
        <v/>
      </c>
      <c r="O16">
        <f>IF(COUNTIF(Material_Detail!$DE:$DE,$A16)&gt;0,IF(ISNUMBER(SEARCH("[済]",INDEX(Material_Detail!$D:$DC,MATCH($A16,Material_Detail!$DE:$DE,0)+1,14))),0,IFERROR(INDEX(Material_Detail!$D:$DC,MATCH($A16,Material_Detail!$DE:$DE,0),14),0)),SUMIFS(T_Shipments[Confirmed_Qty],T_Shipments[Part Name],$A16,T_Shipments[Effective_Week],14))</f>
        <v/>
      </c>
      <c r="P16">
        <f>IF(COUNTIF(Material_Detail!$DE:$DE,$A16)&gt;0,IF(ISNUMBER(SEARCH("[済]",INDEX(Material_Detail!$D:$DC,MATCH($A16,Material_Detail!$DE:$DE,0)+1,15))),0,IFERROR(INDEX(Material_Detail!$D:$DC,MATCH($A16,Material_Detail!$DE:$DE,0),15),0)),SUMIFS(T_Shipments[Confirmed_Qty],T_Shipments[Part Name],$A16,T_Shipments[Effective_Week],15))</f>
        <v/>
      </c>
      <c r="Q16">
        <f>IF(COUNTIF(Material_Detail!$DE:$DE,$A16)&gt;0,IF(ISNUMBER(SEARCH("[済]",INDEX(Material_Detail!$D:$DC,MATCH($A16,Material_Detail!$DE:$DE,0)+1,16))),0,IFERROR(INDEX(Material_Detail!$D:$DC,MATCH($A16,Material_Detail!$DE:$DE,0),16),0)),SUMIFS(T_Shipments[Confirmed_Qty],T_Shipments[Part Name],$A16,T_Shipments[Effective_Week],16))</f>
        <v/>
      </c>
      <c r="R16">
        <f>IF(COUNTIF(Material_Detail!$DE:$DE,$A16)&gt;0,IF(ISNUMBER(SEARCH("[済]",INDEX(Material_Detail!$D:$DC,MATCH($A16,Material_Detail!$DE:$DE,0)+1,17))),0,IFERROR(INDEX(Material_Detail!$D:$DC,MATCH($A16,Material_Detail!$DE:$DE,0),17),0)),SUMIFS(T_Shipments[Confirmed_Qty],T_Shipments[Part Name],$A16,T_Shipments[Effective_Week],17))</f>
        <v/>
      </c>
      <c r="S16">
        <f>IF(COUNTIF(Material_Detail!$DE:$DE,$A16)&gt;0,IF(ISNUMBER(SEARCH("[済]",INDEX(Material_Detail!$D:$DC,MATCH($A16,Material_Detail!$DE:$DE,0)+1,18))),0,IFERROR(INDEX(Material_Detail!$D:$DC,MATCH($A16,Material_Detail!$DE:$DE,0),18),0)),SUMIFS(T_Shipments[Confirmed_Qty],T_Shipments[Part Name],$A16,T_Shipments[Effective_Week],18))</f>
        <v/>
      </c>
      <c r="T16">
        <f>IF(COUNTIF(Material_Detail!$DE:$DE,$A16)&gt;0,IF(ISNUMBER(SEARCH("[済]",INDEX(Material_Detail!$D:$DC,MATCH($A16,Material_Detail!$DE:$DE,0)+1,19))),0,IFERROR(INDEX(Material_Detail!$D:$DC,MATCH($A16,Material_Detail!$DE:$DE,0),19),0)),SUMIFS(T_Shipments[Confirmed_Qty],T_Shipments[Part Name],$A16,T_Shipments[Effective_Week],19))</f>
        <v/>
      </c>
      <c r="U16">
        <f>IF(COUNTIF(Material_Detail!$DE:$DE,$A16)&gt;0,IF(ISNUMBER(SEARCH("[済]",INDEX(Material_Detail!$D:$DC,MATCH($A16,Material_Detail!$DE:$DE,0)+1,20))),0,IFERROR(INDEX(Material_Detail!$D:$DC,MATCH($A16,Material_Detail!$DE:$DE,0),20),0)),SUMIFS(T_Shipments[Confirmed_Qty],T_Shipments[Part Name],$A16,T_Shipments[Effective_Week],20))</f>
        <v/>
      </c>
      <c r="V16">
        <f>IF(COUNTIF(Material_Detail!$DE:$DE,$A16)&gt;0,IF(ISNUMBER(SEARCH("[済]",INDEX(Material_Detail!$D:$DC,MATCH($A16,Material_Detail!$DE:$DE,0)+1,21))),0,IFERROR(INDEX(Material_Detail!$D:$DC,MATCH($A16,Material_Detail!$DE:$DE,0),21),0)),SUMIFS(T_Shipments[Confirmed_Qty],T_Shipments[Part Name],$A16,T_Shipments[Effective_Week],21))</f>
        <v/>
      </c>
      <c r="W16">
        <f>IF(COUNTIF(Material_Detail!$DE:$DE,$A16)&gt;0,IF(ISNUMBER(SEARCH("[済]",INDEX(Material_Detail!$D:$DC,MATCH($A16,Material_Detail!$DE:$DE,0)+1,22))),0,IFERROR(INDEX(Material_Detail!$D:$DC,MATCH($A16,Material_Detail!$DE:$DE,0),22),0)),SUMIFS(T_Shipments[Confirmed_Qty],T_Shipments[Part Name],$A16,T_Shipments[Effective_Week],22))</f>
        <v/>
      </c>
      <c r="X16">
        <f>IF(COUNTIF(Material_Detail!$DE:$DE,$A16)&gt;0,IF(ISNUMBER(SEARCH("[済]",INDEX(Material_Detail!$D:$DC,MATCH($A16,Material_Detail!$DE:$DE,0)+1,23))),0,IFERROR(INDEX(Material_Detail!$D:$DC,MATCH($A16,Material_Detail!$DE:$DE,0),23),0)),SUMIFS(T_Shipments[Confirmed_Qty],T_Shipments[Part Name],$A16,T_Shipments[Effective_Week],23))</f>
        <v/>
      </c>
      <c r="Y16">
        <f>IF(COUNTIF(Material_Detail!$DE:$DE,$A16)&gt;0,IF(ISNUMBER(SEARCH("[済]",INDEX(Material_Detail!$D:$DC,MATCH($A16,Material_Detail!$DE:$DE,0)+1,24))),0,IFERROR(INDEX(Material_Detail!$D:$DC,MATCH($A16,Material_Detail!$DE:$DE,0),24),0)),SUMIFS(T_Shipments[Confirmed_Qty],T_Shipments[Part Name],$A16,T_Shipments[Effective_Week],24))</f>
        <v/>
      </c>
      <c r="Z16">
        <f>IF(COUNTIF(Material_Detail!$DE:$DE,$A16)&gt;0,IF(ISNUMBER(SEARCH("[済]",INDEX(Material_Detail!$D:$DC,MATCH($A16,Material_Detail!$DE:$DE,0)+1,25))),0,IFERROR(INDEX(Material_Detail!$D:$DC,MATCH($A16,Material_Detail!$DE:$DE,0),25),0)),SUMIFS(T_Shipments[Confirmed_Qty],T_Shipments[Part Name],$A16,T_Shipments[Effective_Week],25))</f>
        <v/>
      </c>
      <c r="AA16">
        <f>IF(COUNTIF(Material_Detail!$DE:$DE,$A16)&gt;0,IF(ISNUMBER(SEARCH("[済]",INDEX(Material_Detail!$D:$DC,MATCH($A16,Material_Detail!$DE:$DE,0)+1,26))),0,IFERROR(INDEX(Material_Detail!$D:$DC,MATCH($A16,Material_Detail!$DE:$DE,0),26),0)),SUMIFS(T_Shipments[Confirmed_Qty],T_Shipments[Part Name],$A16,T_Shipments[Effective_Week],26))</f>
        <v/>
      </c>
      <c r="AB16">
        <f>IF(COUNTIF(Material_Detail!$DE:$DE,$A16)&gt;0,IF(ISNUMBER(SEARCH("[済]",INDEX(Material_Detail!$D:$DC,MATCH($A16,Material_Detail!$DE:$DE,0)+1,27))),0,IFERROR(INDEX(Material_Detail!$D:$DC,MATCH($A16,Material_Detail!$DE:$DE,0),27),0)),SUMIFS(T_Shipments[Confirmed_Qty],T_Shipments[Part Name],$A16,T_Shipments[Effective_Week],27))</f>
        <v/>
      </c>
      <c r="AC16">
        <f>IF(COUNTIF(Material_Detail!$DE:$DE,$A16)&gt;0,IF(ISNUMBER(SEARCH("[済]",INDEX(Material_Detail!$D:$DC,MATCH($A16,Material_Detail!$DE:$DE,0)+1,28))),0,IFERROR(INDEX(Material_Detail!$D:$DC,MATCH($A16,Material_Detail!$DE:$DE,0),28),0)),SUMIFS(T_Shipments[Confirmed_Qty],T_Shipments[Part Name],$A16,T_Shipments[Effective_Week],28))</f>
        <v/>
      </c>
      <c r="AD16">
        <f>IF(COUNTIF(Material_Detail!$DE:$DE,$A16)&gt;0,IF(ISNUMBER(SEARCH("[済]",INDEX(Material_Detail!$D:$DC,MATCH($A16,Material_Detail!$DE:$DE,0)+1,29))),0,IFERROR(INDEX(Material_Detail!$D:$DC,MATCH($A16,Material_Detail!$DE:$DE,0),29),0)),SUMIFS(T_Shipments[Confirmed_Qty],T_Shipments[Part Name],$A16,T_Shipments[Effective_Week],29))</f>
        <v/>
      </c>
      <c r="AE16">
        <f>IF(COUNTIF(Material_Detail!$DE:$DE,$A16)&gt;0,IF(ISNUMBER(SEARCH("[済]",INDEX(Material_Detail!$D:$DC,MATCH($A16,Material_Detail!$DE:$DE,0)+1,30))),0,IFERROR(INDEX(Material_Detail!$D:$DC,MATCH($A16,Material_Detail!$DE:$DE,0),30),0)),SUMIFS(T_Shipments[Confirmed_Qty],T_Shipments[Part Name],$A16,T_Shipments[Effective_Week],30))</f>
        <v/>
      </c>
      <c r="AF16">
        <f>IF(COUNTIF(Material_Detail!$DE:$DE,$A16)&gt;0,IF(ISNUMBER(SEARCH("[済]",INDEX(Material_Detail!$D:$DC,MATCH($A16,Material_Detail!$DE:$DE,0)+1,31))),0,IFERROR(INDEX(Material_Detail!$D:$DC,MATCH($A16,Material_Detail!$DE:$DE,0),31),0)),SUMIFS(T_Shipments[Confirmed_Qty],T_Shipments[Part Name],$A16,T_Shipments[Effective_Week],31))</f>
        <v/>
      </c>
      <c r="AG16">
        <f>IF(COUNTIF(Material_Detail!$DE:$DE,$A16)&gt;0,IF(ISNUMBER(SEARCH("[済]",INDEX(Material_Detail!$D:$DC,MATCH($A16,Material_Detail!$DE:$DE,0)+1,32))),0,IFERROR(INDEX(Material_Detail!$D:$DC,MATCH($A16,Material_Detail!$DE:$DE,0),32),0)),SUMIFS(T_Shipments[Confirmed_Qty],T_Shipments[Part Name],$A16,T_Shipments[Effective_Week],32))</f>
        <v/>
      </c>
      <c r="AH16">
        <f>IF(COUNTIF(Material_Detail!$DE:$DE,$A16)&gt;0,IF(ISNUMBER(SEARCH("[済]",INDEX(Material_Detail!$D:$DC,MATCH($A16,Material_Detail!$DE:$DE,0)+1,33))),0,IFERROR(INDEX(Material_Detail!$D:$DC,MATCH($A16,Material_Detail!$DE:$DE,0),33),0)),SUMIFS(T_Shipments[Confirmed_Qty],T_Shipments[Part Name],$A16,T_Shipments[Effective_Week],33))</f>
        <v/>
      </c>
      <c r="AI16">
        <f>IF(COUNTIF(Material_Detail!$DE:$DE,$A16)&gt;0,IF(ISNUMBER(SEARCH("[済]",INDEX(Material_Detail!$D:$DC,MATCH($A16,Material_Detail!$DE:$DE,0)+1,34))),0,IFERROR(INDEX(Material_Detail!$D:$DC,MATCH($A16,Material_Detail!$DE:$DE,0),34),0)),SUMIFS(T_Shipments[Confirmed_Qty],T_Shipments[Part Name],$A16,T_Shipments[Effective_Week],34))</f>
        <v/>
      </c>
      <c r="AJ16">
        <f>IF(COUNTIF(Material_Detail!$DE:$DE,$A16)&gt;0,IF(ISNUMBER(SEARCH("[済]",INDEX(Material_Detail!$D:$DC,MATCH($A16,Material_Detail!$DE:$DE,0)+1,35))),0,IFERROR(INDEX(Material_Detail!$D:$DC,MATCH($A16,Material_Detail!$DE:$DE,0),35),0)),SUMIFS(T_Shipments[Confirmed_Qty],T_Shipments[Part Name],$A16,T_Shipments[Effective_Week],35))</f>
        <v/>
      </c>
      <c r="AK16">
        <f>IF(COUNTIF(Material_Detail!$DE:$DE,$A16)&gt;0,IF(ISNUMBER(SEARCH("[済]",INDEX(Material_Detail!$D:$DC,MATCH($A16,Material_Detail!$DE:$DE,0)+1,36))),0,IFERROR(INDEX(Material_Detail!$D:$DC,MATCH($A16,Material_Detail!$DE:$DE,0),36),0)),SUMIFS(T_Shipments[Confirmed_Qty],T_Shipments[Part Name],$A16,T_Shipments[Effective_Week],36))</f>
        <v/>
      </c>
      <c r="AL16">
        <f>IF(COUNTIF(Material_Detail!$DE:$DE,$A16)&gt;0,IF(ISNUMBER(SEARCH("[済]",INDEX(Material_Detail!$D:$DC,MATCH($A16,Material_Detail!$DE:$DE,0)+1,37))),0,IFERROR(INDEX(Material_Detail!$D:$DC,MATCH($A16,Material_Detail!$DE:$DE,0),37),0)),SUMIFS(T_Shipments[Confirmed_Qty],T_Shipments[Part Name],$A16,T_Shipments[Effective_Week],37))</f>
        <v/>
      </c>
      <c r="AM16">
        <f>IF(COUNTIF(Material_Detail!$DE:$DE,$A16)&gt;0,IF(ISNUMBER(SEARCH("[済]",INDEX(Material_Detail!$D:$DC,MATCH($A16,Material_Detail!$DE:$DE,0)+1,38))),0,IFERROR(INDEX(Material_Detail!$D:$DC,MATCH($A16,Material_Detail!$DE:$DE,0),38),0)),SUMIFS(T_Shipments[Confirmed_Qty],T_Shipments[Part Name],$A16,T_Shipments[Effective_Week],38))</f>
        <v/>
      </c>
      <c r="AN16">
        <f>IF(COUNTIF(Material_Detail!$DE:$DE,$A16)&gt;0,IF(ISNUMBER(SEARCH("[済]",INDEX(Material_Detail!$D:$DC,MATCH($A16,Material_Detail!$DE:$DE,0)+1,39))),0,IFERROR(INDEX(Material_Detail!$D:$DC,MATCH($A16,Material_Detail!$DE:$DE,0),39),0)),SUMIFS(T_Shipments[Confirmed_Qty],T_Shipments[Part Name],$A16,T_Shipments[Effective_Week],39))</f>
        <v/>
      </c>
      <c r="AO16">
        <f>IF(COUNTIF(Material_Detail!$DE:$DE,$A16)&gt;0,IF(ISNUMBER(SEARCH("[済]",INDEX(Material_Detail!$D:$DC,MATCH($A16,Material_Detail!$DE:$DE,0)+1,40))),0,IFERROR(INDEX(Material_Detail!$D:$DC,MATCH($A16,Material_Detail!$DE:$DE,0),40),0)),SUMIFS(T_Shipments[Confirmed_Qty],T_Shipments[Part Name],$A16,T_Shipments[Effective_Week],40))</f>
        <v/>
      </c>
      <c r="AP16">
        <f>IF(COUNTIF(Material_Detail!$DE:$DE,$A16)&gt;0,IF(ISNUMBER(SEARCH("[済]",INDEX(Material_Detail!$D:$DC,MATCH($A16,Material_Detail!$DE:$DE,0)+1,41))),0,IFERROR(INDEX(Material_Detail!$D:$DC,MATCH($A16,Material_Detail!$DE:$DE,0),41),0)),SUMIFS(T_Shipments[Confirmed_Qty],T_Shipments[Part Name],$A16,T_Shipments[Effective_Week],41))</f>
        <v/>
      </c>
      <c r="AQ16">
        <f>IF(COUNTIF(Material_Detail!$DE:$DE,$A16)&gt;0,IF(ISNUMBER(SEARCH("[済]",INDEX(Material_Detail!$D:$DC,MATCH($A16,Material_Detail!$DE:$DE,0)+1,42))),0,IFERROR(INDEX(Material_Detail!$D:$DC,MATCH($A16,Material_Detail!$DE:$DE,0),42),0)),SUMIFS(T_Shipments[Confirmed_Qty],T_Shipments[Part Name],$A16,T_Shipments[Effective_Week],42))</f>
        <v/>
      </c>
      <c r="AR16">
        <f>IF(COUNTIF(Material_Detail!$DE:$DE,$A16)&gt;0,IF(ISNUMBER(SEARCH("[済]",INDEX(Material_Detail!$D:$DC,MATCH($A16,Material_Detail!$DE:$DE,0)+1,43))),0,IFERROR(INDEX(Material_Detail!$D:$DC,MATCH($A16,Material_Detail!$DE:$DE,0),43),0)),SUMIFS(T_Shipments[Confirmed_Qty],T_Shipments[Part Name],$A16,T_Shipments[Effective_Week],43))</f>
        <v/>
      </c>
      <c r="AS16">
        <f>IF(COUNTIF(Material_Detail!$DE:$DE,$A16)&gt;0,IF(ISNUMBER(SEARCH("[済]",INDEX(Material_Detail!$D:$DC,MATCH($A16,Material_Detail!$DE:$DE,0)+1,44))),0,IFERROR(INDEX(Material_Detail!$D:$DC,MATCH($A16,Material_Detail!$DE:$DE,0),44),0)),SUMIFS(T_Shipments[Confirmed_Qty],T_Shipments[Part Name],$A16,T_Shipments[Effective_Week],44))</f>
        <v/>
      </c>
      <c r="AT16">
        <f>IF(COUNTIF(Material_Detail!$DE:$DE,$A16)&gt;0,IF(ISNUMBER(SEARCH("[済]",INDEX(Material_Detail!$D:$DC,MATCH($A16,Material_Detail!$DE:$DE,0)+1,45))),0,IFERROR(INDEX(Material_Detail!$D:$DC,MATCH($A16,Material_Detail!$DE:$DE,0),45),0)),SUMIFS(T_Shipments[Confirmed_Qty],T_Shipments[Part Name],$A16,T_Shipments[Effective_Week],45))</f>
        <v/>
      </c>
      <c r="AU16">
        <f>IF(COUNTIF(Material_Detail!$DE:$DE,$A16)&gt;0,IF(ISNUMBER(SEARCH("[済]",INDEX(Material_Detail!$D:$DC,MATCH($A16,Material_Detail!$DE:$DE,0)+1,46))),0,IFERROR(INDEX(Material_Detail!$D:$DC,MATCH($A16,Material_Detail!$DE:$DE,0),46),0)),SUMIFS(T_Shipments[Confirmed_Qty],T_Shipments[Part Name],$A16,T_Shipments[Effective_Week],46))</f>
        <v/>
      </c>
      <c r="AV16">
        <f>IF(COUNTIF(Material_Detail!$DE:$DE,$A16)&gt;0,IF(ISNUMBER(SEARCH("[済]",INDEX(Material_Detail!$D:$DC,MATCH($A16,Material_Detail!$DE:$DE,0)+1,47))),0,IFERROR(INDEX(Material_Detail!$D:$DC,MATCH($A16,Material_Detail!$DE:$DE,0),47),0)),SUMIFS(T_Shipments[Confirmed_Qty],T_Shipments[Part Name],$A16,T_Shipments[Effective_Week],47))</f>
        <v/>
      </c>
      <c r="AW16">
        <f>IF(COUNTIF(Material_Detail!$DE:$DE,$A16)&gt;0,IF(ISNUMBER(SEARCH("[済]",INDEX(Material_Detail!$D:$DC,MATCH($A16,Material_Detail!$DE:$DE,0)+1,48))),0,IFERROR(INDEX(Material_Detail!$D:$DC,MATCH($A16,Material_Detail!$DE:$DE,0),48),0)),SUMIFS(T_Shipments[Confirmed_Qty],T_Shipments[Part Name],$A16,T_Shipments[Effective_Week],48))</f>
        <v/>
      </c>
      <c r="AX16">
        <f>IF(COUNTIF(Material_Detail!$DE:$DE,$A16)&gt;0,IF(ISNUMBER(SEARCH("[済]",INDEX(Material_Detail!$D:$DC,MATCH($A16,Material_Detail!$DE:$DE,0)+1,49))),0,IFERROR(INDEX(Material_Detail!$D:$DC,MATCH($A16,Material_Detail!$DE:$DE,0),49),0)),SUMIFS(T_Shipments[Confirmed_Qty],T_Shipments[Part Name],$A16,T_Shipments[Effective_Week],49))</f>
        <v/>
      </c>
      <c r="AY16">
        <f>IF(COUNTIF(Material_Detail!$DE:$DE,$A16)&gt;0,IF(ISNUMBER(SEARCH("[済]",INDEX(Material_Detail!$D:$DC,MATCH($A16,Material_Detail!$DE:$DE,0)+1,50))),0,IFERROR(INDEX(Material_Detail!$D:$DC,MATCH($A16,Material_Detail!$DE:$DE,0),50),0)),SUMIFS(T_Shipments[Confirmed_Qty],T_Shipments[Part Name],$A16,T_Shipments[Effective_Week],50))</f>
        <v/>
      </c>
      <c r="AZ16">
        <f>IF(COUNTIF(Material_Detail!$DE:$DE,$A16)&gt;0,IF(ISNUMBER(SEARCH("[済]",INDEX(Material_Detail!$D:$DC,MATCH($A16,Material_Detail!$DE:$DE,0)+1,51))),0,IFERROR(INDEX(Material_Detail!$D:$DC,MATCH($A16,Material_Detail!$DE:$DE,0),51),0)),SUMIFS(T_Shipments[Confirmed_Qty],T_Shipments[Part Name],$A16,T_Shipments[Effective_Week],51))</f>
        <v/>
      </c>
      <c r="BA16">
        <f>IF(COUNTIF(Material_Detail!$DE:$DE,$A16)&gt;0,IF(ISNUMBER(SEARCH("[済]",INDEX(Material_Detail!$D:$DC,MATCH($A16,Material_Detail!$DE:$DE,0)+1,52))),0,IFERROR(INDEX(Material_Detail!$D:$DC,MATCH($A16,Material_Detail!$DE:$DE,0),52),0)),SUMIFS(T_Shipments[Confirmed_Qty],T_Shipments[Part Name],$A16,T_Shipments[Effective_Week],52))</f>
        <v/>
      </c>
      <c r="BB16">
        <f>IF(COUNTIF(Material_Detail!$DE:$DE,$A16)&gt;0,IF(ISNUMBER(SEARCH("[済]",INDEX(Material_Detail!$D:$DC,MATCH($A16,Material_Detail!$DE:$DE,0)+1,53))),0,IFERROR(INDEX(Material_Detail!$D:$DC,MATCH($A16,Material_Detail!$DE:$DE,0),53),0)),SUMIFS(T_Shipments[Confirmed_Qty],T_Shipments[Part Name],$A16,T_Shipments[Effective_Week],53))</f>
        <v/>
      </c>
      <c r="BC16">
        <f>IF(COUNTIF(Material_Detail!$DE:$DE,$A16)&gt;0,IF(ISNUMBER(SEARCH("[済]",INDEX(Material_Detail!$D:$DC,MATCH($A16,Material_Detail!$DE:$DE,0)+1,54))),0,IFERROR(INDEX(Material_Detail!$D:$DC,MATCH($A16,Material_Detail!$DE:$DE,0),54),0)),SUMIFS(T_Shipments[Confirmed_Qty],T_Shipments[Part Name],$A16,T_Shipments[Effective_Week],54))</f>
        <v/>
      </c>
      <c r="BD16">
        <f>IF(COUNTIF(Material_Detail!$DE:$DE,$A16)&gt;0,IF(ISNUMBER(SEARCH("[済]",INDEX(Material_Detail!$D:$DC,MATCH($A16,Material_Detail!$DE:$DE,0)+1,55))),0,IFERROR(INDEX(Material_Detail!$D:$DC,MATCH($A16,Material_Detail!$DE:$DE,0),55),0)),SUMIFS(T_Shipments[Confirmed_Qty],T_Shipments[Part Name],$A16,T_Shipments[Effective_Week],55))</f>
        <v/>
      </c>
      <c r="BE16">
        <f>IF(COUNTIF(Material_Detail!$DE:$DE,$A16)&gt;0,IF(ISNUMBER(SEARCH("[済]",INDEX(Material_Detail!$D:$DC,MATCH($A16,Material_Detail!$DE:$DE,0)+1,56))),0,IFERROR(INDEX(Material_Detail!$D:$DC,MATCH($A16,Material_Detail!$DE:$DE,0),56),0)),SUMIFS(T_Shipments[Confirmed_Qty],T_Shipments[Part Name],$A16,T_Shipments[Effective_Week],56))</f>
        <v/>
      </c>
      <c r="BF16">
        <f>IF(COUNTIF(Material_Detail!$DE:$DE,$A16)&gt;0,IF(ISNUMBER(SEARCH("[済]",INDEX(Material_Detail!$D:$DC,MATCH($A16,Material_Detail!$DE:$DE,0)+1,57))),0,IFERROR(INDEX(Material_Detail!$D:$DC,MATCH($A16,Material_Detail!$DE:$DE,0),57),0)),SUMIFS(T_Shipments[Confirmed_Qty],T_Shipments[Part Name],$A16,T_Shipments[Effective_Week],57))</f>
        <v/>
      </c>
      <c r="BG16">
        <f>IF(COUNTIF(Material_Detail!$DE:$DE,$A16)&gt;0,IF(ISNUMBER(SEARCH("[済]",INDEX(Material_Detail!$D:$DC,MATCH($A16,Material_Detail!$DE:$DE,0)+1,58))),0,IFERROR(INDEX(Material_Detail!$D:$DC,MATCH($A16,Material_Detail!$DE:$DE,0),58),0)),SUMIFS(T_Shipments[Confirmed_Qty],T_Shipments[Part Name],$A16,T_Shipments[Effective_Week],58))</f>
        <v/>
      </c>
      <c r="BH16">
        <f>IF(COUNTIF(Material_Detail!$DE:$DE,$A16)&gt;0,IF(ISNUMBER(SEARCH("[済]",INDEX(Material_Detail!$D:$DC,MATCH($A16,Material_Detail!$DE:$DE,0)+1,59))),0,IFERROR(INDEX(Material_Detail!$D:$DC,MATCH($A16,Material_Detail!$DE:$DE,0),59),0)),SUMIFS(T_Shipments[Confirmed_Qty],T_Shipments[Part Name],$A16,T_Shipments[Effective_Week],59))</f>
        <v/>
      </c>
      <c r="BI16">
        <f>IF(COUNTIF(Material_Detail!$DE:$DE,$A16)&gt;0,IF(ISNUMBER(SEARCH("[済]",INDEX(Material_Detail!$D:$DC,MATCH($A16,Material_Detail!$DE:$DE,0)+1,60))),0,IFERROR(INDEX(Material_Detail!$D:$DC,MATCH($A16,Material_Detail!$DE:$DE,0),60),0)),SUMIFS(T_Shipments[Confirmed_Qty],T_Shipments[Part Name],$A16,T_Shipments[Effective_Week],60))</f>
        <v/>
      </c>
      <c r="BJ16">
        <f>IF(COUNTIF(Material_Detail!$DE:$DE,$A16)&gt;0,IF(ISNUMBER(SEARCH("[済]",INDEX(Material_Detail!$D:$DC,MATCH($A16,Material_Detail!$DE:$DE,0)+1,61))),0,IFERROR(INDEX(Material_Detail!$D:$DC,MATCH($A16,Material_Detail!$DE:$DE,0),61),0)),SUMIFS(T_Shipments[Confirmed_Qty],T_Shipments[Part Name],$A16,T_Shipments[Effective_Week],61))</f>
        <v/>
      </c>
      <c r="BK16">
        <f>IF(COUNTIF(Material_Detail!$DE:$DE,$A16)&gt;0,IF(ISNUMBER(SEARCH("[済]",INDEX(Material_Detail!$D:$DC,MATCH($A16,Material_Detail!$DE:$DE,0)+1,62))),0,IFERROR(INDEX(Material_Detail!$D:$DC,MATCH($A16,Material_Detail!$DE:$DE,0),62),0)),SUMIFS(T_Shipments[Confirmed_Qty],T_Shipments[Part Name],$A16,T_Shipments[Effective_Week],62))</f>
        <v/>
      </c>
      <c r="BL16">
        <f>IF(COUNTIF(Material_Detail!$DE:$DE,$A16)&gt;0,IF(ISNUMBER(SEARCH("[済]",INDEX(Material_Detail!$D:$DC,MATCH($A16,Material_Detail!$DE:$DE,0)+1,63))),0,IFERROR(INDEX(Material_Detail!$D:$DC,MATCH($A16,Material_Detail!$DE:$DE,0),63),0)),SUMIFS(T_Shipments[Confirmed_Qty],T_Shipments[Part Name],$A16,T_Shipments[Effective_Week],63))</f>
        <v/>
      </c>
      <c r="BM16">
        <f>IF(COUNTIF(Material_Detail!$DE:$DE,$A16)&gt;0,IF(ISNUMBER(SEARCH("[済]",INDEX(Material_Detail!$D:$DC,MATCH($A16,Material_Detail!$DE:$DE,0)+1,64))),0,IFERROR(INDEX(Material_Detail!$D:$DC,MATCH($A16,Material_Detail!$DE:$DE,0),64),0)),SUMIFS(T_Shipments[Confirmed_Qty],T_Shipments[Part Name],$A16,T_Shipments[Effective_Week],64))</f>
        <v/>
      </c>
      <c r="BN16">
        <f>IF(COUNTIF(Material_Detail!$DE:$DE,$A16)&gt;0,IF(ISNUMBER(SEARCH("[済]",INDEX(Material_Detail!$D:$DC,MATCH($A16,Material_Detail!$DE:$DE,0)+1,65))),0,IFERROR(INDEX(Material_Detail!$D:$DC,MATCH($A16,Material_Detail!$DE:$DE,0),65),0)),SUMIFS(T_Shipments[Confirmed_Qty],T_Shipments[Part Name],$A16,T_Shipments[Effective_Week],65))</f>
        <v/>
      </c>
      <c r="BO16">
        <f>IF(COUNTIF(Material_Detail!$DE:$DE,$A16)&gt;0,IF(ISNUMBER(SEARCH("[済]",INDEX(Material_Detail!$D:$DC,MATCH($A16,Material_Detail!$DE:$DE,0)+1,66))),0,IFERROR(INDEX(Material_Detail!$D:$DC,MATCH($A16,Material_Detail!$DE:$DE,0),66),0)),SUMIFS(T_Shipments[Confirmed_Qty],T_Shipments[Part Name],$A16,T_Shipments[Effective_Week],66))</f>
        <v/>
      </c>
      <c r="BP16">
        <f>IF(COUNTIF(Material_Detail!$DE:$DE,$A16)&gt;0,IF(ISNUMBER(SEARCH("[済]",INDEX(Material_Detail!$D:$DC,MATCH($A16,Material_Detail!$DE:$DE,0)+1,67))),0,IFERROR(INDEX(Material_Detail!$D:$DC,MATCH($A16,Material_Detail!$DE:$DE,0),67),0)),SUMIFS(T_Shipments[Confirmed_Qty],T_Shipments[Part Name],$A16,T_Shipments[Effective_Week],67))</f>
        <v/>
      </c>
      <c r="BQ16">
        <f>IF(COUNTIF(Material_Detail!$DE:$DE,$A16)&gt;0,IF(ISNUMBER(SEARCH("[済]",INDEX(Material_Detail!$D:$DC,MATCH($A16,Material_Detail!$DE:$DE,0)+1,68))),0,IFERROR(INDEX(Material_Detail!$D:$DC,MATCH($A16,Material_Detail!$DE:$DE,0),68),0)),SUMIFS(T_Shipments[Confirmed_Qty],T_Shipments[Part Name],$A16,T_Shipments[Effective_Week],68))</f>
        <v/>
      </c>
      <c r="BR16">
        <f>IF(COUNTIF(Material_Detail!$DE:$DE,$A16)&gt;0,IF(ISNUMBER(SEARCH("[済]",INDEX(Material_Detail!$D:$DC,MATCH($A16,Material_Detail!$DE:$DE,0)+1,69))),0,IFERROR(INDEX(Material_Detail!$D:$DC,MATCH($A16,Material_Detail!$DE:$DE,0),69),0)),SUMIFS(T_Shipments[Confirmed_Qty],T_Shipments[Part Name],$A16,T_Shipments[Effective_Week],69))</f>
        <v/>
      </c>
      <c r="BS16">
        <f>IF(COUNTIF(Material_Detail!$DE:$DE,$A16)&gt;0,IF(ISNUMBER(SEARCH("[済]",INDEX(Material_Detail!$D:$DC,MATCH($A16,Material_Detail!$DE:$DE,0)+1,70))),0,IFERROR(INDEX(Material_Detail!$D:$DC,MATCH($A16,Material_Detail!$DE:$DE,0),70),0)),SUMIFS(T_Shipments[Confirmed_Qty],T_Shipments[Part Name],$A16,T_Shipments[Effective_Week],70))</f>
        <v/>
      </c>
      <c r="BT16">
        <f>IF(COUNTIF(Material_Detail!$DE:$DE,$A16)&gt;0,IF(ISNUMBER(SEARCH("[済]",INDEX(Material_Detail!$D:$DC,MATCH($A16,Material_Detail!$DE:$DE,0)+1,71))),0,IFERROR(INDEX(Material_Detail!$D:$DC,MATCH($A16,Material_Detail!$DE:$DE,0),71),0)),SUMIFS(T_Shipments[Confirmed_Qty],T_Shipments[Part Name],$A16,T_Shipments[Effective_Week],71))</f>
        <v/>
      </c>
      <c r="BU16">
        <f>IF(COUNTIF(Material_Detail!$DE:$DE,$A16)&gt;0,IF(ISNUMBER(SEARCH("[済]",INDEX(Material_Detail!$D:$DC,MATCH($A16,Material_Detail!$DE:$DE,0)+1,72))),0,IFERROR(INDEX(Material_Detail!$D:$DC,MATCH($A16,Material_Detail!$DE:$DE,0),72),0)),SUMIFS(T_Shipments[Confirmed_Qty],T_Shipments[Part Name],$A16,T_Shipments[Effective_Week],72))</f>
        <v/>
      </c>
      <c r="BV16">
        <f>IF(COUNTIF(Material_Detail!$DE:$DE,$A16)&gt;0,IF(ISNUMBER(SEARCH("[済]",INDEX(Material_Detail!$D:$DC,MATCH($A16,Material_Detail!$DE:$DE,0)+1,73))),0,IFERROR(INDEX(Material_Detail!$D:$DC,MATCH($A16,Material_Detail!$DE:$DE,0),73),0)),SUMIFS(T_Shipments[Confirmed_Qty],T_Shipments[Part Name],$A16,T_Shipments[Effective_Week],73))</f>
        <v/>
      </c>
      <c r="BW16">
        <f>IF(COUNTIF(Material_Detail!$DE:$DE,$A16)&gt;0,IF(ISNUMBER(SEARCH("[済]",INDEX(Material_Detail!$D:$DC,MATCH($A16,Material_Detail!$DE:$DE,0)+1,74))),0,IFERROR(INDEX(Material_Detail!$D:$DC,MATCH($A16,Material_Detail!$DE:$DE,0),74),0)),SUMIFS(T_Shipments[Confirmed_Qty],T_Shipments[Part Name],$A16,T_Shipments[Effective_Week],74))</f>
        <v/>
      </c>
      <c r="BX16">
        <f>IF(COUNTIF(Material_Detail!$DE:$DE,$A16)&gt;0,IF(ISNUMBER(SEARCH("[済]",INDEX(Material_Detail!$D:$DC,MATCH($A16,Material_Detail!$DE:$DE,0)+1,75))),0,IFERROR(INDEX(Material_Detail!$D:$DC,MATCH($A16,Material_Detail!$DE:$DE,0),75),0)),SUMIFS(T_Shipments[Confirmed_Qty],T_Shipments[Part Name],$A16,T_Shipments[Effective_Week],75))</f>
        <v/>
      </c>
      <c r="BY16">
        <f>IF(COUNTIF(Material_Detail!$DE:$DE,$A16)&gt;0,IF(ISNUMBER(SEARCH("[済]",INDEX(Material_Detail!$D:$DC,MATCH($A16,Material_Detail!$DE:$DE,0)+1,76))),0,IFERROR(INDEX(Material_Detail!$D:$DC,MATCH($A16,Material_Detail!$DE:$DE,0),76),0)),SUMIFS(T_Shipments[Confirmed_Qty],T_Shipments[Part Name],$A16,T_Shipments[Effective_Week],76))</f>
        <v/>
      </c>
      <c r="BZ16">
        <f>IF(COUNTIF(Material_Detail!$DE:$DE,$A16)&gt;0,IF(ISNUMBER(SEARCH("[済]",INDEX(Material_Detail!$D:$DC,MATCH($A16,Material_Detail!$DE:$DE,0)+1,77))),0,IFERROR(INDEX(Material_Detail!$D:$DC,MATCH($A16,Material_Detail!$DE:$DE,0),77),0)),SUMIFS(T_Shipments[Confirmed_Qty],T_Shipments[Part Name],$A16,T_Shipments[Effective_Week],77))</f>
        <v/>
      </c>
      <c r="CA16">
        <f>IF(COUNTIF(Material_Detail!$DE:$DE,$A16)&gt;0,IF(ISNUMBER(SEARCH("[済]",INDEX(Material_Detail!$D:$DC,MATCH($A16,Material_Detail!$DE:$DE,0)+1,78))),0,IFERROR(INDEX(Material_Detail!$D:$DC,MATCH($A16,Material_Detail!$DE:$DE,0),78),0)),SUMIFS(T_Shipments[Confirmed_Qty],T_Shipments[Part Name],$A16,T_Shipments[Effective_Week],78))</f>
        <v/>
      </c>
      <c r="CB16">
        <f>IF(COUNTIF(Material_Detail!$DE:$DE,$A16)&gt;0,IF(ISNUMBER(SEARCH("[済]",INDEX(Material_Detail!$D:$DC,MATCH($A16,Material_Detail!$DE:$DE,0)+1,79))),0,IFERROR(INDEX(Material_Detail!$D:$DC,MATCH($A16,Material_Detail!$DE:$DE,0),79),0)),SUMIFS(T_Shipments[Confirmed_Qty],T_Shipments[Part Name],$A16,T_Shipments[Effective_Week],79))</f>
        <v/>
      </c>
      <c r="CC16">
        <f>IF(COUNTIF(Material_Detail!$DE:$DE,$A16)&gt;0,IF(ISNUMBER(SEARCH("[済]",INDEX(Material_Detail!$D:$DC,MATCH($A16,Material_Detail!$DE:$DE,0)+1,80))),0,IFERROR(INDEX(Material_Detail!$D:$DC,MATCH($A16,Material_Detail!$DE:$DE,0),80),0)),SUMIFS(T_Shipments[Confirmed_Qty],T_Shipments[Part Name],$A16,T_Shipments[Effective_Week],80))</f>
        <v/>
      </c>
      <c r="CD16">
        <f>IF(COUNTIF(Material_Detail!$DE:$DE,$A16)&gt;0,IF(ISNUMBER(SEARCH("[済]",INDEX(Material_Detail!$D:$DC,MATCH($A16,Material_Detail!$DE:$DE,0)+1,81))),0,IFERROR(INDEX(Material_Detail!$D:$DC,MATCH($A16,Material_Detail!$DE:$DE,0),81),0)),SUMIFS(T_Shipments[Confirmed_Qty],T_Shipments[Part Name],$A16,T_Shipments[Effective_Week],81))</f>
        <v/>
      </c>
      <c r="CE16">
        <f>IF(COUNTIF(Material_Detail!$DE:$DE,$A16)&gt;0,IF(ISNUMBER(SEARCH("[済]",INDEX(Material_Detail!$D:$DC,MATCH($A16,Material_Detail!$DE:$DE,0)+1,82))),0,IFERROR(INDEX(Material_Detail!$D:$DC,MATCH($A16,Material_Detail!$DE:$DE,0),82),0)),SUMIFS(T_Shipments[Confirmed_Qty],T_Shipments[Part Name],$A16,T_Shipments[Effective_Week],82))</f>
        <v/>
      </c>
      <c r="CF16">
        <f>IF(COUNTIF(Material_Detail!$DE:$DE,$A16)&gt;0,IF(ISNUMBER(SEARCH("[済]",INDEX(Material_Detail!$D:$DC,MATCH($A16,Material_Detail!$DE:$DE,0)+1,83))),0,IFERROR(INDEX(Material_Detail!$D:$DC,MATCH($A16,Material_Detail!$DE:$DE,0),83),0)),SUMIFS(T_Shipments[Confirmed_Qty],T_Shipments[Part Name],$A16,T_Shipments[Effective_Week],83))</f>
        <v/>
      </c>
      <c r="CG16">
        <f>IF(COUNTIF(Material_Detail!$DE:$DE,$A16)&gt;0,IF(ISNUMBER(SEARCH("[済]",INDEX(Material_Detail!$D:$DC,MATCH($A16,Material_Detail!$DE:$DE,0)+1,84))),0,IFERROR(INDEX(Material_Detail!$D:$DC,MATCH($A16,Material_Detail!$DE:$DE,0),84),0)),SUMIFS(T_Shipments[Confirmed_Qty],T_Shipments[Part Name],$A16,T_Shipments[Effective_Week],84))</f>
        <v/>
      </c>
      <c r="CH16">
        <f>IF(COUNTIF(Material_Detail!$DE:$DE,$A16)&gt;0,IF(ISNUMBER(SEARCH("[済]",INDEX(Material_Detail!$D:$DC,MATCH($A16,Material_Detail!$DE:$DE,0)+1,85))),0,IFERROR(INDEX(Material_Detail!$D:$DC,MATCH($A16,Material_Detail!$DE:$DE,0),85),0)),SUMIFS(T_Shipments[Confirmed_Qty],T_Shipments[Part Name],$A16,T_Shipments[Effective_Week],85))</f>
        <v/>
      </c>
      <c r="CI16">
        <f>IF(COUNTIF(Material_Detail!$DE:$DE,$A16)&gt;0,IF(ISNUMBER(SEARCH("[済]",INDEX(Material_Detail!$D:$DC,MATCH($A16,Material_Detail!$DE:$DE,0)+1,86))),0,IFERROR(INDEX(Material_Detail!$D:$DC,MATCH($A16,Material_Detail!$DE:$DE,0),86),0)),SUMIFS(T_Shipments[Confirmed_Qty],T_Shipments[Part Name],$A16,T_Shipments[Effective_Week],86))</f>
        <v/>
      </c>
      <c r="CJ16">
        <f>IF(COUNTIF(Material_Detail!$DE:$DE,$A16)&gt;0,IF(ISNUMBER(SEARCH("[済]",INDEX(Material_Detail!$D:$DC,MATCH($A16,Material_Detail!$DE:$DE,0)+1,87))),0,IFERROR(INDEX(Material_Detail!$D:$DC,MATCH($A16,Material_Detail!$DE:$DE,0),87),0)),SUMIFS(T_Shipments[Confirmed_Qty],T_Shipments[Part Name],$A16,T_Shipments[Effective_Week],87))</f>
        <v/>
      </c>
      <c r="CK16">
        <f>IF(COUNTIF(Material_Detail!$DE:$DE,$A16)&gt;0,IF(ISNUMBER(SEARCH("[済]",INDEX(Material_Detail!$D:$DC,MATCH($A16,Material_Detail!$DE:$DE,0)+1,88))),0,IFERROR(INDEX(Material_Detail!$D:$DC,MATCH($A16,Material_Detail!$DE:$DE,0),88),0)),SUMIFS(T_Shipments[Confirmed_Qty],T_Shipments[Part Name],$A16,T_Shipments[Effective_Week],88))</f>
        <v/>
      </c>
      <c r="CL16">
        <f>IF(COUNTIF(Material_Detail!$DE:$DE,$A16)&gt;0,IF(ISNUMBER(SEARCH("[済]",INDEX(Material_Detail!$D:$DC,MATCH($A16,Material_Detail!$DE:$DE,0)+1,89))),0,IFERROR(INDEX(Material_Detail!$D:$DC,MATCH($A16,Material_Detail!$DE:$DE,0),89),0)),SUMIFS(T_Shipments[Confirmed_Qty],T_Shipments[Part Name],$A16,T_Shipments[Effective_Week],89))</f>
        <v/>
      </c>
      <c r="CM16">
        <f>IF(COUNTIF(Material_Detail!$DE:$DE,$A16)&gt;0,IF(ISNUMBER(SEARCH("[済]",INDEX(Material_Detail!$D:$DC,MATCH($A16,Material_Detail!$DE:$DE,0)+1,90))),0,IFERROR(INDEX(Material_Detail!$D:$DC,MATCH($A16,Material_Detail!$DE:$DE,0),90),0)),SUMIFS(T_Shipments[Confirmed_Qty],T_Shipments[Part Name],$A16,T_Shipments[Effective_Week],90))</f>
        <v/>
      </c>
      <c r="CN16">
        <f>IF(COUNTIF(Material_Detail!$DE:$DE,$A16)&gt;0,IF(ISNUMBER(SEARCH("[済]",INDEX(Material_Detail!$D:$DC,MATCH($A16,Material_Detail!$DE:$DE,0)+1,91))),0,IFERROR(INDEX(Material_Detail!$D:$DC,MATCH($A16,Material_Detail!$DE:$DE,0),91),0)),SUMIFS(T_Shipments[Confirmed_Qty],T_Shipments[Part Name],$A16,T_Shipments[Effective_Week],91))</f>
        <v/>
      </c>
      <c r="CO16">
        <f>IF(COUNTIF(Material_Detail!$DE:$DE,$A16)&gt;0,IF(ISNUMBER(SEARCH("[済]",INDEX(Material_Detail!$D:$DC,MATCH($A16,Material_Detail!$DE:$DE,0)+1,92))),0,IFERROR(INDEX(Material_Detail!$D:$DC,MATCH($A16,Material_Detail!$DE:$DE,0),92),0)),SUMIFS(T_Shipments[Confirmed_Qty],T_Shipments[Part Name],$A16,T_Shipments[Effective_Week],92))</f>
        <v/>
      </c>
      <c r="CP16">
        <f>IF(COUNTIF(Material_Detail!$DE:$DE,$A16)&gt;0,IF(ISNUMBER(SEARCH("[済]",INDEX(Material_Detail!$D:$DC,MATCH($A16,Material_Detail!$DE:$DE,0)+1,93))),0,IFERROR(INDEX(Material_Detail!$D:$DC,MATCH($A16,Material_Detail!$DE:$DE,0),93),0)),SUMIFS(T_Shipments[Confirmed_Qty],T_Shipments[Part Name],$A16,T_Shipments[Effective_Week],93))</f>
        <v/>
      </c>
      <c r="CQ16">
        <f>IF(COUNTIF(Material_Detail!$DE:$DE,$A16)&gt;0,IF(ISNUMBER(SEARCH("[済]",INDEX(Material_Detail!$D:$DC,MATCH($A16,Material_Detail!$DE:$DE,0)+1,94))),0,IFERROR(INDEX(Material_Detail!$D:$DC,MATCH($A16,Material_Detail!$DE:$DE,0),94),0)),SUMIFS(T_Shipments[Confirmed_Qty],T_Shipments[Part Name],$A16,T_Shipments[Effective_Week],94))</f>
        <v/>
      </c>
      <c r="CR16">
        <f>IF(COUNTIF(Material_Detail!$DE:$DE,$A16)&gt;0,IF(ISNUMBER(SEARCH("[済]",INDEX(Material_Detail!$D:$DC,MATCH($A16,Material_Detail!$DE:$DE,0)+1,95))),0,IFERROR(INDEX(Material_Detail!$D:$DC,MATCH($A16,Material_Detail!$DE:$DE,0),95),0)),SUMIFS(T_Shipments[Confirmed_Qty],T_Shipments[Part Name],$A16,T_Shipments[Effective_Week],95))</f>
        <v/>
      </c>
      <c r="CS16">
        <f>IF(COUNTIF(Material_Detail!$DE:$DE,$A16)&gt;0,IF(ISNUMBER(SEARCH("[済]",INDEX(Material_Detail!$D:$DC,MATCH($A16,Material_Detail!$DE:$DE,0)+1,96))),0,IFERROR(INDEX(Material_Detail!$D:$DC,MATCH($A16,Material_Detail!$DE:$DE,0),96),0)),SUMIFS(T_Shipments[Confirmed_Qty],T_Shipments[Part Name],$A16,T_Shipments[Effective_Week],96))</f>
        <v/>
      </c>
      <c r="CT16">
        <f>IF(COUNTIF(Material_Detail!$DE:$DE,$A16)&gt;0,IF(ISNUMBER(SEARCH("[済]",INDEX(Material_Detail!$D:$DC,MATCH($A16,Material_Detail!$DE:$DE,0)+1,97))),0,IFERROR(INDEX(Material_Detail!$D:$DC,MATCH($A16,Material_Detail!$DE:$DE,0),97),0)),SUMIFS(T_Shipments[Confirmed_Qty],T_Shipments[Part Name],$A16,T_Shipments[Effective_Week],97))</f>
        <v/>
      </c>
      <c r="CU16">
        <f>IF(COUNTIF(Material_Detail!$DE:$DE,$A16)&gt;0,IF(ISNUMBER(SEARCH("[済]",INDEX(Material_Detail!$D:$DC,MATCH($A16,Material_Detail!$DE:$DE,0)+1,98))),0,IFERROR(INDEX(Material_Detail!$D:$DC,MATCH($A16,Material_Detail!$DE:$DE,0),98),0)),SUMIFS(T_Shipments[Confirmed_Qty],T_Shipments[Part Name],$A16,T_Shipments[Effective_Week],98))</f>
        <v/>
      </c>
      <c r="CV16">
        <f>IF(COUNTIF(Material_Detail!$DE:$DE,$A16)&gt;0,IF(ISNUMBER(SEARCH("[済]",INDEX(Material_Detail!$D:$DC,MATCH($A16,Material_Detail!$DE:$DE,0)+1,99))),0,IFERROR(INDEX(Material_Detail!$D:$DC,MATCH($A16,Material_Detail!$DE:$DE,0),99),0)),SUMIFS(T_Shipments[Confirmed_Qty],T_Shipments[Part Name],$A16,T_Shipments[Effective_Week],99))</f>
        <v/>
      </c>
      <c r="CW16">
        <f>IF(COUNTIF(Material_Detail!$DE:$DE,$A16)&gt;0,IF(ISNUMBER(SEARCH("[済]",INDEX(Material_Detail!$D:$DC,MATCH($A16,Material_Detail!$DE:$DE,0)+1,100))),0,IFERROR(INDEX(Material_Detail!$D:$DC,MATCH($A16,Material_Detail!$DE:$DE,0),100),0)),SUMIFS(T_Shipments[Confirmed_Qty],T_Shipments[Part Name],$A16,T_Shipments[Effective_Week],100))</f>
        <v/>
      </c>
      <c r="CX16">
        <f>IF(COUNTIF(Material_Detail!$DE:$DE,$A16)&gt;0,IF(ISNUMBER(SEARCH("[済]",INDEX(Material_Detail!$D:$DC,MATCH($A16,Material_Detail!$DE:$DE,0)+1,101))),0,IFERROR(INDEX(Material_Detail!$D:$DC,MATCH($A16,Material_Detail!$DE:$DE,0),101),0)),SUMIFS(T_Shipments[Confirmed_Qty],T_Shipments[Part Name],$A16,T_Shipments[Effective_Week],101))</f>
        <v/>
      </c>
      <c r="CY16">
        <f>IF(COUNTIF(Material_Detail!$DE:$DE,$A16)&gt;0,IF(ISNUMBER(SEARCH("[済]",INDEX(Material_Detail!$D:$DC,MATCH($A16,Material_Detail!$DE:$DE,0)+1,102))),0,IFERROR(INDEX(Material_Detail!$D:$DC,MATCH($A16,Material_Detail!$DE:$DE,0),102),0)),SUMIFS(T_Shipments[Confirmed_Qty],T_Shipments[Part Name],$A16,T_Shipments[Effective_Week],102))</f>
        <v/>
      </c>
      <c r="CZ16">
        <f>IF(COUNTIF(Material_Detail!$DE:$DE,$A16)&gt;0,IF(ISNUMBER(SEARCH("[済]",INDEX(Material_Detail!$D:$DC,MATCH($A16,Material_Detail!$DE:$DE,0)+1,103))),0,IFERROR(INDEX(Material_Detail!$D:$DC,MATCH($A16,Material_Detail!$DE:$DE,0),103),0)),SUMIFS(T_Shipments[Confirmed_Qty],T_Shipments[Part Name],$A16,T_Shipments[Effective_Week],103))</f>
        <v/>
      </c>
      <c r="DA16">
        <f>IF(COUNTIF(Material_Detail!$DE:$DE,$A16)&gt;0,IF(ISNUMBER(SEARCH("[済]",INDEX(Material_Detail!$D:$DC,MATCH($A16,Material_Detail!$DE:$DE,0)+1,104))),0,IFERROR(INDEX(Material_Detail!$D:$DC,MATCH($A16,Material_Detail!$DE:$DE,0),104),0)),SUMIFS(T_Shipments[Confirmed_Qty],T_Shipments[Part Name],$A16,T_Shipments[Effective_Week],104))</f>
        <v/>
      </c>
    </row>
    <row r="17">
      <c r="A17" t="inlineStr">
        <is>
          <t>9RJ</t>
        </is>
      </c>
      <c r="B17">
        <f>IF(COUNTIF(Material_Detail!$DE:$DE,$A17)&gt;0,IF(ISNUMBER(SEARCH("[済]",INDEX(Material_Detail!$D:$DC,MATCH($A17,Material_Detail!$DE:$DE,0)+1,1))),0,IFERROR(INDEX(Material_Detail!$D:$DC,MATCH($A17,Material_Detail!$DE:$DE,0),1),0)),SUMIFS(T_Shipments[Confirmed_Qty],T_Shipments[Part Name],$A17,T_Shipments[Effective_Week],1))</f>
        <v/>
      </c>
      <c r="C17">
        <f>IF(COUNTIF(Material_Detail!$DE:$DE,$A17)&gt;0,IF(ISNUMBER(SEARCH("[済]",INDEX(Material_Detail!$D:$DC,MATCH($A17,Material_Detail!$DE:$DE,0)+1,2))),0,IFERROR(INDEX(Material_Detail!$D:$DC,MATCH($A17,Material_Detail!$DE:$DE,0),2),0)),SUMIFS(T_Shipments[Confirmed_Qty],T_Shipments[Part Name],$A17,T_Shipments[Effective_Week],2))</f>
        <v/>
      </c>
      <c r="D17">
        <f>IF(COUNTIF(Material_Detail!$DE:$DE,$A17)&gt;0,IF(ISNUMBER(SEARCH("[済]",INDEX(Material_Detail!$D:$DC,MATCH($A17,Material_Detail!$DE:$DE,0)+1,3))),0,IFERROR(INDEX(Material_Detail!$D:$DC,MATCH($A17,Material_Detail!$DE:$DE,0),3),0)),SUMIFS(T_Shipments[Confirmed_Qty],T_Shipments[Part Name],$A17,T_Shipments[Effective_Week],3))</f>
        <v/>
      </c>
      <c r="E17">
        <f>IF(COUNTIF(Material_Detail!$DE:$DE,$A17)&gt;0,IF(ISNUMBER(SEARCH("[済]",INDEX(Material_Detail!$D:$DC,MATCH($A17,Material_Detail!$DE:$DE,0)+1,4))),0,IFERROR(INDEX(Material_Detail!$D:$DC,MATCH($A17,Material_Detail!$DE:$DE,0),4),0)),SUMIFS(T_Shipments[Confirmed_Qty],T_Shipments[Part Name],$A17,T_Shipments[Effective_Week],4))</f>
        <v/>
      </c>
      <c r="F17">
        <f>IF(COUNTIF(Material_Detail!$DE:$DE,$A17)&gt;0,IF(ISNUMBER(SEARCH("[済]",INDEX(Material_Detail!$D:$DC,MATCH($A17,Material_Detail!$DE:$DE,0)+1,5))),0,IFERROR(INDEX(Material_Detail!$D:$DC,MATCH($A17,Material_Detail!$DE:$DE,0),5),0)),SUMIFS(T_Shipments[Confirmed_Qty],T_Shipments[Part Name],$A17,T_Shipments[Effective_Week],5))</f>
        <v/>
      </c>
      <c r="G17">
        <f>IF(COUNTIF(Material_Detail!$DE:$DE,$A17)&gt;0,IF(ISNUMBER(SEARCH("[済]",INDEX(Material_Detail!$D:$DC,MATCH($A17,Material_Detail!$DE:$DE,0)+1,6))),0,IFERROR(INDEX(Material_Detail!$D:$DC,MATCH($A17,Material_Detail!$DE:$DE,0),6),0)),SUMIFS(T_Shipments[Confirmed_Qty],T_Shipments[Part Name],$A17,T_Shipments[Effective_Week],6))</f>
        <v/>
      </c>
      <c r="H17">
        <f>IF(COUNTIF(Material_Detail!$DE:$DE,$A17)&gt;0,IF(ISNUMBER(SEARCH("[済]",INDEX(Material_Detail!$D:$DC,MATCH($A17,Material_Detail!$DE:$DE,0)+1,7))),0,IFERROR(INDEX(Material_Detail!$D:$DC,MATCH($A17,Material_Detail!$DE:$DE,0),7),0)),SUMIFS(T_Shipments[Confirmed_Qty],T_Shipments[Part Name],$A17,T_Shipments[Effective_Week],7))</f>
        <v/>
      </c>
      <c r="I17">
        <f>IF(COUNTIF(Material_Detail!$DE:$DE,$A17)&gt;0,IF(ISNUMBER(SEARCH("[済]",INDEX(Material_Detail!$D:$DC,MATCH($A17,Material_Detail!$DE:$DE,0)+1,8))),0,IFERROR(INDEX(Material_Detail!$D:$DC,MATCH($A17,Material_Detail!$DE:$DE,0),8),0)),SUMIFS(T_Shipments[Confirmed_Qty],T_Shipments[Part Name],$A17,T_Shipments[Effective_Week],8))</f>
        <v/>
      </c>
      <c r="J17">
        <f>IF(COUNTIF(Material_Detail!$DE:$DE,$A17)&gt;0,IF(ISNUMBER(SEARCH("[済]",INDEX(Material_Detail!$D:$DC,MATCH($A17,Material_Detail!$DE:$DE,0)+1,9))),0,IFERROR(INDEX(Material_Detail!$D:$DC,MATCH($A17,Material_Detail!$DE:$DE,0),9),0)),SUMIFS(T_Shipments[Confirmed_Qty],T_Shipments[Part Name],$A17,T_Shipments[Effective_Week],9))</f>
        <v/>
      </c>
      <c r="K17">
        <f>IF(COUNTIF(Material_Detail!$DE:$DE,$A17)&gt;0,IF(ISNUMBER(SEARCH("[済]",INDEX(Material_Detail!$D:$DC,MATCH($A17,Material_Detail!$DE:$DE,0)+1,10))),0,IFERROR(INDEX(Material_Detail!$D:$DC,MATCH($A17,Material_Detail!$DE:$DE,0),10),0)),SUMIFS(T_Shipments[Confirmed_Qty],T_Shipments[Part Name],$A17,T_Shipments[Effective_Week],10))</f>
        <v/>
      </c>
      <c r="L17">
        <f>IF(COUNTIF(Material_Detail!$DE:$DE,$A17)&gt;0,IF(ISNUMBER(SEARCH("[済]",INDEX(Material_Detail!$D:$DC,MATCH($A17,Material_Detail!$DE:$DE,0)+1,11))),0,IFERROR(INDEX(Material_Detail!$D:$DC,MATCH($A17,Material_Detail!$DE:$DE,0),11),0)),SUMIFS(T_Shipments[Confirmed_Qty],T_Shipments[Part Name],$A17,T_Shipments[Effective_Week],11))</f>
        <v/>
      </c>
      <c r="M17">
        <f>IF(COUNTIF(Material_Detail!$DE:$DE,$A17)&gt;0,IF(ISNUMBER(SEARCH("[済]",INDEX(Material_Detail!$D:$DC,MATCH($A17,Material_Detail!$DE:$DE,0)+1,12))),0,IFERROR(INDEX(Material_Detail!$D:$DC,MATCH($A17,Material_Detail!$DE:$DE,0),12),0)),SUMIFS(T_Shipments[Confirmed_Qty],T_Shipments[Part Name],$A17,T_Shipments[Effective_Week],12))</f>
        <v/>
      </c>
      <c r="N17">
        <f>IF(COUNTIF(Material_Detail!$DE:$DE,$A17)&gt;0,IF(ISNUMBER(SEARCH("[済]",INDEX(Material_Detail!$D:$DC,MATCH($A17,Material_Detail!$DE:$DE,0)+1,13))),0,IFERROR(INDEX(Material_Detail!$D:$DC,MATCH($A17,Material_Detail!$DE:$DE,0),13),0)),SUMIFS(T_Shipments[Confirmed_Qty],T_Shipments[Part Name],$A17,T_Shipments[Effective_Week],13))</f>
        <v/>
      </c>
      <c r="O17">
        <f>IF(COUNTIF(Material_Detail!$DE:$DE,$A17)&gt;0,IF(ISNUMBER(SEARCH("[済]",INDEX(Material_Detail!$D:$DC,MATCH($A17,Material_Detail!$DE:$DE,0)+1,14))),0,IFERROR(INDEX(Material_Detail!$D:$DC,MATCH($A17,Material_Detail!$DE:$DE,0),14),0)),SUMIFS(T_Shipments[Confirmed_Qty],T_Shipments[Part Name],$A17,T_Shipments[Effective_Week],14))</f>
        <v/>
      </c>
      <c r="P17">
        <f>IF(COUNTIF(Material_Detail!$DE:$DE,$A17)&gt;0,IF(ISNUMBER(SEARCH("[済]",INDEX(Material_Detail!$D:$DC,MATCH($A17,Material_Detail!$DE:$DE,0)+1,15))),0,IFERROR(INDEX(Material_Detail!$D:$DC,MATCH($A17,Material_Detail!$DE:$DE,0),15),0)),SUMIFS(T_Shipments[Confirmed_Qty],T_Shipments[Part Name],$A17,T_Shipments[Effective_Week],15))</f>
        <v/>
      </c>
      <c r="Q17">
        <f>IF(COUNTIF(Material_Detail!$DE:$DE,$A17)&gt;0,IF(ISNUMBER(SEARCH("[済]",INDEX(Material_Detail!$D:$DC,MATCH($A17,Material_Detail!$DE:$DE,0)+1,16))),0,IFERROR(INDEX(Material_Detail!$D:$DC,MATCH($A17,Material_Detail!$DE:$DE,0),16),0)),SUMIFS(T_Shipments[Confirmed_Qty],T_Shipments[Part Name],$A17,T_Shipments[Effective_Week],16))</f>
        <v/>
      </c>
      <c r="R17">
        <f>IF(COUNTIF(Material_Detail!$DE:$DE,$A17)&gt;0,IF(ISNUMBER(SEARCH("[済]",INDEX(Material_Detail!$D:$DC,MATCH($A17,Material_Detail!$DE:$DE,0)+1,17))),0,IFERROR(INDEX(Material_Detail!$D:$DC,MATCH($A17,Material_Detail!$DE:$DE,0),17),0)),SUMIFS(T_Shipments[Confirmed_Qty],T_Shipments[Part Name],$A17,T_Shipments[Effective_Week],17))</f>
        <v/>
      </c>
      <c r="S17">
        <f>IF(COUNTIF(Material_Detail!$DE:$DE,$A17)&gt;0,IF(ISNUMBER(SEARCH("[済]",INDEX(Material_Detail!$D:$DC,MATCH($A17,Material_Detail!$DE:$DE,0)+1,18))),0,IFERROR(INDEX(Material_Detail!$D:$DC,MATCH($A17,Material_Detail!$DE:$DE,0),18),0)),SUMIFS(T_Shipments[Confirmed_Qty],T_Shipments[Part Name],$A17,T_Shipments[Effective_Week],18))</f>
        <v/>
      </c>
      <c r="T17">
        <f>IF(COUNTIF(Material_Detail!$DE:$DE,$A17)&gt;0,IF(ISNUMBER(SEARCH("[済]",INDEX(Material_Detail!$D:$DC,MATCH($A17,Material_Detail!$DE:$DE,0)+1,19))),0,IFERROR(INDEX(Material_Detail!$D:$DC,MATCH($A17,Material_Detail!$DE:$DE,0),19),0)),SUMIFS(T_Shipments[Confirmed_Qty],T_Shipments[Part Name],$A17,T_Shipments[Effective_Week],19))</f>
        <v/>
      </c>
      <c r="U17">
        <f>IF(COUNTIF(Material_Detail!$DE:$DE,$A17)&gt;0,IF(ISNUMBER(SEARCH("[済]",INDEX(Material_Detail!$D:$DC,MATCH($A17,Material_Detail!$DE:$DE,0)+1,20))),0,IFERROR(INDEX(Material_Detail!$D:$DC,MATCH($A17,Material_Detail!$DE:$DE,0),20),0)),SUMIFS(T_Shipments[Confirmed_Qty],T_Shipments[Part Name],$A17,T_Shipments[Effective_Week],20))</f>
        <v/>
      </c>
      <c r="V17">
        <f>IF(COUNTIF(Material_Detail!$DE:$DE,$A17)&gt;0,IF(ISNUMBER(SEARCH("[済]",INDEX(Material_Detail!$D:$DC,MATCH($A17,Material_Detail!$DE:$DE,0)+1,21))),0,IFERROR(INDEX(Material_Detail!$D:$DC,MATCH($A17,Material_Detail!$DE:$DE,0),21),0)),SUMIFS(T_Shipments[Confirmed_Qty],T_Shipments[Part Name],$A17,T_Shipments[Effective_Week],21))</f>
        <v/>
      </c>
      <c r="W17">
        <f>IF(COUNTIF(Material_Detail!$DE:$DE,$A17)&gt;0,IF(ISNUMBER(SEARCH("[済]",INDEX(Material_Detail!$D:$DC,MATCH($A17,Material_Detail!$DE:$DE,0)+1,22))),0,IFERROR(INDEX(Material_Detail!$D:$DC,MATCH($A17,Material_Detail!$DE:$DE,0),22),0)),SUMIFS(T_Shipments[Confirmed_Qty],T_Shipments[Part Name],$A17,T_Shipments[Effective_Week],22))</f>
        <v/>
      </c>
      <c r="X17">
        <f>IF(COUNTIF(Material_Detail!$DE:$DE,$A17)&gt;0,IF(ISNUMBER(SEARCH("[済]",INDEX(Material_Detail!$D:$DC,MATCH($A17,Material_Detail!$DE:$DE,0)+1,23))),0,IFERROR(INDEX(Material_Detail!$D:$DC,MATCH($A17,Material_Detail!$DE:$DE,0),23),0)),SUMIFS(T_Shipments[Confirmed_Qty],T_Shipments[Part Name],$A17,T_Shipments[Effective_Week],23))</f>
        <v/>
      </c>
      <c r="Y17">
        <f>IF(COUNTIF(Material_Detail!$DE:$DE,$A17)&gt;0,IF(ISNUMBER(SEARCH("[済]",INDEX(Material_Detail!$D:$DC,MATCH($A17,Material_Detail!$DE:$DE,0)+1,24))),0,IFERROR(INDEX(Material_Detail!$D:$DC,MATCH($A17,Material_Detail!$DE:$DE,0),24),0)),SUMIFS(T_Shipments[Confirmed_Qty],T_Shipments[Part Name],$A17,T_Shipments[Effective_Week],24))</f>
        <v/>
      </c>
      <c r="Z17">
        <f>IF(COUNTIF(Material_Detail!$DE:$DE,$A17)&gt;0,IF(ISNUMBER(SEARCH("[済]",INDEX(Material_Detail!$D:$DC,MATCH($A17,Material_Detail!$DE:$DE,0)+1,25))),0,IFERROR(INDEX(Material_Detail!$D:$DC,MATCH($A17,Material_Detail!$DE:$DE,0),25),0)),SUMIFS(T_Shipments[Confirmed_Qty],T_Shipments[Part Name],$A17,T_Shipments[Effective_Week],25))</f>
        <v/>
      </c>
      <c r="AA17">
        <f>IF(COUNTIF(Material_Detail!$DE:$DE,$A17)&gt;0,IF(ISNUMBER(SEARCH("[済]",INDEX(Material_Detail!$D:$DC,MATCH($A17,Material_Detail!$DE:$DE,0)+1,26))),0,IFERROR(INDEX(Material_Detail!$D:$DC,MATCH($A17,Material_Detail!$DE:$DE,0),26),0)),SUMIFS(T_Shipments[Confirmed_Qty],T_Shipments[Part Name],$A17,T_Shipments[Effective_Week],26))</f>
        <v/>
      </c>
      <c r="AB17">
        <f>IF(COUNTIF(Material_Detail!$DE:$DE,$A17)&gt;0,IF(ISNUMBER(SEARCH("[済]",INDEX(Material_Detail!$D:$DC,MATCH($A17,Material_Detail!$DE:$DE,0)+1,27))),0,IFERROR(INDEX(Material_Detail!$D:$DC,MATCH($A17,Material_Detail!$DE:$DE,0),27),0)),SUMIFS(T_Shipments[Confirmed_Qty],T_Shipments[Part Name],$A17,T_Shipments[Effective_Week],27))</f>
        <v/>
      </c>
      <c r="AC17">
        <f>IF(COUNTIF(Material_Detail!$DE:$DE,$A17)&gt;0,IF(ISNUMBER(SEARCH("[済]",INDEX(Material_Detail!$D:$DC,MATCH($A17,Material_Detail!$DE:$DE,0)+1,28))),0,IFERROR(INDEX(Material_Detail!$D:$DC,MATCH($A17,Material_Detail!$DE:$DE,0),28),0)),SUMIFS(T_Shipments[Confirmed_Qty],T_Shipments[Part Name],$A17,T_Shipments[Effective_Week],28))</f>
        <v/>
      </c>
      <c r="AD17">
        <f>IF(COUNTIF(Material_Detail!$DE:$DE,$A17)&gt;0,IF(ISNUMBER(SEARCH("[済]",INDEX(Material_Detail!$D:$DC,MATCH($A17,Material_Detail!$DE:$DE,0)+1,29))),0,IFERROR(INDEX(Material_Detail!$D:$DC,MATCH($A17,Material_Detail!$DE:$DE,0),29),0)),SUMIFS(T_Shipments[Confirmed_Qty],T_Shipments[Part Name],$A17,T_Shipments[Effective_Week],29))</f>
        <v/>
      </c>
      <c r="AE17">
        <f>IF(COUNTIF(Material_Detail!$DE:$DE,$A17)&gt;0,IF(ISNUMBER(SEARCH("[済]",INDEX(Material_Detail!$D:$DC,MATCH($A17,Material_Detail!$DE:$DE,0)+1,30))),0,IFERROR(INDEX(Material_Detail!$D:$DC,MATCH($A17,Material_Detail!$DE:$DE,0),30),0)),SUMIFS(T_Shipments[Confirmed_Qty],T_Shipments[Part Name],$A17,T_Shipments[Effective_Week],30))</f>
        <v/>
      </c>
      <c r="AF17">
        <f>IF(COUNTIF(Material_Detail!$DE:$DE,$A17)&gt;0,IF(ISNUMBER(SEARCH("[済]",INDEX(Material_Detail!$D:$DC,MATCH($A17,Material_Detail!$DE:$DE,0)+1,31))),0,IFERROR(INDEX(Material_Detail!$D:$DC,MATCH($A17,Material_Detail!$DE:$DE,0),31),0)),SUMIFS(T_Shipments[Confirmed_Qty],T_Shipments[Part Name],$A17,T_Shipments[Effective_Week],31))</f>
        <v/>
      </c>
      <c r="AG17">
        <f>IF(COUNTIF(Material_Detail!$DE:$DE,$A17)&gt;0,IF(ISNUMBER(SEARCH("[済]",INDEX(Material_Detail!$D:$DC,MATCH($A17,Material_Detail!$DE:$DE,0)+1,32))),0,IFERROR(INDEX(Material_Detail!$D:$DC,MATCH($A17,Material_Detail!$DE:$DE,0),32),0)),SUMIFS(T_Shipments[Confirmed_Qty],T_Shipments[Part Name],$A17,T_Shipments[Effective_Week],32))</f>
        <v/>
      </c>
      <c r="AH17">
        <f>IF(COUNTIF(Material_Detail!$DE:$DE,$A17)&gt;0,IF(ISNUMBER(SEARCH("[済]",INDEX(Material_Detail!$D:$DC,MATCH($A17,Material_Detail!$DE:$DE,0)+1,33))),0,IFERROR(INDEX(Material_Detail!$D:$DC,MATCH($A17,Material_Detail!$DE:$DE,0),33),0)),SUMIFS(T_Shipments[Confirmed_Qty],T_Shipments[Part Name],$A17,T_Shipments[Effective_Week],33))</f>
        <v/>
      </c>
      <c r="AI17">
        <f>IF(COUNTIF(Material_Detail!$DE:$DE,$A17)&gt;0,IF(ISNUMBER(SEARCH("[済]",INDEX(Material_Detail!$D:$DC,MATCH($A17,Material_Detail!$DE:$DE,0)+1,34))),0,IFERROR(INDEX(Material_Detail!$D:$DC,MATCH($A17,Material_Detail!$DE:$DE,0),34),0)),SUMIFS(T_Shipments[Confirmed_Qty],T_Shipments[Part Name],$A17,T_Shipments[Effective_Week],34))</f>
        <v/>
      </c>
      <c r="AJ17">
        <f>IF(COUNTIF(Material_Detail!$DE:$DE,$A17)&gt;0,IF(ISNUMBER(SEARCH("[済]",INDEX(Material_Detail!$D:$DC,MATCH($A17,Material_Detail!$DE:$DE,0)+1,35))),0,IFERROR(INDEX(Material_Detail!$D:$DC,MATCH($A17,Material_Detail!$DE:$DE,0),35),0)),SUMIFS(T_Shipments[Confirmed_Qty],T_Shipments[Part Name],$A17,T_Shipments[Effective_Week],35))</f>
        <v/>
      </c>
      <c r="AK17">
        <f>IF(COUNTIF(Material_Detail!$DE:$DE,$A17)&gt;0,IF(ISNUMBER(SEARCH("[済]",INDEX(Material_Detail!$D:$DC,MATCH($A17,Material_Detail!$DE:$DE,0)+1,36))),0,IFERROR(INDEX(Material_Detail!$D:$DC,MATCH($A17,Material_Detail!$DE:$DE,0),36),0)),SUMIFS(T_Shipments[Confirmed_Qty],T_Shipments[Part Name],$A17,T_Shipments[Effective_Week],36))</f>
        <v/>
      </c>
      <c r="AL17">
        <f>IF(COUNTIF(Material_Detail!$DE:$DE,$A17)&gt;0,IF(ISNUMBER(SEARCH("[済]",INDEX(Material_Detail!$D:$DC,MATCH($A17,Material_Detail!$DE:$DE,0)+1,37))),0,IFERROR(INDEX(Material_Detail!$D:$DC,MATCH($A17,Material_Detail!$DE:$DE,0),37),0)),SUMIFS(T_Shipments[Confirmed_Qty],T_Shipments[Part Name],$A17,T_Shipments[Effective_Week],37))</f>
        <v/>
      </c>
      <c r="AM17">
        <f>IF(COUNTIF(Material_Detail!$DE:$DE,$A17)&gt;0,IF(ISNUMBER(SEARCH("[済]",INDEX(Material_Detail!$D:$DC,MATCH($A17,Material_Detail!$DE:$DE,0)+1,38))),0,IFERROR(INDEX(Material_Detail!$D:$DC,MATCH($A17,Material_Detail!$DE:$DE,0),38),0)),SUMIFS(T_Shipments[Confirmed_Qty],T_Shipments[Part Name],$A17,T_Shipments[Effective_Week],38))</f>
        <v/>
      </c>
      <c r="AN17">
        <f>IF(COUNTIF(Material_Detail!$DE:$DE,$A17)&gt;0,IF(ISNUMBER(SEARCH("[済]",INDEX(Material_Detail!$D:$DC,MATCH($A17,Material_Detail!$DE:$DE,0)+1,39))),0,IFERROR(INDEX(Material_Detail!$D:$DC,MATCH($A17,Material_Detail!$DE:$DE,0),39),0)),SUMIFS(T_Shipments[Confirmed_Qty],T_Shipments[Part Name],$A17,T_Shipments[Effective_Week],39))</f>
        <v/>
      </c>
      <c r="AO17">
        <f>IF(COUNTIF(Material_Detail!$DE:$DE,$A17)&gt;0,IF(ISNUMBER(SEARCH("[済]",INDEX(Material_Detail!$D:$DC,MATCH($A17,Material_Detail!$DE:$DE,0)+1,40))),0,IFERROR(INDEX(Material_Detail!$D:$DC,MATCH($A17,Material_Detail!$DE:$DE,0),40),0)),SUMIFS(T_Shipments[Confirmed_Qty],T_Shipments[Part Name],$A17,T_Shipments[Effective_Week],40))</f>
        <v/>
      </c>
      <c r="AP17">
        <f>IF(COUNTIF(Material_Detail!$DE:$DE,$A17)&gt;0,IF(ISNUMBER(SEARCH("[済]",INDEX(Material_Detail!$D:$DC,MATCH($A17,Material_Detail!$DE:$DE,0)+1,41))),0,IFERROR(INDEX(Material_Detail!$D:$DC,MATCH($A17,Material_Detail!$DE:$DE,0),41),0)),SUMIFS(T_Shipments[Confirmed_Qty],T_Shipments[Part Name],$A17,T_Shipments[Effective_Week],41))</f>
        <v/>
      </c>
      <c r="AQ17">
        <f>IF(COUNTIF(Material_Detail!$DE:$DE,$A17)&gt;0,IF(ISNUMBER(SEARCH("[済]",INDEX(Material_Detail!$D:$DC,MATCH($A17,Material_Detail!$DE:$DE,0)+1,42))),0,IFERROR(INDEX(Material_Detail!$D:$DC,MATCH($A17,Material_Detail!$DE:$DE,0),42),0)),SUMIFS(T_Shipments[Confirmed_Qty],T_Shipments[Part Name],$A17,T_Shipments[Effective_Week],42))</f>
        <v/>
      </c>
      <c r="AR17">
        <f>IF(COUNTIF(Material_Detail!$DE:$DE,$A17)&gt;0,IF(ISNUMBER(SEARCH("[済]",INDEX(Material_Detail!$D:$DC,MATCH($A17,Material_Detail!$DE:$DE,0)+1,43))),0,IFERROR(INDEX(Material_Detail!$D:$DC,MATCH($A17,Material_Detail!$DE:$DE,0),43),0)),SUMIFS(T_Shipments[Confirmed_Qty],T_Shipments[Part Name],$A17,T_Shipments[Effective_Week],43))</f>
        <v/>
      </c>
      <c r="AS17">
        <f>IF(COUNTIF(Material_Detail!$DE:$DE,$A17)&gt;0,IF(ISNUMBER(SEARCH("[済]",INDEX(Material_Detail!$D:$DC,MATCH($A17,Material_Detail!$DE:$DE,0)+1,44))),0,IFERROR(INDEX(Material_Detail!$D:$DC,MATCH($A17,Material_Detail!$DE:$DE,0),44),0)),SUMIFS(T_Shipments[Confirmed_Qty],T_Shipments[Part Name],$A17,T_Shipments[Effective_Week],44))</f>
        <v/>
      </c>
      <c r="AT17">
        <f>IF(COUNTIF(Material_Detail!$DE:$DE,$A17)&gt;0,IF(ISNUMBER(SEARCH("[済]",INDEX(Material_Detail!$D:$DC,MATCH($A17,Material_Detail!$DE:$DE,0)+1,45))),0,IFERROR(INDEX(Material_Detail!$D:$DC,MATCH($A17,Material_Detail!$DE:$DE,0),45),0)),SUMIFS(T_Shipments[Confirmed_Qty],T_Shipments[Part Name],$A17,T_Shipments[Effective_Week],45))</f>
        <v/>
      </c>
      <c r="AU17">
        <f>IF(COUNTIF(Material_Detail!$DE:$DE,$A17)&gt;0,IF(ISNUMBER(SEARCH("[済]",INDEX(Material_Detail!$D:$DC,MATCH($A17,Material_Detail!$DE:$DE,0)+1,46))),0,IFERROR(INDEX(Material_Detail!$D:$DC,MATCH($A17,Material_Detail!$DE:$DE,0),46),0)),SUMIFS(T_Shipments[Confirmed_Qty],T_Shipments[Part Name],$A17,T_Shipments[Effective_Week],46))</f>
        <v/>
      </c>
      <c r="AV17">
        <f>IF(COUNTIF(Material_Detail!$DE:$DE,$A17)&gt;0,IF(ISNUMBER(SEARCH("[済]",INDEX(Material_Detail!$D:$DC,MATCH($A17,Material_Detail!$DE:$DE,0)+1,47))),0,IFERROR(INDEX(Material_Detail!$D:$DC,MATCH($A17,Material_Detail!$DE:$DE,0),47),0)),SUMIFS(T_Shipments[Confirmed_Qty],T_Shipments[Part Name],$A17,T_Shipments[Effective_Week],47))</f>
        <v/>
      </c>
      <c r="AW17">
        <f>IF(COUNTIF(Material_Detail!$DE:$DE,$A17)&gt;0,IF(ISNUMBER(SEARCH("[済]",INDEX(Material_Detail!$D:$DC,MATCH($A17,Material_Detail!$DE:$DE,0)+1,48))),0,IFERROR(INDEX(Material_Detail!$D:$DC,MATCH($A17,Material_Detail!$DE:$DE,0),48),0)),SUMIFS(T_Shipments[Confirmed_Qty],T_Shipments[Part Name],$A17,T_Shipments[Effective_Week],48))</f>
        <v/>
      </c>
      <c r="AX17">
        <f>IF(COUNTIF(Material_Detail!$DE:$DE,$A17)&gt;0,IF(ISNUMBER(SEARCH("[済]",INDEX(Material_Detail!$D:$DC,MATCH($A17,Material_Detail!$DE:$DE,0)+1,49))),0,IFERROR(INDEX(Material_Detail!$D:$DC,MATCH($A17,Material_Detail!$DE:$DE,0),49),0)),SUMIFS(T_Shipments[Confirmed_Qty],T_Shipments[Part Name],$A17,T_Shipments[Effective_Week],49))</f>
        <v/>
      </c>
      <c r="AY17">
        <f>IF(COUNTIF(Material_Detail!$DE:$DE,$A17)&gt;0,IF(ISNUMBER(SEARCH("[済]",INDEX(Material_Detail!$D:$DC,MATCH($A17,Material_Detail!$DE:$DE,0)+1,50))),0,IFERROR(INDEX(Material_Detail!$D:$DC,MATCH($A17,Material_Detail!$DE:$DE,0),50),0)),SUMIFS(T_Shipments[Confirmed_Qty],T_Shipments[Part Name],$A17,T_Shipments[Effective_Week],50))</f>
        <v/>
      </c>
      <c r="AZ17">
        <f>IF(COUNTIF(Material_Detail!$DE:$DE,$A17)&gt;0,IF(ISNUMBER(SEARCH("[済]",INDEX(Material_Detail!$D:$DC,MATCH($A17,Material_Detail!$DE:$DE,0)+1,51))),0,IFERROR(INDEX(Material_Detail!$D:$DC,MATCH($A17,Material_Detail!$DE:$DE,0),51),0)),SUMIFS(T_Shipments[Confirmed_Qty],T_Shipments[Part Name],$A17,T_Shipments[Effective_Week],51))</f>
        <v/>
      </c>
      <c r="BA17">
        <f>IF(COUNTIF(Material_Detail!$DE:$DE,$A17)&gt;0,IF(ISNUMBER(SEARCH("[済]",INDEX(Material_Detail!$D:$DC,MATCH($A17,Material_Detail!$DE:$DE,0)+1,52))),0,IFERROR(INDEX(Material_Detail!$D:$DC,MATCH($A17,Material_Detail!$DE:$DE,0),52),0)),SUMIFS(T_Shipments[Confirmed_Qty],T_Shipments[Part Name],$A17,T_Shipments[Effective_Week],52))</f>
        <v/>
      </c>
      <c r="BB17">
        <f>IF(COUNTIF(Material_Detail!$DE:$DE,$A17)&gt;0,IF(ISNUMBER(SEARCH("[済]",INDEX(Material_Detail!$D:$DC,MATCH($A17,Material_Detail!$DE:$DE,0)+1,53))),0,IFERROR(INDEX(Material_Detail!$D:$DC,MATCH($A17,Material_Detail!$DE:$DE,0),53),0)),SUMIFS(T_Shipments[Confirmed_Qty],T_Shipments[Part Name],$A17,T_Shipments[Effective_Week],53))</f>
        <v/>
      </c>
      <c r="BC17">
        <f>IF(COUNTIF(Material_Detail!$DE:$DE,$A17)&gt;0,IF(ISNUMBER(SEARCH("[済]",INDEX(Material_Detail!$D:$DC,MATCH($A17,Material_Detail!$DE:$DE,0)+1,54))),0,IFERROR(INDEX(Material_Detail!$D:$DC,MATCH($A17,Material_Detail!$DE:$DE,0),54),0)),SUMIFS(T_Shipments[Confirmed_Qty],T_Shipments[Part Name],$A17,T_Shipments[Effective_Week],54))</f>
        <v/>
      </c>
      <c r="BD17">
        <f>IF(COUNTIF(Material_Detail!$DE:$DE,$A17)&gt;0,IF(ISNUMBER(SEARCH("[済]",INDEX(Material_Detail!$D:$DC,MATCH($A17,Material_Detail!$DE:$DE,0)+1,55))),0,IFERROR(INDEX(Material_Detail!$D:$DC,MATCH($A17,Material_Detail!$DE:$DE,0),55),0)),SUMIFS(T_Shipments[Confirmed_Qty],T_Shipments[Part Name],$A17,T_Shipments[Effective_Week],55))</f>
        <v/>
      </c>
      <c r="BE17">
        <f>IF(COUNTIF(Material_Detail!$DE:$DE,$A17)&gt;0,IF(ISNUMBER(SEARCH("[済]",INDEX(Material_Detail!$D:$DC,MATCH($A17,Material_Detail!$DE:$DE,0)+1,56))),0,IFERROR(INDEX(Material_Detail!$D:$DC,MATCH($A17,Material_Detail!$DE:$DE,0),56),0)),SUMIFS(T_Shipments[Confirmed_Qty],T_Shipments[Part Name],$A17,T_Shipments[Effective_Week],56))</f>
        <v/>
      </c>
      <c r="BF17">
        <f>IF(COUNTIF(Material_Detail!$DE:$DE,$A17)&gt;0,IF(ISNUMBER(SEARCH("[済]",INDEX(Material_Detail!$D:$DC,MATCH($A17,Material_Detail!$DE:$DE,0)+1,57))),0,IFERROR(INDEX(Material_Detail!$D:$DC,MATCH($A17,Material_Detail!$DE:$DE,0),57),0)),SUMIFS(T_Shipments[Confirmed_Qty],T_Shipments[Part Name],$A17,T_Shipments[Effective_Week],57))</f>
        <v/>
      </c>
      <c r="BG17">
        <f>IF(COUNTIF(Material_Detail!$DE:$DE,$A17)&gt;0,IF(ISNUMBER(SEARCH("[済]",INDEX(Material_Detail!$D:$DC,MATCH($A17,Material_Detail!$DE:$DE,0)+1,58))),0,IFERROR(INDEX(Material_Detail!$D:$DC,MATCH($A17,Material_Detail!$DE:$DE,0),58),0)),SUMIFS(T_Shipments[Confirmed_Qty],T_Shipments[Part Name],$A17,T_Shipments[Effective_Week],58))</f>
        <v/>
      </c>
      <c r="BH17">
        <f>IF(COUNTIF(Material_Detail!$DE:$DE,$A17)&gt;0,IF(ISNUMBER(SEARCH("[済]",INDEX(Material_Detail!$D:$DC,MATCH($A17,Material_Detail!$DE:$DE,0)+1,59))),0,IFERROR(INDEX(Material_Detail!$D:$DC,MATCH($A17,Material_Detail!$DE:$DE,0),59),0)),SUMIFS(T_Shipments[Confirmed_Qty],T_Shipments[Part Name],$A17,T_Shipments[Effective_Week],59))</f>
        <v/>
      </c>
      <c r="BI17">
        <f>IF(COUNTIF(Material_Detail!$DE:$DE,$A17)&gt;0,IF(ISNUMBER(SEARCH("[済]",INDEX(Material_Detail!$D:$DC,MATCH($A17,Material_Detail!$DE:$DE,0)+1,60))),0,IFERROR(INDEX(Material_Detail!$D:$DC,MATCH($A17,Material_Detail!$DE:$DE,0),60),0)),SUMIFS(T_Shipments[Confirmed_Qty],T_Shipments[Part Name],$A17,T_Shipments[Effective_Week],60))</f>
        <v/>
      </c>
      <c r="BJ17">
        <f>IF(COUNTIF(Material_Detail!$DE:$DE,$A17)&gt;0,IF(ISNUMBER(SEARCH("[済]",INDEX(Material_Detail!$D:$DC,MATCH($A17,Material_Detail!$DE:$DE,0)+1,61))),0,IFERROR(INDEX(Material_Detail!$D:$DC,MATCH($A17,Material_Detail!$DE:$DE,0),61),0)),SUMIFS(T_Shipments[Confirmed_Qty],T_Shipments[Part Name],$A17,T_Shipments[Effective_Week],61))</f>
        <v/>
      </c>
      <c r="BK17">
        <f>IF(COUNTIF(Material_Detail!$DE:$DE,$A17)&gt;0,IF(ISNUMBER(SEARCH("[済]",INDEX(Material_Detail!$D:$DC,MATCH($A17,Material_Detail!$DE:$DE,0)+1,62))),0,IFERROR(INDEX(Material_Detail!$D:$DC,MATCH($A17,Material_Detail!$DE:$DE,0),62),0)),SUMIFS(T_Shipments[Confirmed_Qty],T_Shipments[Part Name],$A17,T_Shipments[Effective_Week],62))</f>
        <v/>
      </c>
      <c r="BL17">
        <f>IF(COUNTIF(Material_Detail!$DE:$DE,$A17)&gt;0,IF(ISNUMBER(SEARCH("[済]",INDEX(Material_Detail!$D:$DC,MATCH($A17,Material_Detail!$DE:$DE,0)+1,63))),0,IFERROR(INDEX(Material_Detail!$D:$DC,MATCH($A17,Material_Detail!$DE:$DE,0),63),0)),SUMIFS(T_Shipments[Confirmed_Qty],T_Shipments[Part Name],$A17,T_Shipments[Effective_Week],63))</f>
        <v/>
      </c>
      <c r="BM17">
        <f>IF(COUNTIF(Material_Detail!$DE:$DE,$A17)&gt;0,IF(ISNUMBER(SEARCH("[済]",INDEX(Material_Detail!$D:$DC,MATCH($A17,Material_Detail!$DE:$DE,0)+1,64))),0,IFERROR(INDEX(Material_Detail!$D:$DC,MATCH($A17,Material_Detail!$DE:$DE,0),64),0)),SUMIFS(T_Shipments[Confirmed_Qty],T_Shipments[Part Name],$A17,T_Shipments[Effective_Week],64))</f>
        <v/>
      </c>
      <c r="BN17">
        <f>IF(COUNTIF(Material_Detail!$DE:$DE,$A17)&gt;0,IF(ISNUMBER(SEARCH("[済]",INDEX(Material_Detail!$D:$DC,MATCH($A17,Material_Detail!$DE:$DE,0)+1,65))),0,IFERROR(INDEX(Material_Detail!$D:$DC,MATCH($A17,Material_Detail!$DE:$DE,0),65),0)),SUMIFS(T_Shipments[Confirmed_Qty],T_Shipments[Part Name],$A17,T_Shipments[Effective_Week],65))</f>
        <v/>
      </c>
      <c r="BO17">
        <f>IF(COUNTIF(Material_Detail!$DE:$DE,$A17)&gt;0,IF(ISNUMBER(SEARCH("[済]",INDEX(Material_Detail!$D:$DC,MATCH($A17,Material_Detail!$DE:$DE,0)+1,66))),0,IFERROR(INDEX(Material_Detail!$D:$DC,MATCH($A17,Material_Detail!$DE:$DE,0),66),0)),SUMIFS(T_Shipments[Confirmed_Qty],T_Shipments[Part Name],$A17,T_Shipments[Effective_Week],66))</f>
        <v/>
      </c>
      <c r="BP17">
        <f>IF(COUNTIF(Material_Detail!$DE:$DE,$A17)&gt;0,IF(ISNUMBER(SEARCH("[済]",INDEX(Material_Detail!$D:$DC,MATCH($A17,Material_Detail!$DE:$DE,0)+1,67))),0,IFERROR(INDEX(Material_Detail!$D:$DC,MATCH($A17,Material_Detail!$DE:$DE,0),67),0)),SUMIFS(T_Shipments[Confirmed_Qty],T_Shipments[Part Name],$A17,T_Shipments[Effective_Week],67))</f>
        <v/>
      </c>
      <c r="BQ17">
        <f>IF(COUNTIF(Material_Detail!$DE:$DE,$A17)&gt;0,IF(ISNUMBER(SEARCH("[済]",INDEX(Material_Detail!$D:$DC,MATCH($A17,Material_Detail!$DE:$DE,0)+1,68))),0,IFERROR(INDEX(Material_Detail!$D:$DC,MATCH($A17,Material_Detail!$DE:$DE,0),68),0)),SUMIFS(T_Shipments[Confirmed_Qty],T_Shipments[Part Name],$A17,T_Shipments[Effective_Week],68))</f>
        <v/>
      </c>
      <c r="BR17">
        <f>IF(COUNTIF(Material_Detail!$DE:$DE,$A17)&gt;0,IF(ISNUMBER(SEARCH("[済]",INDEX(Material_Detail!$D:$DC,MATCH($A17,Material_Detail!$DE:$DE,0)+1,69))),0,IFERROR(INDEX(Material_Detail!$D:$DC,MATCH($A17,Material_Detail!$DE:$DE,0),69),0)),SUMIFS(T_Shipments[Confirmed_Qty],T_Shipments[Part Name],$A17,T_Shipments[Effective_Week],69))</f>
        <v/>
      </c>
      <c r="BS17">
        <f>IF(COUNTIF(Material_Detail!$DE:$DE,$A17)&gt;0,IF(ISNUMBER(SEARCH("[済]",INDEX(Material_Detail!$D:$DC,MATCH($A17,Material_Detail!$DE:$DE,0)+1,70))),0,IFERROR(INDEX(Material_Detail!$D:$DC,MATCH($A17,Material_Detail!$DE:$DE,0),70),0)),SUMIFS(T_Shipments[Confirmed_Qty],T_Shipments[Part Name],$A17,T_Shipments[Effective_Week],70))</f>
        <v/>
      </c>
      <c r="BT17">
        <f>IF(COUNTIF(Material_Detail!$DE:$DE,$A17)&gt;0,IF(ISNUMBER(SEARCH("[済]",INDEX(Material_Detail!$D:$DC,MATCH($A17,Material_Detail!$DE:$DE,0)+1,71))),0,IFERROR(INDEX(Material_Detail!$D:$DC,MATCH($A17,Material_Detail!$DE:$DE,0),71),0)),SUMIFS(T_Shipments[Confirmed_Qty],T_Shipments[Part Name],$A17,T_Shipments[Effective_Week],71))</f>
        <v/>
      </c>
      <c r="BU17">
        <f>IF(COUNTIF(Material_Detail!$DE:$DE,$A17)&gt;0,IF(ISNUMBER(SEARCH("[済]",INDEX(Material_Detail!$D:$DC,MATCH($A17,Material_Detail!$DE:$DE,0)+1,72))),0,IFERROR(INDEX(Material_Detail!$D:$DC,MATCH($A17,Material_Detail!$DE:$DE,0),72),0)),SUMIFS(T_Shipments[Confirmed_Qty],T_Shipments[Part Name],$A17,T_Shipments[Effective_Week],72))</f>
        <v/>
      </c>
      <c r="BV17">
        <f>IF(COUNTIF(Material_Detail!$DE:$DE,$A17)&gt;0,IF(ISNUMBER(SEARCH("[済]",INDEX(Material_Detail!$D:$DC,MATCH($A17,Material_Detail!$DE:$DE,0)+1,73))),0,IFERROR(INDEX(Material_Detail!$D:$DC,MATCH($A17,Material_Detail!$DE:$DE,0),73),0)),SUMIFS(T_Shipments[Confirmed_Qty],T_Shipments[Part Name],$A17,T_Shipments[Effective_Week],73))</f>
        <v/>
      </c>
      <c r="BW17">
        <f>IF(COUNTIF(Material_Detail!$DE:$DE,$A17)&gt;0,IF(ISNUMBER(SEARCH("[済]",INDEX(Material_Detail!$D:$DC,MATCH($A17,Material_Detail!$DE:$DE,0)+1,74))),0,IFERROR(INDEX(Material_Detail!$D:$DC,MATCH($A17,Material_Detail!$DE:$DE,0),74),0)),SUMIFS(T_Shipments[Confirmed_Qty],T_Shipments[Part Name],$A17,T_Shipments[Effective_Week],74))</f>
        <v/>
      </c>
      <c r="BX17">
        <f>IF(COUNTIF(Material_Detail!$DE:$DE,$A17)&gt;0,IF(ISNUMBER(SEARCH("[済]",INDEX(Material_Detail!$D:$DC,MATCH($A17,Material_Detail!$DE:$DE,0)+1,75))),0,IFERROR(INDEX(Material_Detail!$D:$DC,MATCH($A17,Material_Detail!$DE:$DE,0),75),0)),SUMIFS(T_Shipments[Confirmed_Qty],T_Shipments[Part Name],$A17,T_Shipments[Effective_Week],75))</f>
        <v/>
      </c>
      <c r="BY17">
        <f>IF(COUNTIF(Material_Detail!$DE:$DE,$A17)&gt;0,IF(ISNUMBER(SEARCH("[済]",INDEX(Material_Detail!$D:$DC,MATCH($A17,Material_Detail!$DE:$DE,0)+1,76))),0,IFERROR(INDEX(Material_Detail!$D:$DC,MATCH($A17,Material_Detail!$DE:$DE,0),76),0)),SUMIFS(T_Shipments[Confirmed_Qty],T_Shipments[Part Name],$A17,T_Shipments[Effective_Week],76))</f>
        <v/>
      </c>
      <c r="BZ17">
        <f>IF(COUNTIF(Material_Detail!$DE:$DE,$A17)&gt;0,IF(ISNUMBER(SEARCH("[済]",INDEX(Material_Detail!$D:$DC,MATCH($A17,Material_Detail!$DE:$DE,0)+1,77))),0,IFERROR(INDEX(Material_Detail!$D:$DC,MATCH($A17,Material_Detail!$DE:$DE,0),77),0)),SUMIFS(T_Shipments[Confirmed_Qty],T_Shipments[Part Name],$A17,T_Shipments[Effective_Week],77))</f>
        <v/>
      </c>
      <c r="CA17">
        <f>IF(COUNTIF(Material_Detail!$DE:$DE,$A17)&gt;0,IF(ISNUMBER(SEARCH("[済]",INDEX(Material_Detail!$D:$DC,MATCH($A17,Material_Detail!$DE:$DE,0)+1,78))),0,IFERROR(INDEX(Material_Detail!$D:$DC,MATCH($A17,Material_Detail!$DE:$DE,0),78),0)),SUMIFS(T_Shipments[Confirmed_Qty],T_Shipments[Part Name],$A17,T_Shipments[Effective_Week],78))</f>
        <v/>
      </c>
      <c r="CB17">
        <f>IF(COUNTIF(Material_Detail!$DE:$DE,$A17)&gt;0,IF(ISNUMBER(SEARCH("[済]",INDEX(Material_Detail!$D:$DC,MATCH($A17,Material_Detail!$DE:$DE,0)+1,79))),0,IFERROR(INDEX(Material_Detail!$D:$DC,MATCH($A17,Material_Detail!$DE:$DE,0),79),0)),SUMIFS(T_Shipments[Confirmed_Qty],T_Shipments[Part Name],$A17,T_Shipments[Effective_Week],79))</f>
        <v/>
      </c>
      <c r="CC17">
        <f>IF(COUNTIF(Material_Detail!$DE:$DE,$A17)&gt;0,IF(ISNUMBER(SEARCH("[済]",INDEX(Material_Detail!$D:$DC,MATCH($A17,Material_Detail!$DE:$DE,0)+1,80))),0,IFERROR(INDEX(Material_Detail!$D:$DC,MATCH($A17,Material_Detail!$DE:$DE,0),80),0)),SUMIFS(T_Shipments[Confirmed_Qty],T_Shipments[Part Name],$A17,T_Shipments[Effective_Week],80))</f>
        <v/>
      </c>
      <c r="CD17">
        <f>IF(COUNTIF(Material_Detail!$DE:$DE,$A17)&gt;0,IF(ISNUMBER(SEARCH("[済]",INDEX(Material_Detail!$D:$DC,MATCH($A17,Material_Detail!$DE:$DE,0)+1,81))),0,IFERROR(INDEX(Material_Detail!$D:$DC,MATCH($A17,Material_Detail!$DE:$DE,0),81),0)),SUMIFS(T_Shipments[Confirmed_Qty],T_Shipments[Part Name],$A17,T_Shipments[Effective_Week],81))</f>
        <v/>
      </c>
      <c r="CE17">
        <f>IF(COUNTIF(Material_Detail!$DE:$DE,$A17)&gt;0,IF(ISNUMBER(SEARCH("[済]",INDEX(Material_Detail!$D:$DC,MATCH($A17,Material_Detail!$DE:$DE,0)+1,82))),0,IFERROR(INDEX(Material_Detail!$D:$DC,MATCH($A17,Material_Detail!$DE:$DE,0),82),0)),SUMIFS(T_Shipments[Confirmed_Qty],T_Shipments[Part Name],$A17,T_Shipments[Effective_Week],82))</f>
        <v/>
      </c>
      <c r="CF17">
        <f>IF(COUNTIF(Material_Detail!$DE:$DE,$A17)&gt;0,IF(ISNUMBER(SEARCH("[済]",INDEX(Material_Detail!$D:$DC,MATCH($A17,Material_Detail!$DE:$DE,0)+1,83))),0,IFERROR(INDEX(Material_Detail!$D:$DC,MATCH($A17,Material_Detail!$DE:$DE,0),83),0)),SUMIFS(T_Shipments[Confirmed_Qty],T_Shipments[Part Name],$A17,T_Shipments[Effective_Week],83))</f>
        <v/>
      </c>
      <c r="CG17">
        <f>IF(COUNTIF(Material_Detail!$DE:$DE,$A17)&gt;0,IF(ISNUMBER(SEARCH("[済]",INDEX(Material_Detail!$D:$DC,MATCH($A17,Material_Detail!$DE:$DE,0)+1,84))),0,IFERROR(INDEX(Material_Detail!$D:$DC,MATCH($A17,Material_Detail!$DE:$DE,0),84),0)),SUMIFS(T_Shipments[Confirmed_Qty],T_Shipments[Part Name],$A17,T_Shipments[Effective_Week],84))</f>
        <v/>
      </c>
      <c r="CH17">
        <f>IF(COUNTIF(Material_Detail!$DE:$DE,$A17)&gt;0,IF(ISNUMBER(SEARCH("[済]",INDEX(Material_Detail!$D:$DC,MATCH($A17,Material_Detail!$DE:$DE,0)+1,85))),0,IFERROR(INDEX(Material_Detail!$D:$DC,MATCH($A17,Material_Detail!$DE:$DE,0),85),0)),SUMIFS(T_Shipments[Confirmed_Qty],T_Shipments[Part Name],$A17,T_Shipments[Effective_Week],85))</f>
        <v/>
      </c>
      <c r="CI17">
        <f>IF(COUNTIF(Material_Detail!$DE:$DE,$A17)&gt;0,IF(ISNUMBER(SEARCH("[済]",INDEX(Material_Detail!$D:$DC,MATCH($A17,Material_Detail!$DE:$DE,0)+1,86))),0,IFERROR(INDEX(Material_Detail!$D:$DC,MATCH($A17,Material_Detail!$DE:$DE,0),86),0)),SUMIFS(T_Shipments[Confirmed_Qty],T_Shipments[Part Name],$A17,T_Shipments[Effective_Week],86))</f>
        <v/>
      </c>
      <c r="CJ17">
        <f>IF(COUNTIF(Material_Detail!$DE:$DE,$A17)&gt;0,IF(ISNUMBER(SEARCH("[済]",INDEX(Material_Detail!$D:$DC,MATCH($A17,Material_Detail!$DE:$DE,0)+1,87))),0,IFERROR(INDEX(Material_Detail!$D:$DC,MATCH($A17,Material_Detail!$DE:$DE,0),87),0)),SUMIFS(T_Shipments[Confirmed_Qty],T_Shipments[Part Name],$A17,T_Shipments[Effective_Week],87))</f>
        <v/>
      </c>
      <c r="CK17">
        <f>IF(COUNTIF(Material_Detail!$DE:$DE,$A17)&gt;0,IF(ISNUMBER(SEARCH("[済]",INDEX(Material_Detail!$D:$DC,MATCH($A17,Material_Detail!$DE:$DE,0)+1,88))),0,IFERROR(INDEX(Material_Detail!$D:$DC,MATCH($A17,Material_Detail!$DE:$DE,0),88),0)),SUMIFS(T_Shipments[Confirmed_Qty],T_Shipments[Part Name],$A17,T_Shipments[Effective_Week],88))</f>
        <v/>
      </c>
      <c r="CL17">
        <f>IF(COUNTIF(Material_Detail!$DE:$DE,$A17)&gt;0,IF(ISNUMBER(SEARCH("[済]",INDEX(Material_Detail!$D:$DC,MATCH($A17,Material_Detail!$DE:$DE,0)+1,89))),0,IFERROR(INDEX(Material_Detail!$D:$DC,MATCH($A17,Material_Detail!$DE:$DE,0),89),0)),SUMIFS(T_Shipments[Confirmed_Qty],T_Shipments[Part Name],$A17,T_Shipments[Effective_Week],89))</f>
        <v/>
      </c>
      <c r="CM17">
        <f>IF(COUNTIF(Material_Detail!$DE:$DE,$A17)&gt;0,IF(ISNUMBER(SEARCH("[済]",INDEX(Material_Detail!$D:$DC,MATCH($A17,Material_Detail!$DE:$DE,0)+1,90))),0,IFERROR(INDEX(Material_Detail!$D:$DC,MATCH($A17,Material_Detail!$DE:$DE,0),90),0)),SUMIFS(T_Shipments[Confirmed_Qty],T_Shipments[Part Name],$A17,T_Shipments[Effective_Week],90))</f>
        <v/>
      </c>
      <c r="CN17">
        <f>IF(COUNTIF(Material_Detail!$DE:$DE,$A17)&gt;0,IF(ISNUMBER(SEARCH("[済]",INDEX(Material_Detail!$D:$DC,MATCH($A17,Material_Detail!$DE:$DE,0)+1,91))),0,IFERROR(INDEX(Material_Detail!$D:$DC,MATCH($A17,Material_Detail!$DE:$DE,0),91),0)),SUMIFS(T_Shipments[Confirmed_Qty],T_Shipments[Part Name],$A17,T_Shipments[Effective_Week],91))</f>
        <v/>
      </c>
      <c r="CO17">
        <f>IF(COUNTIF(Material_Detail!$DE:$DE,$A17)&gt;0,IF(ISNUMBER(SEARCH("[済]",INDEX(Material_Detail!$D:$DC,MATCH($A17,Material_Detail!$DE:$DE,0)+1,92))),0,IFERROR(INDEX(Material_Detail!$D:$DC,MATCH($A17,Material_Detail!$DE:$DE,0),92),0)),SUMIFS(T_Shipments[Confirmed_Qty],T_Shipments[Part Name],$A17,T_Shipments[Effective_Week],92))</f>
        <v/>
      </c>
      <c r="CP17">
        <f>IF(COUNTIF(Material_Detail!$DE:$DE,$A17)&gt;0,IF(ISNUMBER(SEARCH("[済]",INDEX(Material_Detail!$D:$DC,MATCH($A17,Material_Detail!$DE:$DE,0)+1,93))),0,IFERROR(INDEX(Material_Detail!$D:$DC,MATCH($A17,Material_Detail!$DE:$DE,0),93),0)),SUMIFS(T_Shipments[Confirmed_Qty],T_Shipments[Part Name],$A17,T_Shipments[Effective_Week],93))</f>
        <v/>
      </c>
      <c r="CQ17">
        <f>IF(COUNTIF(Material_Detail!$DE:$DE,$A17)&gt;0,IF(ISNUMBER(SEARCH("[済]",INDEX(Material_Detail!$D:$DC,MATCH($A17,Material_Detail!$DE:$DE,0)+1,94))),0,IFERROR(INDEX(Material_Detail!$D:$DC,MATCH($A17,Material_Detail!$DE:$DE,0),94),0)),SUMIFS(T_Shipments[Confirmed_Qty],T_Shipments[Part Name],$A17,T_Shipments[Effective_Week],94))</f>
        <v/>
      </c>
      <c r="CR17">
        <f>IF(COUNTIF(Material_Detail!$DE:$DE,$A17)&gt;0,IF(ISNUMBER(SEARCH("[済]",INDEX(Material_Detail!$D:$DC,MATCH($A17,Material_Detail!$DE:$DE,0)+1,95))),0,IFERROR(INDEX(Material_Detail!$D:$DC,MATCH($A17,Material_Detail!$DE:$DE,0),95),0)),SUMIFS(T_Shipments[Confirmed_Qty],T_Shipments[Part Name],$A17,T_Shipments[Effective_Week],95))</f>
        <v/>
      </c>
      <c r="CS17">
        <f>IF(COUNTIF(Material_Detail!$DE:$DE,$A17)&gt;0,IF(ISNUMBER(SEARCH("[済]",INDEX(Material_Detail!$D:$DC,MATCH($A17,Material_Detail!$DE:$DE,0)+1,96))),0,IFERROR(INDEX(Material_Detail!$D:$DC,MATCH($A17,Material_Detail!$DE:$DE,0),96),0)),SUMIFS(T_Shipments[Confirmed_Qty],T_Shipments[Part Name],$A17,T_Shipments[Effective_Week],96))</f>
        <v/>
      </c>
      <c r="CT17">
        <f>IF(COUNTIF(Material_Detail!$DE:$DE,$A17)&gt;0,IF(ISNUMBER(SEARCH("[済]",INDEX(Material_Detail!$D:$DC,MATCH($A17,Material_Detail!$DE:$DE,0)+1,97))),0,IFERROR(INDEX(Material_Detail!$D:$DC,MATCH($A17,Material_Detail!$DE:$DE,0),97),0)),SUMIFS(T_Shipments[Confirmed_Qty],T_Shipments[Part Name],$A17,T_Shipments[Effective_Week],97))</f>
        <v/>
      </c>
      <c r="CU17">
        <f>IF(COUNTIF(Material_Detail!$DE:$DE,$A17)&gt;0,IF(ISNUMBER(SEARCH("[済]",INDEX(Material_Detail!$D:$DC,MATCH($A17,Material_Detail!$DE:$DE,0)+1,98))),0,IFERROR(INDEX(Material_Detail!$D:$DC,MATCH($A17,Material_Detail!$DE:$DE,0),98),0)),SUMIFS(T_Shipments[Confirmed_Qty],T_Shipments[Part Name],$A17,T_Shipments[Effective_Week],98))</f>
        <v/>
      </c>
      <c r="CV17">
        <f>IF(COUNTIF(Material_Detail!$DE:$DE,$A17)&gt;0,IF(ISNUMBER(SEARCH("[済]",INDEX(Material_Detail!$D:$DC,MATCH($A17,Material_Detail!$DE:$DE,0)+1,99))),0,IFERROR(INDEX(Material_Detail!$D:$DC,MATCH($A17,Material_Detail!$DE:$DE,0),99),0)),SUMIFS(T_Shipments[Confirmed_Qty],T_Shipments[Part Name],$A17,T_Shipments[Effective_Week],99))</f>
        <v/>
      </c>
      <c r="CW17">
        <f>IF(COUNTIF(Material_Detail!$DE:$DE,$A17)&gt;0,IF(ISNUMBER(SEARCH("[済]",INDEX(Material_Detail!$D:$DC,MATCH($A17,Material_Detail!$DE:$DE,0)+1,100))),0,IFERROR(INDEX(Material_Detail!$D:$DC,MATCH($A17,Material_Detail!$DE:$DE,0),100),0)),SUMIFS(T_Shipments[Confirmed_Qty],T_Shipments[Part Name],$A17,T_Shipments[Effective_Week],100))</f>
        <v/>
      </c>
      <c r="CX17">
        <f>IF(COUNTIF(Material_Detail!$DE:$DE,$A17)&gt;0,IF(ISNUMBER(SEARCH("[済]",INDEX(Material_Detail!$D:$DC,MATCH($A17,Material_Detail!$DE:$DE,0)+1,101))),0,IFERROR(INDEX(Material_Detail!$D:$DC,MATCH($A17,Material_Detail!$DE:$DE,0),101),0)),SUMIFS(T_Shipments[Confirmed_Qty],T_Shipments[Part Name],$A17,T_Shipments[Effective_Week],101))</f>
        <v/>
      </c>
      <c r="CY17">
        <f>IF(COUNTIF(Material_Detail!$DE:$DE,$A17)&gt;0,IF(ISNUMBER(SEARCH("[済]",INDEX(Material_Detail!$D:$DC,MATCH($A17,Material_Detail!$DE:$DE,0)+1,102))),0,IFERROR(INDEX(Material_Detail!$D:$DC,MATCH($A17,Material_Detail!$DE:$DE,0),102),0)),SUMIFS(T_Shipments[Confirmed_Qty],T_Shipments[Part Name],$A17,T_Shipments[Effective_Week],102))</f>
        <v/>
      </c>
      <c r="CZ17">
        <f>IF(COUNTIF(Material_Detail!$DE:$DE,$A17)&gt;0,IF(ISNUMBER(SEARCH("[済]",INDEX(Material_Detail!$D:$DC,MATCH($A17,Material_Detail!$DE:$DE,0)+1,103))),0,IFERROR(INDEX(Material_Detail!$D:$DC,MATCH($A17,Material_Detail!$DE:$DE,0),103),0)),SUMIFS(T_Shipments[Confirmed_Qty],T_Shipments[Part Name],$A17,T_Shipments[Effective_Week],103))</f>
        <v/>
      </c>
      <c r="DA17">
        <f>IF(COUNTIF(Material_Detail!$DE:$DE,$A17)&gt;0,IF(ISNUMBER(SEARCH("[済]",INDEX(Material_Detail!$D:$DC,MATCH($A17,Material_Detail!$DE:$DE,0)+1,104))),0,IFERROR(INDEX(Material_Detail!$D:$DC,MATCH($A17,Material_Detail!$DE:$DE,0),104),0)),SUMIFS(T_Shipments[Confirmed_Qty],T_Shipments[Part Name],$A17,T_Shipments[Effective_Week],104))</f>
        <v/>
      </c>
    </row>
    <row r="18">
      <c r="A18" t="inlineStr">
        <is>
          <t>5JK</t>
        </is>
      </c>
      <c r="B18">
        <f>IF(COUNTIF(Material_Detail!$DE:$DE,$A18)&gt;0,IF(ISNUMBER(SEARCH("[済]",INDEX(Material_Detail!$D:$DC,MATCH($A18,Material_Detail!$DE:$DE,0)+1,1))),0,IFERROR(INDEX(Material_Detail!$D:$DC,MATCH($A18,Material_Detail!$DE:$DE,0),1),0)),SUMIFS(T_Shipments[Confirmed_Qty],T_Shipments[Part Name],$A18,T_Shipments[Effective_Week],1))</f>
        <v/>
      </c>
      <c r="C18">
        <f>IF(COUNTIF(Material_Detail!$DE:$DE,$A18)&gt;0,IF(ISNUMBER(SEARCH("[済]",INDEX(Material_Detail!$D:$DC,MATCH($A18,Material_Detail!$DE:$DE,0)+1,2))),0,IFERROR(INDEX(Material_Detail!$D:$DC,MATCH($A18,Material_Detail!$DE:$DE,0),2),0)),SUMIFS(T_Shipments[Confirmed_Qty],T_Shipments[Part Name],$A18,T_Shipments[Effective_Week],2))</f>
        <v/>
      </c>
      <c r="D18">
        <f>IF(COUNTIF(Material_Detail!$DE:$DE,$A18)&gt;0,IF(ISNUMBER(SEARCH("[済]",INDEX(Material_Detail!$D:$DC,MATCH($A18,Material_Detail!$DE:$DE,0)+1,3))),0,IFERROR(INDEX(Material_Detail!$D:$DC,MATCH($A18,Material_Detail!$DE:$DE,0),3),0)),SUMIFS(T_Shipments[Confirmed_Qty],T_Shipments[Part Name],$A18,T_Shipments[Effective_Week],3))</f>
        <v/>
      </c>
      <c r="E18">
        <f>IF(COUNTIF(Material_Detail!$DE:$DE,$A18)&gt;0,IF(ISNUMBER(SEARCH("[済]",INDEX(Material_Detail!$D:$DC,MATCH($A18,Material_Detail!$DE:$DE,0)+1,4))),0,IFERROR(INDEX(Material_Detail!$D:$DC,MATCH($A18,Material_Detail!$DE:$DE,0),4),0)),SUMIFS(T_Shipments[Confirmed_Qty],T_Shipments[Part Name],$A18,T_Shipments[Effective_Week],4))</f>
        <v/>
      </c>
      <c r="F18">
        <f>IF(COUNTIF(Material_Detail!$DE:$DE,$A18)&gt;0,IF(ISNUMBER(SEARCH("[済]",INDEX(Material_Detail!$D:$DC,MATCH($A18,Material_Detail!$DE:$DE,0)+1,5))),0,IFERROR(INDEX(Material_Detail!$D:$DC,MATCH($A18,Material_Detail!$DE:$DE,0),5),0)),SUMIFS(T_Shipments[Confirmed_Qty],T_Shipments[Part Name],$A18,T_Shipments[Effective_Week],5))</f>
        <v/>
      </c>
      <c r="G18">
        <f>IF(COUNTIF(Material_Detail!$DE:$DE,$A18)&gt;0,IF(ISNUMBER(SEARCH("[済]",INDEX(Material_Detail!$D:$DC,MATCH($A18,Material_Detail!$DE:$DE,0)+1,6))),0,IFERROR(INDEX(Material_Detail!$D:$DC,MATCH($A18,Material_Detail!$DE:$DE,0),6),0)),SUMIFS(T_Shipments[Confirmed_Qty],T_Shipments[Part Name],$A18,T_Shipments[Effective_Week],6))</f>
        <v/>
      </c>
      <c r="H18">
        <f>IF(COUNTIF(Material_Detail!$DE:$DE,$A18)&gt;0,IF(ISNUMBER(SEARCH("[済]",INDEX(Material_Detail!$D:$DC,MATCH($A18,Material_Detail!$DE:$DE,0)+1,7))),0,IFERROR(INDEX(Material_Detail!$D:$DC,MATCH($A18,Material_Detail!$DE:$DE,0),7),0)),SUMIFS(T_Shipments[Confirmed_Qty],T_Shipments[Part Name],$A18,T_Shipments[Effective_Week],7))</f>
        <v/>
      </c>
      <c r="I18">
        <f>IF(COUNTIF(Material_Detail!$DE:$DE,$A18)&gt;0,IF(ISNUMBER(SEARCH("[済]",INDEX(Material_Detail!$D:$DC,MATCH($A18,Material_Detail!$DE:$DE,0)+1,8))),0,IFERROR(INDEX(Material_Detail!$D:$DC,MATCH($A18,Material_Detail!$DE:$DE,0),8),0)),SUMIFS(T_Shipments[Confirmed_Qty],T_Shipments[Part Name],$A18,T_Shipments[Effective_Week],8))</f>
        <v/>
      </c>
      <c r="J18">
        <f>IF(COUNTIF(Material_Detail!$DE:$DE,$A18)&gt;0,IF(ISNUMBER(SEARCH("[済]",INDEX(Material_Detail!$D:$DC,MATCH($A18,Material_Detail!$DE:$DE,0)+1,9))),0,IFERROR(INDEX(Material_Detail!$D:$DC,MATCH($A18,Material_Detail!$DE:$DE,0),9),0)),SUMIFS(T_Shipments[Confirmed_Qty],T_Shipments[Part Name],$A18,T_Shipments[Effective_Week],9))</f>
        <v/>
      </c>
      <c r="K18">
        <f>IF(COUNTIF(Material_Detail!$DE:$DE,$A18)&gt;0,IF(ISNUMBER(SEARCH("[済]",INDEX(Material_Detail!$D:$DC,MATCH($A18,Material_Detail!$DE:$DE,0)+1,10))),0,IFERROR(INDEX(Material_Detail!$D:$DC,MATCH($A18,Material_Detail!$DE:$DE,0),10),0)),SUMIFS(T_Shipments[Confirmed_Qty],T_Shipments[Part Name],$A18,T_Shipments[Effective_Week],10))</f>
        <v/>
      </c>
      <c r="L18">
        <f>IF(COUNTIF(Material_Detail!$DE:$DE,$A18)&gt;0,IF(ISNUMBER(SEARCH("[済]",INDEX(Material_Detail!$D:$DC,MATCH($A18,Material_Detail!$DE:$DE,0)+1,11))),0,IFERROR(INDEX(Material_Detail!$D:$DC,MATCH($A18,Material_Detail!$DE:$DE,0),11),0)),SUMIFS(T_Shipments[Confirmed_Qty],T_Shipments[Part Name],$A18,T_Shipments[Effective_Week],11))</f>
        <v/>
      </c>
      <c r="M18">
        <f>IF(COUNTIF(Material_Detail!$DE:$DE,$A18)&gt;0,IF(ISNUMBER(SEARCH("[済]",INDEX(Material_Detail!$D:$DC,MATCH($A18,Material_Detail!$DE:$DE,0)+1,12))),0,IFERROR(INDEX(Material_Detail!$D:$DC,MATCH($A18,Material_Detail!$DE:$DE,0),12),0)),SUMIFS(T_Shipments[Confirmed_Qty],T_Shipments[Part Name],$A18,T_Shipments[Effective_Week],12))</f>
        <v/>
      </c>
      <c r="N18">
        <f>IF(COUNTIF(Material_Detail!$DE:$DE,$A18)&gt;0,IF(ISNUMBER(SEARCH("[済]",INDEX(Material_Detail!$D:$DC,MATCH($A18,Material_Detail!$DE:$DE,0)+1,13))),0,IFERROR(INDEX(Material_Detail!$D:$DC,MATCH($A18,Material_Detail!$DE:$DE,0),13),0)),SUMIFS(T_Shipments[Confirmed_Qty],T_Shipments[Part Name],$A18,T_Shipments[Effective_Week],13))</f>
        <v/>
      </c>
      <c r="O18">
        <f>IF(COUNTIF(Material_Detail!$DE:$DE,$A18)&gt;0,IF(ISNUMBER(SEARCH("[済]",INDEX(Material_Detail!$D:$DC,MATCH($A18,Material_Detail!$DE:$DE,0)+1,14))),0,IFERROR(INDEX(Material_Detail!$D:$DC,MATCH($A18,Material_Detail!$DE:$DE,0),14),0)),SUMIFS(T_Shipments[Confirmed_Qty],T_Shipments[Part Name],$A18,T_Shipments[Effective_Week],14))</f>
        <v/>
      </c>
      <c r="P18">
        <f>IF(COUNTIF(Material_Detail!$DE:$DE,$A18)&gt;0,IF(ISNUMBER(SEARCH("[済]",INDEX(Material_Detail!$D:$DC,MATCH($A18,Material_Detail!$DE:$DE,0)+1,15))),0,IFERROR(INDEX(Material_Detail!$D:$DC,MATCH($A18,Material_Detail!$DE:$DE,0),15),0)),SUMIFS(T_Shipments[Confirmed_Qty],T_Shipments[Part Name],$A18,T_Shipments[Effective_Week],15))</f>
        <v/>
      </c>
      <c r="Q18">
        <f>IF(COUNTIF(Material_Detail!$DE:$DE,$A18)&gt;0,IF(ISNUMBER(SEARCH("[済]",INDEX(Material_Detail!$D:$DC,MATCH($A18,Material_Detail!$DE:$DE,0)+1,16))),0,IFERROR(INDEX(Material_Detail!$D:$DC,MATCH($A18,Material_Detail!$DE:$DE,0),16),0)),SUMIFS(T_Shipments[Confirmed_Qty],T_Shipments[Part Name],$A18,T_Shipments[Effective_Week],16))</f>
        <v/>
      </c>
      <c r="R18">
        <f>IF(COUNTIF(Material_Detail!$DE:$DE,$A18)&gt;0,IF(ISNUMBER(SEARCH("[済]",INDEX(Material_Detail!$D:$DC,MATCH($A18,Material_Detail!$DE:$DE,0)+1,17))),0,IFERROR(INDEX(Material_Detail!$D:$DC,MATCH($A18,Material_Detail!$DE:$DE,0),17),0)),SUMIFS(T_Shipments[Confirmed_Qty],T_Shipments[Part Name],$A18,T_Shipments[Effective_Week],17))</f>
        <v/>
      </c>
      <c r="S18">
        <f>IF(COUNTIF(Material_Detail!$DE:$DE,$A18)&gt;0,IF(ISNUMBER(SEARCH("[済]",INDEX(Material_Detail!$D:$DC,MATCH($A18,Material_Detail!$DE:$DE,0)+1,18))),0,IFERROR(INDEX(Material_Detail!$D:$DC,MATCH($A18,Material_Detail!$DE:$DE,0),18),0)),SUMIFS(T_Shipments[Confirmed_Qty],T_Shipments[Part Name],$A18,T_Shipments[Effective_Week],18))</f>
        <v/>
      </c>
      <c r="T18">
        <f>IF(COUNTIF(Material_Detail!$DE:$DE,$A18)&gt;0,IF(ISNUMBER(SEARCH("[済]",INDEX(Material_Detail!$D:$DC,MATCH($A18,Material_Detail!$DE:$DE,0)+1,19))),0,IFERROR(INDEX(Material_Detail!$D:$DC,MATCH($A18,Material_Detail!$DE:$DE,0),19),0)),SUMIFS(T_Shipments[Confirmed_Qty],T_Shipments[Part Name],$A18,T_Shipments[Effective_Week],19))</f>
        <v/>
      </c>
      <c r="U18">
        <f>IF(COUNTIF(Material_Detail!$DE:$DE,$A18)&gt;0,IF(ISNUMBER(SEARCH("[済]",INDEX(Material_Detail!$D:$DC,MATCH($A18,Material_Detail!$DE:$DE,0)+1,20))),0,IFERROR(INDEX(Material_Detail!$D:$DC,MATCH($A18,Material_Detail!$DE:$DE,0),20),0)),SUMIFS(T_Shipments[Confirmed_Qty],T_Shipments[Part Name],$A18,T_Shipments[Effective_Week],20))</f>
        <v/>
      </c>
      <c r="V18">
        <f>IF(COUNTIF(Material_Detail!$DE:$DE,$A18)&gt;0,IF(ISNUMBER(SEARCH("[済]",INDEX(Material_Detail!$D:$DC,MATCH($A18,Material_Detail!$DE:$DE,0)+1,21))),0,IFERROR(INDEX(Material_Detail!$D:$DC,MATCH($A18,Material_Detail!$DE:$DE,0),21),0)),SUMIFS(T_Shipments[Confirmed_Qty],T_Shipments[Part Name],$A18,T_Shipments[Effective_Week],21))</f>
        <v/>
      </c>
      <c r="W18">
        <f>IF(COUNTIF(Material_Detail!$DE:$DE,$A18)&gt;0,IF(ISNUMBER(SEARCH("[済]",INDEX(Material_Detail!$D:$DC,MATCH($A18,Material_Detail!$DE:$DE,0)+1,22))),0,IFERROR(INDEX(Material_Detail!$D:$DC,MATCH($A18,Material_Detail!$DE:$DE,0),22),0)),SUMIFS(T_Shipments[Confirmed_Qty],T_Shipments[Part Name],$A18,T_Shipments[Effective_Week],22))</f>
        <v/>
      </c>
      <c r="X18">
        <f>IF(COUNTIF(Material_Detail!$DE:$DE,$A18)&gt;0,IF(ISNUMBER(SEARCH("[済]",INDEX(Material_Detail!$D:$DC,MATCH($A18,Material_Detail!$DE:$DE,0)+1,23))),0,IFERROR(INDEX(Material_Detail!$D:$DC,MATCH($A18,Material_Detail!$DE:$DE,0),23),0)),SUMIFS(T_Shipments[Confirmed_Qty],T_Shipments[Part Name],$A18,T_Shipments[Effective_Week],23))</f>
        <v/>
      </c>
      <c r="Y18">
        <f>IF(COUNTIF(Material_Detail!$DE:$DE,$A18)&gt;0,IF(ISNUMBER(SEARCH("[済]",INDEX(Material_Detail!$D:$DC,MATCH($A18,Material_Detail!$DE:$DE,0)+1,24))),0,IFERROR(INDEX(Material_Detail!$D:$DC,MATCH($A18,Material_Detail!$DE:$DE,0),24),0)),SUMIFS(T_Shipments[Confirmed_Qty],T_Shipments[Part Name],$A18,T_Shipments[Effective_Week],24))</f>
        <v/>
      </c>
      <c r="Z18">
        <f>IF(COUNTIF(Material_Detail!$DE:$DE,$A18)&gt;0,IF(ISNUMBER(SEARCH("[済]",INDEX(Material_Detail!$D:$DC,MATCH($A18,Material_Detail!$DE:$DE,0)+1,25))),0,IFERROR(INDEX(Material_Detail!$D:$DC,MATCH($A18,Material_Detail!$DE:$DE,0),25),0)),SUMIFS(T_Shipments[Confirmed_Qty],T_Shipments[Part Name],$A18,T_Shipments[Effective_Week],25))</f>
        <v/>
      </c>
      <c r="AA18">
        <f>IF(COUNTIF(Material_Detail!$DE:$DE,$A18)&gt;0,IF(ISNUMBER(SEARCH("[済]",INDEX(Material_Detail!$D:$DC,MATCH($A18,Material_Detail!$DE:$DE,0)+1,26))),0,IFERROR(INDEX(Material_Detail!$D:$DC,MATCH($A18,Material_Detail!$DE:$DE,0),26),0)),SUMIFS(T_Shipments[Confirmed_Qty],T_Shipments[Part Name],$A18,T_Shipments[Effective_Week],26))</f>
        <v/>
      </c>
      <c r="AB18">
        <f>IF(COUNTIF(Material_Detail!$DE:$DE,$A18)&gt;0,IF(ISNUMBER(SEARCH("[済]",INDEX(Material_Detail!$D:$DC,MATCH($A18,Material_Detail!$DE:$DE,0)+1,27))),0,IFERROR(INDEX(Material_Detail!$D:$DC,MATCH($A18,Material_Detail!$DE:$DE,0),27),0)),SUMIFS(T_Shipments[Confirmed_Qty],T_Shipments[Part Name],$A18,T_Shipments[Effective_Week],27))</f>
        <v/>
      </c>
      <c r="AC18">
        <f>IF(COUNTIF(Material_Detail!$DE:$DE,$A18)&gt;0,IF(ISNUMBER(SEARCH("[済]",INDEX(Material_Detail!$D:$DC,MATCH($A18,Material_Detail!$DE:$DE,0)+1,28))),0,IFERROR(INDEX(Material_Detail!$D:$DC,MATCH($A18,Material_Detail!$DE:$DE,0),28),0)),SUMIFS(T_Shipments[Confirmed_Qty],T_Shipments[Part Name],$A18,T_Shipments[Effective_Week],28))</f>
        <v/>
      </c>
      <c r="AD18">
        <f>IF(COUNTIF(Material_Detail!$DE:$DE,$A18)&gt;0,IF(ISNUMBER(SEARCH("[済]",INDEX(Material_Detail!$D:$DC,MATCH($A18,Material_Detail!$DE:$DE,0)+1,29))),0,IFERROR(INDEX(Material_Detail!$D:$DC,MATCH($A18,Material_Detail!$DE:$DE,0),29),0)),SUMIFS(T_Shipments[Confirmed_Qty],T_Shipments[Part Name],$A18,T_Shipments[Effective_Week],29))</f>
        <v/>
      </c>
      <c r="AE18">
        <f>IF(COUNTIF(Material_Detail!$DE:$DE,$A18)&gt;0,IF(ISNUMBER(SEARCH("[済]",INDEX(Material_Detail!$D:$DC,MATCH($A18,Material_Detail!$DE:$DE,0)+1,30))),0,IFERROR(INDEX(Material_Detail!$D:$DC,MATCH($A18,Material_Detail!$DE:$DE,0),30),0)),SUMIFS(T_Shipments[Confirmed_Qty],T_Shipments[Part Name],$A18,T_Shipments[Effective_Week],30))</f>
        <v/>
      </c>
      <c r="AF18">
        <f>IF(COUNTIF(Material_Detail!$DE:$DE,$A18)&gt;0,IF(ISNUMBER(SEARCH("[済]",INDEX(Material_Detail!$D:$DC,MATCH($A18,Material_Detail!$DE:$DE,0)+1,31))),0,IFERROR(INDEX(Material_Detail!$D:$DC,MATCH($A18,Material_Detail!$DE:$DE,0),31),0)),SUMIFS(T_Shipments[Confirmed_Qty],T_Shipments[Part Name],$A18,T_Shipments[Effective_Week],31))</f>
        <v/>
      </c>
      <c r="AG18">
        <f>IF(COUNTIF(Material_Detail!$DE:$DE,$A18)&gt;0,IF(ISNUMBER(SEARCH("[済]",INDEX(Material_Detail!$D:$DC,MATCH($A18,Material_Detail!$DE:$DE,0)+1,32))),0,IFERROR(INDEX(Material_Detail!$D:$DC,MATCH($A18,Material_Detail!$DE:$DE,0),32),0)),SUMIFS(T_Shipments[Confirmed_Qty],T_Shipments[Part Name],$A18,T_Shipments[Effective_Week],32))</f>
        <v/>
      </c>
      <c r="AH18">
        <f>IF(COUNTIF(Material_Detail!$DE:$DE,$A18)&gt;0,IF(ISNUMBER(SEARCH("[済]",INDEX(Material_Detail!$D:$DC,MATCH($A18,Material_Detail!$DE:$DE,0)+1,33))),0,IFERROR(INDEX(Material_Detail!$D:$DC,MATCH($A18,Material_Detail!$DE:$DE,0),33),0)),SUMIFS(T_Shipments[Confirmed_Qty],T_Shipments[Part Name],$A18,T_Shipments[Effective_Week],33))</f>
        <v/>
      </c>
      <c r="AI18">
        <f>IF(COUNTIF(Material_Detail!$DE:$DE,$A18)&gt;0,IF(ISNUMBER(SEARCH("[済]",INDEX(Material_Detail!$D:$DC,MATCH($A18,Material_Detail!$DE:$DE,0)+1,34))),0,IFERROR(INDEX(Material_Detail!$D:$DC,MATCH($A18,Material_Detail!$DE:$DE,0),34),0)),SUMIFS(T_Shipments[Confirmed_Qty],T_Shipments[Part Name],$A18,T_Shipments[Effective_Week],34))</f>
        <v/>
      </c>
      <c r="AJ18">
        <f>IF(COUNTIF(Material_Detail!$DE:$DE,$A18)&gt;0,IF(ISNUMBER(SEARCH("[済]",INDEX(Material_Detail!$D:$DC,MATCH($A18,Material_Detail!$DE:$DE,0)+1,35))),0,IFERROR(INDEX(Material_Detail!$D:$DC,MATCH($A18,Material_Detail!$DE:$DE,0),35),0)),SUMIFS(T_Shipments[Confirmed_Qty],T_Shipments[Part Name],$A18,T_Shipments[Effective_Week],35))</f>
        <v/>
      </c>
      <c r="AK18">
        <f>IF(COUNTIF(Material_Detail!$DE:$DE,$A18)&gt;0,IF(ISNUMBER(SEARCH("[済]",INDEX(Material_Detail!$D:$DC,MATCH($A18,Material_Detail!$DE:$DE,0)+1,36))),0,IFERROR(INDEX(Material_Detail!$D:$DC,MATCH($A18,Material_Detail!$DE:$DE,0),36),0)),SUMIFS(T_Shipments[Confirmed_Qty],T_Shipments[Part Name],$A18,T_Shipments[Effective_Week],36))</f>
        <v/>
      </c>
      <c r="AL18">
        <f>IF(COUNTIF(Material_Detail!$DE:$DE,$A18)&gt;0,IF(ISNUMBER(SEARCH("[済]",INDEX(Material_Detail!$D:$DC,MATCH($A18,Material_Detail!$DE:$DE,0)+1,37))),0,IFERROR(INDEX(Material_Detail!$D:$DC,MATCH($A18,Material_Detail!$DE:$DE,0),37),0)),SUMIFS(T_Shipments[Confirmed_Qty],T_Shipments[Part Name],$A18,T_Shipments[Effective_Week],37))</f>
        <v/>
      </c>
      <c r="AM18">
        <f>IF(COUNTIF(Material_Detail!$DE:$DE,$A18)&gt;0,IF(ISNUMBER(SEARCH("[済]",INDEX(Material_Detail!$D:$DC,MATCH($A18,Material_Detail!$DE:$DE,0)+1,38))),0,IFERROR(INDEX(Material_Detail!$D:$DC,MATCH($A18,Material_Detail!$DE:$DE,0),38),0)),SUMIFS(T_Shipments[Confirmed_Qty],T_Shipments[Part Name],$A18,T_Shipments[Effective_Week],38))</f>
        <v/>
      </c>
      <c r="AN18">
        <f>IF(COUNTIF(Material_Detail!$DE:$DE,$A18)&gt;0,IF(ISNUMBER(SEARCH("[済]",INDEX(Material_Detail!$D:$DC,MATCH($A18,Material_Detail!$DE:$DE,0)+1,39))),0,IFERROR(INDEX(Material_Detail!$D:$DC,MATCH($A18,Material_Detail!$DE:$DE,0),39),0)),SUMIFS(T_Shipments[Confirmed_Qty],T_Shipments[Part Name],$A18,T_Shipments[Effective_Week],39))</f>
        <v/>
      </c>
      <c r="AO18">
        <f>IF(COUNTIF(Material_Detail!$DE:$DE,$A18)&gt;0,IF(ISNUMBER(SEARCH("[済]",INDEX(Material_Detail!$D:$DC,MATCH($A18,Material_Detail!$DE:$DE,0)+1,40))),0,IFERROR(INDEX(Material_Detail!$D:$DC,MATCH($A18,Material_Detail!$DE:$DE,0),40),0)),SUMIFS(T_Shipments[Confirmed_Qty],T_Shipments[Part Name],$A18,T_Shipments[Effective_Week],40))</f>
        <v/>
      </c>
      <c r="AP18">
        <f>IF(COUNTIF(Material_Detail!$DE:$DE,$A18)&gt;0,IF(ISNUMBER(SEARCH("[済]",INDEX(Material_Detail!$D:$DC,MATCH($A18,Material_Detail!$DE:$DE,0)+1,41))),0,IFERROR(INDEX(Material_Detail!$D:$DC,MATCH($A18,Material_Detail!$DE:$DE,0),41),0)),SUMIFS(T_Shipments[Confirmed_Qty],T_Shipments[Part Name],$A18,T_Shipments[Effective_Week],41))</f>
        <v/>
      </c>
      <c r="AQ18">
        <f>IF(COUNTIF(Material_Detail!$DE:$DE,$A18)&gt;0,IF(ISNUMBER(SEARCH("[済]",INDEX(Material_Detail!$D:$DC,MATCH($A18,Material_Detail!$DE:$DE,0)+1,42))),0,IFERROR(INDEX(Material_Detail!$D:$DC,MATCH($A18,Material_Detail!$DE:$DE,0),42),0)),SUMIFS(T_Shipments[Confirmed_Qty],T_Shipments[Part Name],$A18,T_Shipments[Effective_Week],42))</f>
        <v/>
      </c>
      <c r="AR18">
        <f>IF(COUNTIF(Material_Detail!$DE:$DE,$A18)&gt;0,IF(ISNUMBER(SEARCH("[済]",INDEX(Material_Detail!$D:$DC,MATCH($A18,Material_Detail!$DE:$DE,0)+1,43))),0,IFERROR(INDEX(Material_Detail!$D:$DC,MATCH($A18,Material_Detail!$DE:$DE,0),43),0)),SUMIFS(T_Shipments[Confirmed_Qty],T_Shipments[Part Name],$A18,T_Shipments[Effective_Week],43))</f>
        <v/>
      </c>
      <c r="AS18">
        <f>IF(COUNTIF(Material_Detail!$DE:$DE,$A18)&gt;0,IF(ISNUMBER(SEARCH("[済]",INDEX(Material_Detail!$D:$DC,MATCH($A18,Material_Detail!$DE:$DE,0)+1,44))),0,IFERROR(INDEX(Material_Detail!$D:$DC,MATCH($A18,Material_Detail!$DE:$DE,0),44),0)),SUMIFS(T_Shipments[Confirmed_Qty],T_Shipments[Part Name],$A18,T_Shipments[Effective_Week],44))</f>
        <v/>
      </c>
      <c r="AT18">
        <f>IF(COUNTIF(Material_Detail!$DE:$DE,$A18)&gt;0,IF(ISNUMBER(SEARCH("[済]",INDEX(Material_Detail!$D:$DC,MATCH($A18,Material_Detail!$DE:$DE,0)+1,45))),0,IFERROR(INDEX(Material_Detail!$D:$DC,MATCH($A18,Material_Detail!$DE:$DE,0),45),0)),SUMIFS(T_Shipments[Confirmed_Qty],T_Shipments[Part Name],$A18,T_Shipments[Effective_Week],45))</f>
        <v/>
      </c>
      <c r="AU18">
        <f>IF(COUNTIF(Material_Detail!$DE:$DE,$A18)&gt;0,IF(ISNUMBER(SEARCH("[済]",INDEX(Material_Detail!$D:$DC,MATCH($A18,Material_Detail!$DE:$DE,0)+1,46))),0,IFERROR(INDEX(Material_Detail!$D:$DC,MATCH($A18,Material_Detail!$DE:$DE,0),46),0)),SUMIFS(T_Shipments[Confirmed_Qty],T_Shipments[Part Name],$A18,T_Shipments[Effective_Week],46))</f>
        <v/>
      </c>
      <c r="AV18">
        <f>IF(COUNTIF(Material_Detail!$DE:$DE,$A18)&gt;0,IF(ISNUMBER(SEARCH("[済]",INDEX(Material_Detail!$D:$DC,MATCH($A18,Material_Detail!$DE:$DE,0)+1,47))),0,IFERROR(INDEX(Material_Detail!$D:$DC,MATCH($A18,Material_Detail!$DE:$DE,0),47),0)),SUMIFS(T_Shipments[Confirmed_Qty],T_Shipments[Part Name],$A18,T_Shipments[Effective_Week],47))</f>
        <v/>
      </c>
      <c r="AW18">
        <f>IF(COUNTIF(Material_Detail!$DE:$DE,$A18)&gt;0,IF(ISNUMBER(SEARCH("[済]",INDEX(Material_Detail!$D:$DC,MATCH($A18,Material_Detail!$DE:$DE,0)+1,48))),0,IFERROR(INDEX(Material_Detail!$D:$DC,MATCH($A18,Material_Detail!$DE:$DE,0),48),0)),SUMIFS(T_Shipments[Confirmed_Qty],T_Shipments[Part Name],$A18,T_Shipments[Effective_Week],48))</f>
        <v/>
      </c>
      <c r="AX18">
        <f>IF(COUNTIF(Material_Detail!$DE:$DE,$A18)&gt;0,IF(ISNUMBER(SEARCH("[済]",INDEX(Material_Detail!$D:$DC,MATCH($A18,Material_Detail!$DE:$DE,0)+1,49))),0,IFERROR(INDEX(Material_Detail!$D:$DC,MATCH($A18,Material_Detail!$DE:$DE,0),49),0)),SUMIFS(T_Shipments[Confirmed_Qty],T_Shipments[Part Name],$A18,T_Shipments[Effective_Week],49))</f>
        <v/>
      </c>
      <c r="AY18">
        <f>IF(COUNTIF(Material_Detail!$DE:$DE,$A18)&gt;0,IF(ISNUMBER(SEARCH("[済]",INDEX(Material_Detail!$D:$DC,MATCH($A18,Material_Detail!$DE:$DE,0)+1,50))),0,IFERROR(INDEX(Material_Detail!$D:$DC,MATCH($A18,Material_Detail!$DE:$DE,0),50),0)),SUMIFS(T_Shipments[Confirmed_Qty],T_Shipments[Part Name],$A18,T_Shipments[Effective_Week],50))</f>
        <v/>
      </c>
      <c r="AZ18">
        <f>IF(COUNTIF(Material_Detail!$DE:$DE,$A18)&gt;0,IF(ISNUMBER(SEARCH("[済]",INDEX(Material_Detail!$D:$DC,MATCH($A18,Material_Detail!$DE:$DE,0)+1,51))),0,IFERROR(INDEX(Material_Detail!$D:$DC,MATCH($A18,Material_Detail!$DE:$DE,0),51),0)),SUMIFS(T_Shipments[Confirmed_Qty],T_Shipments[Part Name],$A18,T_Shipments[Effective_Week],51))</f>
        <v/>
      </c>
      <c r="BA18">
        <f>IF(COUNTIF(Material_Detail!$DE:$DE,$A18)&gt;0,IF(ISNUMBER(SEARCH("[済]",INDEX(Material_Detail!$D:$DC,MATCH($A18,Material_Detail!$DE:$DE,0)+1,52))),0,IFERROR(INDEX(Material_Detail!$D:$DC,MATCH($A18,Material_Detail!$DE:$DE,0),52),0)),SUMIFS(T_Shipments[Confirmed_Qty],T_Shipments[Part Name],$A18,T_Shipments[Effective_Week],52))</f>
        <v/>
      </c>
      <c r="BB18">
        <f>IF(COUNTIF(Material_Detail!$DE:$DE,$A18)&gt;0,IF(ISNUMBER(SEARCH("[済]",INDEX(Material_Detail!$D:$DC,MATCH($A18,Material_Detail!$DE:$DE,0)+1,53))),0,IFERROR(INDEX(Material_Detail!$D:$DC,MATCH($A18,Material_Detail!$DE:$DE,0),53),0)),SUMIFS(T_Shipments[Confirmed_Qty],T_Shipments[Part Name],$A18,T_Shipments[Effective_Week],53))</f>
        <v/>
      </c>
      <c r="BC18">
        <f>IF(COUNTIF(Material_Detail!$DE:$DE,$A18)&gt;0,IF(ISNUMBER(SEARCH("[済]",INDEX(Material_Detail!$D:$DC,MATCH($A18,Material_Detail!$DE:$DE,0)+1,54))),0,IFERROR(INDEX(Material_Detail!$D:$DC,MATCH($A18,Material_Detail!$DE:$DE,0),54),0)),SUMIFS(T_Shipments[Confirmed_Qty],T_Shipments[Part Name],$A18,T_Shipments[Effective_Week],54))</f>
        <v/>
      </c>
      <c r="BD18">
        <f>IF(COUNTIF(Material_Detail!$DE:$DE,$A18)&gt;0,IF(ISNUMBER(SEARCH("[済]",INDEX(Material_Detail!$D:$DC,MATCH($A18,Material_Detail!$DE:$DE,0)+1,55))),0,IFERROR(INDEX(Material_Detail!$D:$DC,MATCH($A18,Material_Detail!$DE:$DE,0),55),0)),SUMIFS(T_Shipments[Confirmed_Qty],T_Shipments[Part Name],$A18,T_Shipments[Effective_Week],55))</f>
        <v/>
      </c>
      <c r="BE18">
        <f>IF(COUNTIF(Material_Detail!$DE:$DE,$A18)&gt;0,IF(ISNUMBER(SEARCH("[済]",INDEX(Material_Detail!$D:$DC,MATCH($A18,Material_Detail!$DE:$DE,0)+1,56))),0,IFERROR(INDEX(Material_Detail!$D:$DC,MATCH($A18,Material_Detail!$DE:$DE,0),56),0)),SUMIFS(T_Shipments[Confirmed_Qty],T_Shipments[Part Name],$A18,T_Shipments[Effective_Week],56))</f>
        <v/>
      </c>
      <c r="BF18">
        <f>IF(COUNTIF(Material_Detail!$DE:$DE,$A18)&gt;0,IF(ISNUMBER(SEARCH("[済]",INDEX(Material_Detail!$D:$DC,MATCH($A18,Material_Detail!$DE:$DE,0)+1,57))),0,IFERROR(INDEX(Material_Detail!$D:$DC,MATCH($A18,Material_Detail!$DE:$DE,0),57),0)),SUMIFS(T_Shipments[Confirmed_Qty],T_Shipments[Part Name],$A18,T_Shipments[Effective_Week],57))</f>
        <v/>
      </c>
      <c r="BG18">
        <f>IF(COUNTIF(Material_Detail!$DE:$DE,$A18)&gt;0,IF(ISNUMBER(SEARCH("[済]",INDEX(Material_Detail!$D:$DC,MATCH($A18,Material_Detail!$DE:$DE,0)+1,58))),0,IFERROR(INDEX(Material_Detail!$D:$DC,MATCH($A18,Material_Detail!$DE:$DE,0),58),0)),SUMIFS(T_Shipments[Confirmed_Qty],T_Shipments[Part Name],$A18,T_Shipments[Effective_Week],58))</f>
        <v/>
      </c>
      <c r="BH18">
        <f>IF(COUNTIF(Material_Detail!$DE:$DE,$A18)&gt;0,IF(ISNUMBER(SEARCH("[済]",INDEX(Material_Detail!$D:$DC,MATCH($A18,Material_Detail!$DE:$DE,0)+1,59))),0,IFERROR(INDEX(Material_Detail!$D:$DC,MATCH($A18,Material_Detail!$DE:$DE,0),59),0)),SUMIFS(T_Shipments[Confirmed_Qty],T_Shipments[Part Name],$A18,T_Shipments[Effective_Week],59))</f>
        <v/>
      </c>
      <c r="BI18">
        <f>IF(COUNTIF(Material_Detail!$DE:$DE,$A18)&gt;0,IF(ISNUMBER(SEARCH("[済]",INDEX(Material_Detail!$D:$DC,MATCH($A18,Material_Detail!$DE:$DE,0)+1,60))),0,IFERROR(INDEX(Material_Detail!$D:$DC,MATCH($A18,Material_Detail!$DE:$DE,0),60),0)),SUMIFS(T_Shipments[Confirmed_Qty],T_Shipments[Part Name],$A18,T_Shipments[Effective_Week],60))</f>
        <v/>
      </c>
      <c r="BJ18">
        <f>IF(COUNTIF(Material_Detail!$DE:$DE,$A18)&gt;0,IF(ISNUMBER(SEARCH("[済]",INDEX(Material_Detail!$D:$DC,MATCH($A18,Material_Detail!$DE:$DE,0)+1,61))),0,IFERROR(INDEX(Material_Detail!$D:$DC,MATCH($A18,Material_Detail!$DE:$DE,0),61),0)),SUMIFS(T_Shipments[Confirmed_Qty],T_Shipments[Part Name],$A18,T_Shipments[Effective_Week],61))</f>
        <v/>
      </c>
      <c r="BK18">
        <f>IF(COUNTIF(Material_Detail!$DE:$DE,$A18)&gt;0,IF(ISNUMBER(SEARCH("[済]",INDEX(Material_Detail!$D:$DC,MATCH($A18,Material_Detail!$DE:$DE,0)+1,62))),0,IFERROR(INDEX(Material_Detail!$D:$DC,MATCH($A18,Material_Detail!$DE:$DE,0),62),0)),SUMIFS(T_Shipments[Confirmed_Qty],T_Shipments[Part Name],$A18,T_Shipments[Effective_Week],62))</f>
        <v/>
      </c>
      <c r="BL18">
        <f>IF(COUNTIF(Material_Detail!$DE:$DE,$A18)&gt;0,IF(ISNUMBER(SEARCH("[済]",INDEX(Material_Detail!$D:$DC,MATCH($A18,Material_Detail!$DE:$DE,0)+1,63))),0,IFERROR(INDEX(Material_Detail!$D:$DC,MATCH($A18,Material_Detail!$DE:$DE,0),63),0)),SUMIFS(T_Shipments[Confirmed_Qty],T_Shipments[Part Name],$A18,T_Shipments[Effective_Week],63))</f>
        <v/>
      </c>
      <c r="BM18">
        <f>IF(COUNTIF(Material_Detail!$DE:$DE,$A18)&gt;0,IF(ISNUMBER(SEARCH("[済]",INDEX(Material_Detail!$D:$DC,MATCH($A18,Material_Detail!$DE:$DE,0)+1,64))),0,IFERROR(INDEX(Material_Detail!$D:$DC,MATCH($A18,Material_Detail!$DE:$DE,0),64),0)),SUMIFS(T_Shipments[Confirmed_Qty],T_Shipments[Part Name],$A18,T_Shipments[Effective_Week],64))</f>
        <v/>
      </c>
      <c r="BN18">
        <f>IF(COUNTIF(Material_Detail!$DE:$DE,$A18)&gt;0,IF(ISNUMBER(SEARCH("[済]",INDEX(Material_Detail!$D:$DC,MATCH($A18,Material_Detail!$DE:$DE,0)+1,65))),0,IFERROR(INDEX(Material_Detail!$D:$DC,MATCH($A18,Material_Detail!$DE:$DE,0),65),0)),SUMIFS(T_Shipments[Confirmed_Qty],T_Shipments[Part Name],$A18,T_Shipments[Effective_Week],65))</f>
        <v/>
      </c>
      <c r="BO18">
        <f>IF(COUNTIF(Material_Detail!$DE:$DE,$A18)&gt;0,IF(ISNUMBER(SEARCH("[済]",INDEX(Material_Detail!$D:$DC,MATCH($A18,Material_Detail!$DE:$DE,0)+1,66))),0,IFERROR(INDEX(Material_Detail!$D:$DC,MATCH($A18,Material_Detail!$DE:$DE,0),66),0)),SUMIFS(T_Shipments[Confirmed_Qty],T_Shipments[Part Name],$A18,T_Shipments[Effective_Week],66))</f>
        <v/>
      </c>
      <c r="BP18">
        <f>IF(COUNTIF(Material_Detail!$DE:$DE,$A18)&gt;0,IF(ISNUMBER(SEARCH("[済]",INDEX(Material_Detail!$D:$DC,MATCH($A18,Material_Detail!$DE:$DE,0)+1,67))),0,IFERROR(INDEX(Material_Detail!$D:$DC,MATCH($A18,Material_Detail!$DE:$DE,0),67),0)),SUMIFS(T_Shipments[Confirmed_Qty],T_Shipments[Part Name],$A18,T_Shipments[Effective_Week],67))</f>
        <v/>
      </c>
      <c r="BQ18">
        <f>IF(COUNTIF(Material_Detail!$DE:$DE,$A18)&gt;0,IF(ISNUMBER(SEARCH("[済]",INDEX(Material_Detail!$D:$DC,MATCH($A18,Material_Detail!$DE:$DE,0)+1,68))),0,IFERROR(INDEX(Material_Detail!$D:$DC,MATCH($A18,Material_Detail!$DE:$DE,0),68),0)),SUMIFS(T_Shipments[Confirmed_Qty],T_Shipments[Part Name],$A18,T_Shipments[Effective_Week],68))</f>
        <v/>
      </c>
      <c r="BR18">
        <f>IF(COUNTIF(Material_Detail!$DE:$DE,$A18)&gt;0,IF(ISNUMBER(SEARCH("[済]",INDEX(Material_Detail!$D:$DC,MATCH($A18,Material_Detail!$DE:$DE,0)+1,69))),0,IFERROR(INDEX(Material_Detail!$D:$DC,MATCH($A18,Material_Detail!$DE:$DE,0),69),0)),SUMIFS(T_Shipments[Confirmed_Qty],T_Shipments[Part Name],$A18,T_Shipments[Effective_Week],69))</f>
        <v/>
      </c>
      <c r="BS18">
        <f>IF(COUNTIF(Material_Detail!$DE:$DE,$A18)&gt;0,IF(ISNUMBER(SEARCH("[済]",INDEX(Material_Detail!$D:$DC,MATCH($A18,Material_Detail!$DE:$DE,0)+1,70))),0,IFERROR(INDEX(Material_Detail!$D:$DC,MATCH($A18,Material_Detail!$DE:$DE,0),70),0)),SUMIFS(T_Shipments[Confirmed_Qty],T_Shipments[Part Name],$A18,T_Shipments[Effective_Week],70))</f>
        <v/>
      </c>
      <c r="BT18">
        <f>IF(COUNTIF(Material_Detail!$DE:$DE,$A18)&gt;0,IF(ISNUMBER(SEARCH("[済]",INDEX(Material_Detail!$D:$DC,MATCH($A18,Material_Detail!$DE:$DE,0)+1,71))),0,IFERROR(INDEX(Material_Detail!$D:$DC,MATCH($A18,Material_Detail!$DE:$DE,0),71),0)),SUMIFS(T_Shipments[Confirmed_Qty],T_Shipments[Part Name],$A18,T_Shipments[Effective_Week],71))</f>
        <v/>
      </c>
      <c r="BU18">
        <f>IF(COUNTIF(Material_Detail!$DE:$DE,$A18)&gt;0,IF(ISNUMBER(SEARCH("[済]",INDEX(Material_Detail!$D:$DC,MATCH($A18,Material_Detail!$DE:$DE,0)+1,72))),0,IFERROR(INDEX(Material_Detail!$D:$DC,MATCH($A18,Material_Detail!$DE:$DE,0),72),0)),SUMIFS(T_Shipments[Confirmed_Qty],T_Shipments[Part Name],$A18,T_Shipments[Effective_Week],72))</f>
        <v/>
      </c>
      <c r="BV18">
        <f>IF(COUNTIF(Material_Detail!$DE:$DE,$A18)&gt;0,IF(ISNUMBER(SEARCH("[済]",INDEX(Material_Detail!$D:$DC,MATCH($A18,Material_Detail!$DE:$DE,0)+1,73))),0,IFERROR(INDEX(Material_Detail!$D:$DC,MATCH($A18,Material_Detail!$DE:$DE,0),73),0)),SUMIFS(T_Shipments[Confirmed_Qty],T_Shipments[Part Name],$A18,T_Shipments[Effective_Week],73))</f>
        <v/>
      </c>
      <c r="BW18">
        <f>IF(COUNTIF(Material_Detail!$DE:$DE,$A18)&gt;0,IF(ISNUMBER(SEARCH("[済]",INDEX(Material_Detail!$D:$DC,MATCH($A18,Material_Detail!$DE:$DE,0)+1,74))),0,IFERROR(INDEX(Material_Detail!$D:$DC,MATCH($A18,Material_Detail!$DE:$DE,0),74),0)),SUMIFS(T_Shipments[Confirmed_Qty],T_Shipments[Part Name],$A18,T_Shipments[Effective_Week],74))</f>
        <v/>
      </c>
      <c r="BX18">
        <f>IF(COUNTIF(Material_Detail!$DE:$DE,$A18)&gt;0,IF(ISNUMBER(SEARCH("[済]",INDEX(Material_Detail!$D:$DC,MATCH($A18,Material_Detail!$DE:$DE,0)+1,75))),0,IFERROR(INDEX(Material_Detail!$D:$DC,MATCH($A18,Material_Detail!$DE:$DE,0),75),0)),SUMIFS(T_Shipments[Confirmed_Qty],T_Shipments[Part Name],$A18,T_Shipments[Effective_Week],75))</f>
        <v/>
      </c>
      <c r="BY18">
        <f>IF(COUNTIF(Material_Detail!$DE:$DE,$A18)&gt;0,IF(ISNUMBER(SEARCH("[済]",INDEX(Material_Detail!$D:$DC,MATCH($A18,Material_Detail!$DE:$DE,0)+1,76))),0,IFERROR(INDEX(Material_Detail!$D:$DC,MATCH($A18,Material_Detail!$DE:$DE,0),76),0)),SUMIFS(T_Shipments[Confirmed_Qty],T_Shipments[Part Name],$A18,T_Shipments[Effective_Week],76))</f>
        <v/>
      </c>
      <c r="BZ18">
        <f>IF(COUNTIF(Material_Detail!$DE:$DE,$A18)&gt;0,IF(ISNUMBER(SEARCH("[済]",INDEX(Material_Detail!$D:$DC,MATCH($A18,Material_Detail!$DE:$DE,0)+1,77))),0,IFERROR(INDEX(Material_Detail!$D:$DC,MATCH($A18,Material_Detail!$DE:$DE,0),77),0)),SUMIFS(T_Shipments[Confirmed_Qty],T_Shipments[Part Name],$A18,T_Shipments[Effective_Week],77))</f>
        <v/>
      </c>
      <c r="CA18">
        <f>IF(COUNTIF(Material_Detail!$DE:$DE,$A18)&gt;0,IF(ISNUMBER(SEARCH("[済]",INDEX(Material_Detail!$D:$DC,MATCH($A18,Material_Detail!$DE:$DE,0)+1,78))),0,IFERROR(INDEX(Material_Detail!$D:$DC,MATCH($A18,Material_Detail!$DE:$DE,0),78),0)),SUMIFS(T_Shipments[Confirmed_Qty],T_Shipments[Part Name],$A18,T_Shipments[Effective_Week],78))</f>
        <v/>
      </c>
      <c r="CB18">
        <f>IF(COUNTIF(Material_Detail!$DE:$DE,$A18)&gt;0,IF(ISNUMBER(SEARCH("[済]",INDEX(Material_Detail!$D:$DC,MATCH($A18,Material_Detail!$DE:$DE,0)+1,79))),0,IFERROR(INDEX(Material_Detail!$D:$DC,MATCH($A18,Material_Detail!$DE:$DE,0),79),0)),SUMIFS(T_Shipments[Confirmed_Qty],T_Shipments[Part Name],$A18,T_Shipments[Effective_Week],79))</f>
        <v/>
      </c>
      <c r="CC18">
        <f>IF(COUNTIF(Material_Detail!$DE:$DE,$A18)&gt;0,IF(ISNUMBER(SEARCH("[済]",INDEX(Material_Detail!$D:$DC,MATCH($A18,Material_Detail!$DE:$DE,0)+1,80))),0,IFERROR(INDEX(Material_Detail!$D:$DC,MATCH($A18,Material_Detail!$DE:$DE,0),80),0)),SUMIFS(T_Shipments[Confirmed_Qty],T_Shipments[Part Name],$A18,T_Shipments[Effective_Week],80))</f>
        <v/>
      </c>
      <c r="CD18">
        <f>IF(COUNTIF(Material_Detail!$DE:$DE,$A18)&gt;0,IF(ISNUMBER(SEARCH("[済]",INDEX(Material_Detail!$D:$DC,MATCH($A18,Material_Detail!$DE:$DE,0)+1,81))),0,IFERROR(INDEX(Material_Detail!$D:$DC,MATCH($A18,Material_Detail!$DE:$DE,0),81),0)),SUMIFS(T_Shipments[Confirmed_Qty],T_Shipments[Part Name],$A18,T_Shipments[Effective_Week],81))</f>
        <v/>
      </c>
      <c r="CE18">
        <f>IF(COUNTIF(Material_Detail!$DE:$DE,$A18)&gt;0,IF(ISNUMBER(SEARCH("[済]",INDEX(Material_Detail!$D:$DC,MATCH($A18,Material_Detail!$DE:$DE,0)+1,82))),0,IFERROR(INDEX(Material_Detail!$D:$DC,MATCH($A18,Material_Detail!$DE:$DE,0),82),0)),SUMIFS(T_Shipments[Confirmed_Qty],T_Shipments[Part Name],$A18,T_Shipments[Effective_Week],82))</f>
        <v/>
      </c>
      <c r="CF18">
        <f>IF(COUNTIF(Material_Detail!$DE:$DE,$A18)&gt;0,IF(ISNUMBER(SEARCH("[済]",INDEX(Material_Detail!$D:$DC,MATCH($A18,Material_Detail!$DE:$DE,0)+1,83))),0,IFERROR(INDEX(Material_Detail!$D:$DC,MATCH($A18,Material_Detail!$DE:$DE,0),83),0)),SUMIFS(T_Shipments[Confirmed_Qty],T_Shipments[Part Name],$A18,T_Shipments[Effective_Week],83))</f>
        <v/>
      </c>
      <c r="CG18">
        <f>IF(COUNTIF(Material_Detail!$DE:$DE,$A18)&gt;0,IF(ISNUMBER(SEARCH("[済]",INDEX(Material_Detail!$D:$DC,MATCH($A18,Material_Detail!$DE:$DE,0)+1,84))),0,IFERROR(INDEX(Material_Detail!$D:$DC,MATCH($A18,Material_Detail!$DE:$DE,0),84),0)),SUMIFS(T_Shipments[Confirmed_Qty],T_Shipments[Part Name],$A18,T_Shipments[Effective_Week],84))</f>
        <v/>
      </c>
      <c r="CH18">
        <f>IF(COUNTIF(Material_Detail!$DE:$DE,$A18)&gt;0,IF(ISNUMBER(SEARCH("[済]",INDEX(Material_Detail!$D:$DC,MATCH($A18,Material_Detail!$DE:$DE,0)+1,85))),0,IFERROR(INDEX(Material_Detail!$D:$DC,MATCH($A18,Material_Detail!$DE:$DE,0),85),0)),SUMIFS(T_Shipments[Confirmed_Qty],T_Shipments[Part Name],$A18,T_Shipments[Effective_Week],85))</f>
        <v/>
      </c>
      <c r="CI18">
        <f>IF(COUNTIF(Material_Detail!$DE:$DE,$A18)&gt;0,IF(ISNUMBER(SEARCH("[済]",INDEX(Material_Detail!$D:$DC,MATCH($A18,Material_Detail!$DE:$DE,0)+1,86))),0,IFERROR(INDEX(Material_Detail!$D:$DC,MATCH($A18,Material_Detail!$DE:$DE,0),86),0)),SUMIFS(T_Shipments[Confirmed_Qty],T_Shipments[Part Name],$A18,T_Shipments[Effective_Week],86))</f>
        <v/>
      </c>
      <c r="CJ18">
        <f>IF(COUNTIF(Material_Detail!$DE:$DE,$A18)&gt;0,IF(ISNUMBER(SEARCH("[済]",INDEX(Material_Detail!$D:$DC,MATCH($A18,Material_Detail!$DE:$DE,0)+1,87))),0,IFERROR(INDEX(Material_Detail!$D:$DC,MATCH($A18,Material_Detail!$DE:$DE,0),87),0)),SUMIFS(T_Shipments[Confirmed_Qty],T_Shipments[Part Name],$A18,T_Shipments[Effective_Week],87))</f>
        <v/>
      </c>
      <c r="CK18">
        <f>IF(COUNTIF(Material_Detail!$DE:$DE,$A18)&gt;0,IF(ISNUMBER(SEARCH("[済]",INDEX(Material_Detail!$D:$DC,MATCH($A18,Material_Detail!$DE:$DE,0)+1,88))),0,IFERROR(INDEX(Material_Detail!$D:$DC,MATCH($A18,Material_Detail!$DE:$DE,0),88),0)),SUMIFS(T_Shipments[Confirmed_Qty],T_Shipments[Part Name],$A18,T_Shipments[Effective_Week],88))</f>
        <v/>
      </c>
      <c r="CL18">
        <f>IF(COUNTIF(Material_Detail!$DE:$DE,$A18)&gt;0,IF(ISNUMBER(SEARCH("[済]",INDEX(Material_Detail!$D:$DC,MATCH($A18,Material_Detail!$DE:$DE,0)+1,89))),0,IFERROR(INDEX(Material_Detail!$D:$DC,MATCH($A18,Material_Detail!$DE:$DE,0),89),0)),SUMIFS(T_Shipments[Confirmed_Qty],T_Shipments[Part Name],$A18,T_Shipments[Effective_Week],89))</f>
        <v/>
      </c>
      <c r="CM18">
        <f>IF(COUNTIF(Material_Detail!$DE:$DE,$A18)&gt;0,IF(ISNUMBER(SEARCH("[済]",INDEX(Material_Detail!$D:$DC,MATCH($A18,Material_Detail!$DE:$DE,0)+1,90))),0,IFERROR(INDEX(Material_Detail!$D:$DC,MATCH($A18,Material_Detail!$DE:$DE,0),90),0)),SUMIFS(T_Shipments[Confirmed_Qty],T_Shipments[Part Name],$A18,T_Shipments[Effective_Week],90))</f>
        <v/>
      </c>
      <c r="CN18">
        <f>IF(COUNTIF(Material_Detail!$DE:$DE,$A18)&gt;0,IF(ISNUMBER(SEARCH("[済]",INDEX(Material_Detail!$D:$DC,MATCH($A18,Material_Detail!$DE:$DE,0)+1,91))),0,IFERROR(INDEX(Material_Detail!$D:$DC,MATCH($A18,Material_Detail!$DE:$DE,0),91),0)),SUMIFS(T_Shipments[Confirmed_Qty],T_Shipments[Part Name],$A18,T_Shipments[Effective_Week],91))</f>
        <v/>
      </c>
      <c r="CO18">
        <f>IF(COUNTIF(Material_Detail!$DE:$DE,$A18)&gt;0,IF(ISNUMBER(SEARCH("[済]",INDEX(Material_Detail!$D:$DC,MATCH($A18,Material_Detail!$DE:$DE,0)+1,92))),0,IFERROR(INDEX(Material_Detail!$D:$DC,MATCH($A18,Material_Detail!$DE:$DE,0),92),0)),SUMIFS(T_Shipments[Confirmed_Qty],T_Shipments[Part Name],$A18,T_Shipments[Effective_Week],92))</f>
        <v/>
      </c>
      <c r="CP18">
        <f>IF(COUNTIF(Material_Detail!$DE:$DE,$A18)&gt;0,IF(ISNUMBER(SEARCH("[済]",INDEX(Material_Detail!$D:$DC,MATCH($A18,Material_Detail!$DE:$DE,0)+1,93))),0,IFERROR(INDEX(Material_Detail!$D:$DC,MATCH($A18,Material_Detail!$DE:$DE,0),93),0)),SUMIFS(T_Shipments[Confirmed_Qty],T_Shipments[Part Name],$A18,T_Shipments[Effective_Week],93))</f>
        <v/>
      </c>
      <c r="CQ18">
        <f>IF(COUNTIF(Material_Detail!$DE:$DE,$A18)&gt;0,IF(ISNUMBER(SEARCH("[済]",INDEX(Material_Detail!$D:$DC,MATCH($A18,Material_Detail!$DE:$DE,0)+1,94))),0,IFERROR(INDEX(Material_Detail!$D:$DC,MATCH($A18,Material_Detail!$DE:$DE,0),94),0)),SUMIFS(T_Shipments[Confirmed_Qty],T_Shipments[Part Name],$A18,T_Shipments[Effective_Week],94))</f>
        <v/>
      </c>
      <c r="CR18">
        <f>IF(COUNTIF(Material_Detail!$DE:$DE,$A18)&gt;0,IF(ISNUMBER(SEARCH("[済]",INDEX(Material_Detail!$D:$DC,MATCH($A18,Material_Detail!$DE:$DE,0)+1,95))),0,IFERROR(INDEX(Material_Detail!$D:$DC,MATCH($A18,Material_Detail!$DE:$DE,0),95),0)),SUMIFS(T_Shipments[Confirmed_Qty],T_Shipments[Part Name],$A18,T_Shipments[Effective_Week],95))</f>
        <v/>
      </c>
      <c r="CS18">
        <f>IF(COUNTIF(Material_Detail!$DE:$DE,$A18)&gt;0,IF(ISNUMBER(SEARCH("[済]",INDEX(Material_Detail!$D:$DC,MATCH($A18,Material_Detail!$DE:$DE,0)+1,96))),0,IFERROR(INDEX(Material_Detail!$D:$DC,MATCH($A18,Material_Detail!$DE:$DE,0),96),0)),SUMIFS(T_Shipments[Confirmed_Qty],T_Shipments[Part Name],$A18,T_Shipments[Effective_Week],96))</f>
        <v/>
      </c>
      <c r="CT18">
        <f>IF(COUNTIF(Material_Detail!$DE:$DE,$A18)&gt;0,IF(ISNUMBER(SEARCH("[済]",INDEX(Material_Detail!$D:$DC,MATCH($A18,Material_Detail!$DE:$DE,0)+1,97))),0,IFERROR(INDEX(Material_Detail!$D:$DC,MATCH($A18,Material_Detail!$DE:$DE,0),97),0)),SUMIFS(T_Shipments[Confirmed_Qty],T_Shipments[Part Name],$A18,T_Shipments[Effective_Week],97))</f>
        <v/>
      </c>
      <c r="CU18">
        <f>IF(COUNTIF(Material_Detail!$DE:$DE,$A18)&gt;0,IF(ISNUMBER(SEARCH("[済]",INDEX(Material_Detail!$D:$DC,MATCH($A18,Material_Detail!$DE:$DE,0)+1,98))),0,IFERROR(INDEX(Material_Detail!$D:$DC,MATCH($A18,Material_Detail!$DE:$DE,0),98),0)),SUMIFS(T_Shipments[Confirmed_Qty],T_Shipments[Part Name],$A18,T_Shipments[Effective_Week],98))</f>
        <v/>
      </c>
      <c r="CV18">
        <f>IF(COUNTIF(Material_Detail!$DE:$DE,$A18)&gt;0,IF(ISNUMBER(SEARCH("[済]",INDEX(Material_Detail!$D:$DC,MATCH($A18,Material_Detail!$DE:$DE,0)+1,99))),0,IFERROR(INDEX(Material_Detail!$D:$DC,MATCH($A18,Material_Detail!$DE:$DE,0),99),0)),SUMIFS(T_Shipments[Confirmed_Qty],T_Shipments[Part Name],$A18,T_Shipments[Effective_Week],99))</f>
        <v/>
      </c>
      <c r="CW18">
        <f>IF(COUNTIF(Material_Detail!$DE:$DE,$A18)&gt;0,IF(ISNUMBER(SEARCH("[済]",INDEX(Material_Detail!$D:$DC,MATCH($A18,Material_Detail!$DE:$DE,0)+1,100))),0,IFERROR(INDEX(Material_Detail!$D:$DC,MATCH($A18,Material_Detail!$DE:$DE,0),100),0)),SUMIFS(T_Shipments[Confirmed_Qty],T_Shipments[Part Name],$A18,T_Shipments[Effective_Week],100))</f>
        <v/>
      </c>
      <c r="CX18">
        <f>IF(COUNTIF(Material_Detail!$DE:$DE,$A18)&gt;0,IF(ISNUMBER(SEARCH("[済]",INDEX(Material_Detail!$D:$DC,MATCH($A18,Material_Detail!$DE:$DE,0)+1,101))),0,IFERROR(INDEX(Material_Detail!$D:$DC,MATCH($A18,Material_Detail!$DE:$DE,0),101),0)),SUMIFS(T_Shipments[Confirmed_Qty],T_Shipments[Part Name],$A18,T_Shipments[Effective_Week],101))</f>
        <v/>
      </c>
      <c r="CY18">
        <f>IF(COUNTIF(Material_Detail!$DE:$DE,$A18)&gt;0,IF(ISNUMBER(SEARCH("[済]",INDEX(Material_Detail!$D:$DC,MATCH($A18,Material_Detail!$DE:$DE,0)+1,102))),0,IFERROR(INDEX(Material_Detail!$D:$DC,MATCH($A18,Material_Detail!$DE:$DE,0),102),0)),SUMIFS(T_Shipments[Confirmed_Qty],T_Shipments[Part Name],$A18,T_Shipments[Effective_Week],102))</f>
        <v/>
      </c>
      <c r="CZ18">
        <f>IF(COUNTIF(Material_Detail!$DE:$DE,$A18)&gt;0,IF(ISNUMBER(SEARCH("[済]",INDEX(Material_Detail!$D:$DC,MATCH($A18,Material_Detail!$DE:$DE,0)+1,103))),0,IFERROR(INDEX(Material_Detail!$D:$DC,MATCH($A18,Material_Detail!$DE:$DE,0),103),0)),SUMIFS(T_Shipments[Confirmed_Qty],T_Shipments[Part Name],$A18,T_Shipments[Effective_Week],103))</f>
        <v/>
      </c>
      <c r="DA18">
        <f>IF(COUNTIF(Material_Detail!$DE:$DE,$A18)&gt;0,IF(ISNUMBER(SEARCH("[済]",INDEX(Material_Detail!$D:$DC,MATCH($A18,Material_Detail!$DE:$DE,0)+1,104))),0,IFERROR(INDEX(Material_Detail!$D:$DC,MATCH($A18,Material_Detail!$DE:$DE,0),104),0)),SUMIFS(T_Shipments[Confirmed_Qty],T_Shipments[Part Name],$A18,T_Shipments[Effective_Week],104))</f>
        <v/>
      </c>
    </row>
    <row r="19">
      <c r="A19" t="inlineStr">
        <is>
          <t>26F</t>
        </is>
      </c>
      <c r="B19">
        <f>IF(COUNTIF(Material_Detail!$DE:$DE,$A19)&gt;0,IF(ISNUMBER(SEARCH("[済]",INDEX(Material_Detail!$D:$DC,MATCH($A19,Material_Detail!$DE:$DE,0)+1,1))),0,IFERROR(INDEX(Material_Detail!$D:$DC,MATCH($A19,Material_Detail!$DE:$DE,0),1),0)),SUMIFS(T_Shipments[Confirmed_Qty],T_Shipments[Part Name],$A19,T_Shipments[Effective_Week],1))</f>
        <v/>
      </c>
      <c r="C19">
        <f>IF(COUNTIF(Material_Detail!$DE:$DE,$A19)&gt;0,IF(ISNUMBER(SEARCH("[済]",INDEX(Material_Detail!$D:$DC,MATCH($A19,Material_Detail!$DE:$DE,0)+1,2))),0,IFERROR(INDEX(Material_Detail!$D:$DC,MATCH($A19,Material_Detail!$DE:$DE,0),2),0)),SUMIFS(T_Shipments[Confirmed_Qty],T_Shipments[Part Name],$A19,T_Shipments[Effective_Week],2))</f>
        <v/>
      </c>
      <c r="D19">
        <f>IF(COUNTIF(Material_Detail!$DE:$DE,$A19)&gt;0,IF(ISNUMBER(SEARCH("[済]",INDEX(Material_Detail!$D:$DC,MATCH($A19,Material_Detail!$DE:$DE,0)+1,3))),0,IFERROR(INDEX(Material_Detail!$D:$DC,MATCH($A19,Material_Detail!$DE:$DE,0),3),0)),SUMIFS(T_Shipments[Confirmed_Qty],T_Shipments[Part Name],$A19,T_Shipments[Effective_Week],3))</f>
        <v/>
      </c>
      <c r="E19">
        <f>IF(COUNTIF(Material_Detail!$DE:$DE,$A19)&gt;0,IF(ISNUMBER(SEARCH("[済]",INDEX(Material_Detail!$D:$DC,MATCH($A19,Material_Detail!$DE:$DE,0)+1,4))),0,IFERROR(INDEX(Material_Detail!$D:$DC,MATCH($A19,Material_Detail!$DE:$DE,0),4),0)),SUMIFS(T_Shipments[Confirmed_Qty],T_Shipments[Part Name],$A19,T_Shipments[Effective_Week],4))</f>
        <v/>
      </c>
      <c r="F19">
        <f>IF(COUNTIF(Material_Detail!$DE:$DE,$A19)&gt;0,IF(ISNUMBER(SEARCH("[済]",INDEX(Material_Detail!$D:$DC,MATCH($A19,Material_Detail!$DE:$DE,0)+1,5))),0,IFERROR(INDEX(Material_Detail!$D:$DC,MATCH($A19,Material_Detail!$DE:$DE,0),5),0)),SUMIFS(T_Shipments[Confirmed_Qty],T_Shipments[Part Name],$A19,T_Shipments[Effective_Week],5))</f>
        <v/>
      </c>
      <c r="G19">
        <f>IF(COUNTIF(Material_Detail!$DE:$DE,$A19)&gt;0,IF(ISNUMBER(SEARCH("[済]",INDEX(Material_Detail!$D:$DC,MATCH($A19,Material_Detail!$DE:$DE,0)+1,6))),0,IFERROR(INDEX(Material_Detail!$D:$DC,MATCH($A19,Material_Detail!$DE:$DE,0),6),0)),SUMIFS(T_Shipments[Confirmed_Qty],T_Shipments[Part Name],$A19,T_Shipments[Effective_Week],6))</f>
        <v/>
      </c>
      <c r="H19">
        <f>IF(COUNTIF(Material_Detail!$DE:$DE,$A19)&gt;0,IF(ISNUMBER(SEARCH("[済]",INDEX(Material_Detail!$D:$DC,MATCH($A19,Material_Detail!$DE:$DE,0)+1,7))),0,IFERROR(INDEX(Material_Detail!$D:$DC,MATCH($A19,Material_Detail!$DE:$DE,0),7),0)),SUMIFS(T_Shipments[Confirmed_Qty],T_Shipments[Part Name],$A19,T_Shipments[Effective_Week],7))</f>
        <v/>
      </c>
      <c r="I19">
        <f>IF(COUNTIF(Material_Detail!$DE:$DE,$A19)&gt;0,IF(ISNUMBER(SEARCH("[済]",INDEX(Material_Detail!$D:$DC,MATCH($A19,Material_Detail!$DE:$DE,0)+1,8))),0,IFERROR(INDEX(Material_Detail!$D:$DC,MATCH($A19,Material_Detail!$DE:$DE,0),8),0)),SUMIFS(T_Shipments[Confirmed_Qty],T_Shipments[Part Name],$A19,T_Shipments[Effective_Week],8))</f>
        <v/>
      </c>
      <c r="J19">
        <f>IF(COUNTIF(Material_Detail!$DE:$DE,$A19)&gt;0,IF(ISNUMBER(SEARCH("[済]",INDEX(Material_Detail!$D:$DC,MATCH($A19,Material_Detail!$DE:$DE,0)+1,9))),0,IFERROR(INDEX(Material_Detail!$D:$DC,MATCH($A19,Material_Detail!$DE:$DE,0),9),0)),SUMIFS(T_Shipments[Confirmed_Qty],T_Shipments[Part Name],$A19,T_Shipments[Effective_Week],9))</f>
        <v/>
      </c>
      <c r="K19">
        <f>IF(COUNTIF(Material_Detail!$DE:$DE,$A19)&gt;0,IF(ISNUMBER(SEARCH("[済]",INDEX(Material_Detail!$D:$DC,MATCH($A19,Material_Detail!$DE:$DE,0)+1,10))),0,IFERROR(INDEX(Material_Detail!$D:$DC,MATCH($A19,Material_Detail!$DE:$DE,0),10),0)),SUMIFS(T_Shipments[Confirmed_Qty],T_Shipments[Part Name],$A19,T_Shipments[Effective_Week],10))</f>
        <v/>
      </c>
      <c r="L19">
        <f>IF(COUNTIF(Material_Detail!$DE:$DE,$A19)&gt;0,IF(ISNUMBER(SEARCH("[済]",INDEX(Material_Detail!$D:$DC,MATCH($A19,Material_Detail!$DE:$DE,0)+1,11))),0,IFERROR(INDEX(Material_Detail!$D:$DC,MATCH($A19,Material_Detail!$DE:$DE,0),11),0)),SUMIFS(T_Shipments[Confirmed_Qty],T_Shipments[Part Name],$A19,T_Shipments[Effective_Week],11))</f>
        <v/>
      </c>
      <c r="M19">
        <f>IF(COUNTIF(Material_Detail!$DE:$DE,$A19)&gt;0,IF(ISNUMBER(SEARCH("[済]",INDEX(Material_Detail!$D:$DC,MATCH($A19,Material_Detail!$DE:$DE,0)+1,12))),0,IFERROR(INDEX(Material_Detail!$D:$DC,MATCH($A19,Material_Detail!$DE:$DE,0),12),0)),SUMIFS(T_Shipments[Confirmed_Qty],T_Shipments[Part Name],$A19,T_Shipments[Effective_Week],12))</f>
        <v/>
      </c>
      <c r="N19">
        <f>IF(COUNTIF(Material_Detail!$DE:$DE,$A19)&gt;0,IF(ISNUMBER(SEARCH("[済]",INDEX(Material_Detail!$D:$DC,MATCH($A19,Material_Detail!$DE:$DE,0)+1,13))),0,IFERROR(INDEX(Material_Detail!$D:$DC,MATCH($A19,Material_Detail!$DE:$DE,0),13),0)),SUMIFS(T_Shipments[Confirmed_Qty],T_Shipments[Part Name],$A19,T_Shipments[Effective_Week],13))</f>
        <v/>
      </c>
      <c r="O19">
        <f>IF(COUNTIF(Material_Detail!$DE:$DE,$A19)&gt;0,IF(ISNUMBER(SEARCH("[済]",INDEX(Material_Detail!$D:$DC,MATCH($A19,Material_Detail!$DE:$DE,0)+1,14))),0,IFERROR(INDEX(Material_Detail!$D:$DC,MATCH($A19,Material_Detail!$DE:$DE,0),14),0)),SUMIFS(T_Shipments[Confirmed_Qty],T_Shipments[Part Name],$A19,T_Shipments[Effective_Week],14))</f>
        <v/>
      </c>
      <c r="P19">
        <f>IF(COUNTIF(Material_Detail!$DE:$DE,$A19)&gt;0,IF(ISNUMBER(SEARCH("[済]",INDEX(Material_Detail!$D:$DC,MATCH($A19,Material_Detail!$DE:$DE,0)+1,15))),0,IFERROR(INDEX(Material_Detail!$D:$DC,MATCH($A19,Material_Detail!$DE:$DE,0),15),0)),SUMIFS(T_Shipments[Confirmed_Qty],T_Shipments[Part Name],$A19,T_Shipments[Effective_Week],15))</f>
        <v/>
      </c>
      <c r="Q19">
        <f>IF(COUNTIF(Material_Detail!$DE:$DE,$A19)&gt;0,IF(ISNUMBER(SEARCH("[済]",INDEX(Material_Detail!$D:$DC,MATCH($A19,Material_Detail!$DE:$DE,0)+1,16))),0,IFERROR(INDEX(Material_Detail!$D:$DC,MATCH($A19,Material_Detail!$DE:$DE,0),16),0)),SUMIFS(T_Shipments[Confirmed_Qty],T_Shipments[Part Name],$A19,T_Shipments[Effective_Week],16))</f>
        <v/>
      </c>
      <c r="R19">
        <f>IF(COUNTIF(Material_Detail!$DE:$DE,$A19)&gt;0,IF(ISNUMBER(SEARCH("[済]",INDEX(Material_Detail!$D:$DC,MATCH($A19,Material_Detail!$DE:$DE,0)+1,17))),0,IFERROR(INDEX(Material_Detail!$D:$DC,MATCH($A19,Material_Detail!$DE:$DE,0),17),0)),SUMIFS(T_Shipments[Confirmed_Qty],T_Shipments[Part Name],$A19,T_Shipments[Effective_Week],17))</f>
        <v/>
      </c>
      <c r="S19">
        <f>IF(COUNTIF(Material_Detail!$DE:$DE,$A19)&gt;0,IF(ISNUMBER(SEARCH("[済]",INDEX(Material_Detail!$D:$DC,MATCH($A19,Material_Detail!$DE:$DE,0)+1,18))),0,IFERROR(INDEX(Material_Detail!$D:$DC,MATCH($A19,Material_Detail!$DE:$DE,0),18),0)),SUMIFS(T_Shipments[Confirmed_Qty],T_Shipments[Part Name],$A19,T_Shipments[Effective_Week],18))</f>
        <v/>
      </c>
      <c r="T19">
        <f>IF(COUNTIF(Material_Detail!$DE:$DE,$A19)&gt;0,IF(ISNUMBER(SEARCH("[済]",INDEX(Material_Detail!$D:$DC,MATCH($A19,Material_Detail!$DE:$DE,0)+1,19))),0,IFERROR(INDEX(Material_Detail!$D:$DC,MATCH($A19,Material_Detail!$DE:$DE,0),19),0)),SUMIFS(T_Shipments[Confirmed_Qty],T_Shipments[Part Name],$A19,T_Shipments[Effective_Week],19))</f>
        <v/>
      </c>
      <c r="U19">
        <f>IF(COUNTIF(Material_Detail!$DE:$DE,$A19)&gt;0,IF(ISNUMBER(SEARCH("[済]",INDEX(Material_Detail!$D:$DC,MATCH($A19,Material_Detail!$DE:$DE,0)+1,20))),0,IFERROR(INDEX(Material_Detail!$D:$DC,MATCH($A19,Material_Detail!$DE:$DE,0),20),0)),SUMIFS(T_Shipments[Confirmed_Qty],T_Shipments[Part Name],$A19,T_Shipments[Effective_Week],20))</f>
        <v/>
      </c>
      <c r="V19">
        <f>IF(COUNTIF(Material_Detail!$DE:$DE,$A19)&gt;0,IF(ISNUMBER(SEARCH("[済]",INDEX(Material_Detail!$D:$DC,MATCH($A19,Material_Detail!$DE:$DE,0)+1,21))),0,IFERROR(INDEX(Material_Detail!$D:$DC,MATCH($A19,Material_Detail!$DE:$DE,0),21),0)),SUMIFS(T_Shipments[Confirmed_Qty],T_Shipments[Part Name],$A19,T_Shipments[Effective_Week],21))</f>
        <v/>
      </c>
      <c r="W19">
        <f>IF(COUNTIF(Material_Detail!$DE:$DE,$A19)&gt;0,IF(ISNUMBER(SEARCH("[済]",INDEX(Material_Detail!$D:$DC,MATCH($A19,Material_Detail!$DE:$DE,0)+1,22))),0,IFERROR(INDEX(Material_Detail!$D:$DC,MATCH($A19,Material_Detail!$DE:$DE,0),22),0)),SUMIFS(T_Shipments[Confirmed_Qty],T_Shipments[Part Name],$A19,T_Shipments[Effective_Week],22))</f>
        <v/>
      </c>
      <c r="X19">
        <f>IF(COUNTIF(Material_Detail!$DE:$DE,$A19)&gt;0,IF(ISNUMBER(SEARCH("[済]",INDEX(Material_Detail!$D:$DC,MATCH($A19,Material_Detail!$DE:$DE,0)+1,23))),0,IFERROR(INDEX(Material_Detail!$D:$DC,MATCH($A19,Material_Detail!$DE:$DE,0),23),0)),SUMIFS(T_Shipments[Confirmed_Qty],T_Shipments[Part Name],$A19,T_Shipments[Effective_Week],23))</f>
        <v/>
      </c>
      <c r="Y19">
        <f>IF(COUNTIF(Material_Detail!$DE:$DE,$A19)&gt;0,IF(ISNUMBER(SEARCH("[済]",INDEX(Material_Detail!$D:$DC,MATCH($A19,Material_Detail!$DE:$DE,0)+1,24))),0,IFERROR(INDEX(Material_Detail!$D:$DC,MATCH($A19,Material_Detail!$DE:$DE,0),24),0)),SUMIFS(T_Shipments[Confirmed_Qty],T_Shipments[Part Name],$A19,T_Shipments[Effective_Week],24))</f>
        <v/>
      </c>
      <c r="Z19">
        <f>IF(COUNTIF(Material_Detail!$DE:$DE,$A19)&gt;0,IF(ISNUMBER(SEARCH("[済]",INDEX(Material_Detail!$D:$DC,MATCH($A19,Material_Detail!$DE:$DE,0)+1,25))),0,IFERROR(INDEX(Material_Detail!$D:$DC,MATCH($A19,Material_Detail!$DE:$DE,0),25),0)),SUMIFS(T_Shipments[Confirmed_Qty],T_Shipments[Part Name],$A19,T_Shipments[Effective_Week],25))</f>
        <v/>
      </c>
      <c r="AA19">
        <f>IF(COUNTIF(Material_Detail!$DE:$DE,$A19)&gt;0,IF(ISNUMBER(SEARCH("[済]",INDEX(Material_Detail!$D:$DC,MATCH($A19,Material_Detail!$DE:$DE,0)+1,26))),0,IFERROR(INDEX(Material_Detail!$D:$DC,MATCH($A19,Material_Detail!$DE:$DE,0),26),0)),SUMIFS(T_Shipments[Confirmed_Qty],T_Shipments[Part Name],$A19,T_Shipments[Effective_Week],26))</f>
        <v/>
      </c>
      <c r="AB19">
        <f>IF(COUNTIF(Material_Detail!$DE:$DE,$A19)&gt;0,IF(ISNUMBER(SEARCH("[済]",INDEX(Material_Detail!$D:$DC,MATCH($A19,Material_Detail!$DE:$DE,0)+1,27))),0,IFERROR(INDEX(Material_Detail!$D:$DC,MATCH($A19,Material_Detail!$DE:$DE,0),27),0)),SUMIFS(T_Shipments[Confirmed_Qty],T_Shipments[Part Name],$A19,T_Shipments[Effective_Week],27))</f>
        <v/>
      </c>
      <c r="AC19">
        <f>IF(COUNTIF(Material_Detail!$DE:$DE,$A19)&gt;0,IF(ISNUMBER(SEARCH("[済]",INDEX(Material_Detail!$D:$DC,MATCH($A19,Material_Detail!$DE:$DE,0)+1,28))),0,IFERROR(INDEX(Material_Detail!$D:$DC,MATCH($A19,Material_Detail!$DE:$DE,0),28),0)),SUMIFS(T_Shipments[Confirmed_Qty],T_Shipments[Part Name],$A19,T_Shipments[Effective_Week],28))</f>
        <v/>
      </c>
      <c r="AD19">
        <f>IF(COUNTIF(Material_Detail!$DE:$DE,$A19)&gt;0,IF(ISNUMBER(SEARCH("[済]",INDEX(Material_Detail!$D:$DC,MATCH($A19,Material_Detail!$DE:$DE,0)+1,29))),0,IFERROR(INDEX(Material_Detail!$D:$DC,MATCH($A19,Material_Detail!$DE:$DE,0),29),0)),SUMIFS(T_Shipments[Confirmed_Qty],T_Shipments[Part Name],$A19,T_Shipments[Effective_Week],29))</f>
        <v/>
      </c>
      <c r="AE19">
        <f>IF(COUNTIF(Material_Detail!$DE:$DE,$A19)&gt;0,IF(ISNUMBER(SEARCH("[済]",INDEX(Material_Detail!$D:$DC,MATCH($A19,Material_Detail!$DE:$DE,0)+1,30))),0,IFERROR(INDEX(Material_Detail!$D:$DC,MATCH($A19,Material_Detail!$DE:$DE,0),30),0)),SUMIFS(T_Shipments[Confirmed_Qty],T_Shipments[Part Name],$A19,T_Shipments[Effective_Week],30))</f>
        <v/>
      </c>
      <c r="AF19">
        <f>IF(COUNTIF(Material_Detail!$DE:$DE,$A19)&gt;0,IF(ISNUMBER(SEARCH("[済]",INDEX(Material_Detail!$D:$DC,MATCH($A19,Material_Detail!$DE:$DE,0)+1,31))),0,IFERROR(INDEX(Material_Detail!$D:$DC,MATCH($A19,Material_Detail!$DE:$DE,0),31),0)),SUMIFS(T_Shipments[Confirmed_Qty],T_Shipments[Part Name],$A19,T_Shipments[Effective_Week],31))</f>
        <v/>
      </c>
      <c r="AG19">
        <f>IF(COUNTIF(Material_Detail!$DE:$DE,$A19)&gt;0,IF(ISNUMBER(SEARCH("[済]",INDEX(Material_Detail!$D:$DC,MATCH($A19,Material_Detail!$DE:$DE,0)+1,32))),0,IFERROR(INDEX(Material_Detail!$D:$DC,MATCH($A19,Material_Detail!$DE:$DE,0),32),0)),SUMIFS(T_Shipments[Confirmed_Qty],T_Shipments[Part Name],$A19,T_Shipments[Effective_Week],32))</f>
        <v/>
      </c>
      <c r="AH19">
        <f>IF(COUNTIF(Material_Detail!$DE:$DE,$A19)&gt;0,IF(ISNUMBER(SEARCH("[済]",INDEX(Material_Detail!$D:$DC,MATCH($A19,Material_Detail!$DE:$DE,0)+1,33))),0,IFERROR(INDEX(Material_Detail!$D:$DC,MATCH($A19,Material_Detail!$DE:$DE,0),33),0)),SUMIFS(T_Shipments[Confirmed_Qty],T_Shipments[Part Name],$A19,T_Shipments[Effective_Week],33))</f>
        <v/>
      </c>
      <c r="AI19">
        <f>IF(COUNTIF(Material_Detail!$DE:$DE,$A19)&gt;0,IF(ISNUMBER(SEARCH("[済]",INDEX(Material_Detail!$D:$DC,MATCH($A19,Material_Detail!$DE:$DE,0)+1,34))),0,IFERROR(INDEX(Material_Detail!$D:$DC,MATCH($A19,Material_Detail!$DE:$DE,0),34),0)),SUMIFS(T_Shipments[Confirmed_Qty],T_Shipments[Part Name],$A19,T_Shipments[Effective_Week],34))</f>
        <v/>
      </c>
      <c r="AJ19">
        <f>IF(COUNTIF(Material_Detail!$DE:$DE,$A19)&gt;0,IF(ISNUMBER(SEARCH("[済]",INDEX(Material_Detail!$D:$DC,MATCH($A19,Material_Detail!$DE:$DE,0)+1,35))),0,IFERROR(INDEX(Material_Detail!$D:$DC,MATCH($A19,Material_Detail!$DE:$DE,0),35),0)),SUMIFS(T_Shipments[Confirmed_Qty],T_Shipments[Part Name],$A19,T_Shipments[Effective_Week],35))</f>
        <v/>
      </c>
      <c r="AK19">
        <f>IF(COUNTIF(Material_Detail!$DE:$DE,$A19)&gt;0,IF(ISNUMBER(SEARCH("[済]",INDEX(Material_Detail!$D:$DC,MATCH($A19,Material_Detail!$DE:$DE,0)+1,36))),0,IFERROR(INDEX(Material_Detail!$D:$DC,MATCH($A19,Material_Detail!$DE:$DE,0),36),0)),SUMIFS(T_Shipments[Confirmed_Qty],T_Shipments[Part Name],$A19,T_Shipments[Effective_Week],36))</f>
        <v/>
      </c>
      <c r="AL19">
        <f>IF(COUNTIF(Material_Detail!$DE:$DE,$A19)&gt;0,IF(ISNUMBER(SEARCH("[済]",INDEX(Material_Detail!$D:$DC,MATCH($A19,Material_Detail!$DE:$DE,0)+1,37))),0,IFERROR(INDEX(Material_Detail!$D:$DC,MATCH($A19,Material_Detail!$DE:$DE,0),37),0)),SUMIFS(T_Shipments[Confirmed_Qty],T_Shipments[Part Name],$A19,T_Shipments[Effective_Week],37))</f>
        <v/>
      </c>
      <c r="AM19">
        <f>IF(COUNTIF(Material_Detail!$DE:$DE,$A19)&gt;0,IF(ISNUMBER(SEARCH("[済]",INDEX(Material_Detail!$D:$DC,MATCH($A19,Material_Detail!$DE:$DE,0)+1,38))),0,IFERROR(INDEX(Material_Detail!$D:$DC,MATCH($A19,Material_Detail!$DE:$DE,0),38),0)),SUMIFS(T_Shipments[Confirmed_Qty],T_Shipments[Part Name],$A19,T_Shipments[Effective_Week],38))</f>
        <v/>
      </c>
      <c r="AN19">
        <f>IF(COUNTIF(Material_Detail!$DE:$DE,$A19)&gt;0,IF(ISNUMBER(SEARCH("[済]",INDEX(Material_Detail!$D:$DC,MATCH($A19,Material_Detail!$DE:$DE,0)+1,39))),0,IFERROR(INDEX(Material_Detail!$D:$DC,MATCH($A19,Material_Detail!$DE:$DE,0),39),0)),SUMIFS(T_Shipments[Confirmed_Qty],T_Shipments[Part Name],$A19,T_Shipments[Effective_Week],39))</f>
        <v/>
      </c>
      <c r="AO19">
        <f>IF(COUNTIF(Material_Detail!$DE:$DE,$A19)&gt;0,IF(ISNUMBER(SEARCH("[済]",INDEX(Material_Detail!$D:$DC,MATCH($A19,Material_Detail!$DE:$DE,0)+1,40))),0,IFERROR(INDEX(Material_Detail!$D:$DC,MATCH($A19,Material_Detail!$DE:$DE,0),40),0)),SUMIFS(T_Shipments[Confirmed_Qty],T_Shipments[Part Name],$A19,T_Shipments[Effective_Week],40))</f>
        <v/>
      </c>
      <c r="AP19">
        <f>IF(COUNTIF(Material_Detail!$DE:$DE,$A19)&gt;0,IF(ISNUMBER(SEARCH("[済]",INDEX(Material_Detail!$D:$DC,MATCH($A19,Material_Detail!$DE:$DE,0)+1,41))),0,IFERROR(INDEX(Material_Detail!$D:$DC,MATCH($A19,Material_Detail!$DE:$DE,0),41),0)),SUMIFS(T_Shipments[Confirmed_Qty],T_Shipments[Part Name],$A19,T_Shipments[Effective_Week],41))</f>
        <v/>
      </c>
      <c r="AQ19">
        <f>IF(COUNTIF(Material_Detail!$DE:$DE,$A19)&gt;0,IF(ISNUMBER(SEARCH("[済]",INDEX(Material_Detail!$D:$DC,MATCH($A19,Material_Detail!$DE:$DE,0)+1,42))),0,IFERROR(INDEX(Material_Detail!$D:$DC,MATCH($A19,Material_Detail!$DE:$DE,0),42),0)),SUMIFS(T_Shipments[Confirmed_Qty],T_Shipments[Part Name],$A19,T_Shipments[Effective_Week],42))</f>
        <v/>
      </c>
      <c r="AR19">
        <f>IF(COUNTIF(Material_Detail!$DE:$DE,$A19)&gt;0,IF(ISNUMBER(SEARCH("[済]",INDEX(Material_Detail!$D:$DC,MATCH($A19,Material_Detail!$DE:$DE,0)+1,43))),0,IFERROR(INDEX(Material_Detail!$D:$DC,MATCH($A19,Material_Detail!$DE:$DE,0),43),0)),SUMIFS(T_Shipments[Confirmed_Qty],T_Shipments[Part Name],$A19,T_Shipments[Effective_Week],43))</f>
        <v/>
      </c>
      <c r="AS19">
        <f>IF(COUNTIF(Material_Detail!$DE:$DE,$A19)&gt;0,IF(ISNUMBER(SEARCH("[済]",INDEX(Material_Detail!$D:$DC,MATCH($A19,Material_Detail!$DE:$DE,0)+1,44))),0,IFERROR(INDEX(Material_Detail!$D:$DC,MATCH($A19,Material_Detail!$DE:$DE,0),44),0)),SUMIFS(T_Shipments[Confirmed_Qty],T_Shipments[Part Name],$A19,T_Shipments[Effective_Week],44))</f>
        <v/>
      </c>
      <c r="AT19">
        <f>IF(COUNTIF(Material_Detail!$DE:$DE,$A19)&gt;0,IF(ISNUMBER(SEARCH("[済]",INDEX(Material_Detail!$D:$DC,MATCH($A19,Material_Detail!$DE:$DE,0)+1,45))),0,IFERROR(INDEX(Material_Detail!$D:$DC,MATCH($A19,Material_Detail!$DE:$DE,0),45),0)),SUMIFS(T_Shipments[Confirmed_Qty],T_Shipments[Part Name],$A19,T_Shipments[Effective_Week],45))</f>
        <v/>
      </c>
      <c r="AU19">
        <f>IF(COUNTIF(Material_Detail!$DE:$DE,$A19)&gt;0,IF(ISNUMBER(SEARCH("[済]",INDEX(Material_Detail!$D:$DC,MATCH($A19,Material_Detail!$DE:$DE,0)+1,46))),0,IFERROR(INDEX(Material_Detail!$D:$DC,MATCH($A19,Material_Detail!$DE:$DE,0),46),0)),SUMIFS(T_Shipments[Confirmed_Qty],T_Shipments[Part Name],$A19,T_Shipments[Effective_Week],46))</f>
        <v/>
      </c>
      <c r="AV19">
        <f>IF(COUNTIF(Material_Detail!$DE:$DE,$A19)&gt;0,IF(ISNUMBER(SEARCH("[済]",INDEX(Material_Detail!$D:$DC,MATCH($A19,Material_Detail!$DE:$DE,0)+1,47))),0,IFERROR(INDEX(Material_Detail!$D:$DC,MATCH($A19,Material_Detail!$DE:$DE,0),47),0)),SUMIFS(T_Shipments[Confirmed_Qty],T_Shipments[Part Name],$A19,T_Shipments[Effective_Week],47))</f>
        <v/>
      </c>
      <c r="AW19">
        <f>IF(COUNTIF(Material_Detail!$DE:$DE,$A19)&gt;0,IF(ISNUMBER(SEARCH("[済]",INDEX(Material_Detail!$D:$DC,MATCH($A19,Material_Detail!$DE:$DE,0)+1,48))),0,IFERROR(INDEX(Material_Detail!$D:$DC,MATCH($A19,Material_Detail!$DE:$DE,0),48),0)),SUMIFS(T_Shipments[Confirmed_Qty],T_Shipments[Part Name],$A19,T_Shipments[Effective_Week],48))</f>
        <v/>
      </c>
      <c r="AX19">
        <f>IF(COUNTIF(Material_Detail!$DE:$DE,$A19)&gt;0,IF(ISNUMBER(SEARCH("[済]",INDEX(Material_Detail!$D:$DC,MATCH($A19,Material_Detail!$DE:$DE,0)+1,49))),0,IFERROR(INDEX(Material_Detail!$D:$DC,MATCH($A19,Material_Detail!$DE:$DE,0),49),0)),SUMIFS(T_Shipments[Confirmed_Qty],T_Shipments[Part Name],$A19,T_Shipments[Effective_Week],49))</f>
        <v/>
      </c>
      <c r="AY19">
        <f>IF(COUNTIF(Material_Detail!$DE:$DE,$A19)&gt;0,IF(ISNUMBER(SEARCH("[済]",INDEX(Material_Detail!$D:$DC,MATCH($A19,Material_Detail!$DE:$DE,0)+1,50))),0,IFERROR(INDEX(Material_Detail!$D:$DC,MATCH($A19,Material_Detail!$DE:$DE,0),50),0)),SUMIFS(T_Shipments[Confirmed_Qty],T_Shipments[Part Name],$A19,T_Shipments[Effective_Week],50))</f>
        <v/>
      </c>
      <c r="AZ19">
        <f>IF(COUNTIF(Material_Detail!$DE:$DE,$A19)&gt;0,IF(ISNUMBER(SEARCH("[済]",INDEX(Material_Detail!$D:$DC,MATCH($A19,Material_Detail!$DE:$DE,0)+1,51))),0,IFERROR(INDEX(Material_Detail!$D:$DC,MATCH($A19,Material_Detail!$DE:$DE,0),51),0)),SUMIFS(T_Shipments[Confirmed_Qty],T_Shipments[Part Name],$A19,T_Shipments[Effective_Week],51))</f>
        <v/>
      </c>
      <c r="BA19">
        <f>IF(COUNTIF(Material_Detail!$DE:$DE,$A19)&gt;0,IF(ISNUMBER(SEARCH("[済]",INDEX(Material_Detail!$D:$DC,MATCH($A19,Material_Detail!$DE:$DE,0)+1,52))),0,IFERROR(INDEX(Material_Detail!$D:$DC,MATCH($A19,Material_Detail!$DE:$DE,0),52),0)),SUMIFS(T_Shipments[Confirmed_Qty],T_Shipments[Part Name],$A19,T_Shipments[Effective_Week],52))</f>
        <v/>
      </c>
      <c r="BB19">
        <f>IF(COUNTIF(Material_Detail!$DE:$DE,$A19)&gt;0,IF(ISNUMBER(SEARCH("[済]",INDEX(Material_Detail!$D:$DC,MATCH($A19,Material_Detail!$DE:$DE,0)+1,53))),0,IFERROR(INDEX(Material_Detail!$D:$DC,MATCH($A19,Material_Detail!$DE:$DE,0),53),0)),SUMIFS(T_Shipments[Confirmed_Qty],T_Shipments[Part Name],$A19,T_Shipments[Effective_Week],53))</f>
        <v/>
      </c>
      <c r="BC19">
        <f>IF(COUNTIF(Material_Detail!$DE:$DE,$A19)&gt;0,IF(ISNUMBER(SEARCH("[済]",INDEX(Material_Detail!$D:$DC,MATCH($A19,Material_Detail!$DE:$DE,0)+1,54))),0,IFERROR(INDEX(Material_Detail!$D:$DC,MATCH($A19,Material_Detail!$DE:$DE,0),54),0)),SUMIFS(T_Shipments[Confirmed_Qty],T_Shipments[Part Name],$A19,T_Shipments[Effective_Week],54))</f>
        <v/>
      </c>
      <c r="BD19">
        <f>IF(COUNTIF(Material_Detail!$DE:$DE,$A19)&gt;0,IF(ISNUMBER(SEARCH("[済]",INDEX(Material_Detail!$D:$DC,MATCH($A19,Material_Detail!$DE:$DE,0)+1,55))),0,IFERROR(INDEX(Material_Detail!$D:$DC,MATCH($A19,Material_Detail!$DE:$DE,0),55),0)),SUMIFS(T_Shipments[Confirmed_Qty],T_Shipments[Part Name],$A19,T_Shipments[Effective_Week],55))</f>
        <v/>
      </c>
      <c r="BE19">
        <f>IF(COUNTIF(Material_Detail!$DE:$DE,$A19)&gt;0,IF(ISNUMBER(SEARCH("[済]",INDEX(Material_Detail!$D:$DC,MATCH($A19,Material_Detail!$DE:$DE,0)+1,56))),0,IFERROR(INDEX(Material_Detail!$D:$DC,MATCH($A19,Material_Detail!$DE:$DE,0),56),0)),SUMIFS(T_Shipments[Confirmed_Qty],T_Shipments[Part Name],$A19,T_Shipments[Effective_Week],56))</f>
        <v/>
      </c>
      <c r="BF19">
        <f>IF(COUNTIF(Material_Detail!$DE:$DE,$A19)&gt;0,IF(ISNUMBER(SEARCH("[済]",INDEX(Material_Detail!$D:$DC,MATCH($A19,Material_Detail!$DE:$DE,0)+1,57))),0,IFERROR(INDEX(Material_Detail!$D:$DC,MATCH($A19,Material_Detail!$DE:$DE,0),57),0)),SUMIFS(T_Shipments[Confirmed_Qty],T_Shipments[Part Name],$A19,T_Shipments[Effective_Week],57))</f>
        <v/>
      </c>
      <c r="BG19">
        <f>IF(COUNTIF(Material_Detail!$DE:$DE,$A19)&gt;0,IF(ISNUMBER(SEARCH("[済]",INDEX(Material_Detail!$D:$DC,MATCH($A19,Material_Detail!$DE:$DE,0)+1,58))),0,IFERROR(INDEX(Material_Detail!$D:$DC,MATCH($A19,Material_Detail!$DE:$DE,0),58),0)),SUMIFS(T_Shipments[Confirmed_Qty],T_Shipments[Part Name],$A19,T_Shipments[Effective_Week],58))</f>
        <v/>
      </c>
      <c r="BH19">
        <f>IF(COUNTIF(Material_Detail!$DE:$DE,$A19)&gt;0,IF(ISNUMBER(SEARCH("[済]",INDEX(Material_Detail!$D:$DC,MATCH($A19,Material_Detail!$DE:$DE,0)+1,59))),0,IFERROR(INDEX(Material_Detail!$D:$DC,MATCH($A19,Material_Detail!$DE:$DE,0),59),0)),SUMIFS(T_Shipments[Confirmed_Qty],T_Shipments[Part Name],$A19,T_Shipments[Effective_Week],59))</f>
        <v/>
      </c>
      <c r="BI19">
        <f>IF(COUNTIF(Material_Detail!$DE:$DE,$A19)&gt;0,IF(ISNUMBER(SEARCH("[済]",INDEX(Material_Detail!$D:$DC,MATCH($A19,Material_Detail!$DE:$DE,0)+1,60))),0,IFERROR(INDEX(Material_Detail!$D:$DC,MATCH($A19,Material_Detail!$DE:$DE,0),60),0)),SUMIFS(T_Shipments[Confirmed_Qty],T_Shipments[Part Name],$A19,T_Shipments[Effective_Week],60))</f>
        <v/>
      </c>
      <c r="BJ19">
        <f>IF(COUNTIF(Material_Detail!$DE:$DE,$A19)&gt;0,IF(ISNUMBER(SEARCH("[済]",INDEX(Material_Detail!$D:$DC,MATCH($A19,Material_Detail!$DE:$DE,0)+1,61))),0,IFERROR(INDEX(Material_Detail!$D:$DC,MATCH($A19,Material_Detail!$DE:$DE,0),61),0)),SUMIFS(T_Shipments[Confirmed_Qty],T_Shipments[Part Name],$A19,T_Shipments[Effective_Week],61))</f>
        <v/>
      </c>
      <c r="BK19">
        <f>IF(COUNTIF(Material_Detail!$DE:$DE,$A19)&gt;0,IF(ISNUMBER(SEARCH("[済]",INDEX(Material_Detail!$D:$DC,MATCH($A19,Material_Detail!$DE:$DE,0)+1,62))),0,IFERROR(INDEX(Material_Detail!$D:$DC,MATCH($A19,Material_Detail!$DE:$DE,0),62),0)),SUMIFS(T_Shipments[Confirmed_Qty],T_Shipments[Part Name],$A19,T_Shipments[Effective_Week],62))</f>
        <v/>
      </c>
      <c r="BL19">
        <f>IF(COUNTIF(Material_Detail!$DE:$DE,$A19)&gt;0,IF(ISNUMBER(SEARCH("[済]",INDEX(Material_Detail!$D:$DC,MATCH($A19,Material_Detail!$DE:$DE,0)+1,63))),0,IFERROR(INDEX(Material_Detail!$D:$DC,MATCH($A19,Material_Detail!$DE:$DE,0),63),0)),SUMIFS(T_Shipments[Confirmed_Qty],T_Shipments[Part Name],$A19,T_Shipments[Effective_Week],63))</f>
        <v/>
      </c>
      <c r="BM19">
        <f>IF(COUNTIF(Material_Detail!$DE:$DE,$A19)&gt;0,IF(ISNUMBER(SEARCH("[済]",INDEX(Material_Detail!$D:$DC,MATCH($A19,Material_Detail!$DE:$DE,0)+1,64))),0,IFERROR(INDEX(Material_Detail!$D:$DC,MATCH($A19,Material_Detail!$DE:$DE,0),64),0)),SUMIFS(T_Shipments[Confirmed_Qty],T_Shipments[Part Name],$A19,T_Shipments[Effective_Week],64))</f>
        <v/>
      </c>
      <c r="BN19">
        <f>IF(COUNTIF(Material_Detail!$DE:$DE,$A19)&gt;0,IF(ISNUMBER(SEARCH("[済]",INDEX(Material_Detail!$D:$DC,MATCH($A19,Material_Detail!$DE:$DE,0)+1,65))),0,IFERROR(INDEX(Material_Detail!$D:$DC,MATCH($A19,Material_Detail!$DE:$DE,0),65),0)),SUMIFS(T_Shipments[Confirmed_Qty],T_Shipments[Part Name],$A19,T_Shipments[Effective_Week],65))</f>
        <v/>
      </c>
      <c r="BO19">
        <f>IF(COUNTIF(Material_Detail!$DE:$DE,$A19)&gt;0,IF(ISNUMBER(SEARCH("[済]",INDEX(Material_Detail!$D:$DC,MATCH($A19,Material_Detail!$DE:$DE,0)+1,66))),0,IFERROR(INDEX(Material_Detail!$D:$DC,MATCH($A19,Material_Detail!$DE:$DE,0),66),0)),SUMIFS(T_Shipments[Confirmed_Qty],T_Shipments[Part Name],$A19,T_Shipments[Effective_Week],66))</f>
        <v/>
      </c>
      <c r="BP19">
        <f>IF(COUNTIF(Material_Detail!$DE:$DE,$A19)&gt;0,IF(ISNUMBER(SEARCH("[済]",INDEX(Material_Detail!$D:$DC,MATCH($A19,Material_Detail!$DE:$DE,0)+1,67))),0,IFERROR(INDEX(Material_Detail!$D:$DC,MATCH($A19,Material_Detail!$DE:$DE,0),67),0)),SUMIFS(T_Shipments[Confirmed_Qty],T_Shipments[Part Name],$A19,T_Shipments[Effective_Week],67))</f>
        <v/>
      </c>
      <c r="BQ19">
        <f>IF(COUNTIF(Material_Detail!$DE:$DE,$A19)&gt;0,IF(ISNUMBER(SEARCH("[済]",INDEX(Material_Detail!$D:$DC,MATCH($A19,Material_Detail!$DE:$DE,0)+1,68))),0,IFERROR(INDEX(Material_Detail!$D:$DC,MATCH($A19,Material_Detail!$DE:$DE,0),68),0)),SUMIFS(T_Shipments[Confirmed_Qty],T_Shipments[Part Name],$A19,T_Shipments[Effective_Week],68))</f>
        <v/>
      </c>
      <c r="BR19">
        <f>IF(COUNTIF(Material_Detail!$DE:$DE,$A19)&gt;0,IF(ISNUMBER(SEARCH("[済]",INDEX(Material_Detail!$D:$DC,MATCH($A19,Material_Detail!$DE:$DE,0)+1,69))),0,IFERROR(INDEX(Material_Detail!$D:$DC,MATCH($A19,Material_Detail!$DE:$DE,0),69),0)),SUMIFS(T_Shipments[Confirmed_Qty],T_Shipments[Part Name],$A19,T_Shipments[Effective_Week],69))</f>
        <v/>
      </c>
      <c r="BS19">
        <f>IF(COUNTIF(Material_Detail!$DE:$DE,$A19)&gt;0,IF(ISNUMBER(SEARCH("[済]",INDEX(Material_Detail!$D:$DC,MATCH($A19,Material_Detail!$DE:$DE,0)+1,70))),0,IFERROR(INDEX(Material_Detail!$D:$DC,MATCH($A19,Material_Detail!$DE:$DE,0),70),0)),SUMIFS(T_Shipments[Confirmed_Qty],T_Shipments[Part Name],$A19,T_Shipments[Effective_Week],70))</f>
        <v/>
      </c>
      <c r="BT19">
        <f>IF(COUNTIF(Material_Detail!$DE:$DE,$A19)&gt;0,IF(ISNUMBER(SEARCH("[済]",INDEX(Material_Detail!$D:$DC,MATCH($A19,Material_Detail!$DE:$DE,0)+1,71))),0,IFERROR(INDEX(Material_Detail!$D:$DC,MATCH($A19,Material_Detail!$DE:$DE,0),71),0)),SUMIFS(T_Shipments[Confirmed_Qty],T_Shipments[Part Name],$A19,T_Shipments[Effective_Week],71))</f>
        <v/>
      </c>
      <c r="BU19">
        <f>IF(COUNTIF(Material_Detail!$DE:$DE,$A19)&gt;0,IF(ISNUMBER(SEARCH("[済]",INDEX(Material_Detail!$D:$DC,MATCH($A19,Material_Detail!$DE:$DE,0)+1,72))),0,IFERROR(INDEX(Material_Detail!$D:$DC,MATCH($A19,Material_Detail!$DE:$DE,0),72),0)),SUMIFS(T_Shipments[Confirmed_Qty],T_Shipments[Part Name],$A19,T_Shipments[Effective_Week],72))</f>
        <v/>
      </c>
      <c r="BV19">
        <f>IF(COUNTIF(Material_Detail!$DE:$DE,$A19)&gt;0,IF(ISNUMBER(SEARCH("[済]",INDEX(Material_Detail!$D:$DC,MATCH($A19,Material_Detail!$DE:$DE,0)+1,73))),0,IFERROR(INDEX(Material_Detail!$D:$DC,MATCH($A19,Material_Detail!$DE:$DE,0),73),0)),SUMIFS(T_Shipments[Confirmed_Qty],T_Shipments[Part Name],$A19,T_Shipments[Effective_Week],73))</f>
        <v/>
      </c>
      <c r="BW19">
        <f>IF(COUNTIF(Material_Detail!$DE:$DE,$A19)&gt;0,IF(ISNUMBER(SEARCH("[済]",INDEX(Material_Detail!$D:$DC,MATCH($A19,Material_Detail!$DE:$DE,0)+1,74))),0,IFERROR(INDEX(Material_Detail!$D:$DC,MATCH($A19,Material_Detail!$DE:$DE,0),74),0)),SUMIFS(T_Shipments[Confirmed_Qty],T_Shipments[Part Name],$A19,T_Shipments[Effective_Week],74))</f>
        <v/>
      </c>
      <c r="BX19">
        <f>IF(COUNTIF(Material_Detail!$DE:$DE,$A19)&gt;0,IF(ISNUMBER(SEARCH("[済]",INDEX(Material_Detail!$D:$DC,MATCH($A19,Material_Detail!$DE:$DE,0)+1,75))),0,IFERROR(INDEX(Material_Detail!$D:$DC,MATCH($A19,Material_Detail!$DE:$DE,0),75),0)),SUMIFS(T_Shipments[Confirmed_Qty],T_Shipments[Part Name],$A19,T_Shipments[Effective_Week],75))</f>
        <v/>
      </c>
      <c r="BY19">
        <f>IF(COUNTIF(Material_Detail!$DE:$DE,$A19)&gt;0,IF(ISNUMBER(SEARCH("[済]",INDEX(Material_Detail!$D:$DC,MATCH($A19,Material_Detail!$DE:$DE,0)+1,76))),0,IFERROR(INDEX(Material_Detail!$D:$DC,MATCH($A19,Material_Detail!$DE:$DE,0),76),0)),SUMIFS(T_Shipments[Confirmed_Qty],T_Shipments[Part Name],$A19,T_Shipments[Effective_Week],76))</f>
        <v/>
      </c>
      <c r="BZ19">
        <f>IF(COUNTIF(Material_Detail!$DE:$DE,$A19)&gt;0,IF(ISNUMBER(SEARCH("[済]",INDEX(Material_Detail!$D:$DC,MATCH($A19,Material_Detail!$DE:$DE,0)+1,77))),0,IFERROR(INDEX(Material_Detail!$D:$DC,MATCH($A19,Material_Detail!$DE:$DE,0),77),0)),SUMIFS(T_Shipments[Confirmed_Qty],T_Shipments[Part Name],$A19,T_Shipments[Effective_Week],77))</f>
        <v/>
      </c>
      <c r="CA19">
        <f>IF(COUNTIF(Material_Detail!$DE:$DE,$A19)&gt;0,IF(ISNUMBER(SEARCH("[済]",INDEX(Material_Detail!$D:$DC,MATCH($A19,Material_Detail!$DE:$DE,0)+1,78))),0,IFERROR(INDEX(Material_Detail!$D:$DC,MATCH($A19,Material_Detail!$DE:$DE,0),78),0)),SUMIFS(T_Shipments[Confirmed_Qty],T_Shipments[Part Name],$A19,T_Shipments[Effective_Week],78))</f>
        <v/>
      </c>
      <c r="CB19">
        <f>IF(COUNTIF(Material_Detail!$DE:$DE,$A19)&gt;0,IF(ISNUMBER(SEARCH("[済]",INDEX(Material_Detail!$D:$DC,MATCH($A19,Material_Detail!$DE:$DE,0)+1,79))),0,IFERROR(INDEX(Material_Detail!$D:$DC,MATCH($A19,Material_Detail!$DE:$DE,0),79),0)),SUMIFS(T_Shipments[Confirmed_Qty],T_Shipments[Part Name],$A19,T_Shipments[Effective_Week],79))</f>
        <v/>
      </c>
      <c r="CC19">
        <f>IF(COUNTIF(Material_Detail!$DE:$DE,$A19)&gt;0,IF(ISNUMBER(SEARCH("[済]",INDEX(Material_Detail!$D:$DC,MATCH($A19,Material_Detail!$DE:$DE,0)+1,80))),0,IFERROR(INDEX(Material_Detail!$D:$DC,MATCH($A19,Material_Detail!$DE:$DE,0),80),0)),SUMIFS(T_Shipments[Confirmed_Qty],T_Shipments[Part Name],$A19,T_Shipments[Effective_Week],80))</f>
        <v/>
      </c>
      <c r="CD19">
        <f>IF(COUNTIF(Material_Detail!$DE:$DE,$A19)&gt;0,IF(ISNUMBER(SEARCH("[済]",INDEX(Material_Detail!$D:$DC,MATCH($A19,Material_Detail!$DE:$DE,0)+1,81))),0,IFERROR(INDEX(Material_Detail!$D:$DC,MATCH($A19,Material_Detail!$DE:$DE,0),81),0)),SUMIFS(T_Shipments[Confirmed_Qty],T_Shipments[Part Name],$A19,T_Shipments[Effective_Week],81))</f>
        <v/>
      </c>
      <c r="CE19">
        <f>IF(COUNTIF(Material_Detail!$DE:$DE,$A19)&gt;0,IF(ISNUMBER(SEARCH("[済]",INDEX(Material_Detail!$D:$DC,MATCH($A19,Material_Detail!$DE:$DE,0)+1,82))),0,IFERROR(INDEX(Material_Detail!$D:$DC,MATCH($A19,Material_Detail!$DE:$DE,0),82),0)),SUMIFS(T_Shipments[Confirmed_Qty],T_Shipments[Part Name],$A19,T_Shipments[Effective_Week],82))</f>
        <v/>
      </c>
      <c r="CF19">
        <f>IF(COUNTIF(Material_Detail!$DE:$DE,$A19)&gt;0,IF(ISNUMBER(SEARCH("[済]",INDEX(Material_Detail!$D:$DC,MATCH($A19,Material_Detail!$DE:$DE,0)+1,83))),0,IFERROR(INDEX(Material_Detail!$D:$DC,MATCH($A19,Material_Detail!$DE:$DE,0),83),0)),SUMIFS(T_Shipments[Confirmed_Qty],T_Shipments[Part Name],$A19,T_Shipments[Effective_Week],83))</f>
        <v/>
      </c>
      <c r="CG19">
        <f>IF(COUNTIF(Material_Detail!$DE:$DE,$A19)&gt;0,IF(ISNUMBER(SEARCH("[済]",INDEX(Material_Detail!$D:$DC,MATCH($A19,Material_Detail!$DE:$DE,0)+1,84))),0,IFERROR(INDEX(Material_Detail!$D:$DC,MATCH($A19,Material_Detail!$DE:$DE,0),84),0)),SUMIFS(T_Shipments[Confirmed_Qty],T_Shipments[Part Name],$A19,T_Shipments[Effective_Week],84))</f>
        <v/>
      </c>
      <c r="CH19">
        <f>IF(COUNTIF(Material_Detail!$DE:$DE,$A19)&gt;0,IF(ISNUMBER(SEARCH("[済]",INDEX(Material_Detail!$D:$DC,MATCH($A19,Material_Detail!$DE:$DE,0)+1,85))),0,IFERROR(INDEX(Material_Detail!$D:$DC,MATCH($A19,Material_Detail!$DE:$DE,0),85),0)),SUMIFS(T_Shipments[Confirmed_Qty],T_Shipments[Part Name],$A19,T_Shipments[Effective_Week],85))</f>
        <v/>
      </c>
      <c r="CI19">
        <f>IF(COUNTIF(Material_Detail!$DE:$DE,$A19)&gt;0,IF(ISNUMBER(SEARCH("[済]",INDEX(Material_Detail!$D:$DC,MATCH($A19,Material_Detail!$DE:$DE,0)+1,86))),0,IFERROR(INDEX(Material_Detail!$D:$DC,MATCH($A19,Material_Detail!$DE:$DE,0),86),0)),SUMIFS(T_Shipments[Confirmed_Qty],T_Shipments[Part Name],$A19,T_Shipments[Effective_Week],86))</f>
        <v/>
      </c>
      <c r="CJ19">
        <f>IF(COUNTIF(Material_Detail!$DE:$DE,$A19)&gt;0,IF(ISNUMBER(SEARCH("[済]",INDEX(Material_Detail!$D:$DC,MATCH($A19,Material_Detail!$DE:$DE,0)+1,87))),0,IFERROR(INDEX(Material_Detail!$D:$DC,MATCH($A19,Material_Detail!$DE:$DE,0),87),0)),SUMIFS(T_Shipments[Confirmed_Qty],T_Shipments[Part Name],$A19,T_Shipments[Effective_Week],87))</f>
        <v/>
      </c>
      <c r="CK19">
        <f>IF(COUNTIF(Material_Detail!$DE:$DE,$A19)&gt;0,IF(ISNUMBER(SEARCH("[済]",INDEX(Material_Detail!$D:$DC,MATCH($A19,Material_Detail!$DE:$DE,0)+1,88))),0,IFERROR(INDEX(Material_Detail!$D:$DC,MATCH($A19,Material_Detail!$DE:$DE,0),88),0)),SUMIFS(T_Shipments[Confirmed_Qty],T_Shipments[Part Name],$A19,T_Shipments[Effective_Week],88))</f>
        <v/>
      </c>
      <c r="CL19">
        <f>IF(COUNTIF(Material_Detail!$DE:$DE,$A19)&gt;0,IF(ISNUMBER(SEARCH("[済]",INDEX(Material_Detail!$D:$DC,MATCH($A19,Material_Detail!$DE:$DE,0)+1,89))),0,IFERROR(INDEX(Material_Detail!$D:$DC,MATCH($A19,Material_Detail!$DE:$DE,0),89),0)),SUMIFS(T_Shipments[Confirmed_Qty],T_Shipments[Part Name],$A19,T_Shipments[Effective_Week],89))</f>
        <v/>
      </c>
      <c r="CM19">
        <f>IF(COUNTIF(Material_Detail!$DE:$DE,$A19)&gt;0,IF(ISNUMBER(SEARCH("[済]",INDEX(Material_Detail!$D:$DC,MATCH($A19,Material_Detail!$DE:$DE,0)+1,90))),0,IFERROR(INDEX(Material_Detail!$D:$DC,MATCH($A19,Material_Detail!$DE:$DE,0),90),0)),SUMIFS(T_Shipments[Confirmed_Qty],T_Shipments[Part Name],$A19,T_Shipments[Effective_Week],90))</f>
        <v/>
      </c>
      <c r="CN19">
        <f>IF(COUNTIF(Material_Detail!$DE:$DE,$A19)&gt;0,IF(ISNUMBER(SEARCH("[済]",INDEX(Material_Detail!$D:$DC,MATCH($A19,Material_Detail!$DE:$DE,0)+1,91))),0,IFERROR(INDEX(Material_Detail!$D:$DC,MATCH($A19,Material_Detail!$DE:$DE,0),91),0)),SUMIFS(T_Shipments[Confirmed_Qty],T_Shipments[Part Name],$A19,T_Shipments[Effective_Week],91))</f>
        <v/>
      </c>
      <c r="CO19">
        <f>IF(COUNTIF(Material_Detail!$DE:$DE,$A19)&gt;0,IF(ISNUMBER(SEARCH("[済]",INDEX(Material_Detail!$D:$DC,MATCH($A19,Material_Detail!$DE:$DE,0)+1,92))),0,IFERROR(INDEX(Material_Detail!$D:$DC,MATCH($A19,Material_Detail!$DE:$DE,0),92),0)),SUMIFS(T_Shipments[Confirmed_Qty],T_Shipments[Part Name],$A19,T_Shipments[Effective_Week],92))</f>
        <v/>
      </c>
      <c r="CP19">
        <f>IF(COUNTIF(Material_Detail!$DE:$DE,$A19)&gt;0,IF(ISNUMBER(SEARCH("[済]",INDEX(Material_Detail!$D:$DC,MATCH($A19,Material_Detail!$DE:$DE,0)+1,93))),0,IFERROR(INDEX(Material_Detail!$D:$DC,MATCH($A19,Material_Detail!$DE:$DE,0),93),0)),SUMIFS(T_Shipments[Confirmed_Qty],T_Shipments[Part Name],$A19,T_Shipments[Effective_Week],93))</f>
        <v/>
      </c>
      <c r="CQ19">
        <f>IF(COUNTIF(Material_Detail!$DE:$DE,$A19)&gt;0,IF(ISNUMBER(SEARCH("[済]",INDEX(Material_Detail!$D:$DC,MATCH($A19,Material_Detail!$DE:$DE,0)+1,94))),0,IFERROR(INDEX(Material_Detail!$D:$DC,MATCH($A19,Material_Detail!$DE:$DE,0),94),0)),SUMIFS(T_Shipments[Confirmed_Qty],T_Shipments[Part Name],$A19,T_Shipments[Effective_Week],94))</f>
        <v/>
      </c>
      <c r="CR19">
        <f>IF(COUNTIF(Material_Detail!$DE:$DE,$A19)&gt;0,IF(ISNUMBER(SEARCH("[済]",INDEX(Material_Detail!$D:$DC,MATCH($A19,Material_Detail!$DE:$DE,0)+1,95))),0,IFERROR(INDEX(Material_Detail!$D:$DC,MATCH($A19,Material_Detail!$DE:$DE,0),95),0)),SUMIFS(T_Shipments[Confirmed_Qty],T_Shipments[Part Name],$A19,T_Shipments[Effective_Week],95))</f>
        <v/>
      </c>
      <c r="CS19">
        <f>IF(COUNTIF(Material_Detail!$DE:$DE,$A19)&gt;0,IF(ISNUMBER(SEARCH("[済]",INDEX(Material_Detail!$D:$DC,MATCH($A19,Material_Detail!$DE:$DE,0)+1,96))),0,IFERROR(INDEX(Material_Detail!$D:$DC,MATCH($A19,Material_Detail!$DE:$DE,0),96),0)),SUMIFS(T_Shipments[Confirmed_Qty],T_Shipments[Part Name],$A19,T_Shipments[Effective_Week],96))</f>
        <v/>
      </c>
      <c r="CT19">
        <f>IF(COUNTIF(Material_Detail!$DE:$DE,$A19)&gt;0,IF(ISNUMBER(SEARCH("[済]",INDEX(Material_Detail!$D:$DC,MATCH($A19,Material_Detail!$DE:$DE,0)+1,97))),0,IFERROR(INDEX(Material_Detail!$D:$DC,MATCH($A19,Material_Detail!$DE:$DE,0),97),0)),SUMIFS(T_Shipments[Confirmed_Qty],T_Shipments[Part Name],$A19,T_Shipments[Effective_Week],97))</f>
        <v/>
      </c>
      <c r="CU19">
        <f>IF(COUNTIF(Material_Detail!$DE:$DE,$A19)&gt;0,IF(ISNUMBER(SEARCH("[済]",INDEX(Material_Detail!$D:$DC,MATCH($A19,Material_Detail!$DE:$DE,0)+1,98))),0,IFERROR(INDEX(Material_Detail!$D:$DC,MATCH($A19,Material_Detail!$DE:$DE,0),98),0)),SUMIFS(T_Shipments[Confirmed_Qty],T_Shipments[Part Name],$A19,T_Shipments[Effective_Week],98))</f>
        <v/>
      </c>
      <c r="CV19">
        <f>IF(COUNTIF(Material_Detail!$DE:$DE,$A19)&gt;0,IF(ISNUMBER(SEARCH("[済]",INDEX(Material_Detail!$D:$DC,MATCH($A19,Material_Detail!$DE:$DE,0)+1,99))),0,IFERROR(INDEX(Material_Detail!$D:$DC,MATCH($A19,Material_Detail!$DE:$DE,0),99),0)),SUMIFS(T_Shipments[Confirmed_Qty],T_Shipments[Part Name],$A19,T_Shipments[Effective_Week],99))</f>
        <v/>
      </c>
      <c r="CW19">
        <f>IF(COUNTIF(Material_Detail!$DE:$DE,$A19)&gt;0,IF(ISNUMBER(SEARCH("[済]",INDEX(Material_Detail!$D:$DC,MATCH($A19,Material_Detail!$DE:$DE,0)+1,100))),0,IFERROR(INDEX(Material_Detail!$D:$DC,MATCH($A19,Material_Detail!$DE:$DE,0),100),0)),SUMIFS(T_Shipments[Confirmed_Qty],T_Shipments[Part Name],$A19,T_Shipments[Effective_Week],100))</f>
        <v/>
      </c>
      <c r="CX19">
        <f>IF(COUNTIF(Material_Detail!$DE:$DE,$A19)&gt;0,IF(ISNUMBER(SEARCH("[済]",INDEX(Material_Detail!$D:$DC,MATCH($A19,Material_Detail!$DE:$DE,0)+1,101))),0,IFERROR(INDEX(Material_Detail!$D:$DC,MATCH($A19,Material_Detail!$DE:$DE,0),101),0)),SUMIFS(T_Shipments[Confirmed_Qty],T_Shipments[Part Name],$A19,T_Shipments[Effective_Week],101))</f>
        <v/>
      </c>
      <c r="CY19">
        <f>IF(COUNTIF(Material_Detail!$DE:$DE,$A19)&gt;0,IF(ISNUMBER(SEARCH("[済]",INDEX(Material_Detail!$D:$DC,MATCH($A19,Material_Detail!$DE:$DE,0)+1,102))),0,IFERROR(INDEX(Material_Detail!$D:$DC,MATCH($A19,Material_Detail!$DE:$DE,0),102),0)),SUMIFS(T_Shipments[Confirmed_Qty],T_Shipments[Part Name],$A19,T_Shipments[Effective_Week],102))</f>
        <v/>
      </c>
      <c r="CZ19">
        <f>IF(COUNTIF(Material_Detail!$DE:$DE,$A19)&gt;0,IF(ISNUMBER(SEARCH("[済]",INDEX(Material_Detail!$D:$DC,MATCH($A19,Material_Detail!$DE:$DE,0)+1,103))),0,IFERROR(INDEX(Material_Detail!$D:$DC,MATCH($A19,Material_Detail!$DE:$DE,0),103),0)),SUMIFS(T_Shipments[Confirmed_Qty],T_Shipments[Part Name],$A19,T_Shipments[Effective_Week],103))</f>
        <v/>
      </c>
      <c r="DA19">
        <f>IF(COUNTIF(Material_Detail!$DE:$DE,$A19)&gt;0,IF(ISNUMBER(SEARCH("[済]",INDEX(Material_Detail!$D:$DC,MATCH($A19,Material_Detail!$DE:$DE,0)+1,104))),0,IFERROR(INDEX(Material_Detail!$D:$DC,MATCH($A19,Material_Detail!$DE:$DE,0),104),0)),SUMIFS(T_Shipments[Confirmed_Qty],T_Shipments[Part Name],$A19,T_Shipments[Effective_Week],104))</f>
        <v/>
      </c>
    </row>
    <row r="20">
      <c r="A20" t="inlineStr">
        <is>
          <t>73K</t>
        </is>
      </c>
      <c r="B20">
        <f>IF(COUNTIF(Material_Detail!$DE:$DE,$A20)&gt;0,IF(ISNUMBER(SEARCH("[済]",INDEX(Material_Detail!$D:$DC,MATCH($A20,Material_Detail!$DE:$DE,0)+1,1))),0,IFERROR(INDEX(Material_Detail!$D:$DC,MATCH($A20,Material_Detail!$DE:$DE,0),1),0)),SUMIFS(T_Shipments[Confirmed_Qty],T_Shipments[Part Name],$A20,T_Shipments[Effective_Week],1))</f>
        <v/>
      </c>
      <c r="C20">
        <f>IF(COUNTIF(Material_Detail!$DE:$DE,$A20)&gt;0,IF(ISNUMBER(SEARCH("[済]",INDEX(Material_Detail!$D:$DC,MATCH($A20,Material_Detail!$DE:$DE,0)+1,2))),0,IFERROR(INDEX(Material_Detail!$D:$DC,MATCH($A20,Material_Detail!$DE:$DE,0),2),0)),SUMIFS(T_Shipments[Confirmed_Qty],T_Shipments[Part Name],$A20,T_Shipments[Effective_Week],2))</f>
        <v/>
      </c>
      <c r="D20">
        <f>IF(COUNTIF(Material_Detail!$DE:$DE,$A20)&gt;0,IF(ISNUMBER(SEARCH("[済]",INDEX(Material_Detail!$D:$DC,MATCH($A20,Material_Detail!$DE:$DE,0)+1,3))),0,IFERROR(INDEX(Material_Detail!$D:$DC,MATCH($A20,Material_Detail!$DE:$DE,0),3),0)),SUMIFS(T_Shipments[Confirmed_Qty],T_Shipments[Part Name],$A20,T_Shipments[Effective_Week],3))</f>
        <v/>
      </c>
      <c r="E20">
        <f>IF(COUNTIF(Material_Detail!$DE:$DE,$A20)&gt;0,IF(ISNUMBER(SEARCH("[済]",INDEX(Material_Detail!$D:$DC,MATCH($A20,Material_Detail!$DE:$DE,0)+1,4))),0,IFERROR(INDEX(Material_Detail!$D:$DC,MATCH($A20,Material_Detail!$DE:$DE,0),4),0)),SUMIFS(T_Shipments[Confirmed_Qty],T_Shipments[Part Name],$A20,T_Shipments[Effective_Week],4))</f>
        <v/>
      </c>
      <c r="F20">
        <f>IF(COUNTIF(Material_Detail!$DE:$DE,$A20)&gt;0,IF(ISNUMBER(SEARCH("[済]",INDEX(Material_Detail!$D:$DC,MATCH($A20,Material_Detail!$DE:$DE,0)+1,5))),0,IFERROR(INDEX(Material_Detail!$D:$DC,MATCH($A20,Material_Detail!$DE:$DE,0),5),0)),SUMIFS(T_Shipments[Confirmed_Qty],T_Shipments[Part Name],$A20,T_Shipments[Effective_Week],5))</f>
        <v/>
      </c>
      <c r="G20">
        <f>IF(COUNTIF(Material_Detail!$DE:$DE,$A20)&gt;0,IF(ISNUMBER(SEARCH("[済]",INDEX(Material_Detail!$D:$DC,MATCH($A20,Material_Detail!$DE:$DE,0)+1,6))),0,IFERROR(INDEX(Material_Detail!$D:$DC,MATCH($A20,Material_Detail!$DE:$DE,0),6),0)),SUMIFS(T_Shipments[Confirmed_Qty],T_Shipments[Part Name],$A20,T_Shipments[Effective_Week],6))</f>
        <v/>
      </c>
      <c r="H20">
        <f>IF(COUNTIF(Material_Detail!$DE:$DE,$A20)&gt;0,IF(ISNUMBER(SEARCH("[済]",INDEX(Material_Detail!$D:$DC,MATCH($A20,Material_Detail!$DE:$DE,0)+1,7))),0,IFERROR(INDEX(Material_Detail!$D:$DC,MATCH($A20,Material_Detail!$DE:$DE,0),7),0)),SUMIFS(T_Shipments[Confirmed_Qty],T_Shipments[Part Name],$A20,T_Shipments[Effective_Week],7))</f>
        <v/>
      </c>
      <c r="I20">
        <f>IF(COUNTIF(Material_Detail!$DE:$DE,$A20)&gt;0,IF(ISNUMBER(SEARCH("[済]",INDEX(Material_Detail!$D:$DC,MATCH($A20,Material_Detail!$DE:$DE,0)+1,8))),0,IFERROR(INDEX(Material_Detail!$D:$DC,MATCH($A20,Material_Detail!$DE:$DE,0),8),0)),SUMIFS(T_Shipments[Confirmed_Qty],T_Shipments[Part Name],$A20,T_Shipments[Effective_Week],8))</f>
        <v/>
      </c>
      <c r="J20">
        <f>IF(COUNTIF(Material_Detail!$DE:$DE,$A20)&gt;0,IF(ISNUMBER(SEARCH("[済]",INDEX(Material_Detail!$D:$DC,MATCH($A20,Material_Detail!$DE:$DE,0)+1,9))),0,IFERROR(INDEX(Material_Detail!$D:$DC,MATCH($A20,Material_Detail!$DE:$DE,0),9),0)),SUMIFS(T_Shipments[Confirmed_Qty],T_Shipments[Part Name],$A20,T_Shipments[Effective_Week],9))</f>
        <v/>
      </c>
      <c r="K20">
        <f>IF(COUNTIF(Material_Detail!$DE:$DE,$A20)&gt;0,IF(ISNUMBER(SEARCH("[済]",INDEX(Material_Detail!$D:$DC,MATCH($A20,Material_Detail!$DE:$DE,0)+1,10))),0,IFERROR(INDEX(Material_Detail!$D:$DC,MATCH($A20,Material_Detail!$DE:$DE,0),10),0)),SUMIFS(T_Shipments[Confirmed_Qty],T_Shipments[Part Name],$A20,T_Shipments[Effective_Week],10))</f>
        <v/>
      </c>
      <c r="L20">
        <f>IF(COUNTIF(Material_Detail!$DE:$DE,$A20)&gt;0,IF(ISNUMBER(SEARCH("[済]",INDEX(Material_Detail!$D:$DC,MATCH($A20,Material_Detail!$DE:$DE,0)+1,11))),0,IFERROR(INDEX(Material_Detail!$D:$DC,MATCH($A20,Material_Detail!$DE:$DE,0),11),0)),SUMIFS(T_Shipments[Confirmed_Qty],T_Shipments[Part Name],$A20,T_Shipments[Effective_Week],11))</f>
        <v/>
      </c>
      <c r="M20">
        <f>IF(COUNTIF(Material_Detail!$DE:$DE,$A20)&gt;0,IF(ISNUMBER(SEARCH("[済]",INDEX(Material_Detail!$D:$DC,MATCH($A20,Material_Detail!$DE:$DE,0)+1,12))),0,IFERROR(INDEX(Material_Detail!$D:$DC,MATCH($A20,Material_Detail!$DE:$DE,0),12),0)),SUMIFS(T_Shipments[Confirmed_Qty],T_Shipments[Part Name],$A20,T_Shipments[Effective_Week],12))</f>
        <v/>
      </c>
      <c r="N20">
        <f>IF(COUNTIF(Material_Detail!$DE:$DE,$A20)&gt;0,IF(ISNUMBER(SEARCH("[済]",INDEX(Material_Detail!$D:$DC,MATCH($A20,Material_Detail!$DE:$DE,0)+1,13))),0,IFERROR(INDEX(Material_Detail!$D:$DC,MATCH($A20,Material_Detail!$DE:$DE,0),13),0)),SUMIFS(T_Shipments[Confirmed_Qty],T_Shipments[Part Name],$A20,T_Shipments[Effective_Week],13))</f>
        <v/>
      </c>
      <c r="O20">
        <f>IF(COUNTIF(Material_Detail!$DE:$DE,$A20)&gt;0,IF(ISNUMBER(SEARCH("[済]",INDEX(Material_Detail!$D:$DC,MATCH($A20,Material_Detail!$DE:$DE,0)+1,14))),0,IFERROR(INDEX(Material_Detail!$D:$DC,MATCH($A20,Material_Detail!$DE:$DE,0),14),0)),SUMIFS(T_Shipments[Confirmed_Qty],T_Shipments[Part Name],$A20,T_Shipments[Effective_Week],14))</f>
        <v/>
      </c>
      <c r="P20">
        <f>IF(COUNTIF(Material_Detail!$DE:$DE,$A20)&gt;0,IF(ISNUMBER(SEARCH("[済]",INDEX(Material_Detail!$D:$DC,MATCH($A20,Material_Detail!$DE:$DE,0)+1,15))),0,IFERROR(INDEX(Material_Detail!$D:$DC,MATCH($A20,Material_Detail!$DE:$DE,0),15),0)),SUMIFS(T_Shipments[Confirmed_Qty],T_Shipments[Part Name],$A20,T_Shipments[Effective_Week],15))</f>
        <v/>
      </c>
      <c r="Q20">
        <f>IF(COUNTIF(Material_Detail!$DE:$DE,$A20)&gt;0,IF(ISNUMBER(SEARCH("[済]",INDEX(Material_Detail!$D:$DC,MATCH($A20,Material_Detail!$DE:$DE,0)+1,16))),0,IFERROR(INDEX(Material_Detail!$D:$DC,MATCH($A20,Material_Detail!$DE:$DE,0),16),0)),SUMIFS(T_Shipments[Confirmed_Qty],T_Shipments[Part Name],$A20,T_Shipments[Effective_Week],16))</f>
        <v/>
      </c>
      <c r="R20">
        <f>IF(COUNTIF(Material_Detail!$DE:$DE,$A20)&gt;0,IF(ISNUMBER(SEARCH("[済]",INDEX(Material_Detail!$D:$DC,MATCH($A20,Material_Detail!$DE:$DE,0)+1,17))),0,IFERROR(INDEX(Material_Detail!$D:$DC,MATCH($A20,Material_Detail!$DE:$DE,0),17),0)),SUMIFS(T_Shipments[Confirmed_Qty],T_Shipments[Part Name],$A20,T_Shipments[Effective_Week],17))</f>
        <v/>
      </c>
      <c r="S20">
        <f>IF(COUNTIF(Material_Detail!$DE:$DE,$A20)&gt;0,IF(ISNUMBER(SEARCH("[済]",INDEX(Material_Detail!$D:$DC,MATCH($A20,Material_Detail!$DE:$DE,0)+1,18))),0,IFERROR(INDEX(Material_Detail!$D:$DC,MATCH($A20,Material_Detail!$DE:$DE,0),18),0)),SUMIFS(T_Shipments[Confirmed_Qty],T_Shipments[Part Name],$A20,T_Shipments[Effective_Week],18))</f>
        <v/>
      </c>
      <c r="T20">
        <f>IF(COUNTIF(Material_Detail!$DE:$DE,$A20)&gt;0,IF(ISNUMBER(SEARCH("[済]",INDEX(Material_Detail!$D:$DC,MATCH($A20,Material_Detail!$DE:$DE,0)+1,19))),0,IFERROR(INDEX(Material_Detail!$D:$DC,MATCH($A20,Material_Detail!$DE:$DE,0),19),0)),SUMIFS(T_Shipments[Confirmed_Qty],T_Shipments[Part Name],$A20,T_Shipments[Effective_Week],19))</f>
        <v/>
      </c>
      <c r="U20">
        <f>IF(COUNTIF(Material_Detail!$DE:$DE,$A20)&gt;0,IF(ISNUMBER(SEARCH("[済]",INDEX(Material_Detail!$D:$DC,MATCH($A20,Material_Detail!$DE:$DE,0)+1,20))),0,IFERROR(INDEX(Material_Detail!$D:$DC,MATCH($A20,Material_Detail!$DE:$DE,0),20),0)),SUMIFS(T_Shipments[Confirmed_Qty],T_Shipments[Part Name],$A20,T_Shipments[Effective_Week],20))</f>
        <v/>
      </c>
      <c r="V20">
        <f>IF(COUNTIF(Material_Detail!$DE:$DE,$A20)&gt;0,IF(ISNUMBER(SEARCH("[済]",INDEX(Material_Detail!$D:$DC,MATCH($A20,Material_Detail!$DE:$DE,0)+1,21))),0,IFERROR(INDEX(Material_Detail!$D:$DC,MATCH($A20,Material_Detail!$DE:$DE,0),21),0)),SUMIFS(T_Shipments[Confirmed_Qty],T_Shipments[Part Name],$A20,T_Shipments[Effective_Week],21))</f>
        <v/>
      </c>
      <c r="W20">
        <f>IF(COUNTIF(Material_Detail!$DE:$DE,$A20)&gt;0,IF(ISNUMBER(SEARCH("[済]",INDEX(Material_Detail!$D:$DC,MATCH($A20,Material_Detail!$DE:$DE,0)+1,22))),0,IFERROR(INDEX(Material_Detail!$D:$DC,MATCH($A20,Material_Detail!$DE:$DE,0),22),0)),SUMIFS(T_Shipments[Confirmed_Qty],T_Shipments[Part Name],$A20,T_Shipments[Effective_Week],22))</f>
        <v/>
      </c>
      <c r="X20">
        <f>IF(COUNTIF(Material_Detail!$DE:$DE,$A20)&gt;0,IF(ISNUMBER(SEARCH("[済]",INDEX(Material_Detail!$D:$DC,MATCH($A20,Material_Detail!$DE:$DE,0)+1,23))),0,IFERROR(INDEX(Material_Detail!$D:$DC,MATCH($A20,Material_Detail!$DE:$DE,0),23),0)),SUMIFS(T_Shipments[Confirmed_Qty],T_Shipments[Part Name],$A20,T_Shipments[Effective_Week],23))</f>
        <v/>
      </c>
      <c r="Y20">
        <f>IF(COUNTIF(Material_Detail!$DE:$DE,$A20)&gt;0,IF(ISNUMBER(SEARCH("[済]",INDEX(Material_Detail!$D:$DC,MATCH($A20,Material_Detail!$DE:$DE,0)+1,24))),0,IFERROR(INDEX(Material_Detail!$D:$DC,MATCH($A20,Material_Detail!$DE:$DE,0),24),0)),SUMIFS(T_Shipments[Confirmed_Qty],T_Shipments[Part Name],$A20,T_Shipments[Effective_Week],24))</f>
        <v/>
      </c>
      <c r="Z20">
        <f>IF(COUNTIF(Material_Detail!$DE:$DE,$A20)&gt;0,IF(ISNUMBER(SEARCH("[済]",INDEX(Material_Detail!$D:$DC,MATCH($A20,Material_Detail!$DE:$DE,0)+1,25))),0,IFERROR(INDEX(Material_Detail!$D:$DC,MATCH($A20,Material_Detail!$DE:$DE,0),25),0)),SUMIFS(T_Shipments[Confirmed_Qty],T_Shipments[Part Name],$A20,T_Shipments[Effective_Week],25))</f>
        <v/>
      </c>
      <c r="AA20">
        <f>IF(COUNTIF(Material_Detail!$DE:$DE,$A20)&gt;0,IF(ISNUMBER(SEARCH("[済]",INDEX(Material_Detail!$D:$DC,MATCH($A20,Material_Detail!$DE:$DE,0)+1,26))),0,IFERROR(INDEX(Material_Detail!$D:$DC,MATCH($A20,Material_Detail!$DE:$DE,0),26),0)),SUMIFS(T_Shipments[Confirmed_Qty],T_Shipments[Part Name],$A20,T_Shipments[Effective_Week],26))</f>
        <v/>
      </c>
      <c r="AB20">
        <f>IF(COUNTIF(Material_Detail!$DE:$DE,$A20)&gt;0,IF(ISNUMBER(SEARCH("[済]",INDEX(Material_Detail!$D:$DC,MATCH($A20,Material_Detail!$DE:$DE,0)+1,27))),0,IFERROR(INDEX(Material_Detail!$D:$DC,MATCH($A20,Material_Detail!$DE:$DE,0),27),0)),SUMIFS(T_Shipments[Confirmed_Qty],T_Shipments[Part Name],$A20,T_Shipments[Effective_Week],27))</f>
        <v/>
      </c>
      <c r="AC20">
        <f>IF(COUNTIF(Material_Detail!$DE:$DE,$A20)&gt;0,IF(ISNUMBER(SEARCH("[済]",INDEX(Material_Detail!$D:$DC,MATCH($A20,Material_Detail!$DE:$DE,0)+1,28))),0,IFERROR(INDEX(Material_Detail!$D:$DC,MATCH($A20,Material_Detail!$DE:$DE,0),28),0)),SUMIFS(T_Shipments[Confirmed_Qty],T_Shipments[Part Name],$A20,T_Shipments[Effective_Week],28))</f>
        <v/>
      </c>
      <c r="AD20">
        <f>IF(COUNTIF(Material_Detail!$DE:$DE,$A20)&gt;0,IF(ISNUMBER(SEARCH("[済]",INDEX(Material_Detail!$D:$DC,MATCH($A20,Material_Detail!$DE:$DE,0)+1,29))),0,IFERROR(INDEX(Material_Detail!$D:$DC,MATCH($A20,Material_Detail!$DE:$DE,0),29),0)),SUMIFS(T_Shipments[Confirmed_Qty],T_Shipments[Part Name],$A20,T_Shipments[Effective_Week],29))</f>
        <v/>
      </c>
      <c r="AE20">
        <f>IF(COUNTIF(Material_Detail!$DE:$DE,$A20)&gt;0,IF(ISNUMBER(SEARCH("[済]",INDEX(Material_Detail!$D:$DC,MATCH($A20,Material_Detail!$DE:$DE,0)+1,30))),0,IFERROR(INDEX(Material_Detail!$D:$DC,MATCH($A20,Material_Detail!$DE:$DE,0),30),0)),SUMIFS(T_Shipments[Confirmed_Qty],T_Shipments[Part Name],$A20,T_Shipments[Effective_Week],30))</f>
        <v/>
      </c>
      <c r="AF20">
        <f>IF(COUNTIF(Material_Detail!$DE:$DE,$A20)&gt;0,IF(ISNUMBER(SEARCH("[済]",INDEX(Material_Detail!$D:$DC,MATCH($A20,Material_Detail!$DE:$DE,0)+1,31))),0,IFERROR(INDEX(Material_Detail!$D:$DC,MATCH($A20,Material_Detail!$DE:$DE,0),31),0)),SUMIFS(T_Shipments[Confirmed_Qty],T_Shipments[Part Name],$A20,T_Shipments[Effective_Week],31))</f>
        <v/>
      </c>
      <c r="AG20">
        <f>IF(COUNTIF(Material_Detail!$DE:$DE,$A20)&gt;0,IF(ISNUMBER(SEARCH("[済]",INDEX(Material_Detail!$D:$DC,MATCH($A20,Material_Detail!$DE:$DE,0)+1,32))),0,IFERROR(INDEX(Material_Detail!$D:$DC,MATCH($A20,Material_Detail!$DE:$DE,0),32),0)),SUMIFS(T_Shipments[Confirmed_Qty],T_Shipments[Part Name],$A20,T_Shipments[Effective_Week],32))</f>
        <v/>
      </c>
      <c r="AH20">
        <f>IF(COUNTIF(Material_Detail!$DE:$DE,$A20)&gt;0,IF(ISNUMBER(SEARCH("[済]",INDEX(Material_Detail!$D:$DC,MATCH($A20,Material_Detail!$DE:$DE,0)+1,33))),0,IFERROR(INDEX(Material_Detail!$D:$DC,MATCH($A20,Material_Detail!$DE:$DE,0),33),0)),SUMIFS(T_Shipments[Confirmed_Qty],T_Shipments[Part Name],$A20,T_Shipments[Effective_Week],33))</f>
        <v/>
      </c>
      <c r="AI20">
        <f>IF(COUNTIF(Material_Detail!$DE:$DE,$A20)&gt;0,IF(ISNUMBER(SEARCH("[済]",INDEX(Material_Detail!$D:$DC,MATCH($A20,Material_Detail!$DE:$DE,0)+1,34))),0,IFERROR(INDEX(Material_Detail!$D:$DC,MATCH($A20,Material_Detail!$DE:$DE,0),34),0)),SUMIFS(T_Shipments[Confirmed_Qty],T_Shipments[Part Name],$A20,T_Shipments[Effective_Week],34))</f>
        <v/>
      </c>
      <c r="AJ20">
        <f>IF(COUNTIF(Material_Detail!$DE:$DE,$A20)&gt;0,IF(ISNUMBER(SEARCH("[済]",INDEX(Material_Detail!$D:$DC,MATCH($A20,Material_Detail!$DE:$DE,0)+1,35))),0,IFERROR(INDEX(Material_Detail!$D:$DC,MATCH($A20,Material_Detail!$DE:$DE,0),35),0)),SUMIFS(T_Shipments[Confirmed_Qty],T_Shipments[Part Name],$A20,T_Shipments[Effective_Week],35))</f>
        <v/>
      </c>
      <c r="AK20">
        <f>IF(COUNTIF(Material_Detail!$DE:$DE,$A20)&gt;0,IF(ISNUMBER(SEARCH("[済]",INDEX(Material_Detail!$D:$DC,MATCH($A20,Material_Detail!$DE:$DE,0)+1,36))),0,IFERROR(INDEX(Material_Detail!$D:$DC,MATCH($A20,Material_Detail!$DE:$DE,0),36),0)),SUMIFS(T_Shipments[Confirmed_Qty],T_Shipments[Part Name],$A20,T_Shipments[Effective_Week],36))</f>
        <v/>
      </c>
      <c r="AL20">
        <f>IF(COUNTIF(Material_Detail!$DE:$DE,$A20)&gt;0,IF(ISNUMBER(SEARCH("[済]",INDEX(Material_Detail!$D:$DC,MATCH($A20,Material_Detail!$DE:$DE,0)+1,37))),0,IFERROR(INDEX(Material_Detail!$D:$DC,MATCH($A20,Material_Detail!$DE:$DE,0),37),0)),SUMIFS(T_Shipments[Confirmed_Qty],T_Shipments[Part Name],$A20,T_Shipments[Effective_Week],37))</f>
        <v/>
      </c>
      <c r="AM20">
        <f>IF(COUNTIF(Material_Detail!$DE:$DE,$A20)&gt;0,IF(ISNUMBER(SEARCH("[済]",INDEX(Material_Detail!$D:$DC,MATCH($A20,Material_Detail!$DE:$DE,0)+1,38))),0,IFERROR(INDEX(Material_Detail!$D:$DC,MATCH($A20,Material_Detail!$DE:$DE,0),38),0)),SUMIFS(T_Shipments[Confirmed_Qty],T_Shipments[Part Name],$A20,T_Shipments[Effective_Week],38))</f>
        <v/>
      </c>
      <c r="AN20">
        <f>IF(COUNTIF(Material_Detail!$DE:$DE,$A20)&gt;0,IF(ISNUMBER(SEARCH("[済]",INDEX(Material_Detail!$D:$DC,MATCH($A20,Material_Detail!$DE:$DE,0)+1,39))),0,IFERROR(INDEX(Material_Detail!$D:$DC,MATCH($A20,Material_Detail!$DE:$DE,0),39),0)),SUMIFS(T_Shipments[Confirmed_Qty],T_Shipments[Part Name],$A20,T_Shipments[Effective_Week],39))</f>
        <v/>
      </c>
      <c r="AO20">
        <f>IF(COUNTIF(Material_Detail!$DE:$DE,$A20)&gt;0,IF(ISNUMBER(SEARCH("[済]",INDEX(Material_Detail!$D:$DC,MATCH($A20,Material_Detail!$DE:$DE,0)+1,40))),0,IFERROR(INDEX(Material_Detail!$D:$DC,MATCH($A20,Material_Detail!$DE:$DE,0),40),0)),SUMIFS(T_Shipments[Confirmed_Qty],T_Shipments[Part Name],$A20,T_Shipments[Effective_Week],40))</f>
        <v/>
      </c>
      <c r="AP20">
        <f>IF(COUNTIF(Material_Detail!$DE:$DE,$A20)&gt;0,IF(ISNUMBER(SEARCH("[済]",INDEX(Material_Detail!$D:$DC,MATCH($A20,Material_Detail!$DE:$DE,0)+1,41))),0,IFERROR(INDEX(Material_Detail!$D:$DC,MATCH($A20,Material_Detail!$DE:$DE,0),41),0)),SUMIFS(T_Shipments[Confirmed_Qty],T_Shipments[Part Name],$A20,T_Shipments[Effective_Week],41))</f>
        <v/>
      </c>
      <c r="AQ20">
        <f>IF(COUNTIF(Material_Detail!$DE:$DE,$A20)&gt;0,IF(ISNUMBER(SEARCH("[済]",INDEX(Material_Detail!$D:$DC,MATCH($A20,Material_Detail!$DE:$DE,0)+1,42))),0,IFERROR(INDEX(Material_Detail!$D:$DC,MATCH($A20,Material_Detail!$DE:$DE,0),42),0)),SUMIFS(T_Shipments[Confirmed_Qty],T_Shipments[Part Name],$A20,T_Shipments[Effective_Week],42))</f>
        <v/>
      </c>
      <c r="AR20">
        <f>IF(COUNTIF(Material_Detail!$DE:$DE,$A20)&gt;0,IF(ISNUMBER(SEARCH("[済]",INDEX(Material_Detail!$D:$DC,MATCH($A20,Material_Detail!$DE:$DE,0)+1,43))),0,IFERROR(INDEX(Material_Detail!$D:$DC,MATCH($A20,Material_Detail!$DE:$DE,0),43),0)),SUMIFS(T_Shipments[Confirmed_Qty],T_Shipments[Part Name],$A20,T_Shipments[Effective_Week],43))</f>
        <v/>
      </c>
      <c r="AS20">
        <f>IF(COUNTIF(Material_Detail!$DE:$DE,$A20)&gt;0,IF(ISNUMBER(SEARCH("[済]",INDEX(Material_Detail!$D:$DC,MATCH($A20,Material_Detail!$DE:$DE,0)+1,44))),0,IFERROR(INDEX(Material_Detail!$D:$DC,MATCH($A20,Material_Detail!$DE:$DE,0),44),0)),SUMIFS(T_Shipments[Confirmed_Qty],T_Shipments[Part Name],$A20,T_Shipments[Effective_Week],44))</f>
        <v/>
      </c>
      <c r="AT20">
        <f>IF(COUNTIF(Material_Detail!$DE:$DE,$A20)&gt;0,IF(ISNUMBER(SEARCH("[済]",INDEX(Material_Detail!$D:$DC,MATCH($A20,Material_Detail!$DE:$DE,0)+1,45))),0,IFERROR(INDEX(Material_Detail!$D:$DC,MATCH($A20,Material_Detail!$DE:$DE,0),45),0)),SUMIFS(T_Shipments[Confirmed_Qty],T_Shipments[Part Name],$A20,T_Shipments[Effective_Week],45))</f>
        <v/>
      </c>
      <c r="AU20">
        <f>IF(COUNTIF(Material_Detail!$DE:$DE,$A20)&gt;0,IF(ISNUMBER(SEARCH("[済]",INDEX(Material_Detail!$D:$DC,MATCH($A20,Material_Detail!$DE:$DE,0)+1,46))),0,IFERROR(INDEX(Material_Detail!$D:$DC,MATCH($A20,Material_Detail!$DE:$DE,0),46),0)),SUMIFS(T_Shipments[Confirmed_Qty],T_Shipments[Part Name],$A20,T_Shipments[Effective_Week],46))</f>
        <v/>
      </c>
      <c r="AV20">
        <f>IF(COUNTIF(Material_Detail!$DE:$DE,$A20)&gt;0,IF(ISNUMBER(SEARCH("[済]",INDEX(Material_Detail!$D:$DC,MATCH($A20,Material_Detail!$DE:$DE,0)+1,47))),0,IFERROR(INDEX(Material_Detail!$D:$DC,MATCH($A20,Material_Detail!$DE:$DE,0),47),0)),SUMIFS(T_Shipments[Confirmed_Qty],T_Shipments[Part Name],$A20,T_Shipments[Effective_Week],47))</f>
        <v/>
      </c>
      <c r="AW20">
        <f>IF(COUNTIF(Material_Detail!$DE:$DE,$A20)&gt;0,IF(ISNUMBER(SEARCH("[済]",INDEX(Material_Detail!$D:$DC,MATCH($A20,Material_Detail!$DE:$DE,0)+1,48))),0,IFERROR(INDEX(Material_Detail!$D:$DC,MATCH($A20,Material_Detail!$DE:$DE,0),48),0)),SUMIFS(T_Shipments[Confirmed_Qty],T_Shipments[Part Name],$A20,T_Shipments[Effective_Week],48))</f>
        <v/>
      </c>
      <c r="AX20">
        <f>IF(COUNTIF(Material_Detail!$DE:$DE,$A20)&gt;0,IF(ISNUMBER(SEARCH("[済]",INDEX(Material_Detail!$D:$DC,MATCH($A20,Material_Detail!$DE:$DE,0)+1,49))),0,IFERROR(INDEX(Material_Detail!$D:$DC,MATCH($A20,Material_Detail!$DE:$DE,0),49),0)),SUMIFS(T_Shipments[Confirmed_Qty],T_Shipments[Part Name],$A20,T_Shipments[Effective_Week],49))</f>
        <v/>
      </c>
      <c r="AY20">
        <f>IF(COUNTIF(Material_Detail!$DE:$DE,$A20)&gt;0,IF(ISNUMBER(SEARCH("[済]",INDEX(Material_Detail!$D:$DC,MATCH($A20,Material_Detail!$DE:$DE,0)+1,50))),0,IFERROR(INDEX(Material_Detail!$D:$DC,MATCH($A20,Material_Detail!$DE:$DE,0),50),0)),SUMIFS(T_Shipments[Confirmed_Qty],T_Shipments[Part Name],$A20,T_Shipments[Effective_Week],50))</f>
        <v/>
      </c>
      <c r="AZ20">
        <f>IF(COUNTIF(Material_Detail!$DE:$DE,$A20)&gt;0,IF(ISNUMBER(SEARCH("[済]",INDEX(Material_Detail!$D:$DC,MATCH($A20,Material_Detail!$DE:$DE,0)+1,51))),0,IFERROR(INDEX(Material_Detail!$D:$DC,MATCH($A20,Material_Detail!$DE:$DE,0),51),0)),SUMIFS(T_Shipments[Confirmed_Qty],T_Shipments[Part Name],$A20,T_Shipments[Effective_Week],51))</f>
        <v/>
      </c>
      <c r="BA20">
        <f>IF(COUNTIF(Material_Detail!$DE:$DE,$A20)&gt;0,IF(ISNUMBER(SEARCH("[済]",INDEX(Material_Detail!$D:$DC,MATCH($A20,Material_Detail!$DE:$DE,0)+1,52))),0,IFERROR(INDEX(Material_Detail!$D:$DC,MATCH($A20,Material_Detail!$DE:$DE,0),52),0)),SUMIFS(T_Shipments[Confirmed_Qty],T_Shipments[Part Name],$A20,T_Shipments[Effective_Week],52))</f>
        <v/>
      </c>
      <c r="BB20">
        <f>IF(COUNTIF(Material_Detail!$DE:$DE,$A20)&gt;0,IF(ISNUMBER(SEARCH("[済]",INDEX(Material_Detail!$D:$DC,MATCH($A20,Material_Detail!$DE:$DE,0)+1,53))),0,IFERROR(INDEX(Material_Detail!$D:$DC,MATCH($A20,Material_Detail!$DE:$DE,0),53),0)),SUMIFS(T_Shipments[Confirmed_Qty],T_Shipments[Part Name],$A20,T_Shipments[Effective_Week],53))</f>
        <v/>
      </c>
      <c r="BC20">
        <f>IF(COUNTIF(Material_Detail!$DE:$DE,$A20)&gt;0,IF(ISNUMBER(SEARCH("[済]",INDEX(Material_Detail!$D:$DC,MATCH($A20,Material_Detail!$DE:$DE,0)+1,54))),0,IFERROR(INDEX(Material_Detail!$D:$DC,MATCH($A20,Material_Detail!$DE:$DE,0),54),0)),SUMIFS(T_Shipments[Confirmed_Qty],T_Shipments[Part Name],$A20,T_Shipments[Effective_Week],54))</f>
        <v/>
      </c>
      <c r="BD20">
        <f>IF(COUNTIF(Material_Detail!$DE:$DE,$A20)&gt;0,IF(ISNUMBER(SEARCH("[済]",INDEX(Material_Detail!$D:$DC,MATCH($A20,Material_Detail!$DE:$DE,0)+1,55))),0,IFERROR(INDEX(Material_Detail!$D:$DC,MATCH($A20,Material_Detail!$DE:$DE,0),55),0)),SUMIFS(T_Shipments[Confirmed_Qty],T_Shipments[Part Name],$A20,T_Shipments[Effective_Week],55))</f>
        <v/>
      </c>
      <c r="BE20">
        <f>IF(COUNTIF(Material_Detail!$DE:$DE,$A20)&gt;0,IF(ISNUMBER(SEARCH("[済]",INDEX(Material_Detail!$D:$DC,MATCH($A20,Material_Detail!$DE:$DE,0)+1,56))),0,IFERROR(INDEX(Material_Detail!$D:$DC,MATCH($A20,Material_Detail!$DE:$DE,0),56),0)),SUMIFS(T_Shipments[Confirmed_Qty],T_Shipments[Part Name],$A20,T_Shipments[Effective_Week],56))</f>
        <v/>
      </c>
      <c r="BF20">
        <f>IF(COUNTIF(Material_Detail!$DE:$DE,$A20)&gt;0,IF(ISNUMBER(SEARCH("[済]",INDEX(Material_Detail!$D:$DC,MATCH($A20,Material_Detail!$DE:$DE,0)+1,57))),0,IFERROR(INDEX(Material_Detail!$D:$DC,MATCH($A20,Material_Detail!$DE:$DE,0),57),0)),SUMIFS(T_Shipments[Confirmed_Qty],T_Shipments[Part Name],$A20,T_Shipments[Effective_Week],57))</f>
        <v/>
      </c>
      <c r="BG20">
        <f>IF(COUNTIF(Material_Detail!$DE:$DE,$A20)&gt;0,IF(ISNUMBER(SEARCH("[済]",INDEX(Material_Detail!$D:$DC,MATCH($A20,Material_Detail!$DE:$DE,0)+1,58))),0,IFERROR(INDEX(Material_Detail!$D:$DC,MATCH($A20,Material_Detail!$DE:$DE,0),58),0)),SUMIFS(T_Shipments[Confirmed_Qty],T_Shipments[Part Name],$A20,T_Shipments[Effective_Week],58))</f>
        <v/>
      </c>
      <c r="BH20">
        <f>IF(COUNTIF(Material_Detail!$DE:$DE,$A20)&gt;0,IF(ISNUMBER(SEARCH("[済]",INDEX(Material_Detail!$D:$DC,MATCH($A20,Material_Detail!$DE:$DE,0)+1,59))),0,IFERROR(INDEX(Material_Detail!$D:$DC,MATCH($A20,Material_Detail!$DE:$DE,0),59),0)),SUMIFS(T_Shipments[Confirmed_Qty],T_Shipments[Part Name],$A20,T_Shipments[Effective_Week],59))</f>
        <v/>
      </c>
      <c r="BI20">
        <f>IF(COUNTIF(Material_Detail!$DE:$DE,$A20)&gt;0,IF(ISNUMBER(SEARCH("[済]",INDEX(Material_Detail!$D:$DC,MATCH($A20,Material_Detail!$DE:$DE,0)+1,60))),0,IFERROR(INDEX(Material_Detail!$D:$DC,MATCH($A20,Material_Detail!$DE:$DE,0),60),0)),SUMIFS(T_Shipments[Confirmed_Qty],T_Shipments[Part Name],$A20,T_Shipments[Effective_Week],60))</f>
        <v/>
      </c>
      <c r="BJ20">
        <f>IF(COUNTIF(Material_Detail!$DE:$DE,$A20)&gt;0,IF(ISNUMBER(SEARCH("[済]",INDEX(Material_Detail!$D:$DC,MATCH($A20,Material_Detail!$DE:$DE,0)+1,61))),0,IFERROR(INDEX(Material_Detail!$D:$DC,MATCH($A20,Material_Detail!$DE:$DE,0),61),0)),SUMIFS(T_Shipments[Confirmed_Qty],T_Shipments[Part Name],$A20,T_Shipments[Effective_Week],61))</f>
        <v/>
      </c>
      <c r="BK20">
        <f>IF(COUNTIF(Material_Detail!$DE:$DE,$A20)&gt;0,IF(ISNUMBER(SEARCH("[済]",INDEX(Material_Detail!$D:$DC,MATCH($A20,Material_Detail!$DE:$DE,0)+1,62))),0,IFERROR(INDEX(Material_Detail!$D:$DC,MATCH($A20,Material_Detail!$DE:$DE,0),62),0)),SUMIFS(T_Shipments[Confirmed_Qty],T_Shipments[Part Name],$A20,T_Shipments[Effective_Week],62))</f>
        <v/>
      </c>
      <c r="BL20">
        <f>IF(COUNTIF(Material_Detail!$DE:$DE,$A20)&gt;0,IF(ISNUMBER(SEARCH("[済]",INDEX(Material_Detail!$D:$DC,MATCH($A20,Material_Detail!$DE:$DE,0)+1,63))),0,IFERROR(INDEX(Material_Detail!$D:$DC,MATCH($A20,Material_Detail!$DE:$DE,0),63),0)),SUMIFS(T_Shipments[Confirmed_Qty],T_Shipments[Part Name],$A20,T_Shipments[Effective_Week],63))</f>
        <v/>
      </c>
      <c r="BM20">
        <f>IF(COUNTIF(Material_Detail!$DE:$DE,$A20)&gt;0,IF(ISNUMBER(SEARCH("[済]",INDEX(Material_Detail!$D:$DC,MATCH($A20,Material_Detail!$DE:$DE,0)+1,64))),0,IFERROR(INDEX(Material_Detail!$D:$DC,MATCH($A20,Material_Detail!$DE:$DE,0),64),0)),SUMIFS(T_Shipments[Confirmed_Qty],T_Shipments[Part Name],$A20,T_Shipments[Effective_Week],64))</f>
        <v/>
      </c>
      <c r="BN20">
        <f>IF(COUNTIF(Material_Detail!$DE:$DE,$A20)&gt;0,IF(ISNUMBER(SEARCH("[済]",INDEX(Material_Detail!$D:$DC,MATCH($A20,Material_Detail!$DE:$DE,0)+1,65))),0,IFERROR(INDEX(Material_Detail!$D:$DC,MATCH($A20,Material_Detail!$DE:$DE,0),65),0)),SUMIFS(T_Shipments[Confirmed_Qty],T_Shipments[Part Name],$A20,T_Shipments[Effective_Week],65))</f>
        <v/>
      </c>
      <c r="BO20">
        <f>IF(COUNTIF(Material_Detail!$DE:$DE,$A20)&gt;0,IF(ISNUMBER(SEARCH("[済]",INDEX(Material_Detail!$D:$DC,MATCH($A20,Material_Detail!$DE:$DE,0)+1,66))),0,IFERROR(INDEX(Material_Detail!$D:$DC,MATCH($A20,Material_Detail!$DE:$DE,0),66),0)),SUMIFS(T_Shipments[Confirmed_Qty],T_Shipments[Part Name],$A20,T_Shipments[Effective_Week],66))</f>
        <v/>
      </c>
      <c r="BP20">
        <f>IF(COUNTIF(Material_Detail!$DE:$DE,$A20)&gt;0,IF(ISNUMBER(SEARCH("[済]",INDEX(Material_Detail!$D:$DC,MATCH($A20,Material_Detail!$DE:$DE,0)+1,67))),0,IFERROR(INDEX(Material_Detail!$D:$DC,MATCH($A20,Material_Detail!$DE:$DE,0),67),0)),SUMIFS(T_Shipments[Confirmed_Qty],T_Shipments[Part Name],$A20,T_Shipments[Effective_Week],67))</f>
        <v/>
      </c>
      <c r="BQ20">
        <f>IF(COUNTIF(Material_Detail!$DE:$DE,$A20)&gt;0,IF(ISNUMBER(SEARCH("[済]",INDEX(Material_Detail!$D:$DC,MATCH($A20,Material_Detail!$DE:$DE,0)+1,68))),0,IFERROR(INDEX(Material_Detail!$D:$DC,MATCH($A20,Material_Detail!$DE:$DE,0),68),0)),SUMIFS(T_Shipments[Confirmed_Qty],T_Shipments[Part Name],$A20,T_Shipments[Effective_Week],68))</f>
        <v/>
      </c>
      <c r="BR20">
        <f>IF(COUNTIF(Material_Detail!$DE:$DE,$A20)&gt;0,IF(ISNUMBER(SEARCH("[済]",INDEX(Material_Detail!$D:$DC,MATCH($A20,Material_Detail!$DE:$DE,0)+1,69))),0,IFERROR(INDEX(Material_Detail!$D:$DC,MATCH($A20,Material_Detail!$DE:$DE,0),69),0)),SUMIFS(T_Shipments[Confirmed_Qty],T_Shipments[Part Name],$A20,T_Shipments[Effective_Week],69))</f>
        <v/>
      </c>
      <c r="BS20">
        <f>IF(COUNTIF(Material_Detail!$DE:$DE,$A20)&gt;0,IF(ISNUMBER(SEARCH("[済]",INDEX(Material_Detail!$D:$DC,MATCH($A20,Material_Detail!$DE:$DE,0)+1,70))),0,IFERROR(INDEX(Material_Detail!$D:$DC,MATCH($A20,Material_Detail!$DE:$DE,0),70),0)),SUMIFS(T_Shipments[Confirmed_Qty],T_Shipments[Part Name],$A20,T_Shipments[Effective_Week],70))</f>
        <v/>
      </c>
      <c r="BT20">
        <f>IF(COUNTIF(Material_Detail!$DE:$DE,$A20)&gt;0,IF(ISNUMBER(SEARCH("[済]",INDEX(Material_Detail!$D:$DC,MATCH($A20,Material_Detail!$DE:$DE,0)+1,71))),0,IFERROR(INDEX(Material_Detail!$D:$DC,MATCH($A20,Material_Detail!$DE:$DE,0),71),0)),SUMIFS(T_Shipments[Confirmed_Qty],T_Shipments[Part Name],$A20,T_Shipments[Effective_Week],71))</f>
        <v/>
      </c>
      <c r="BU20">
        <f>IF(COUNTIF(Material_Detail!$DE:$DE,$A20)&gt;0,IF(ISNUMBER(SEARCH("[済]",INDEX(Material_Detail!$D:$DC,MATCH($A20,Material_Detail!$DE:$DE,0)+1,72))),0,IFERROR(INDEX(Material_Detail!$D:$DC,MATCH($A20,Material_Detail!$DE:$DE,0),72),0)),SUMIFS(T_Shipments[Confirmed_Qty],T_Shipments[Part Name],$A20,T_Shipments[Effective_Week],72))</f>
        <v/>
      </c>
      <c r="BV20">
        <f>IF(COUNTIF(Material_Detail!$DE:$DE,$A20)&gt;0,IF(ISNUMBER(SEARCH("[済]",INDEX(Material_Detail!$D:$DC,MATCH($A20,Material_Detail!$DE:$DE,0)+1,73))),0,IFERROR(INDEX(Material_Detail!$D:$DC,MATCH($A20,Material_Detail!$DE:$DE,0),73),0)),SUMIFS(T_Shipments[Confirmed_Qty],T_Shipments[Part Name],$A20,T_Shipments[Effective_Week],73))</f>
        <v/>
      </c>
      <c r="BW20">
        <f>IF(COUNTIF(Material_Detail!$DE:$DE,$A20)&gt;0,IF(ISNUMBER(SEARCH("[済]",INDEX(Material_Detail!$D:$DC,MATCH($A20,Material_Detail!$DE:$DE,0)+1,74))),0,IFERROR(INDEX(Material_Detail!$D:$DC,MATCH($A20,Material_Detail!$DE:$DE,0),74),0)),SUMIFS(T_Shipments[Confirmed_Qty],T_Shipments[Part Name],$A20,T_Shipments[Effective_Week],74))</f>
        <v/>
      </c>
      <c r="BX20">
        <f>IF(COUNTIF(Material_Detail!$DE:$DE,$A20)&gt;0,IF(ISNUMBER(SEARCH("[済]",INDEX(Material_Detail!$D:$DC,MATCH($A20,Material_Detail!$DE:$DE,0)+1,75))),0,IFERROR(INDEX(Material_Detail!$D:$DC,MATCH($A20,Material_Detail!$DE:$DE,0),75),0)),SUMIFS(T_Shipments[Confirmed_Qty],T_Shipments[Part Name],$A20,T_Shipments[Effective_Week],75))</f>
        <v/>
      </c>
      <c r="BY20">
        <f>IF(COUNTIF(Material_Detail!$DE:$DE,$A20)&gt;0,IF(ISNUMBER(SEARCH("[済]",INDEX(Material_Detail!$D:$DC,MATCH($A20,Material_Detail!$DE:$DE,0)+1,76))),0,IFERROR(INDEX(Material_Detail!$D:$DC,MATCH($A20,Material_Detail!$DE:$DE,0),76),0)),SUMIFS(T_Shipments[Confirmed_Qty],T_Shipments[Part Name],$A20,T_Shipments[Effective_Week],76))</f>
        <v/>
      </c>
      <c r="BZ20">
        <f>IF(COUNTIF(Material_Detail!$DE:$DE,$A20)&gt;0,IF(ISNUMBER(SEARCH("[済]",INDEX(Material_Detail!$D:$DC,MATCH($A20,Material_Detail!$DE:$DE,0)+1,77))),0,IFERROR(INDEX(Material_Detail!$D:$DC,MATCH($A20,Material_Detail!$DE:$DE,0),77),0)),SUMIFS(T_Shipments[Confirmed_Qty],T_Shipments[Part Name],$A20,T_Shipments[Effective_Week],77))</f>
        <v/>
      </c>
      <c r="CA20">
        <f>IF(COUNTIF(Material_Detail!$DE:$DE,$A20)&gt;0,IF(ISNUMBER(SEARCH("[済]",INDEX(Material_Detail!$D:$DC,MATCH($A20,Material_Detail!$DE:$DE,0)+1,78))),0,IFERROR(INDEX(Material_Detail!$D:$DC,MATCH($A20,Material_Detail!$DE:$DE,0),78),0)),SUMIFS(T_Shipments[Confirmed_Qty],T_Shipments[Part Name],$A20,T_Shipments[Effective_Week],78))</f>
        <v/>
      </c>
      <c r="CB20">
        <f>IF(COUNTIF(Material_Detail!$DE:$DE,$A20)&gt;0,IF(ISNUMBER(SEARCH("[済]",INDEX(Material_Detail!$D:$DC,MATCH($A20,Material_Detail!$DE:$DE,0)+1,79))),0,IFERROR(INDEX(Material_Detail!$D:$DC,MATCH($A20,Material_Detail!$DE:$DE,0),79),0)),SUMIFS(T_Shipments[Confirmed_Qty],T_Shipments[Part Name],$A20,T_Shipments[Effective_Week],79))</f>
        <v/>
      </c>
      <c r="CC20">
        <f>IF(COUNTIF(Material_Detail!$DE:$DE,$A20)&gt;0,IF(ISNUMBER(SEARCH("[済]",INDEX(Material_Detail!$D:$DC,MATCH($A20,Material_Detail!$DE:$DE,0)+1,80))),0,IFERROR(INDEX(Material_Detail!$D:$DC,MATCH($A20,Material_Detail!$DE:$DE,0),80),0)),SUMIFS(T_Shipments[Confirmed_Qty],T_Shipments[Part Name],$A20,T_Shipments[Effective_Week],80))</f>
        <v/>
      </c>
      <c r="CD20">
        <f>IF(COUNTIF(Material_Detail!$DE:$DE,$A20)&gt;0,IF(ISNUMBER(SEARCH("[済]",INDEX(Material_Detail!$D:$DC,MATCH($A20,Material_Detail!$DE:$DE,0)+1,81))),0,IFERROR(INDEX(Material_Detail!$D:$DC,MATCH($A20,Material_Detail!$DE:$DE,0),81),0)),SUMIFS(T_Shipments[Confirmed_Qty],T_Shipments[Part Name],$A20,T_Shipments[Effective_Week],81))</f>
        <v/>
      </c>
      <c r="CE20">
        <f>IF(COUNTIF(Material_Detail!$DE:$DE,$A20)&gt;0,IF(ISNUMBER(SEARCH("[済]",INDEX(Material_Detail!$D:$DC,MATCH($A20,Material_Detail!$DE:$DE,0)+1,82))),0,IFERROR(INDEX(Material_Detail!$D:$DC,MATCH($A20,Material_Detail!$DE:$DE,0),82),0)),SUMIFS(T_Shipments[Confirmed_Qty],T_Shipments[Part Name],$A20,T_Shipments[Effective_Week],82))</f>
        <v/>
      </c>
      <c r="CF20">
        <f>IF(COUNTIF(Material_Detail!$DE:$DE,$A20)&gt;0,IF(ISNUMBER(SEARCH("[済]",INDEX(Material_Detail!$D:$DC,MATCH($A20,Material_Detail!$DE:$DE,0)+1,83))),0,IFERROR(INDEX(Material_Detail!$D:$DC,MATCH($A20,Material_Detail!$DE:$DE,0),83),0)),SUMIFS(T_Shipments[Confirmed_Qty],T_Shipments[Part Name],$A20,T_Shipments[Effective_Week],83))</f>
        <v/>
      </c>
      <c r="CG20">
        <f>IF(COUNTIF(Material_Detail!$DE:$DE,$A20)&gt;0,IF(ISNUMBER(SEARCH("[済]",INDEX(Material_Detail!$D:$DC,MATCH($A20,Material_Detail!$DE:$DE,0)+1,84))),0,IFERROR(INDEX(Material_Detail!$D:$DC,MATCH($A20,Material_Detail!$DE:$DE,0),84),0)),SUMIFS(T_Shipments[Confirmed_Qty],T_Shipments[Part Name],$A20,T_Shipments[Effective_Week],84))</f>
        <v/>
      </c>
      <c r="CH20">
        <f>IF(COUNTIF(Material_Detail!$DE:$DE,$A20)&gt;0,IF(ISNUMBER(SEARCH("[済]",INDEX(Material_Detail!$D:$DC,MATCH($A20,Material_Detail!$DE:$DE,0)+1,85))),0,IFERROR(INDEX(Material_Detail!$D:$DC,MATCH($A20,Material_Detail!$DE:$DE,0),85),0)),SUMIFS(T_Shipments[Confirmed_Qty],T_Shipments[Part Name],$A20,T_Shipments[Effective_Week],85))</f>
        <v/>
      </c>
      <c r="CI20">
        <f>IF(COUNTIF(Material_Detail!$DE:$DE,$A20)&gt;0,IF(ISNUMBER(SEARCH("[済]",INDEX(Material_Detail!$D:$DC,MATCH($A20,Material_Detail!$DE:$DE,0)+1,86))),0,IFERROR(INDEX(Material_Detail!$D:$DC,MATCH($A20,Material_Detail!$DE:$DE,0),86),0)),SUMIFS(T_Shipments[Confirmed_Qty],T_Shipments[Part Name],$A20,T_Shipments[Effective_Week],86))</f>
        <v/>
      </c>
      <c r="CJ20">
        <f>IF(COUNTIF(Material_Detail!$DE:$DE,$A20)&gt;0,IF(ISNUMBER(SEARCH("[済]",INDEX(Material_Detail!$D:$DC,MATCH($A20,Material_Detail!$DE:$DE,0)+1,87))),0,IFERROR(INDEX(Material_Detail!$D:$DC,MATCH($A20,Material_Detail!$DE:$DE,0),87),0)),SUMIFS(T_Shipments[Confirmed_Qty],T_Shipments[Part Name],$A20,T_Shipments[Effective_Week],87))</f>
        <v/>
      </c>
      <c r="CK20">
        <f>IF(COUNTIF(Material_Detail!$DE:$DE,$A20)&gt;0,IF(ISNUMBER(SEARCH("[済]",INDEX(Material_Detail!$D:$DC,MATCH($A20,Material_Detail!$DE:$DE,0)+1,88))),0,IFERROR(INDEX(Material_Detail!$D:$DC,MATCH($A20,Material_Detail!$DE:$DE,0),88),0)),SUMIFS(T_Shipments[Confirmed_Qty],T_Shipments[Part Name],$A20,T_Shipments[Effective_Week],88))</f>
        <v/>
      </c>
      <c r="CL20">
        <f>IF(COUNTIF(Material_Detail!$DE:$DE,$A20)&gt;0,IF(ISNUMBER(SEARCH("[済]",INDEX(Material_Detail!$D:$DC,MATCH($A20,Material_Detail!$DE:$DE,0)+1,89))),0,IFERROR(INDEX(Material_Detail!$D:$DC,MATCH($A20,Material_Detail!$DE:$DE,0),89),0)),SUMIFS(T_Shipments[Confirmed_Qty],T_Shipments[Part Name],$A20,T_Shipments[Effective_Week],89))</f>
        <v/>
      </c>
      <c r="CM20">
        <f>IF(COUNTIF(Material_Detail!$DE:$DE,$A20)&gt;0,IF(ISNUMBER(SEARCH("[済]",INDEX(Material_Detail!$D:$DC,MATCH($A20,Material_Detail!$DE:$DE,0)+1,90))),0,IFERROR(INDEX(Material_Detail!$D:$DC,MATCH($A20,Material_Detail!$DE:$DE,0),90),0)),SUMIFS(T_Shipments[Confirmed_Qty],T_Shipments[Part Name],$A20,T_Shipments[Effective_Week],90))</f>
        <v/>
      </c>
      <c r="CN20">
        <f>IF(COUNTIF(Material_Detail!$DE:$DE,$A20)&gt;0,IF(ISNUMBER(SEARCH("[済]",INDEX(Material_Detail!$D:$DC,MATCH($A20,Material_Detail!$DE:$DE,0)+1,91))),0,IFERROR(INDEX(Material_Detail!$D:$DC,MATCH($A20,Material_Detail!$DE:$DE,0),91),0)),SUMIFS(T_Shipments[Confirmed_Qty],T_Shipments[Part Name],$A20,T_Shipments[Effective_Week],91))</f>
        <v/>
      </c>
      <c r="CO20">
        <f>IF(COUNTIF(Material_Detail!$DE:$DE,$A20)&gt;0,IF(ISNUMBER(SEARCH("[済]",INDEX(Material_Detail!$D:$DC,MATCH($A20,Material_Detail!$DE:$DE,0)+1,92))),0,IFERROR(INDEX(Material_Detail!$D:$DC,MATCH($A20,Material_Detail!$DE:$DE,0),92),0)),SUMIFS(T_Shipments[Confirmed_Qty],T_Shipments[Part Name],$A20,T_Shipments[Effective_Week],92))</f>
        <v/>
      </c>
      <c r="CP20">
        <f>IF(COUNTIF(Material_Detail!$DE:$DE,$A20)&gt;0,IF(ISNUMBER(SEARCH("[済]",INDEX(Material_Detail!$D:$DC,MATCH($A20,Material_Detail!$DE:$DE,0)+1,93))),0,IFERROR(INDEX(Material_Detail!$D:$DC,MATCH($A20,Material_Detail!$DE:$DE,0),93),0)),SUMIFS(T_Shipments[Confirmed_Qty],T_Shipments[Part Name],$A20,T_Shipments[Effective_Week],93))</f>
        <v/>
      </c>
      <c r="CQ20">
        <f>IF(COUNTIF(Material_Detail!$DE:$DE,$A20)&gt;0,IF(ISNUMBER(SEARCH("[済]",INDEX(Material_Detail!$D:$DC,MATCH($A20,Material_Detail!$DE:$DE,0)+1,94))),0,IFERROR(INDEX(Material_Detail!$D:$DC,MATCH($A20,Material_Detail!$DE:$DE,0),94),0)),SUMIFS(T_Shipments[Confirmed_Qty],T_Shipments[Part Name],$A20,T_Shipments[Effective_Week],94))</f>
        <v/>
      </c>
      <c r="CR20">
        <f>IF(COUNTIF(Material_Detail!$DE:$DE,$A20)&gt;0,IF(ISNUMBER(SEARCH("[済]",INDEX(Material_Detail!$D:$DC,MATCH($A20,Material_Detail!$DE:$DE,0)+1,95))),0,IFERROR(INDEX(Material_Detail!$D:$DC,MATCH($A20,Material_Detail!$DE:$DE,0),95),0)),SUMIFS(T_Shipments[Confirmed_Qty],T_Shipments[Part Name],$A20,T_Shipments[Effective_Week],95))</f>
        <v/>
      </c>
      <c r="CS20">
        <f>IF(COUNTIF(Material_Detail!$DE:$DE,$A20)&gt;0,IF(ISNUMBER(SEARCH("[済]",INDEX(Material_Detail!$D:$DC,MATCH($A20,Material_Detail!$DE:$DE,0)+1,96))),0,IFERROR(INDEX(Material_Detail!$D:$DC,MATCH($A20,Material_Detail!$DE:$DE,0),96),0)),SUMIFS(T_Shipments[Confirmed_Qty],T_Shipments[Part Name],$A20,T_Shipments[Effective_Week],96))</f>
        <v/>
      </c>
      <c r="CT20">
        <f>IF(COUNTIF(Material_Detail!$DE:$DE,$A20)&gt;0,IF(ISNUMBER(SEARCH("[済]",INDEX(Material_Detail!$D:$DC,MATCH($A20,Material_Detail!$DE:$DE,0)+1,97))),0,IFERROR(INDEX(Material_Detail!$D:$DC,MATCH($A20,Material_Detail!$DE:$DE,0),97),0)),SUMIFS(T_Shipments[Confirmed_Qty],T_Shipments[Part Name],$A20,T_Shipments[Effective_Week],97))</f>
        <v/>
      </c>
      <c r="CU20">
        <f>IF(COUNTIF(Material_Detail!$DE:$DE,$A20)&gt;0,IF(ISNUMBER(SEARCH("[済]",INDEX(Material_Detail!$D:$DC,MATCH($A20,Material_Detail!$DE:$DE,0)+1,98))),0,IFERROR(INDEX(Material_Detail!$D:$DC,MATCH($A20,Material_Detail!$DE:$DE,0),98),0)),SUMIFS(T_Shipments[Confirmed_Qty],T_Shipments[Part Name],$A20,T_Shipments[Effective_Week],98))</f>
        <v/>
      </c>
      <c r="CV20">
        <f>IF(COUNTIF(Material_Detail!$DE:$DE,$A20)&gt;0,IF(ISNUMBER(SEARCH("[済]",INDEX(Material_Detail!$D:$DC,MATCH($A20,Material_Detail!$DE:$DE,0)+1,99))),0,IFERROR(INDEX(Material_Detail!$D:$DC,MATCH($A20,Material_Detail!$DE:$DE,0),99),0)),SUMIFS(T_Shipments[Confirmed_Qty],T_Shipments[Part Name],$A20,T_Shipments[Effective_Week],99))</f>
        <v/>
      </c>
      <c r="CW20">
        <f>IF(COUNTIF(Material_Detail!$DE:$DE,$A20)&gt;0,IF(ISNUMBER(SEARCH("[済]",INDEX(Material_Detail!$D:$DC,MATCH($A20,Material_Detail!$DE:$DE,0)+1,100))),0,IFERROR(INDEX(Material_Detail!$D:$DC,MATCH($A20,Material_Detail!$DE:$DE,0),100),0)),SUMIFS(T_Shipments[Confirmed_Qty],T_Shipments[Part Name],$A20,T_Shipments[Effective_Week],100))</f>
        <v/>
      </c>
      <c r="CX20">
        <f>IF(COUNTIF(Material_Detail!$DE:$DE,$A20)&gt;0,IF(ISNUMBER(SEARCH("[済]",INDEX(Material_Detail!$D:$DC,MATCH($A20,Material_Detail!$DE:$DE,0)+1,101))),0,IFERROR(INDEX(Material_Detail!$D:$DC,MATCH($A20,Material_Detail!$DE:$DE,0),101),0)),SUMIFS(T_Shipments[Confirmed_Qty],T_Shipments[Part Name],$A20,T_Shipments[Effective_Week],101))</f>
        <v/>
      </c>
      <c r="CY20">
        <f>IF(COUNTIF(Material_Detail!$DE:$DE,$A20)&gt;0,IF(ISNUMBER(SEARCH("[済]",INDEX(Material_Detail!$D:$DC,MATCH($A20,Material_Detail!$DE:$DE,0)+1,102))),0,IFERROR(INDEX(Material_Detail!$D:$DC,MATCH($A20,Material_Detail!$DE:$DE,0),102),0)),SUMIFS(T_Shipments[Confirmed_Qty],T_Shipments[Part Name],$A20,T_Shipments[Effective_Week],102))</f>
        <v/>
      </c>
      <c r="CZ20">
        <f>IF(COUNTIF(Material_Detail!$DE:$DE,$A20)&gt;0,IF(ISNUMBER(SEARCH("[済]",INDEX(Material_Detail!$D:$DC,MATCH($A20,Material_Detail!$DE:$DE,0)+1,103))),0,IFERROR(INDEX(Material_Detail!$D:$DC,MATCH($A20,Material_Detail!$DE:$DE,0),103),0)),SUMIFS(T_Shipments[Confirmed_Qty],T_Shipments[Part Name],$A20,T_Shipments[Effective_Week],103))</f>
        <v/>
      </c>
      <c r="DA20">
        <f>IF(COUNTIF(Material_Detail!$DE:$DE,$A20)&gt;0,IF(ISNUMBER(SEARCH("[済]",INDEX(Material_Detail!$D:$DC,MATCH($A20,Material_Detail!$DE:$DE,0)+1,104))),0,IFERROR(INDEX(Material_Detail!$D:$DC,MATCH($A20,Material_Detail!$DE:$DE,0),104),0)),SUMIFS(T_Shipments[Confirmed_Qty],T_Shipments[Part Name],$A20,T_Shipments[Effective_Week],104))</f>
        <v/>
      </c>
    </row>
    <row r="21">
      <c r="A21" t="inlineStr">
        <is>
          <t>1JN</t>
        </is>
      </c>
      <c r="B21">
        <f>IF(COUNTIF(Material_Detail!$DE:$DE,$A21)&gt;0,IF(ISNUMBER(SEARCH("[済]",INDEX(Material_Detail!$D:$DC,MATCH($A21,Material_Detail!$DE:$DE,0)+1,1))),0,IFERROR(INDEX(Material_Detail!$D:$DC,MATCH($A21,Material_Detail!$DE:$DE,0),1),0)),SUMIFS(T_Shipments[Confirmed_Qty],T_Shipments[Part Name],$A21,T_Shipments[Effective_Week],1))</f>
        <v/>
      </c>
      <c r="C21">
        <f>IF(COUNTIF(Material_Detail!$DE:$DE,$A21)&gt;0,IF(ISNUMBER(SEARCH("[済]",INDEX(Material_Detail!$D:$DC,MATCH($A21,Material_Detail!$DE:$DE,0)+1,2))),0,IFERROR(INDEX(Material_Detail!$D:$DC,MATCH($A21,Material_Detail!$DE:$DE,0),2),0)),SUMIFS(T_Shipments[Confirmed_Qty],T_Shipments[Part Name],$A21,T_Shipments[Effective_Week],2))</f>
        <v/>
      </c>
      <c r="D21">
        <f>IF(COUNTIF(Material_Detail!$DE:$DE,$A21)&gt;0,IF(ISNUMBER(SEARCH("[済]",INDEX(Material_Detail!$D:$DC,MATCH($A21,Material_Detail!$DE:$DE,0)+1,3))),0,IFERROR(INDEX(Material_Detail!$D:$DC,MATCH($A21,Material_Detail!$DE:$DE,0),3),0)),SUMIFS(T_Shipments[Confirmed_Qty],T_Shipments[Part Name],$A21,T_Shipments[Effective_Week],3))</f>
        <v/>
      </c>
      <c r="E21">
        <f>IF(COUNTIF(Material_Detail!$DE:$DE,$A21)&gt;0,IF(ISNUMBER(SEARCH("[済]",INDEX(Material_Detail!$D:$DC,MATCH($A21,Material_Detail!$DE:$DE,0)+1,4))),0,IFERROR(INDEX(Material_Detail!$D:$DC,MATCH($A21,Material_Detail!$DE:$DE,0),4),0)),SUMIFS(T_Shipments[Confirmed_Qty],T_Shipments[Part Name],$A21,T_Shipments[Effective_Week],4))</f>
        <v/>
      </c>
      <c r="F21">
        <f>IF(COUNTIF(Material_Detail!$DE:$DE,$A21)&gt;0,IF(ISNUMBER(SEARCH("[済]",INDEX(Material_Detail!$D:$DC,MATCH($A21,Material_Detail!$DE:$DE,0)+1,5))),0,IFERROR(INDEX(Material_Detail!$D:$DC,MATCH($A21,Material_Detail!$DE:$DE,0),5),0)),SUMIFS(T_Shipments[Confirmed_Qty],T_Shipments[Part Name],$A21,T_Shipments[Effective_Week],5))</f>
        <v/>
      </c>
      <c r="G21">
        <f>IF(COUNTIF(Material_Detail!$DE:$DE,$A21)&gt;0,IF(ISNUMBER(SEARCH("[済]",INDEX(Material_Detail!$D:$DC,MATCH($A21,Material_Detail!$DE:$DE,0)+1,6))),0,IFERROR(INDEX(Material_Detail!$D:$DC,MATCH($A21,Material_Detail!$DE:$DE,0),6),0)),SUMIFS(T_Shipments[Confirmed_Qty],T_Shipments[Part Name],$A21,T_Shipments[Effective_Week],6))</f>
        <v/>
      </c>
      <c r="H21">
        <f>IF(COUNTIF(Material_Detail!$DE:$DE,$A21)&gt;0,IF(ISNUMBER(SEARCH("[済]",INDEX(Material_Detail!$D:$DC,MATCH($A21,Material_Detail!$DE:$DE,0)+1,7))),0,IFERROR(INDEX(Material_Detail!$D:$DC,MATCH($A21,Material_Detail!$DE:$DE,0),7),0)),SUMIFS(T_Shipments[Confirmed_Qty],T_Shipments[Part Name],$A21,T_Shipments[Effective_Week],7))</f>
        <v/>
      </c>
      <c r="I21">
        <f>IF(COUNTIF(Material_Detail!$DE:$DE,$A21)&gt;0,IF(ISNUMBER(SEARCH("[済]",INDEX(Material_Detail!$D:$DC,MATCH($A21,Material_Detail!$DE:$DE,0)+1,8))),0,IFERROR(INDEX(Material_Detail!$D:$DC,MATCH($A21,Material_Detail!$DE:$DE,0),8),0)),SUMIFS(T_Shipments[Confirmed_Qty],T_Shipments[Part Name],$A21,T_Shipments[Effective_Week],8))</f>
        <v/>
      </c>
      <c r="J21">
        <f>IF(COUNTIF(Material_Detail!$DE:$DE,$A21)&gt;0,IF(ISNUMBER(SEARCH("[済]",INDEX(Material_Detail!$D:$DC,MATCH($A21,Material_Detail!$DE:$DE,0)+1,9))),0,IFERROR(INDEX(Material_Detail!$D:$DC,MATCH($A21,Material_Detail!$DE:$DE,0),9),0)),SUMIFS(T_Shipments[Confirmed_Qty],T_Shipments[Part Name],$A21,T_Shipments[Effective_Week],9))</f>
        <v/>
      </c>
      <c r="K21">
        <f>IF(COUNTIF(Material_Detail!$DE:$DE,$A21)&gt;0,IF(ISNUMBER(SEARCH("[済]",INDEX(Material_Detail!$D:$DC,MATCH($A21,Material_Detail!$DE:$DE,0)+1,10))),0,IFERROR(INDEX(Material_Detail!$D:$DC,MATCH($A21,Material_Detail!$DE:$DE,0),10),0)),SUMIFS(T_Shipments[Confirmed_Qty],T_Shipments[Part Name],$A21,T_Shipments[Effective_Week],10))</f>
        <v/>
      </c>
      <c r="L21">
        <f>IF(COUNTIF(Material_Detail!$DE:$DE,$A21)&gt;0,IF(ISNUMBER(SEARCH("[済]",INDEX(Material_Detail!$D:$DC,MATCH($A21,Material_Detail!$DE:$DE,0)+1,11))),0,IFERROR(INDEX(Material_Detail!$D:$DC,MATCH($A21,Material_Detail!$DE:$DE,0),11),0)),SUMIFS(T_Shipments[Confirmed_Qty],T_Shipments[Part Name],$A21,T_Shipments[Effective_Week],11))</f>
        <v/>
      </c>
      <c r="M21">
        <f>IF(COUNTIF(Material_Detail!$DE:$DE,$A21)&gt;0,IF(ISNUMBER(SEARCH("[済]",INDEX(Material_Detail!$D:$DC,MATCH($A21,Material_Detail!$DE:$DE,0)+1,12))),0,IFERROR(INDEX(Material_Detail!$D:$DC,MATCH($A21,Material_Detail!$DE:$DE,0),12),0)),SUMIFS(T_Shipments[Confirmed_Qty],T_Shipments[Part Name],$A21,T_Shipments[Effective_Week],12))</f>
        <v/>
      </c>
      <c r="N21">
        <f>IF(COUNTIF(Material_Detail!$DE:$DE,$A21)&gt;0,IF(ISNUMBER(SEARCH("[済]",INDEX(Material_Detail!$D:$DC,MATCH($A21,Material_Detail!$DE:$DE,0)+1,13))),0,IFERROR(INDEX(Material_Detail!$D:$DC,MATCH($A21,Material_Detail!$DE:$DE,0),13),0)),SUMIFS(T_Shipments[Confirmed_Qty],T_Shipments[Part Name],$A21,T_Shipments[Effective_Week],13))</f>
        <v/>
      </c>
      <c r="O21">
        <f>IF(COUNTIF(Material_Detail!$DE:$DE,$A21)&gt;0,IF(ISNUMBER(SEARCH("[済]",INDEX(Material_Detail!$D:$DC,MATCH($A21,Material_Detail!$DE:$DE,0)+1,14))),0,IFERROR(INDEX(Material_Detail!$D:$DC,MATCH($A21,Material_Detail!$DE:$DE,0),14),0)),SUMIFS(T_Shipments[Confirmed_Qty],T_Shipments[Part Name],$A21,T_Shipments[Effective_Week],14))</f>
        <v/>
      </c>
      <c r="P21">
        <f>IF(COUNTIF(Material_Detail!$DE:$DE,$A21)&gt;0,IF(ISNUMBER(SEARCH("[済]",INDEX(Material_Detail!$D:$DC,MATCH($A21,Material_Detail!$DE:$DE,0)+1,15))),0,IFERROR(INDEX(Material_Detail!$D:$DC,MATCH($A21,Material_Detail!$DE:$DE,0),15),0)),SUMIFS(T_Shipments[Confirmed_Qty],T_Shipments[Part Name],$A21,T_Shipments[Effective_Week],15))</f>
        <v/>
      </c>
      <c r="Q21">
        <f>IF(COUNTIF(Material_Detail!$DE:$DE,$A21)&gt;0,IF(ISNUMBER(SEARCH("[済]",INDEX(Material_Detail!$D:$DC,MATCH($A21,Material_Detail!$DE:$DE,0)+1,16))),0,IFERROR(INDEX(Material_Detail!$D:$DC,MATCH($A21,Material_Detail!$DE:$DE,0),16),0)),SUMIFS(T_Shipments[Confirmed_Qty],T_Shipments[Part Name],$A21,T_Shipments[Effective_Week],16))</f>
        <v/>
      </c>
      <c r="R21">
        <f>IF(COUNTIF(Material_Detail!$DE:$DE,$A21)&gt;0,IF(ISNUMBER(SEARCH("[済]",INDEX(Material_Detail!$D:$DC,MATCH($A21,Material_Detail!$DE:$DE,0)+1,17))),0,IFERROR(INDEX(Material_Detail!$D:$DC,MATCH($A21,Material_Detail!$DE:$DE,0),17),0)),SUMIFS(T_Shipments[Confirmed_Qty],T_Shipments[Part Name],$A21,T_Shipments[Effective_Week],17))</f>
        <v/>
      </c>
      <c r="S21">
        <f>IF(COUNTIF(Material_Detail!$DE:$DE,$A21)&gt;0,IF(ISNUMBER(SEARCH("[済]",INDEX(Material_Detail!$D:$DC,MATCH($A21,Material_Detail!$DE:$DE,0)+1,18))),0,IFERROR(INDEX(Material_Detail!$D:$DC,MATCH($A21,Material_Detail!$DE:$DE,0),18),0)),SUMIFS(T_Shipments[Confirmed_Qty],T_Shipments[Part Name],$A21,T_Shipments[Effective_Week],18))</f>
        <v/>
      </c>
      <c r="T21">
        <f>IF(COUNTIF(Material_Detail!$DE:$DE,$A21)&gt;0,IF(ISNUMBER(SEARCH("[済]",INDEX(Material_Detail!$D:$DC,MATCH($A21,Material_Detail!$DE:$DE,0)+1,19))),0,IFERROR(INDEX(Material_Detail!$D:$DC,MATCH($A21,Material_Detail!$DE:$DE,0),19),0)),SUMIFS(T_Shipments[Confirmed_Qty],T_Shipments[Part Name],$A21,T_Shipments[Effective_Week],19))</f>
        <v/>
      </c>
      <c r="U21">
        <f>IF(COUNTIF(Material_Detail!$DE:$DE,$A21)&gt;0,IF(ISNUMBER(SEARCH("[済]",INDEX(Material_Detail!$D:$DC,MATCH($A21,Material_Detail!$DE:$DE,0)+1,20))),0,IFERROR(INDEX(Material_Detail!$D:$DC,MATCH($A21,Material_Detail!$DE:$DE,0),20),0)),SUMIFS(T_Shipments[Confirmed_Qty],T_Shipments[Part Name],$A21,T_Shipments[Effective_Week],20))</f>
        <v/>
      </c>
      <c r="V21">
        <f>IF(COUNTIF(Material_Detail!$DE:$DE,$A21)&gt;0,IF(ISNUMBER(SEARCH("[済]",INDEX(Material_Detail!$D:$DC,MATCH($A21,Material_Detail!$DE:$DE,0)+1,21))),0,IFERROR(INDEX(Material_Detail!$D:$DC,MATCH($A21,Material_Detail!$DE:$DE,0),21),0)),SUMIFS(T_Shipments[Confirmed_Qty],T_Shipments[Part Name],$A21,T_Shipments[Effective_Week],21))</f>
        <v/>
      </c>
      <c r="W21">
        <f>IF(COUNTIF(Material_Detail!$DE:$DE,$A21)&gt;0,IF(ISNUMBER(SEARCH("[済]",INDEX(Material_Detail!$D:$DC,MATCH($A21,Material_Detail!$DE:$DE,0)+1,22))),0,IFERROR(INDEX(Material_Detail!$D:$DC,MATCH($A21,Material_Detail!$DE:$DE,0),22),0)),SUMIFS(T_Shipments[Confirmed_Qty],T_Shipments[Part Name],$A21,T_Shipments[Effective_Week],22))</f>
        <v/>
      </c>
      <c r="X21">
        <f>IF(COUNTIF(Material_Detail!$DE:$DE,$A21)&gt;0,IF(ISNUMBER(SEARCH("[済]",INDEX(Material_Detail!$D:$DC,MATCH($A21,Material_Detail!$DE:$DE,0)+1,23))),0,IFERROR(INDEX(Material_Detail!$D:$DC,MATCH($A21,Material_Detail!$DE:$DE,0),23),0)),SUMIFS(T_Shipments[Confirmed_Qty],T_Shipments[Part Name],$A21,T_Shipments[Effective_Week],23))</f>
        <v/>
      </c>
      <c r="Y21">
        <f>IF(COUNTIF(Material_Detail!$DE:$DE,$A21)&gt;0,IF(ISNUMBER(SEARCH("[済]",INDEX(Material_Detail!$D:$DC,MATCH($A21,Material_Detail!$DE:$DE,0)+1,24))),0,IFERROR(INDEX(Material_Detail!$D:$DC,MATCH($A21,Material_Detail!$DE:$DE,0),24),0)),SUMIFS(T_Shipments[Confirmed_Qty],T_Shipments[Part Name],$A21,T_Shipments[Effective_Week],24))</f>
        <v/>
      </c>
      <c r="Z21">
        <f>IF(COUNTIF(Material_Detail!$DE:$DE,$A21)&gt;0,IF(ISNUMBER(SEARCH("[済]",INDEX(Material_Detail!$D:$DC,MATCH($A21,Material_Detail!$DE:$DE,0)+1,25))),0,IFERROR(INDEX(Material_Detail!$D:$DC,MATCH($A21,Material_Detail!$DE:$DE,0),25),0)),SUMIFS(T_Shipments[Confirmed_Qty],T_Shipments[Part Name],$A21,T_Shipments[Effective_Week],25))</f>
        <v/>
      </c>
      <c r="AA21">
        <f>IF(COUNTIF(Material_Detail!$DE:$DE,$A21)&gt;0,IF(ISNUMBER(SEARCH("[済]",INDEX(Material_Detail!$D:$DC,MATCH($A21,Material_Detail!$DE:$DE,0)+1,26))),0,IFERROR(INDEX(Material_Detail!$D:$DC,MATCH($A21,Material_Detail!$DE:$DE,0),26),0)),SUMIFS(T_Shipments[Confirmed_Qty],T_Shipments[Part Name],$A21,T_Shipments[Effective_Week],26))</f>
        <v/>
      </c>
      <c r="AB21">
        <f>IF(COUNTIF(Material_Detail!$DE:$DE,$A21)&gt;0,IF(ISNUMBER(SEARCH("[済]",INDEX(Material_Detail!$D:$DC,MATCH($A21,Material_Detail!$DE:$DE,0)+1,27))),0,IFERROR(INDEX(Material_Detail!$D:$DC,MATCH($A21,Material_Detail!$DE:$DE,0),27),0)),SUMIFS(T_Shipments[Confirmed_Qty],T_Shipments[Part Name],$A21,T_Shipments[Effective_Week],27))</f>
        <v/>
      </c>
      <c r="AC21">
        <f>IF(COUNTIF(Material_Detail!$DE:$DE,$A21)&gt;0,IF(ISNUMBER(SEARCH("[済]",INDEX(Material_Detail!$D:$DC,MATCH($A21,Material_Detail!$DE:$DE,0)+1,28))),0,IFERROR(INDEX(Material_Detail!$D:$DC,MATCH($A21,Material_Detail!$DE:$DE,0),28),0)),SUMIFS(T_Shipments[Confirmed_Qty],T_Shipments[Part Name],$A21,T_Shipments[Effective_Week],28))</f>
        <v/>
      </c>
      <c r="AD21">
        <f>IF(COUNTIF(Material_Detail!$DE:$DE,$A21)&gt;0,IF(ISNUMBER(SEARCH("[済]",INDEX(Material_Detail!$D:$DC,MATCH($A21,Material_Detail!$DE:$DE,0)+1,29))),0,IFERROR(INDEX(Material_Detail!$D:$DC,MATCH($A21,Material_Detail!$DE:$DE,0),29),0)),SUMIFS(T_Shipments[Confirmed_Qty],T_Shipments[Part Name],$A21,T_Shipments[Effective_Week],29))</f>
        <v/>
      </c>
      <c r="AE21">
        <f>IF(COUNTIF(Material_Detail!$DE:$DE,$A21)&gt;0,IF(ISNUMBER(SEARCH("[済]",INDEX(Material_Detail!$D:$DC,MATCH($A21,Material_Detail!$DE:$DE,0)+1,30))),0,IFERROR(INDEX(Material_Detail!$D:$DC,MATCH($A21,Material_Detail!$DE:$DE,0),30),0)),SUMIFS(T_Shipments[Confirmed_Qty],T_Shipments[Part Name],$A21,T_Shipments[Effective_Week],30))</f>
        <v/>
      </c>
      <c r="AF21">
        <f>IF(COUNTIF(Material_Detail!$DE:$DE,$A21)&gt;0,IF(ISNUMBER(SEARCH("[済]",INDEX(Material_Detail!$D:$DC,MATCH($A21,Material_Detail!$DE:$DE,0)+1,31))),0,IFERROR(INDEX(Material_Detail!$D:$DC,MATCH($A21,Material_Detail!$DE:$DE,0),31),0)),SUMIFS(T_Shipments[Confirmed_Qty],T_Shipments[Part Name],$A21,T_Shipments[Effective_Week],31))</f>
        <v/>
      </c>
      <c r="AG21">
        <f>IF(COUNTIF(Material_Detail!$DE:$DE,$A21)&gt;0,IF(ISNUMBER(SEARCH("[済]",INDEX(Material_Detail!$D:$DC,MATCH($A21,Material_Detail!$DE:$DE,0)+1,32))),0,IFERROR(INDEX(Material_Detail!$D:$DC,MATCH($A21,Material_Detail!$DE:$DE,0),32),0)),SUMIFS(T_Shipments[Confirmed_Qty],T_Shipments[Part Name],$A21,T_Shipments[Effective_Week],32))</f>
        <v/>
      </c>
      <c r="AH21">
        <f>IF(COUNTIF(Material_Detail!$DE:$DE,$A21)&gt;0,IF(ISNUMBER(SEARCH("[済]",INDEX(Material_Detail!$D:$DC,MATCH($A21,Material_Detail!$DE:$DE,0)+1,33))),0,IFERROR(INDEX(Material_Detail!$D:$DC,MATCH($A21,Material_Detail!$DE:$DE,0),33),0)),SUMIFS(T_Shipments[Confirmed_Qty],T_Shipments[Part Name],$A21,T_Shipments[Effective_Week],33))</f>
        <v/>
      </c>
      <c r="AI21">
        <f>IF(COUNTIF(Material_Detail!$DE:$DE,$A21)&gt;0,IF(ISNUMBER(SEARCH("[済]",INDEX(Material_Detail!$D:$DC,MATCH($A21,Material_Detail!$DE:$DE,0)+1,34))),0,IFERROR(INDEX(Material_Detail!$D:$DC,MATCH($A21,Material_Detail!$DE:$DE,0),34),0)),SUMIFS(T_Shipments[Confirmed_Qty],T_Shipments[Part Name],$A21,T_Shipments[Effective_Week],34))</f>
        <v/>
      </c>
      <c r="AJ21">
        <f>IF(COUNTIF(Material_Detail!$DE:$DE,$A21)&gt;0,IF(ISNUMBER(SEARCH("[済]",INDEX(Material_Detail!$D:$DC,MATCH($A21,Material_Detail!$DE:$DE,0)+1,35))),0,IFERROR(INDEX(Material_Detail!$D:$DC,MATCH($A21,Material_Detail!$DE:$DE,0),35),0)),SUMIFS(T_Shipments[Confirmed_Qty],T_Shipments[Part Name],$A21,T_Shipments[Effective_Week],35))</f>
        <v/>
      </c>
      <c r="AK21">
        <f>IF(COUNTIF(Material_Detail!$DE:$DE,$A21)&gt;0,IF(ISNUMBER(SEARCH("[済]",INDEX(Material_Detail!$D:$DC,MATCH($A21,Material_Detail!$DE:$DE,0)+1,36))),0,IFERROR(INDEX(Material_Detail!$D:$DC,MATCH($A21,Material_Detail!$DE:$DE,0),36),0)),SUMIFS(T_Shipments[Confirmed_Qty],T_Shipments[Part Name],$A21,T_Shipments[Effective_Week],36))</f>
        <v/>
      </c>
      <c r="AL21">
        <f>IF(COUNTIF(Material_Detail!$DE:$DE,$A21)&gt;0,IF(ISNUMBER(SEARCH("[済]",INDEX(Material_Detail!$D:$DC,MATCH($A21,Material_Detail!$DE:$DE,0)+1,37))),0,IFERROR(INDEX(Material_Detail!$D:$DC,MATCH($A21,Material_Detail!$DE:$DE,0),37),0)),SUMIFS(T_Shipments[Confirmed_Qty],T_Shipments[Part Name],$A21,T_Shipments[Effective_Week],37))</f>
        <v/>
      </c>
      <c r="AM21">
        <f>IF(COUNTIF(Material_Detail!$DE:$DE,$A21)&gt;0,IF(ISNUMBER(SEARCH("[済]",INDEX(Material_Detail!$D:$DC,MATCH($A21,Material_Detail!$DE:$DE,0)+1,38))),0,IFERROR(INDEX(Material_Detail!$D:$DC,MATCH($A21,Material_Detail!$DE:$DE,0),38),0)),SUMIFS(T_Shipments[Confirmed_Qty],T_Shipments[Part Name],$A21,T_Shipments[Effective_Week],38))</f>
        <v/>
      </c>
      <c r="AN21">
        <f>IF(COUNTIF(Material_Detail!$DE:$DE,$A21)&gt;0,IF(ISNUMBER(SEARCH("[済]",INDEX(Material_Detail!$D:$DC,MATCH($A21,Material_Detail!$DE:$DE,0)+1,39))),0,IFERROR(INDEX(Material_Detail!$D:$DC,MATCH($A21,Material_Detail!$DE:$DE,0),39),0)),SUMIFS(T_Shipments[Confirmed_Qty],T_Shipments[Part Name],$A21,T_Shipments[Effective_Week],39))</f>
        <v/>
      </c>
      <c r="AO21">
        <f>IF(COUNTIF(Material_Detail!$DE:$DE,$A21)&gt;0,IF(ISNUMBER(SEARCH("[済]",INDEX(Material_Detail!$D:$DC,MATCH($A21,Material_Detail!$DE:$DE,0)+1,40))),0,IFERROR(INDEX(Material_Detail!$D:$DC,MATCH($A21,Material_Detail!$DE:$DE,0),40),0)),SUMIFS(T_Shipments[Confirmed_Qty],T_Shipments[Part Name],$A21,T_Shipments[Effective_Week],40))</f>
        <v/>
      </c>
      <c r="AP21">
        <f>IF(COUNTIF(Material_Detail!$DE:$DE,$A21)&gt;0,IF(ISNUMBER(SEARCH("[済]",INDEX(Material_Detail!$D:$DC,MATCH($A21,Material_Detail!$DE:$DE,0)+1,41))),0,IFERROR(INDEX(Material_Detail!$D:$DC,MATCH($A21,Material_Detail!$DE:$DE,0),41),0)),SUMIFS(T_Shipments[Confirmed_Qty],T_Shipments[Part Name],$A21,T_Shipments[Effective_Week],41))</f>
        <v/>
      </c>
      <c r="AQ21">
        <f>IF(COUNTIF(Material_Detail!$DE:$DE,$A21)&gt;0,IF(ISNUMBER(SEARCH("[済]",INDEX(Material_Detail!$D:$DC,MATCH($A21,Material_Detail!$DE:$DE,0)+1,42))),0,IFERROR(INDEX(Material_Detail!$D:$DC,MATCH($A21,Material_Detail!$DE:$DE,0),42),0)),SUMIFS(T_Shipments[Confirmed_Qty],T_Shipments[Part Name],$A21,T_Shipments[Effective_Week],42))</f>
        <v/>
      </c>
      <c r="AR21">
        <f>IF(COUNTIF(Material_Detail!$DE:$DE,$A21)&gt;0,IF(ISNUMBER(SEARCH("[済]",INDEX(Material_Detail!$D:$DC,MATCH($A21,Material_Detail!$DE:$DE,0)+1,43))),0,IFERROR(INDEX(Material_Detail!$D:$DC,MATCH($A21,Material_Detail!$DE:$DE,0),43),0)),SUMIFS(T_Shipments[Confirmed_Qty],T_Shipments[Part Name],$A21,T_Shipments[Effective_Week],43))</f>
        <v/>
      </c>
      <c r="AS21">
        <f>IF(COUNTIF(Material_Detail!$DE:$DE,$A21)&gt;0,IF(ISNUMBER(SEARCH("[済]",INDEX(Material_Detail!$D:$DC,MATCH($A21,Material_Detail!$DE:$DE,0)+1,44))),0,IFERROR(INDEX(Material_Detail!$D:$DC,MATCH($A21,Material_Detail!$DE:$DE,0),44),0)),SUMIFS(T_Shipments[Confirmed_Qty],T_Shipments[Part Name],$A21,T_Shipments[Effective_Week],44))</f>
        <v/>
      </c>
      <c r="AT21">
        <f>IF(COUNTIF(Material_Detail!$DE:$DE,$A21)&gt;0,IF(ISNUMBER(SEARCH("[済]",INDEX(Material_Detail!$D:$DC,MATCH($A21,Material_Detail!$DE:$DE,0)+1,45))),0,IFERROR(INDEX(Material_Detail!$D:$DC,MATCH($A21,Material_Detail!$DE:$DE,0),45),0)),SUMIFS(T_Shipments[Confirmed_Qty],T_Shipments[Part Name],$A21,T_Shipments[Effective_Week],45))</f>
        <v/>
      </c>
      <c r="AU21">
        <f>IF(COUNTIF(Material_Detail!$DE:$DE,$A21)&gt;0,IF(ISNUMBER(SEARCH("[済]",INDEX(Material_Detail!$D:$DC,MATCH($A21,Material_Detail!$DE:$DE,0)+1,46))),0,IFERROR(INDEX(Material_Detail!$D:$DC,MATCH($A21,Material_Detail!$DE:$DE,0),46),0)),SUMIFS(T_Shipments[Confirmed_Qty],T_Shipments[Part Name],$A21,T_Shipments[Effective_Week],46))</f>
        <v/>
      </c>
      <c r="AV21">
        <f>IF(COUNTIF(Material_Detail!$DE:$DE,$A21)&gt;0,IF(ISNUMBER(SEARCH("[済]",INDEX(Material_Detail!$D:$DC,MATCH($A21,Material_Detail!$DE:$DE,0)+1,47))),0,IFERROR(INDEX(Material_Detail!$D:$DC,MATCH($A21,Material_Detail!$DE:$DE,0),47),0)),SUMIFS(T_Shipments[Confirmed_Qty],T_Shipments[Part Name],$A21,T_Shipments[Effective_Week],47))</f>
        <v/>
      </c>
      <c r="AW21">
        <f>IF(COUNTIF(Material_Detail!$DE:$DE,$A21)&gt;0,IF(ISNUMBER(SEARCH("[済]",INDEX(Material_Detail!$D:$DC,MATCH($A21,Material_Detail!$DE:$DE,0)+1,48))),0,IFERROR(INDEX(Material_Detail!$D:$DC,MATCH($A21,Material_Detail!$DE:$DE,0),48),0)),SUMIFS(T_Shipments[Confirmed_Qty],T_Shipments[Part Name],$A21,T_Shipments[Effective_Week],48))</f>
        <v/>
      </c>
      <c r="AX21">
        <f>IF(COUNTIF(Material_Detail!$DE:$DE,$A21)&gt;0,IF(ISNUMBER(SEARCH("[済]",INDEX(Material_Detail!$D:$DC,MATCH($A21,Material_Detail!$DE:$DE,0)+1,49))),0,IFERROR(INDEX(Material_Detail!$D:$DC,MATCH($A21,Material_Detail!$DE:$DE,0),49),0)),SUMIFS(T_Shipments[Confirmed_Qty],T_Shipments[Part Name],$A21,T_Shipments[Effective_Week],49))</f>
        <v/>
      </c>
      <c r="AY21">
        <f>IF(COUNTIF(Material_Detail!$DE:$DE,$A21)&gt;0,IF(ISNUMBER(SEARCH("[済]",INDEX(Material_Detail!$D:$DC,MATCH($A21,Material_Detail!$DE:$DE,0)+1,50))),0,IFERROR(INDEX(Material_Detail!$D:$DC,MATCH($A21,Material_Detail!$DE:$DE,0),50),0)),SUMIFS(T_Shipments[Confirmed_Qty],T_Shipments[Part Name],$A21,T_Shipments[Effective_Week],50))</f>
        <v/>
      </c>
      <c r="AZ21">
        <f>IF(COUNTIF(Material_Detail!$DE:$DE,$A21)&gt;0,IF(ISNUMBER(SEARCH("[済]",INDEX(Material_Detail!$D:$DC,MATCH($A21,Material_Detail!$DE:$DE,0)+1,51))),0,IFERROR(INDEX(Material_Detail!$D:$DC,MATCH($A21,Material_Detail!$DE:$DE,0),51),0)),SUMIFS(T_Shipments[Confirmed_Qty],T_Shipments[Part Name],$A21,T_Shipments[Effective_Week],51))</f>
        <v/>
      </c>
      <c r="BA21">
        <f>IF(COUNTIF(Material_Detail!$DE:$DE,$A21)&gt;0,IF(ISNUMBER(SEARCH("[済]",INDEX(Material_Detail!$D:$DC,MATCH($A21,Material_Detail!$DE:$DE,0)+1,52))),0,IFERROR(INDEX(Material_Detail!$D:$DC,MATCH($A21,Material_Detail!$DE:$DE,0),52),0)),SUMIFS(T_Shipments[Confirmed_Qty],T_Shipments[Part Name],$A21,T_Shipments[Effective_Week],52))</f>
        <v/>
      </c>
      <c r="BB21">
        <f>IF(COUNTIF(Material_Detail!$DE:$DE,$A21)&gt;0,IF(ISNUMBER(SEARCH("[済]",INDEX(Material_Detail!$D:$DC,MATCH($A21,Material_Detail!$DE:$DE,0)+1,53))),0,IFERROR(INDEX(Material_Detail!$D:$DC,MATCH($A21,Material_Detail!$DE:$DE,0),53),0)),SUMIFS(T_Shipments[Confirmed_Qty],T_Shipments[Part Name],$A21,T_Shipments[Effective_Week],53))</f>
        <v/>
      </c>
      <c r="BC21">
        <f>IF(COUNTIF(Material_Detail!$DE:$DE,$A21)&gt;0,IF(ISNUMBER(SEARCH("[済]",INDEX(Material_Detail!$D:$DC,MATCH($A21,Material_Detail!$DE:$DE,0)+1,54))),0,IFERROR(INDEX(Material_Detail!$D:$DC,MATCH($A21,Material_Detail!$DE:$DE,0),54),0)),SUMIFS(T_Shipments[Confirmed_Qty],T_Shipments[Part Name],$A21,T_Shipments[Effective_Week],54))</f>
        <v/>
      </c>
      <c r="BD21">
        <f>IF(COUNTIF(Material_Detail!$DE:$DE,$A21)&gt;0,IF(ISNUMBER(SEARCH("[済]",INDEX(Material_Detail!$D:$DC,MATCH($A21,Material_Detail!$DE:$DE,0)+1,55))),0,IFERROR(INDEX(Material_Detail!$D:$DC,MATCH($A21,Material_Detail!$DE:$DE,0),55),0)),SUMIFS(T_Shipments[Confirmed_Qty],T_Shipments[Part Name],$A21,T_Shipments[Effective_Week],55))</f>
        <v/>
      </c>
      <c r="BE21">
        <f>IF(COUNTIF(Material_Detail!$DE:$DE,$A21)&gt;0,IF(ISNUMBER(SEARCH("[済]",INDEX(Material_Detail!$D:$DC,MATCH($A21,Material_Detail!$DE:$DE,0)+1,56))),0,IFERROR(INDEX(Material_Detail!$D:$DC,MATCH($A21,Material_Detail!$DE:$DE,0),56),0)),SUMIFS(T_Shipments[Confirmed_Qty],T_Shipments[Part Name],$A21,T_Shipments[Effective_Week],56))</f>
        <v/>
      </c>
      <c r="BF21">
        <f>IF(COUNTIF(Material_Detail!$DE:$DE,$A21)&gt;0,IF(ISNUMBER(SEARCH("[済]",INDEX(Material_Detail!$D:$DC,MATCH($A21,Material_Detail!$DE:$DE,0)+1,57))),0,IFERROR(INDEX(Material_Detail!$D:$DC,MATCH($A21,Material_Detail!$DE:$DE,0),57),0)),SUMIFS(T_Shipments[Confirmed_Qty],T_Shipments[Part Name],$A21,T_Shipments[Effective_Week],57))</f>
        <v/>
      </c>
      <c r="BG21">
        <f>IF(COUNTIF(Material_Detail!$DE:$DE,$A21)&gt;0,IF(ISNUMBER(SEARCH("[済]",INDEX(Material_Detail!$D:$DC,MATCH($A21,Material_Detail!$DE:$DE,0)+1,58))),0,IFERROR(INDEX(Material_Detail!$D:$DC,MATCH($A21,Material_Detail!$DE:$DE,0),58),0)),SUMIFS(T_Shipments[Confirmed_Qty],T_Shipments[Part Name],$A21,T_Shipments[Effective_Week],58))</f>
        <v/>
      </c>
      <c r="BH21">
        <f>IF(COUNTIF(Material_Detail!$DE:$DE,$A21)&gt;0,IF(ISNUMBER(SEARCH("[済]",INDEX(Material_Detail!$D:$DC,MATCH($A21,Material_Detail!$DE:$DE,0)+1,59))),0,IFERROR(INDEX(Material_Detail!$D:$DC,MATCH($A21,Material_Detail!$DE:$DE,0),59),0)),SUMIFS(T_Shipments[Confirmed_Qty],T_Shipments[Part Name],$A21,T_Shipments[Effective_Week],59))</f>
        <v/>
      </c>
      <c r="BI21">
        <f>IF(COUNTIF(Material_Detail!$DE:$DE,$A21)&gt;0,IF(ISNUMBER(SEARCH("[済]",INDEX(Material_Detail!$D:$DC,MATCH($A21,Material_Detail!$DE:$DE,0)+1,60))),0,IFERROR(INDEX(Material_Detail!$D:$DC,MATCH($A21,Material_Detail!$DE:$DE,0),60),0)),SUMIFS(T_Shipments[Confirmed_Qty],T_Shipments[Part Name],$A21,T_Shipments[Effective_Week],60))</f>
        <v/>
      </c>
      <c r="BJ21">
        <f>IF(COUNTIF(Material_Detail!$DE:$DE,$A21)&gt;0,IF(ISNUMBER(SEARCH("[済]",INDEX(Material_Detail!$D:$DC,MATCH($A21,Material_Detail!$DE:$DE,0)+1,61))),0,IFERROR(INDEX(Material_Detail!$D:$DC,MATCH($A21,Material_Detail!$DE:$DE,0),61),0)),SUMIFS(T_Shipments[Confirmed_Qty],T_Shipments[Part Name],$A21,T_Shipments[Effective_Week],61))</f>
        <v/>
      </c>
      <c r="BK21">
        <f>IF(COUNTIF(Material_Detail!$DE:$DE,$A21)&gt;0,IF(ISNUMBER(SEARCH("[済]",INDEX(Material_Detail!$D:$DC,MATCH($A21,Material_Detail!$DE:$DE,0)+1,62))),0,IFERROR(INDEX(Material_Detail!$D:$DC,MATCH($A21,Material_Detail!$DE:$DE,0),62),0)),SUMIFS(T_Shipments[Confirmed_Qty],T_Shipments[Part Name],$A21,T_Shipments[Effective_Week],62))</f>
        <v/>
      </c>
      <c r="BL21">
        <f>IF(COUNTIF(Material_Detail!$DE:$DE,$A21)&gt;0,IF(ISNUMBER(SEARCH("[済]",INDEX(Material_Detail!$D:$DC,MATCH($A21,Material_Detail!$DE:$DE,0)+1,63))),0,IFERROR(INDEX(Material_Detail!$D:$DC,MATCH($A21,Material_Detail!$DE:$DE,0),63),0)),SUMIFS(T_Shipments[Confirmed_Qty],T_Shipments[Part Name],$A21,T_Shipments[Effective_Week],63))</f>
        <v/>
      </c>
      <c r="BM21">
        <f>IF(COUNTIF(Material_Detail!$DE:$DE,$A21)&gt;0,IF(ISNUMBER(SEARCH("[済]",INDEX(Material_Detail!$D:$DC,MATCH($A21,Material_Detail!$DE:$DE,0)+1,64))),0,IFERROR(INDEX(Material_Detail!$D:$DC,MATCH($A21,Material_Detail!$DE:$DE,0),64),0)),SUMIFS(T_Shipments[Confirmed_Qty],T_Shipments[Part Name],$A21,T_Shipments[Effective_Week],64))</f>
        <v/>
      </c>
      <c r="BN21">
        <f>IF(COUNTIF(Material_Detail!$DE:$DE,$A21)&gt;0,IF(ISNUMBER(SEARCH("[済]",INDEX(Material_Detail!$D:$DC,MATCH($A21,Material_Detail!$DE:$DE,0)+1,65))),0,IFERROR(INDEX(Material_Detail!$D:$DC,MATCH($A21,Material_Detail!$DE:$DE,0),65),0)),SUMIFS(T_Shipments[Confirmed_Qty],T_Shipments[Part Name],$A21,T_Shipments[Effective_Week],65))</f>
        <v/>
      </c>
      <c r="BO21">
        <f>IF(COUNTIF(Material_Detail!$DE:$DE,$A21)&gt;0,IF(ISNUMBER(SEARCH("[済]",INDEX(Material_Detail!$D:$DC,MATCH($A21,Material_Detail!$DE:$DE,0)+1,66))),0,IFERROR(INDEX(Material_Detail!$D:$DC,MATCH($A21,Material_Detail!$DE:$DE,0),66),0)),SUMIFS(T_Shipments[Confirmed_Qty],T_Shipments[Part Name],$A21,T_Shipments[Effective_Week],66))</f>
        <v/>
      </c>
      <c r="BP21">
        <f>IF(COUNTIF(Material_Detail!$DE:$DE,$A21)&gt;0,IF(ISNUMBER(SEARCH("[済]",INDEX(Material_Detail!$D:$DC,MATCH($A21,Material_Detail!$DE:$DE,0)+1,67))),0,IFERROR(INDEX(Material_Detail!$D:$DC,MATCH($A21,Material_Detail!$DE:$DE,0),67),0)),SUMIFS(T_Shipments[Confirmed_Qty],T_Shipments[Part Name],$A21,T_Shipments[Effective_Week],67))</f>
        <v/>
      </c>
      <c r="BQ21">
        <f>IF(COUNTIF(Material_Detail!$DE:$DE,$A21)&gt;0,IF(ISNUMBER(SEARCH("[済]",INDEX(Material_Detail!$D:$DC,MATCH($A21,Material_Detail!$DE:$DE,0)+1,68))),0,IFERROR(INDEX(Material_Detail!$D:$DC,MATCH($A21,Material_Detail!$DE:$DE,0),68),0)),SUMIFS(T_Shipments[Confirmed_Qty],T_Shipments[Part Name],$A21,T_Shipments[Effective_Week],68))</f>
        <v/>
      </c>
      <c r="BR21">
        <f>IF(COUNTIF(Material_Detail!$DE:$DE,$A21)&gt;0,IF(ISNUMBER(SEARCH("[済]",INDEX(Material_Detail!$D:$DC,MATCH($A21,Material_Detail!$DE:$DE,0)+1,69))),0,IFERROR(INDEX(Material_Detail!$D:$DC,MATCH($A21,Material_Detail!$DE:$DE,0),69),0)),SUMIFS(T_Shipments[Confirmed_Qty],T_Shipments[Part Name],$A21,T_Shipments[Effective_Week],69))</f>
        <v/>
      </c>
      <c r="BS21">
        <f>IF(COUNTIF(Material_Detail!$DE:$DE,$A21)&gt;0,IF(ISNUMBER(SEARCH("[済]",INDEX(Material_Detail!$D:$DC,MATCH($A21,Material_Detail!$DE:$DE,0)+1,70))),0,IFERROR(INDEX(Material_Detail!$D:$DC,MATCH($A21,Material_Detail!$DE:$DE,0),70),0)),SUMIFS(T_Shipments[Confirmed_Qty],T_Shipments[Part Name],$A21,T_Shipments[Effective_Week],70))</f>
        <v/>
      </c>
      <c r="BT21">
        <f>IF(COUNTIF(Material_Detail!$DE:$DE,$A21)&gt;0,IF(ISNUMBER(SEARCH("[済]",INDEX(Material_Detail!$D:$DC,MATCH($A21,Material_Detail!$DE:$DE,0)+1,71))),0,IFERROR(INDEX(Material_Detail!$D:$DC,MATCH($A21,Material_Detail!$DE:$DE,0),71),0)),SUMIFS(T_Shipments[Confirmed_Qty],T_Shipments[Part Name],$A21,T_Shipments[Effective_Week],71))</f>
        <v/>
      </c>
      <c r="BU21">
        <f>IF(COUNTIF(Material_Detail!$DE:$DE,$A21)&gt;0,IF(ISNUMBER(SEARCH("[済]",INDEX(Material_Detail!$D:$DC,MATCH($A21,Material_Detail!$DE:$DE,0)+1,72))),0,IFERROR(INDEX(Material_Detail!$D:$DC,MATCH($A21,Material_Detail!$DE:$DE,0),72),0)),SUMIFS(T_Shipments[Confirmed_Qty],T_Shipments[Part Name],$A21,T_Shipments[Effective_Week],72))</f>
        <v/>
      </c>
      <c r="BV21">
        <f>IF(COUNTIF(Material_Detail!$DE:$DE,$A21)&gt;0,IF(ISNUMBER(SEARCH("[済]",INDEX(Material_Detail!$D:$DC,MATCH($A21,Material_Detail!$DE:$DE,0)+1,73))),0,IFERROR(INDEX(Material_Detail!$D:$DC,MATCH($A21,Material_Detail!$DE:$DE,0),73),0)),SUMIFS(T_Shipments[Confirmed_Qty],T_Shipments[Part Name],$A21,T_Shipments[Effective_Week],73))</f>
        <v/>
      </c>
      <c r="BW21">
        <f>IF(COUNTIF(Material_Detail!$DE:$DE,$A21)&gt;0,IF(ISNUMBER(SEARCH("[済]",INDEX(Material_Detail!$D:$DC,MATCH($A21,Material_Detail!$DE:$DE,0)+1,74))),0,IFERROR(INDEX(Material_Detail!$D:$DC,MATCH($A21,Material_Detail!$DE:$DE,0),74),0)),SUMIFS(T_Shipments[Confirmed_Qty],T_Shipments[Part Name],$A21,T_Shipments[Effective_Week],74))</f>
        <v/>
      </c>
      <c r="BX21">
        <f>IF(COUNTIF(Material_Detail!$DE:$DE,$A21)&gt;0,IF(ISNUMBER(SEARCH("[済]",INDEX(Material_Detail!$D:$DC,MATCH($A21,Material_Detail!$DE:$DE,0)+1,75))),0,IFERROR(INDEX(Material_Detail!$D:$DC,MATCH($A21,Material_Detail!$DE:$DE,0),75),0)),SUMIFS(T_Shipments[Confirmed_Qty],T_Shipments[Part Name],$A21,T_Shipments[Effective_Week],75))</f>
        <v/>
      </c>
      <c r="BY21">
        <f>IF(COUNTIF(Material_Detail!$DE:$DE,$A21)&gt;0,IF(ISNUMBER(SEARCH("[済]",INDEX(Material_Detail!$D:$DC,MATCH($A21,Material_Detail!$DE:$DE,0)+1,76))),0,IFERROR(INDEX(Material_Detail!$D:$DC,MATCH($A21,Material_Detail!$DE:$DE,0),76),0)),SUMIFS(T_Shipments[Confirmed_Qty],T_Shipments[Part Name],$A21,T_Shipments[Effective_Week],76))</f>
        <v/>
      </c>
      <c r="BZ21">
        <f>IF(COUNTIF(Material_Detail!$DE:$DE,$A21)&gt;0,IF(ISNUMBER(SEARCH("[済]",INDEX(Material_Detail!$D:$DC,MATCH($A21,Material_Detail!$DE:$DE,0)+1,77))),0,IFERROR(INDEX(Material_Detail!$D:$DC,MATCH($A21,Material_Detail!$DE:$DE,0),77),0)),SUMIFS(T_Shipments[Confirmed_Qty],T_Shipments[Part Name],$A21,T_Shipments[Effective_Week],77))</f>
        <v/>
      </c>
      <c r="CA21">
        <f>IF(COUNTIF(Material_Detail!$DE:$DE,$A21)&gt;0,IF(ISNUMBER(SEARCH("[済]",INDEX(Material_Detail!$D:$DC,MATCH($A21,Material_Detail!$DE:$DE,0)+1,78))),0,IFERROR(INDEX(Material_Detail!$D:$DC,MATCH($A21,Material_Detail!$DE:$DE,0),78),0)),SUMIFS(T_Shipments[Confirmed_Qty],T_Shipments[Part Name],$A21,T_Shipments[Effective_Week],78))</f>
        <v/>
      </c>
      <c r="CB21">
        <f>IF(COUNTIF(Material_Detail!$DE:$DE,$A21)&gt;0,IF(ISNUMBER(SEARCH("[済]",INDEX(Material_Detail!$D:$DC,MATCH($A21,Material_Detail!$DE:$DE,0)+1,79))),0,IFERROR(INDEX(Material_Detail!$D:$DC,MATCH($A21,Material_Detail!$DE:$DE,0),79),0)),SUMIFS(T_Shipments[Confirmed_Qty],T_Shipments[Part Name],$A21,T_Shipments[Effective_Week],79))</f>
        <v/>
      </c>
      <c r="CC21">
        <f>IF(COUNTIF(Material_Detail!$DE:$DE,$A21)&gt;0,IF(ISNUMBER(SEARCH("[済]",INDEX(Material_Detail!$D:$DC,MATCH($A21,Material_Detail!$DE:$DE,0)+1,80))),0,IFERROR(INDEX(Material_Detail!$D:$DC,MATCH($A21,Material_Detail!$DE:$DE,0),80),0)),SUMIFS(T_Shipments[Confirmed_Qty],T_Shipments[Part Name],$A21,T_Shipments[Effective_Week],80))</f>
        <v/>
      </c>
      <c r="CD21">
        <f>IF(COUNTIF(Material_Detail!$DE:$DE,$A21)&gt;0,IF(ISNUMBER(SEARCH("[済]",INDEX(Material_Detail!$D:$DC,MATCH($A21,Material_Detail!$DE:$DE,0)+1,81))),0,IFERROR(INDEX(Material_Detail!$D:$DC,MATCH($A21,Material_Detail!$DE:$DE,0),81),0)),SUMIFS(T_Shipments[Confirmed_Qty],T_Shipments[Part Name],$A21,T_Shipments[Effective_Week],81))</f>
        <v/>
      </c>
      <c r="CE21">
        <f>IF(COUNTIF(Material_Detail!$DE:$DE,$A21)&gt;0,IF(ISNUMBER(SEARCH("[済]",INDEX(Material_Detail!$D:$DC,MATCH($A21,Material_Detail!$DE:$DE,0)+1,82))),0,IFERROR(INDEX(Material_Detail!$D:$DC,MATCH($A21,Material_Detail!$DE:$DE,0),82),0)),SUMIFS(T_Shipments[Confirmed_Qty],T_Shipments[Part Name],$A21,T_Shipments[Effective_Week],82))</f>
        <v/>
      </c>
      <c r="CF21">
        <f>IF(COUNTIF(Material_Detail!$DE:$DE,$A21)&gt;0,IF(ISNUMBER(SEARCH("[済]",INDEX(Material_Detail!$D:$DC,MATCH($A21,Material_Detail!$DE:$DE,0)+1,83))),0,IFERROR(INDEX(Material_Detail!$D:$DC,MATCH($A21,Material_Detail!$DE:$DE,0),83),0)),SUMIFS(T_Shipments[Confirmed_Qty],T_Shipments[Part Name],$A21,T_Shipments[Effective_Week],83))</f>
        <v/>
      </c>
      <c r="CG21">
        <f>IF(COUNTIF(Material_Detail!$DE:$DE,$A21)&gt;0,IF(ISNUMBER(SEARCH("[済]",INDEX(Material_Detail!$D:$DC,MATCH($A21,Material_Detail!$DE:$DE,0)+1,84))),0,IFERROR(INDEX(Material_Detail!$D:$DC,MATCH($A21,Material_Detail!$DE:$DE,0),84),0)),SUMIFS(T_Shipments[Confirmed_Qty],T_Shipments[Part Name],$A21,T_Shipments[Effective_Week],84))</f>
        <v/>
      </c>
      <c r="CH21">
        <f>IF(COUNTIF(Material_Detail!$DE:$DE,$A21)&gt;0,IF(ISNUMBER(SEARCH("[済]",INDEX(Material_Detail!$D:$DC,MATCH($A21,Material_Detail!$DE:$DE,0)+1,85))),0,IFERROR(INDEX(Material_Detail!$D:$DC,MATCH($A21,Material_Detail!$DE:$DE,0),85),0)),SUMIFS(T_Shipments[Confirmed_Qty],T_Shipments[Part Name],$A21,T_Shipments[Effective_Week],85))</f>
        <v/>
      </c>
      <c r="CI21">
        <f>IF(COUNTIF(Material_Detail!$DE:$DE,$A21)&gt;0,IF(ISNUMBER(SEARCH("[済]",INDEX(Material_Detail!$D:$DC,MATCH($A21,Material_Detail!$DE:$DE,0)+1,86))),0,IFERROR(INDEX(Material_Detail!$D:$DC,MATCH($A21,Material_Detail!$DE:$DE,0),86),0)),SUMIFS(T_Shipments[Confirmed_Qty],T_Shipments[Part Name],$A21,T_Shipments[Effective_Week],86))</f>
        <v/>
      </c>
      <c r="CJ21">
        <f>IF(COUNTIF(Material_Detail!$DE:$DE,$A21)&gt;0,IF(ISNUMBER(SEARCH("[済]",INDEX(Material_Detail!$D:$DC,MATCH($A21,Material_Detail!$DE:$DE,0)+1,87))),0,IFERROR(INDEX(Material_Detail!$D:$DC,MATCH($A21,Material_Detail!$DE:$DE,0),87),0)),SUMIFS(T_Shipments[Confirmed_Qty],T_Shipments[Part Name],$A21,T_Shipments[Effective_Week],87))</f>
        <v/>
      </c>
      <c r="CK21">
        <f>IF(COUNTIF(Material_Detail!$DE:$DE,$A21)&gt;0,IF(ISNUMBER(SEARCH("[済]",INDEX(Material_Detail!$D:$DC,MATCH($A21,Material_Detail!$DE:$DE,0)+1,88))),0,IFERROR(INDEX(Material_Detail!$D:$DC,MATCH($A21,Material_Detail!$DE:$DE,0),88),0)),SUMIFS(T_Shipments[Confirmed_Qty],T_Shipments[Part Name],$A21,T_Shipments[Effective_Week],88))</f>
        <v/>
      </c>
      <c r="CL21">
        <f>IF(COUNTIF(Material_Detail!$DE:$DE,$A21)&gt;0,IF(ISNUMBER(SEARCH("[済]",INDEX(Material_Detail!$D:$DC,MATCH($A21,Material_Detail!$DE:$DE,0)+1,89))),0,IFERROR(INDEX(Material_Detail!$D:$DC,MATCH($A21,Material_Detail!$DE:$DE,0),89),0)),SUMIFS(T_Shipments[Confirmed_Qty],T_Shipments[Part Name],$A21,T_Shipments[Effective_Week],89))</f>
        <v/>
      </c>
      <c r="CM21">
        <f>IF(COUNTIF(Material_Detail!$DE:$DE,$A21)&gt;0,IF(ISNUMBER(SEARCH("[済]",INDEX(Material_Detail!$D:$DC,MATCH($A21,Material_Detail!$DE:$DE,0)+1,90))),0,IFERROR(INDEX(Material_Detail!$D:$DC,MATCH($A21,Material_Detail!$DE:$DE,0),90),0)),SUMIFS(T_Shipments[Confirmed_Qty],T_Shipments[Part Name],$A21,T_Shipments[Effective_Week],90))</f>
        <v/>
      </c>
      <c r="CN21">
        <f>IF(COUNTIF(Material_Detail!$DE:$DE,$A21)&gt;0,IF(ISNUMBER(SEARCH("[済]",INDEX(Material_Detail!$D:$DC,MATCH($A21,Material_Detail!$DE:$DE,0)+1,91))),0,IFERROR(INDEX(Material_Detail!$D:$DC,MATCH($A21,Material_Detail!$DE:$DE,0),91),0)),SUMIFS(T_Shipments[Confirmed_Qty],T_Shipments[Part Name],$A21,T_Shipments[Effective_Week],91))</f>
        <v/>
      </c>
      <c r="CO21">
        <f>IF(COUNTIF(Material_Detail!$DE:$DE,$A21)&gt;0,IF(ISNUMBER(SEARCH("[済]",INDEX(Material_Detail!$D:$DC,MATCH($A21,Material_Detail!$DE:$DE,0)+1,92))),0,IFERROR(INDEX(Material_Detail!$D:$DC,MATCH($A21,Material_Detail!$DE:$DE,0),92),0)),SUMIFS(T_Shipments[Confirmed_Qty],T_Shipments[Part Name],$A21,T_Shipments[Effective_Week],92))</f>
        <v/>
      </c>
      <c r="CP21">
        <f>IF(COUNTIF(Material_Detail!$DE:$DE,$A21)&gt;0,IF(ISNUMBER(SEARCH("[済]",INDEX(Material_Detail!$D:$DC,MATCH($A21,Material_Detail!$DE:$DE,0)+1,93))),0,IFERROR(INDEX(Material_Detail!$D:$DC,MATCH($A21,Material_Detail!$DE:$DE,0),93),0)),SUMIFS(T_Shipments[Confirmed_Qty],T_Shipments[Part Name],$A21,T_Shipments[Effective_Week],93))</f>
        <v/>
      </c>
      <c r="CQ21">
        <f>IF(COUNTIF(Material_Detail!$DE:$DE,$A21)&gt;0,IF(ISNUMBER(SEARCH("[済]",INDEX(Material_Detail!$D:$DC,MATCH($A21,Material_Detail!$DE:$DE,0)+1,94))),0,IFERROR(INDEX(Material_Detail!$D:$DC,MATCH($A21,Material_Detail!$DE:$DE,0),94),0)),SUMIFS(T_Shipments[Confirmed_Qty],T_Shipments[Part Name],$A21,T_Shipments[Effective_Week],94))</f>
        <v/>
      </c>
      <c r="CR21">
        <f>IF(COUNTIF(Material_Detail!$DE:$DE,$A21)&gt;0,IF(ISNUMBER(SEARCH("[済]",INDEX(Material_Detail!$D:$DC,MATCH($A21,Material_Detail!$DE:$DE,0)+1,95))),0,IFERROR(INDEX(Material_Detail!$D:$DC,MATCH($A21,Material_Detail!$DE:$DE,0),95),0)),SUMIFS(T_Shipments[Confirmed_Qty],T_Shipments[Part Name],$A21,T_Shipments[Effective_Week],95))</f>
        <v/>
      </c>
      <c r="CS21">
        <f>IF(COUNTIF(Material_Detail!$DE:$DE,$A21)&gt;0,IF(ISNUMBER(SEARCH("[済]",INDEX(Material_Detail!$D:$DC,MATCH($A21,Material_Detail!$DE:$DE,0)+1,96))),0,IFERROR(INDEX(Material_Detail!$D:$DC,MATCH($A21,Material_Detail!$DE:$DE,0),96),0)),SUMIFS(T_Shipments[Confirmed_Qty],T_Shipments[Part Name],$A21,T_Shipments[Effective_Week],96))</f>
        <v/>
      </c>
      <c r="CT21">
        <f>IF(COUNTIF(Material_Detail!$DE:$DE,$A21)&gt;0,IF(ISNUMBER(SEARCH("[済]",INDEX(Material_Detail!$D:$DC,MATCH($A21,Material_Detail!$DE:$DE,0)+1,97))),0,IFERROR(INDEX(Material_Detail!$D:$DC,MATCH($A21,Material_Detail!$DE:$DE,0),97),0)),SUMIFS(T_Shipments[Confirmed_Qty],T_Shipments[Part Name],$A21,T_Shipments[Effective_Week],97))</f>
        <v/>
      </c>
      <c r="CU21">
        <f>IF(COUNTIF(Material_Detail!$DE:$DE,$A21)&gt;0,IF(ISNUMBER(SEARCH("[済]",INDEX(Material_Detail!$D:$DC,MATCH($A21,Material_Detail!$DE:$DE,0)+1,98))),0,IFERROR(INDEX(Material_Detail!$D:$DC,MATCH($A21,Material_Detail!$DE:$DE,0),98),0)),SUMIFS(T_Shipments[Confirmed_Qty],T_Shipments[Part Name],$A21,T_Shipments[Effective_Week],98))</f>
        <v/>
      </c>
      <c r="CV21">
        <f>IF(COUNTIF(Material_Detail!$DE:$DE,$A21)&gt;0,IF(ISNUMBER(SEARCH("[済]",INDEX(Material_Detail!$D:$DC,MATCH($A21,Material_Detail!$DE:$DE,0)+1,99))),0,IFERROR(INDEX(Material_Detail!$D:$DC,MATCH($A21,Material_Detail!$DE:$DE,0),99),0)),SUMIFS(T_Shipments[Confirmed_Qty],T_Shipments[Part Name],$A21,T_Shipments[Effective_Week],99))</f>
        <v/>
      </c>
      <c r="CW21">
        <f>IF(COUNTIF(Material_Detail!$DE:$DE,$A21)&gt;0,IF(ISNUMBER(SEARCH("[済]",INDEX(Material_Detail!$D:$DC,MATCH($A21,Material_Detail!$DE:$DE,0)+1,100))),0,IFERROR(INDEX(Material_Detail!$D:$DC,MATCH($A21,Material_Detail!$DE:$DE,0),100),0)),SUMIFS(T_Shipments[Confirmed_Qty],T_Shipments[Part Name],$A21,T_Shipments[Effective_Week],100))</f>
        <v/>
      </c>
      <c r="CX21">
        <f>IF(COUNTIF(Material_Detail!$DE:$DE,$A21)&gt;0,IF(ISNUMBER(SEARCH("[済]",INDEX(Material_Detail!$D:$DC,MATCH($A21,Material_Detail!$DE:$DE,0)+1,101))),0,IFERROR(INDEX(Material_Detail!$D:$DC,MATCH($A21,Material_Detail!$DE:$DE,0),101),0)),SUMIFS(T_Shipments[Confirmed_Qty],T_Shipments[Part Name],$A21,T_Shipments[Effective_Week],101))</f>
        <v/>
      </c>
      <c r="CY21">
        <f>IF(COUNTIF(Material_Detail!$DE:$DE,$A21)&gt;0,IF(ISNUMBER(SEARCH("[済]",INDEX(Material_Detail!$D:$DC,MATCH($A21,Material_Detail!$DE:$DE,0)+1,102))),0,IFERROR(INDEX(Material_Detail!$D:$DC,MATCH($A21,Material_Detail!$DE:$DE,0),102),0)),SUMIFS(T_Shipments[Confirmed_Qty],T_Shipments[Part Name],$A21,T_Shipments[Effective_Week],102))</f>
        <v/>
      </c>
      <c r="CZ21">
        <f>IF(COUNTIF(Material_Detail!$DE:$DE,$A21)&gt;0,IF(ISNUMBER(SEARCH("[済]",INDEX(Material_Detail!$D:$DC,MATCH($A21,Material_Detail!$DE:$DE,0)+1,103))),0,IFERROR(INDEX(Material_Detail!$D:$DC,MATCH($A21,Material_Detail!$DE:$DE,0),103),0)),SUMIFS(T_Shipments[Confirmed_Qty],T_Shipments[Part Name],$A21,T_Shipments[Effective_Week],103))</f>
        <v/>
      </c>
      <c r="DA21">
        <f>IF(COUNTIF(Material_Detail!$DE:$DE,$A21)&gt;0,IF(ISNUMBER(SEARCH("[済]",INDEX(Material_Detail!$D:$DC,MATCH($A21,Material_Detail!$DE:$DE,0)+1,104))),0,IFERROR(INDEX(Material_Detail!$D:$DC,MATCH($A21,Material_Detail!$DE:$DE,0),104),0)),SUMIFS(T_Shipments[Confirmed_Qty],T_Shipments[Part Name],$A21,T_Shipments[Effective_Week],104))</f>
        <v/>
      </c>
    </row>
    <row r="22">
      <c r="A22" t="inlineStr">
        <is>
          <t>CHEM-1670</t>
        </is>
      </c>
      <c r="B22">
        <f>IF(COUNTIF(Material_Detail!$DE:$DE,$A22)&gt;0,IF(ISNUMBER(SEARCH("[済]",INDEX(Material_Detail!$D:$DC,MATCH($A22,Material_Detail!$DE:$DE,0)+1,1))),0,IFERROR(INDEX(Material_Detail!$D:$DC,MATCH($A22,Material_Detail!$DE:$DE,0),1),0)),SUMIFS(T_Shipments[Confirmed_Qty],T_Shipments[Part Name],$A22,T_Shipments[Effective_Week],1))</f>
        <v/>
      </c>
      <c r="C22">
        <f>IF(COUNTIF(Material_Detail!$DE:$DE,$A22)&gt;0,IF(ISNUMBER(SEARCH("[済]",INDEX(Material_Detail!$D:$DC,MATCH($A22,Material_Detail!$DE:$DE,0)+1,2))),0,IFERROR(INDEX(Material_Detail!$D:$DC,MATCH($A22,Material_Detail!$DE:$DE,0),2),0)),SUMIFS(T_Shipments[Confirmed_Qty],T_Shipments[Part Name],$A22,T_Shipments[Effective_Week],2))</f>
        <v/>
      </c>
      <c r="D22">
        <f>IF(COUNTIF(Material_Detail!$DE:$DE,$A22)&gt;0,IF(ISNUMBER(SEARCH("[済]",INDEX(Material_Detail!$D:$DC,MATCH($A22,Material_Detail!$DE:$DE,0)+1,3))),0,IFERROR(INDEX(Material_Detail!$D:$DC,MATCH($A22,Material_Detail!$DE:$DE,0),3),0)),SUMIFS(T_Shipments[Confirmed_Qty],T_Shipments[Part Name],$A22,T_Shipments[Effective_Week],3))</f>
        <v/>
      </c>
      <c r="E22">
        <f>IF(COUNTIF(Material_Detail!$DE:$DE,$A22)&gt;0,IF(ISNUMBER(SEARCH("[済]",INDEX(Material_Detail!$D:$DC,MATCH($A22,Material_Detail!$DE:$DE,0)+1,4))),0,IFERROR(INDEX(Material_Detail!$D:$DC,MATCH($A22,Material_Detail!$DE:$DE,0),4),0)),SUMIFS(T_Shipments[Confirmed_Qty],T_Shipments[Part Name],$A22,T_Shipments[Effective_Week],4))</f>
        <v/>
      </c>
      <c r="F22">
        <f>IF(COUNTIF(Material_Detail!$DE:$DE,$A22)&gt;0,IF(ISNUMBER(SEARCH("[済]",INDEX(Material_Detail!$D:$DC,MATCH($A22,Material_Detail!$DE:$DE,0)+1,5))),0,IFERROR(INDEX(Material_Detail!$D:$DC,MATCH($A22,Material_Detail!$DE:$DE,0),5),0)),SUMIFS(T_Shipments[Confirmed_Qty],T_Shipments[Part Name],$A22,T_Shipments[Effective_Week],5))</f>
        <v/>
      </c>
      <c r="G22">
        <f>IF(COUNTIF(Material_Detail!$DE:$DE,$A22)&gt;0,IF(ISNUMBER(SEARCH("[済]",INDEX(Material_Detail!$D:$DC,MATCH($A22,Material_Detail!$DE:$DE,0)+1,6))),0,IFERROR(INDEX(Material_Detail!$D:$DC,MATCH($A22,Material_Detail!$DE:$DE,0),6),0)),SUMIFS(T_Shipments[Confirmed_Qty],T_Shipments[Part Name],$A22,T_Shipments[Effective_Week],6))</f>
        <v/>
      </c>
      <c r="H22">
        <f>IF(COUNTIF(Material_Detail!$DE:$DE,$A22)&gt;0,IF(ISNUMBER(SEARCH("[済]",INDEX(Material_Detail!$D:$DC,MATCH($A22,Material_Detail!$DE:$DE,0)+1,7))),0,IFERROR(INDEX(Material_Detail!$D:$DC,MATCH($A22,Material_Detail!$DE:$DE,0),7),0)),SUMIFS(T_Shipments[Confirmed_Qty],T_Shipments[Part Name],$A22,T_Shipments[Effective_Week],7))</f>
        <v/>
      </c>
      <c r="I22">
        <f>IF(COUNTIF(Material_Detail!$DE:$DE,$A22)&gt;0,IF(ISNUMBER(SEARCH("[済]",INDEX(Material_Detail!$D:$DC,MATCH($A22,Material_Detail!$DE:$DE,0)+1,8))),0,IFERROR(INDEX(Material_Detail!$D:$DC,MATCH($A22,Material_Detail!$DE:$DE,0),8),0)),SUMIFS(T_Shipments[Confirmed_Qty],T_Shipments[Part Name],$A22,T_Shipments[Effective_Week],8))</f>
        <v/>
      </c>
      <c r="J22">
        <f>IF(COUNTIF(Material_Detail!$DE:$DE,$A22)&gt;0,IF(ISNUMBER(SEARCH("[済]",INDEX(Material_Detail!$D:$DC,MATCH($A22,Material_Detail!$DE:$DE,0)+1,9))),0,IFERROR(INDEX(Material_Detail!$D:$DC,MATCH($A22,Material_Detail!$DE:$DE,0),9),0)),SUMIFS(T_Shipments[Confirmed_Qty],T_Shipments[Part Name],$A22,T_Shipments[Effective_Week],9))</f>
        <v/>
      </c>
      <c r="K22">
        <f>IF(COUNTIF(Material_Detail!$DE:$DE,$A22)&gt;0,IF(ISNUMBER(SEARCH("[済]",INDEX(Material_Detail!$D:$DC,MATCH($A22,Material_Detail!$DE:$DE,0)+1,10))),0,IFERROR(INDEX(Material_Detail!$D:$DC,MATCH($A22,Material_Detail!$DE:$DE,0),10),0)),SUMIFS(T_Shipments[Confirmed_Qty],T_Shipments[Part Name],$A22,T_Shipments[Effective_Week],10))</f>
        <v/>
      </c>
      <c r="L22">
        <f>IF(COUNTIF(Material_Detail!$DE:$DE,$A22)&gt;0,IF(ISNUMBER(SEARCH("[済]",INDEX(Material_Detail!$D:$DC,MATCH($A22,Material_Detail!$DE:$DE,0)+1,11))),0,IFERROR(INDEX(Material_Detail!$D:$DC,MATCH($A22,Material_Detail!$DE:$DE,0),11),0)),SUMIFS(T_Shipments[Confirmed_Qty],T_Shipments[Part Name],$A22,T_Shipments[Effective_Week],11))</f>
        <v/>
      </c>
      <c r="M22">
        <f>IF(COUNTIF(Material_Detail!$DE:$DE,$A22)&gt;0,IF(ISNUMBER(SEARCH("[済]",INDEX(Material_Detail!$D:$DC,MATCH($A22,Material_Detail!$DE:$DE,0)+1,12))),0,IFERROR(INDEX(Material_Detail!$D:$DC,MATCH($A22,Material_Detail!$DE:$DE,0),12),0)),SUMIFS(T_Shipments[Confirmed_Qty],T_Shipments[Part Name],$A22,T_Shipments[Effective_Week],12))</f>
        <v/>
      </c>
      <c r="N22">
        <f>IF(COUNTIF(Material_Detail!$DE:$DE,$A22)&gt;0,IF(ISNUMBER(SEARCH("[済]",INDEX(Material_Detail!$D:$DC,MATCH($A22,Material_Detail!$DE:$DE,0)+1,13))),0,IFERROR(INDEX(Material_Detail!$D:$DC,MATCH($A22,Material_Detail!$DE:$DE,0),13),0)),SUMIFS(T_Shipments[Confirmed_Qty],T_Shipments[Part Name],$A22,T_Shipments[Effective_Week],13))</f>
        <v/>
      </c>
      <c r="O22">
        <f>IF(COUNTIF(Material_Detail!$DE:$DE,$A22)&gt;0,IF(ISNUMBER(SEARCH("[済]",INDEX(Material_Detail!$D:$DC,MATCH($A22,Material_Detail!$DE:$DE,0)+1,14))),0,IFERROR(INDEX(Material_Detail!$D:$DC,MATCH($A22,Material_Detail!$DE:$DE,0),14),0)),SUMIFS(T_Shipments[Confirmed_Qty],T_Shipments[Part Name],$A22,T_Shipments[Effective_Week],14))</f>
        <v/>
      </c>
      <c r="P22">
        <f>IF(COUNTIF(Material_Detail!$DE:$DE,$A22)&gt;0,IF(ISNUMBER(SEARCH("[済]",INDEX(Material_Detail!$D:$DC,MATCH($A22,Material_Detail!$DE:$DE,0)+1,15))),0,IFERROR(INDEX(Material_Detail!$D:$DC,MATCH($A22,Material_Detail!$DE:$DE,0),15),0)),SUMIFS(T_Shipments[Confirmed_Qty],T_Shipments[Part Name],$A22,T_Shipments[Effective_Week],15))</f>
        <v/>
      </c>
      <c r="Q22">
        <f>IF(COUNTIF(Material_Detail!$DE:$DE,$A22)&gt;0,IF(ISNUMBER(SEARCH("[済]",INDEX(Material_Detail!$D:$DC,MATCH($A22,Material_Detail!$DE:$DE,0)+1,16))),0,IFERROR(INDEX(Material_Detail!$D:$DC,MATCH($A22,Material_Detail!$DE:$DE,0),16),0)),SUMIFS(T_Shipments[Confirmed_Qty],T_Shipments[Part Name],$A22,T_Shipments[Effective_Week],16))</f>
        <v/>
      </c>
      <c r="R22">
        <f>IF(COUNTIF(Material_Detail!$DE:$DE,$A22)&gt;0,IF(ISNUMBER(SEARCH("[済]",INDEX(Material_Detail!$D:$DC,MATCH($A22,Material_Detail!$DE:$DE,0)+1,17))),0,IFERROR(INDEX(Material_Detail!$D:$DC,MATCH($A22,Material_Detail!$DE:$DE,0),17),0)),SUMIFS(T_Shipments[Confirmed_Qty],T_Shipments[Part Name],$A22,T_Shipments[Effective_Week],17))</f>
        <v/>
      </c>
      <c r="S22">
        <f>IF(COUNTIF(Material_Detail!$DE:$DE,$A22)&gt;0,IF(ISNUMBER(SEARCH("[済]",INDEX(Material_Detail!$D:$DC,MATCH($A22,Material_Detail!$DE:$DE,0)+1,18))),0,IFERROR(INDEX(Material_Detail!$D:$DC,MATCH($A22,Material_Detail!$DE:$DE,0),18),0)),SUMIFS(T_Shipments[Confirmed_Qty],T_Shipments[Part Name],$A22,T_Shipments[Effective_Week],18))</f>
        <v/>
      </c>
      <c r="T22">
        <f>IF(COUNTIF(Material_Detail!$DE:$DE,$A22)&gt;0,IF(ISNUMBER(SEARCH("[済]",INDEX(Material_Detail!$D:$DC,MATCH($A22,Material_Detail!$DE:$DE,0)+1,19))),0,IFERROR(INDEX(Material_Detail!$D:$DC,MATCH($A22,Material_Detail!$DE:$DE,0),19),0)),SUMIFS(T_Shipments[Confirmed_Qty],T_Shipments[Part Name],$A22,T_Shipments[Effective_Week],19))</f>
        <v/>
      </c>
      <c r="U22">
        <f>IF(COUNTIF(Material_Detail!$DE:$DE,$A22)&gt;0,IF(ISNUMBER(SEARCH("[済]",INDEX(Material_Detail!$D:$DC,MATCH($A22,Material_Detail!$DE:$DE,0)+1,20))),0,IFERROR(INDEX(Material_Detail!$D:$DC,MATCH($A22,Material_Detail!$DE:$DE,0),20),0)),SUMIFS(T_Shipments[Confirmed_Qty],T_Shipments[Part Name],$A22,T_Shipments[Effective_Week],20))</f>
        <v/>
      </c>
      <c r="V22">
        <f>IF(COUNTIF(Material_Detail!$DE:$DE,$A22)&gt;0,IF(ISNUMBER(SEARCH("[済]",INDEX(Material_Detail!$D:$DC,MATCH($A22,Material_Detail!$DE:$DE,0)+1,21))),0,IFERROR(INDEX(Material_Detail!$D:$DC,MATCH($A22,Material_Detail!$DE:$DE,0),21),0)),SUMIFS(T_Shipments[Confirmed_Qty],T_Shipments[Part Name],$A22,T_Shipments[Effective_Week],21))</f>
        <v/>
      </c>
      <c r="W22">
        <f>IF(COUNTIF(Material_Detail!$DE:$DE,$A22)&gt;0,IF(ISNUMBER(SEARCH("[済]",INDEX(Material_Detail!$D:$DC,MATCH($A22,Material_Detail!$DE:$DE,0)+1,22))),0,IFERROR(INDEX(Material_Detail!$D:$DC,MATCH($A22,Material_Detail!$DE:$DE,0),22),0)),SUMIFS(T_Shipments[Confirmed_Qty],T_Shipments[Part Name],$A22,T_Shipments[Effective_Week],22))</f>
        <v/>
      </c>
      <c r="X22">
        <f>IF(COUNTIF(Material_Detail!$DE:$DE,$A22)&gt;0,IF(ISNUMBER(SEARCH("[済]",INDEX(Material_Detail!$D:$DC,MATCH($A22,Material_Detail!$DE:$DE,0)+1,23))),0,IFERROR(INDEX(Material_Detail!$D:$DC,MATCH($A22,Material_Detail!$DE:$DE,0),23),0)),SUMIFS(T_Shipments[Confirmed_Qty],T_Shipments[Part Name],$A22,T_Shipments[Effective_Week],23))</f>
        <v/>
      </c>
      <c r="Y22">
        <f>IF(COUNTIF(Material_Detail!$DE:$DE,$A22)&gt;0,IF(ISNUMBER(SEARCH("[済]",INDEX(Material_Detail!$D:$DC,MATCH($A22,Material_Detail!$DE:$DE,0)+1,24))),0,IFERROR(INDEX(Material_Detail!$D:$DC,MATCH($A22,Material_Detail!$DE:$DE,0),24),0)),SUMIFS(T_Shipments[Confirmed_Qty],T_Shipments[Part Name],$A22,T_Shipments[Effective_Week],24))</f>
        <v/>
      </c>
      <c r="Z22">
        <f>IF(COUNTIF(Material_Detail!$DE:$DE,$A22)&gt;0,IF(ISNUMBER(SEARCH("[済]",INDEX(Material_Detail!$D:$DC,MATCH($A22,Material_Detail!$DE:$DE,0)+1,25))),0,IFERROR(INDEX(Material_Detail!$D:$DC,MATCH($A22,Material_Detail!$DE:$DE,0),25),0)),SUMIFS(T_Shipments[Confirmed_Qty],T_Shipments[Part Name],$A22,T_Shipments[Effective_Week],25))</f>
        <v/>
      </c>
      <c r="AA22">
        <f>IF(COUNTIF(Material_Detail!$DE:$DE,$A22)&gt;0,IF(ISNUMBER(SEARCH("[済]",INDEX(Material_Detail!$D:$DC,MATCH($A22,Material_Detail!$DE:$DE,0)+1,26))),0,IFERROR(INDEX(Material_Detail!$D:$DC,MATCH($A22,Material_Detail!$DE:$DE,0),26),0)),SUMIFS(T_Shipments[Confirmed_Qty],T_Shipments[Part Name],$A22,T_Shipments[Effective_Week],26))</f>
        <v/>
      </c>
      <c r="AB22">
        <f>IF(COUNTIF(Material_Detail!$DE:$DE,$A22)&gt;0,IF(ISNUMBER(SEARCH("[済]",INDEX(Material_Detail!$D:$DC,MATCH($A22,Material_Detail!$DE:$DE,0)+1,27))),0,IFERROR(INDEX(Material_Detail!$D:$DC,MATCH($A22,Material_Detail!$DE:$DE,0),27),0)),SUMIFS(T_Shipments[Confirmed_Qty],T_Shipments[Part Name],$A22,T_Shipments[Effective_Week],27))</f>
        <v/>
      </c>
      <c r="AC22">
        <f>IF(COUNTIF(Material_Detail!$DE:$DE,$A22)&gt;0,IF(ISNUMBER(SEARCH("[済]",INDEX(Material_Detail!$D:$DC,MATCH($A22,Material_Detail!$DE:$DE,0)+1,28))),0,IFERROR(INDEX(Material_Detail!$D:$DC,MATCH($A22,Material_Detail!$DE:$DE,0),28),0)),SUMIFS(T_Shipments[Confirmed_Qty],T_Shipments[Part Name],$A22,T_Shipments[Effective_Week],28))</f>
        <v/>
      </c>
      <c r="AD22">
        <f>IF(COUNTIF(Material_Detail!$DE:$DE,$A22)&gt;0,IF(ISNUMBER(SEARCH("[済]",INDEX(Material_Detail!$D:$DC,MATCH($A22,Material_Detail!$DE:$DE,0)+1,29))),0,IFERROR(INDEX(Material_Detail!$D:$DC,MATCH($A22,Material_Detail!$DE:$DE,0),29),0)),SUMIFS(T_Shipments[Confirmed_Qty],T_Shipments[Part Name],$A22,T_Shipments[Effective_Week],29))</f>
        <v/>
      </c>
      <c r="AE22">
        <f>IF(COUNTIF(Material_Detail!$DE:$DE,$A22)&gt;0,IF(ISNUMBER(SEARCH("[済]",INDEX(Material_Detail!$D:$DC,MATCH($A22,Material_Detail!$DE:$DE,0)+1,30))),0,IFERROR(INDEX(Material_Detail!$D:$DC,MATCH($A22,Material_Detail!$DE:$DE,0),30),0)),SUMIFS(T_Shipments[Confirmed_Qty],T_Shipments[Part Name],$A22,T_Shipments[Effective_Week],30))</f>
        <v/>
      </c>
      <c r="AF22">
        <f>IF(COUNTIF(Material_Detail!$DE:$DE,$A22)&gt;0,IF(ISNUMBER(SEARCH("[済]",INDEX(Material_Detail!$D:$DC,MATCH($A22,Material_Detail!$DE:$DE,0)+1,31))),0,IFERROR(INDEX(Material_Detail!$D:$DC,MATCH($A22,Material_Detail!$DE:$DE,0),31),0)),SUMIFS(T_Shipments[Confirmed_Qty],T_Shipments[Part Name],$A22,T_Shipments[Effective_Week],31))</f>
        <v/>
      </c>
      <c r="AG22">
        <f>IF(COUNTIF(Material_Detail!$DE:$DE,$A22)&gt;0,IF(ISNUMBER(SEARCH("[済]",INDEX(Material_Detail!$D:$DC,MATCH($A22,Material_Detail!$DE:$DE,0)+1,32))),0,IFERROR(INDEX(Material_Detail!$D:$DC,MATCH($A22,Material_Detail!$DE:$DE,0),32),0)),SUMIFS(T_Shipments[Confirmed_Qty],T_Shipments[Part Name],$A22,T_Shipments[Effective_Week],32))</f>
        <v/>
      </c>
      <c r="AH22">
        <f>IF(COUNTIF(Material_Detail!$DE:$DE,$A22)&gt;0,IF(ISNUMBER(SEARCH("[済]",INDEX(Material_Detail!$D:$DC,MATCH($A22,Material_Detail!$DE:$DE,0)+1,33))),0,IFERROR(INDEX(Material_Detail!$D:$DC,MATCH($A22,Material_Detail!$DE:$DE,0),33),0)),SUMIFS(T_Shipments[Confirmed_Qty],T_Shipments[Part Name],$A22,T_Shipments[Effective_Week],33))</f>
        <v/>
      </c>
      <c r="AI22">
        <f>IF(COUNTIF(Material_Detail!$DE:$DE,$A22)&gt;0,IF(ISNUMBER(SEARCH("[済]",INDEX(Material_Detail!$D:$DC,MATCH($A22,Material_Detail!$DE:$DE,0)+1,34))),0,IFERROR(INDEX(Material_Detail!$D:$DC,MATCH($A22,Material_Detail!$DE:$DE,0),34),0)),SUMIFS(T_Shipments[Confirmed_Qty],T_Shipments[Part Name],$A22,T_Shipments[Effective_Week],34))</f>
        <v/>
      </c>
      <c r="AJ22">
        <f>IF(COUNTIF(Material_Detail!$DE:$DE,$A22)&gt;0,IF(ISNUMBER(SEARCH("[済]",INDEX(Material_Detail!$D:$DC,MATCH($A22,Material_Detail!$DE:$DE,0)+1,35))),0,IFERROR(INDEX(Material_Detail!$D:$DC,MATCH($A22,Material_Detail!$DE:$DE,0),35),0)),SUMIFS(T_Shipments[Confirmed_Qty],T_Shipments[Part Name],$A22,T_Shipments[Effective_Week],35))</f>
        <v/>
      </c>
      <c r="AK22">
        <f>IF(COUNTIF(Material_Detail!$DE:$DE,$A22)&gt;0,IF(ISNUMBER(SEARCH("[済]",INDEX(Material_Detail!$D:$DC,MATCH($A22,Material_Detail!$DE:$DE,0)+1,36))),0,IFERROR(INDEX(Material_Detail!$D:$DC,MATCH($A22,Material_Detail!$DE:$DE,0),36),0)),SUMIFS(T_Shipments[Confirmed_Qty],T_Shipments[Part Name],$A22,T_Shipments[Effective_Week],36))</f>
        <v/>
      </c>
      <c r="AL22">
        <f>IF(COUNTIF(Material_Detail!$DE:$DE,$A22)&gt;0,IF(ISNUMBER(SEARCH("[済]",INDEX(Material_Detail!$D:$DC,MATCH($A22,Material_Detail!$DE:$DE,0)+1,37))),0,IFERROR(INDEX(Material_Detail!$D:$DC,MATCH($A22,Material_Detail!$DE:$DE,0),37),0)),SUMIFS(T_Shipments[Confirmed_Qty],T_Shipments[Part Name],$A22,T_Shipments[Effective_Week],37))</f>
        <v/>
      </c>
      <c r="AM22">
        <f>IF(COUNTIF(Material_Detail!$DE:$DE,$A22)&gt;0,IF(ISNUMBER(SEARCH("[済]",INDEX(Material_Detail!$D:$DC,MATCH($A22,Material_Detail!$DE:$DE,0)+1,38))),0,IFERROR(INDEX(Material_Detail!$D:$DC,MATCH($A22,Material_Detail!$DE:$DE,0),38),0)),SUMIFS(T_Shipments[Confirmed_Qty],T_Shipments[Part Name],$A22,T_Shipments[Effective_Week],38))</f>
        <v/>
      </c>
      <c r="AN22">
        <f>IF(COUNTIF(Material_Detail!$DE:$DE,$A22)&gt;0,IF(ISNUMBER(SEARCH("[済]",INDEX(Material_Detail!$D:$DC,MATCH($A22,Material_Detail!$DE:$DE,0)+1,39))),0,IFERROR(INDEX(Material_Detail!$D:$DC,MATCH($A22,Material_Detail!$DE:$DE,0),39),0)),SUMIFS(T_Shipments[Confirmed_Qty],T_Shipments[Part Name],$A22,T_Shipments[Effective_Week],39))</f>
        <v/>
      </c>
      <c r="AO22">
        <f>IF(COUNTIF(Material_Detail!$DE:$DE,$A22)&gt;0,IF(ISNUMBER(SEARCH("[済]",INDEX(Material_Detail!$D:$DC,MATCH($A22,Material_Detail!$DE:$DE,0)+1,40))),0,IFERROR(INDEX(Material_Detail!$D:$DC,MATCH($A22,Material_Detail!$DE:$DE,0),40),0)),SUMIFS(T_Shipments[Confirmed_Qty],T_Shipments[Part Name],$A22,T_Shipments[Effective_Week],40))</f>
        <v/>
      </c>
      <c r="AP22">
        <f>IF(COUNTIF(Material_Detail!$DE:$DE,$A22)&gt;0,IF(ISNUMBER(SEARCH("[済]",INDEX(Material_Detail!$D:$DC,MATCH($A22,Material_Detail!$DE:$DE,0)+1,41))),0,IFERROR(INDEX(Material_Detail!$D:$DC,MATCH($A22,Material_Detail!$DE:$DE,0),41),0)),SUMIFS(T_Shipments[Confirmed_Qty],T_Shipments[Part Name],$A22,T_Shipments[Effective_Week],41))</f>
        <v/>
      </c>
      <c r="AQ22">
        <f>IF(COUNTIF(Material_Detail!$DE:$DE,$A22)&gt;0,IF(ISNUMBER(SEARCH("[済]",INDEX(Material_Detail!$D:$DC,MATCH($A22,Material_Detail!$DE:$DE,0)+1,42))),0,IFERROR(INDEX(Material_Detail!$D:$DC,MATCH($A22,Material_Detail!$DE:$DE,0),42),0)),SUMIFS(T_Shipments[Confirmed_Qty],T_Shipments[Part Name],$A22,T_Shipments[Effective_Week],42))</f>
        <v/>
      </c>
      <c r="AR22">
        <f>IF(COUNTIF(Material_Detail!$DE:$DE,$A22)&gt;0,IF(ISNUMBER(SEARCH("[済]",INDEX(Material_Detail!$D:$DC,MATCH($A22,Material_Detail!$DE:$DE,0)+1,43))),0,IFERROR(INDEX(Material_Detail!$D:$DC,MATCH($A22,Material_Detail!$DE:$DE,0),43),0)),SUMIFS(T_Shipments[Confirmed_Qty],T_Shipments[Part Name],$A22,T_Shipments[Effective_Week],43))</f>
        <v/>
      </c>
      <c r="AS22">
        <f>IF(COUNTIF(Material_Detail!$DE:$DE,$A22)&gt;0,IF(ISNUMBER(SEARCH("[済]",INDEX(Material_Detail!$D:$DC,MATCH($A22,Material_Detail!$DE:$DE,0)+1,44))),0,IFERROR(INDEX(Material_Detail!$D:$DC,MATCH($A22,Material_Detail!$DE:$DE,0),44),0)),SUMIFS(T_Shipments[Confirmed_Qty],T_Shipments[Part Name],$A22,T_Shipments[Effective_Week],44))</f>
        <v/>
      </c>
      <c r="AT22">
        <f>IF(COUNTIF(Material_Detail!$DE:$DE,$A22)&gt;0,IF(ISNUMBER(SEARCH("[済]",INDEX(Material_Detail!$D:$DC,MATCH($A22,Material_Detail!$DE:$DE,0)+1,45))),0,IFERROR(INDEX(Material_Detail!$D:$DC,MATCH($A22,Material_Detail!$DE:$DE,0),45),0)),SUMIFS(T_Shipments[Confirmed_Qty],T_Shipments[Part Name],$A22,T_Shipments[Effective_Week],45))</f>
        <v/>
      </c>
      <c r="AU22">
        <f>IF(COUNTIF(Material_Detail!$DE:$DE,$A22)&gt;0,IF(ISNUMBER(SEARCH("[済]",INDEX(Material_Detail!$D:$DC,MATCH($A22,Material_Detail!$DE:$DE,0)+1,46))),0,IFERROR(INDEX(Material_Detail!$D:$DC,MATCH($A22,Material_Detail!$DE:$DE,0),46),0)),SUMIFS(T_Shipments[Confirmed_Qty],T_Shipments[Part Name],$A22,T_Shipments[Effective_Week],46))</f>
        <v/>
      </c>
      <c r="AV22">
        <f>IF(COUNTIF(Material_Detail!$DE:$DE,$A22)&gt;0,IF(ISNUMBER(SEARCH("[済]",INDEX(Material_Detail!$D:$DC,MATCH($A22,Material_Detail!$DE:$DE,0)+1,47))),0,IFERROR(INDEX(Material_Detail!$D:$DC,MATCH($A22,Material_Detail!$DE:$DE,0),47),0)),SUMIFS(T_Shipments[Confirmed_Qty],T_Shipments[Part Name],$A22,T_Shipments[Effective_Week],47))</f>
        <v/>
      </c>
      <c r="AW22">
        <f>IF(COUNTIF(Material_Detail!$DE:$DE,$A22)&gt;0,IF(ISNUMBER(SEARCH("[済]",INDEX(Material_Detail!$D:$DC,MATCH($A22,Material_Detail!$DE:$DE,0)+1,48))),0,IFERROR(INDEX(Material_Detail!$D:$DC,MATCH($A22,Material_Detail!$DE:$DE,0),48),0)),SUMIFS(T_Shipments[Confirmed_Qty],T_Shipments[Part Name],$A22,T_Shipments[Effective_Week],48))</f>
        <v/>
      </c>
      <c r="AX22">
        <f>IF(COUNTIF(Material_Detail!$DE:$DE,$A22)&gt;0,IF(ISNUMBER(SEARCH("[済]",INDEX(Material_Detail!$D:$DC,MATCH($A22,Material_Detail!$DE:$DE,0)+1,49))),0,IFERROR(INDEX(Material_Detail!$D:$DC,MATCH($A22,Material_Detail!$DE:$DE,0),49),0)),SUMIFS(T_Shipments[Confirmed_Qty],T_Shipments[Part Name],$A22,T_Shipments[Effective_Week],49))</f>
        <v/>
      </c>
      <c r="AY22">
        <f>IF(COUNTIF(Material_Detail!$DE:$DE,$A22)&gt;0,IF(ISNUMBER(SEARCH("[済]",INDEX(Material_Detail!$D:$DC,MATCH($A22,Material_Detail!$DE:$DE,0)+1,50))),0,IFERROR(INDEX(Material_Detail!$D:$DC,MATCH($A22,Material_Detail!$DE:$DE,0),50),0)),SUMIFS(T_Shipments[Confirmed_Qty],T_Shipments[Part Name],$A22,T_Shipments[Effective_Week],50))</f>
        <v/>
      </c>
      <c r="AZ22">
        <f>IF(COUNTIF(Material_Detail!$DE:$DE,$A22)&gt;0,IF(ISNUMBER(SEARCH("[済]",INDEX(Material_Detail!$D:$DC,MATCH($A22,Material_Detail!$DE:$DE,0)+1,51))),0,IFERROR(INDEX(Material_Detail!$D:$DC,MATCH($A22,Material_Detail!$DE:$DE,0),51),0)),SUMIFS(T_Shipments[Confirmed_Qty],T_Shipments[Part Name],$A22,T_Shipments[Effective_Week],51))</f>
        <v/>
      </c>
      <c r="BA22">
        <f>IF(COUNTIF(Material_Detail!$DE:$DE,$A22)&gt;0,IF(ISNUMBER(SEARCH("[済]",INDEX(Material_Detail!$D:$DC,MATCH($A22,Material_Detail!$DE:$DE,0)+1,52))),0,IFERROR(INDEX(Material_Detail!$D:$DC,MATCH($A22,Material_Detail!$DE:$DE,0),52),0)),SUMIFS(T_Shipments[Confirmed_Qty],T_Shipments[Part Name],$A22,T_Shipments[Effective_Week],52))</f>
        <v/>
      </c>
      <c r="BB22">
        <f>IF(COUNTIF(Material_Detail!$DE:$DE,$A22)&gt;0,IF(ISNUMBER(SEARCH("[済]",INDEX(Material_Detail!$D:$DC,MATCH($A22,Material_Detail!$DE:$DE,0)+1,53))),0,IFERROR(INDEX(Material_Detail!$D:$DC,MATCH($A22,Material_Detail!$DE:$DE,0),53),0)),SUMIFS(T_Shipments[Confirmed_Qty],T_Shipments[Part Name],$A22,T_Shipments[Effective_Week],53))</f>
        <v/>
      </c>
      <c r="BC22">
        <f>IF(COUNTIF(Material_Detail!$DE:$DE,$A22)&gt;0,IF(ISNUMBER(SEARCH("[済]",INDEX(Material_Detail!$D:$DC,MATCH($A22,Material_Detail!$DE:$DE,0)+1,54))),0,IFERROR(INDEX(Material_Detail!$D:$DC,MATCH($A22,Material_Detail!$DE:$DE,0),54),0)),SUMIFS(T_Shipments[Confirmed_Qty],T_Shipments[Part Name],$A22,T_Shipments[Effective_Week],54))</f>
        <v/>
      </c>
      <c r="BD22">
        <f>IF(COUNTIF(Material_Detail!$DE:$DE,$A22)&gt;0,IF(ISNUMBER(SEARCH("[済]",INDEX(Material_Detail!$D:$DC,MATCH($A22,Material_Detail!$DE:$DE,0)+1,55))),0,IFERROR(INDEX(Material_Detail!$D:$DC,MATCH($A22,Material_Detail!$DE:$DE,0),55),0)),SUMIFS(T_Shipments[Confirmed_Qty],T_Shipments[Part Name],$A22,T_Shipments[Effective_Week],55))</f>
        <v/>
      </c>
      <c r="BE22">
        <f>IF(COUNTIF(Material_Detail!$DE:$DE,$A22)&gt;0,IF(ISNUMBER(SEARCH("[済]",INDEX(Material_Detail!$D:$DC,MATCH($A22,Material_Detail!$DE:$DE,0)+1,56))),0,IFERROR(INDEX(Material_Detail!$D:$DC,MATCH($A22,Material_Detail!$DE:$DE,0),56),0)),SUMIFS(T_Shipments[Confirmed_Qty],T_Shipments[Part Name],$A22,T_Shipments[Effective_Week],56))</f>
        <v/>
      </c>
      <c r="BF22">
        <f>IF(COUNTIF(Material_Detail!$DE:$DE,$A22)&gt;0,IF(ISNUMBER(SEARCH("[済]",INDEX(Material_Detail!$D:$DC,MATCH($A22,Material_Detail!$DE:$DE,0)+1,57))),0,IFERROR(INDEX(Material_Detail!$D:$DC,MATCH($A22,Material_Detail!$DE:$DE,0),57),0)),SUMIFS(T_Shipments[Confirmed_Qty],T_Shipments[Part Name],$A22,T_Shipments[Effective_Week],57))</f>
        <v/>
      </c>
      <c r="BG22">
        <f>IF(COUNTIF(Material_Detail!$DE:$DE,$A22)&gt;0,IF(ISNUMBER(SEARCH("[済]",INDEX(Material_Detail!$D:$DC,MATCH($A22,Material_Detail!$DE:$DE,0)+1,58))),0,IFERROR(INDEX(Material_Detail!$D:$DC,MATCH($A22,Material_Detail!$DE:$DE,0),58),0)),SUMIFS(T_Shipments[Confirmed_Qty],T_Shipments[Part Name],$A22,T_Shipments[Effective_Week],58))</f>
        <v/>
      </c>
      <c r="BH22">
        <f>IF(COUNTIF(Material_Detail!$DE:$DE,$A22)&gt;0,IF(ISNUMBER(SEARCH("[済]",INDEX(Material_Detail!$D:$DC,MATCH($A22,Material_Detail!$DE:$DE,0)+1,59))),0,IFERROR(INDEX(Material_Detail!$D:$DC,MATCH($A22,Material_Detail!$DE:$DE,0),59),0)),SUMIFS(T_Shipments[Confirmed_Qty],T_Shipments[Part Name],$A22,T_Shipments[Effective_Week],59))</f>
        <v/>
      </c>
      <c r="BI22">
        <f>IF(COUNTIF(Material_Detail!$DE:$DE,$A22)&gt;0,IF(ISNUMBER(SEARCH("[済]",INDEX(Material_Detail!$D:$DC,MATCH($A22,Material_Detail!$DE:$DE,0)+1,60))),0,IFERROR(INDEX(Material_Detail!$D:$DC,MATCH($A22,Material_Detail!$DE:$DE,0),60),0)),SUMIFS(T_Shipments[Confirmed_Qty],T_Shipments[Part Name],$A22,T_Shipments[Effective_Week],60))</f>
        <v/>
      </c>
      <c r="BJ22">
        <f>IF(COUNTIF(Material_Detail!$DE:$DE,$A22)&gt;0,IF(ISNUMBER(SEARCH("[済]",INDEX(Material_Detail!$D:$DC,MATCH($A22,Material_Detail!$DE:$DE,0)+1,61))),0,IFERROR(INDEX(Material_Detail!$D:$DC,MATCH($A22,Material_Detail!$DE:$DE,0),61),0)),SUMIFS(T_Shipments[Confirmed_Qty],T_Shipments[Part Name],$A22,T_Shipments[Effective_Week],61))</f>
        <v/>
      </c>
      <c r="BK22">
        <f>IF(COUNTIF(Material_Detail!$DE:$DE,$A22)&gt;0,IF(ISNUMBER(SEARCH("[済]",INDEX(Material_Detail!$D:$DC,MATCH($A22,Material_Detail!$DE:$DE,0)+1,62))),0,IFERROR(INDEX(Material_Detail!$D:$DC,MATCH($A22,Material_Detail!$DE:$DE,0),62),0)),SUMIFS(T_Shipments[Confirmed_Qty],T_Shipments[Part Name],$A22,T_Shipments[Effective_Week],62))</f>
        <v/>
      </c>
      <c r="BL22">
        <f>IF(COUNTIF(Material_Detail!$DE:$DE,$A22)&gt;0,IF(ISNUMBER(SEARCH("[済]",INDEX(Material_Detail!$D:$DC,MATCH($A22,Material_Detail!$DE:$DE,0)+1,63))),0,IFERROR(INDEX(Material_Detail!$D:$DC,MATCH($A22,Material_Detail!$DE:$DE,0),63),0)),SUMIFS(T_Shipments[Confirmed_Qty],T_Shipments[Part Name],$A22,T_Shipments[Effective_Week],63))</f>
        <v/>
      </c>
      <c r="BM22">
        <f>IF(COUNTIF(Material_Detail!$DE:$DE,$A22)&gt;0,IF(ISNUMBER(SEARCH("[済]",INDEX(Material_Detail!$D:$DC,MATCH($A22,Material_Detail!$DE:$DE,0)+1,64))),0,IFERROR(INDEX(Material_Detail!$D:$DC,MATCH($A22,Material_Detail!$DE:$DE,0),64),0)),SUMIFS(T_Shipments[Confirmed_Qty],T_Shipments[Part Name],$A22,T_Shipments[Effective_Week],64))</f>
        <v/>
      </c>
      <c r="BN22">
        <f>IF(COUNTIF(Material_Detail!$DE:$DE,$A22)&gt;0,IF(ISNUMBER(SEARCH("[済]",INDEX(Material_Detail!$D:$DC,MATCH($A22,Material_Detail!$DE:$DE,0)+1,65))),0,IFERROR(INDEX(Material_Detail!$D:$DC,MATCH($A22,Material_Detail!$DE:$DE,0),65),0)),SUMIFS(T_Shipments[Confirmed_Qty],T_Shipments[Part Name],$A22,T_Shipments[Effective_Week],65))</f>
        <v/>
      </c>
      <c r="BO22">
        <f>IF(COUNTIF(Material_Detail!$DE:$DE,$A22)&gt;0,IF(ISNUMBER(SEARCH("[済]",INDEX(Material_Detail!$D:$DC,MATCH($A22,Material_Detail!$DE:$DE,0)+1,66))),0,IFERROR(INDEX(Material_Detail!$D:$DC,MATCH($A22,Material_Detail!$DE:$DE,0),66),0)),SUMIFS(T_Shipments[Confirmed_Qty],T_Shipments[Part Name],$A22,T_Shipments[Effective_Week],66))</f>
        <v/>
      </c>
      <c r="BP22">
        <f>IF(COUNTIF(Material_Detail!$DE:$DE,$A22)&gt;0,IF(ISNUMBER(SEARCH("[済]",INDEX(Material_Detail!$D:$DC,MATCH($A22,Material_Detail!$DE:$DE,0)+1,67))),0,IFERROR(INDEX(Material_Detail!$D:$DC,MATCH($A22,Material_Detail!$DE:$DE,0),67),0)),SUMIFS(T_Shipments[Confirmed_Qty],T_Shipments[Part Name],$A22,T_Shipments[Effective_Week],67))</f>
        <v/>
      </c>
      <c r="BQ22">
        <f>IF(COUNTIF(Material_Detail!$DE:$DE,$A22)&gt;0,IF(ISNUMBER(SEARCH("[済]",INDEX(Material_Detail!$D:$DC,MATCH($A22,Material_Detail!$DE:$DE,0)+1,68))),0,IFERROR(INDEX(Material_Detail!$D:$DC,MATCH($A22,Material_Detail!$DE:$DE,0),68),0)),SUMIFS(T_Shipments[Confirmed_Qty],T_Shipments[Part Name],$A22,T_Shipments[Effective_Week],68))</f>
        <v/>
      </c>
      <c r="BR22">
        <f>IF(COUNTIF(Material_Detail!$DE:$DE,$A22)&gt;0,IF(ISNUMBER(SEARCH("[済]",INDEX(Material_Detail!$D:$DC,MATCH($A22,Material_Detail!$DE:$DE,0)+1,69))),0,IFERROR(INDEX(Material_Detail!$D:$DC,MATCH($A22,Material_Detail!$DE:$DE,0),69),0)),SUMIFS(T_Shipments[Confirmed_Qty],T_Shipments[Part Name],$A22,T_Shipments[Effective_Week],69))</f>
        <v/>
      </c>
      <c r="BS22">
        <f>IF(COUNTIF(Material_Detail!$DE:$DE,$A22)&gt;0,IF(ISNUMBER(SEARCH("[済]",INDEX(Material_Detail!$D:$DC,MATCH($A22,Material_Detail!$DE:$DE,0)+1,70))),0,IFERROR(INDEX(Material_Detail!$D:$DC,MATCH($A22,Material_Detail!$DE:$DE,0),70),0)),SUMIFS(T_Shipments[Confirmed_Qty],T_Shipments[Part Name],$A22,T_Shipments[Effective_Week],70))</f>
        <v/>
      </c>
      <c r="BT22">
        <f>IF(COUNTIF(Material_Detail!$DE:$DE,$A22)&gt;0,IF(ISNUMBER(SEARCH("[済]",INDEX(Material_Detail!$D:$DC,MATCH($A22,Material_Detail!$DE:$DE,0)+1,71))),0,IFERROR(INDEX(Material_Detail!$D:$DC,MATCH($A22,Material_Detail!$DE:$DE,0),71),0)),SUMIFS(T_Shipments[Confirmed_Qty],T_Shipments[Part Name],$A22,T_Shipments[Effective_Week],71))</f>
        <v/>
      </c>
      <c r="BU22">
        <f>IF(COUNTIF(Material_Detail!$DE:$DE,$A22)&gt;0,IF(ISNUMBER(SEARCH("[済]",INDEX(Material_Detail!$D:$DC,MATCH($A22,Material_Detail!$DE:$DE,0)+1,72))),0,IFERROR(INDEX(Material_Detail!$D:$DC,MATCH($A22,Material_Detail!$DE:$DE,0),72),0)),SUMIFS(T_Shipments[Confirmed_Qty],T_Shipments[Part Name],$A22,T_Shipments[Effective_Week],72))</f>
        <v/>
      </c>
      <c r="BV22">
        <f>IF(COUNTIF(Material_Detail!$DE:$DE,$A22)&gt;0,IF(ISNUMBER(SEARCH("[済]",INDEX(Material_Detail!$D:$DC,MATCH($A22,Material_Detail!$DE:$DE,0)+1,73))),0,IFERROR(INDEX(Material_Detail!$D:$DC,MATCH($A22,Material_Detail!$DE:$DE,0),73),0)),SUMIFS(T_Shipments[Confirmed_Qty],T_Shipments[Part Name],$A22,T_Shipments[Effective_Week],73))</f>
        <v/>
      </c>
      <c r="BW22">
        <f>IF(COUNTIF(Material_Detail!$DE:$DE,$A22)&gt;0,IF(ISNUMBER(SEARCH("[済]",INDEX(Material_Detail!$D:$DC,MATCH($A22,Material_Detail!$DE:$DE,0)+1,74))),0,IFERROR(INDEX(Material_Detail!$D:$DC,MATCH($A22,Material_Detail!$DE:$DE,0),74),0)),SUMIFS(T_Shipments[Confirmed_Qty],T_Shipments[Part Name],$A22,T_Shipments[Effective_Week],74))</f>
        <v/>
      </c>
      <c r="BX22">
        <f>IF(COUNTIF(Material_Detail!$DE:$DE,$A22)&gt;0,IF(ISNUMBER(SEARCH("[済]",INDEX(Material_Detail!$D:$DC,MATCH($A22,Material_Detail!$DE:$DE,0)+1,75))),0,IFERROR(INDEX(Material_Detail!$D:$DC,MATCH($A22,Material_Detail!$DE:$DE,0),75),0)),SUMIFS(T_Shipments[Confirmed_Qty],T_Shipments[Part Name],$A22,T_Shipments[Effective_Week],75))</f>
        <v/>
      </c>
      <c r="BY22">
        <f>IF(COUNTIF(Material_Detail!$DE:$DE,$A22)&gt;0,IF(ISNUMBER(SEARCH("[済]",INDEX(Material_Detail!$D:$DC,MATCH($A22,Material_Detail!$DE:$DE,0)+1,76))),0,IFERROR(INDEX(Material_Detail!$D:$DC,MATCH($A22,Material_Detail!$DE:$DE,0),76),0)),SUMIFS(T_Shipments[Confirmed_Qty],T_Shipments[Part Name],$A22,T_Shipments[Effective_Week],76))</f>
        <v/>
      </c>
      <c r="BZ22">
        <f>IF(COUNTIF(Material_Detail!$DE:$DE,$A22)&gt;0,IF(ISNUMBER(SEARCH("[済]",INDEX(Material_Detail!$D:$DC,MATCH($A22,Material_Detail!$DE:$DE,0)+1,77))),0,IFERROR(INDEX(Material_Detail!$D:$DC,MATCH($A22,Material_Detail!$DE:$DE,0),77),0)),SUMIFS(T_Shipments[Confirmed_Qty],T_Shipments[Part Name],$A22,T_Shipments[Effective_Week],77))</f>
        <v/>
      </c>
      <c r="CA22">
        <f>IF(COUNTIF(Material_Detail!$DE:$DE,$A22)&gt;0,IF(ISNUMBER(SEARCH("[済]",INDEX(Material_Detail!$D:$DC,MATCH($A22,Material_Detail!$DE:$DE,0)+1,78))),0,IFERROR(INDEX(Material_Detail!$D:$DC,MATCH($A22,Material_Detail!$DE:$DE,0),78),0)),SUMIFS(T_Shipments[Confirmed_Qty],T_Shipments[Part Name],$A22,T_Shipments[Effective_Week],78))</f>
        <v/>
      </c>
      <c r="CB22">
        <f>IF(COUNTIF(Material_Detail!$DE:$DE,$A22)&gt;0,IF(ISNUMBER(SEARCH("[済]",INDEX(Material_Detail!$D:$DC,MATCH($A22,Material_Detail!$DE:$DE,0)+1,79))),0,IFERROR(INDEX(Material_Detail!$D:$DC,MATCH($A22,Material_Detail!$DE:$DE,0),79),0)),SUMIFS(T_Shipments[Confirmed_Qty],T_Shipments[Part Name],$A22,T_Shipments[Effective_Week],79))</f>
        <v/>
      </c>
      <c r="CC22">
        <f>IF(COUNTIF(Material_Detail!$DE:$DE,$A22)&gt;0,IF(ISNUMBER(SEARCH("[済]",INDEX(Material_Detail!$D:$DC,MATCH($A22,Material_Detail!$DE:$DE,0)+1,80))),0,IFERROR(INDEX(Material_Detail!$D:$DC,MATCH($A22,Material_Detail!$DE:$DE,0),80),0)),SUMIFS(T_Shipments[Confirmed_Qty],T_Shipments[Part Name],$A22,T_Shipments[Effective_Week],80))</f>
        <v/>
      </c>
      <c r="CD22">
        <f>IF(COUNTIF(Material_Detail!$DE:$DE,$A22)&gt;0,IF(ISNUMBER(SEARCH("[済]",INDEX(Material_Detail!$D:$DC,MATCH($A22,Material_Detail!$DE:$DE,0)+1,81))),0,IFERROR(INDEX(Material_Detail!$D:$DC,MATCH($A22,Material_Detail!$DE:$DE,0),81),0)),SUMIFS(T_Shipments[Confirmed_Qty],T_Shipments[Part Name],$A22,T_Shipments[Effective_Week],81))</f>
        <v/>
      </c>
      <c r="CE22">
        <f>IF(COUNTIF(Material_Detail!$DE:$DE,$A22)&gt;0,IF(ISNUMBER(SEARCH("[済]",INDEX(Material_Detail!$D:$DC,MATCH($A22,Material_Detail!$DE:$DE,0)+1,82))),0,IFERROR(INDEX(Material_Detail!$D:$DC,MATCH($A22,Material_Detail!$DE:$DE,0),82),0)),SUMIFS(T_Shipments[Confirmed_Qty],T_Shipments[Part Name],$A22,T_Shipments[Effective_Week],82))</f>
        <v/>
      </c>
      <c r="CF22">
        <f>IF(COUNTIF(Material_Detail!$DE:$DE,$A22)&gt;0,IF(ISNUMBER(SEARCH("[済]",INDEX(Material_Detail!$D:$DC,MATCH($A22,Material_Detail!$DE:$DE,0)+1,83))),0,IFERROR(INDEX(Material_Detail!$D:$DC,MATCH($A22,Material_Detail!$DE:$DE,0),83),0)),SUMIFS(T_Shipments[Confirmed_Qty],T_Shipments[Part Name],$A22,T_Shipments[Effective_Week],83))</f>
        <v/>
      </c>
      <c r="CG22">
        <f>IF(COUNTIF(Material_Detail!$DE:$DE,$A22)&gt;0,IF(ISNUMBER(SEARCH("[済]",INDEX(Material_Detail!$D:$DC,MATCH($A22,Material_Detail!$DE:$DE,0)+1,84))),0,IFERROR(INDEX(Material_Detail!$D:$DC,MATCH($A22,Material_Detail!$DE:$DE,0),84),0)),SUMIFS(T_Shipments[Confirmed_Qty],T_Shipments[Part Name],$A22,T_Shipments[Effective_Week],84))</f>
        <v/>
      </c>
      <c r="CH22">
        <f>IF(COUNTIF(Material_Detail!$DE:$DE,$A22)&gt;0,IF(ISNUMBER(SEARCH("[済]",INDEX(Material_Detail!$D:$DC,MATCH($A22,Material_Detail!$DE:$DE,0)+1,85))),0,IFERROR(INDEX(Material_Detail!$D:$DC,MATCH($A22,Material_Detail!$DE:$DE,0),85),0)),SUMIFS(T_Shipments[Confirmed_Qty],T_Shipments[Part Name],$A22,T_Shipments[Effective_Week],85))</f>
        <v/>
      </c>
      <c r="CI22">
        <f>IF(COUNTIF(Material_Detail!$DE:$DE,$A22)&gt;0,IF(ISNUMBER(SEARCH("[済]",INDEX(Material_Detail!$D:$DC,MATCH($A22,Material_Detail!$DE:$DE,0)+1,86))),0,IFERROR(INDEX(Material_Detail!$D:$DC,MATCH($A22,Material_Detail!$DE:$DE,0),86),0)),SUMIFS(T_Shipments[Confirmed_Qty],T_Shipments[Part Name],$A22,T_Shipments[Effective_Week],86))</f>
        <v/>
      </c>
      <c r="CJ22">
        <f>IF(COUNTIF(Material_Detail!$DE:$DE,$A22)&gt;0,IF(ISNUMBER(SEARCH("[済]",INDEX(Material_Detail!$D:$DC,MATCH($A22,Material_Detail!$DE:$DE,0)+1,87))),0,IFERROR(INDEX(Material_Detail!$D:$DC,MATCH($A22,Material_Detail!$DE:$DE,0),87),0)),SUMIFS(T_Shipments[Confirmed_Qty],T_Shipments[Part Name],$A22,T_Shipments[Effective_Week],87))</f>
        <v/>
      </c>
      <c r="CK22">
        <f>IF(COUNTIF(Material_Detail!$DE:$DE,$A22)&gt;0,IF(ISNUMBER(SEARCH("[済]",INDEX(Material_Detail!$D:$DC,MATCH($A22,Material_Detail!$DE:$DE,0)+1,88))),0,IFERROR(INDEX(Material_Detail!$D:$DC,MATCH($A22,Material_Detail!$DE:$DE,0),88),0)),SUMIFS(T_Shipments[Confirmed_Qty],T_Shipments[Part Name],$A22,T_Shipments[Effective_Week],88))</f>
        <v/>
      </c>
      <c r="CL22">
        <f>IF(COUNTIF(Material_Detail!$DE:$DE,$A22)&gt;0,IF(ISNUMBER(SEARCH("[済]",INDEX(Material_Detail!$D:$DC,MATCH($A22,Material_Detail!$DE:$DE,0)+1,89))),0,IFERROR(INDEX(Material_Detail!$D:$DC,MATCH($A22,Material_Detail!$DE:$DE,0),89),0)),SUMIFS(T_Shipments[Confirmed_Qty],T_Shipments[Part Name],$A22,T_Shipments[Effective_Week],89))</f>
        <v/>
      </c>
      <c r="CM22">
        <f>IF(COUNTIF(Material_Detail!$DE:$DE,$A22)&gt;0,IF(ISNUMBER(SEARCH("[済]",INDEX(Material_Detail!$D:$DC,MATCH($A22,Material_Detail!$DE:$DE,0)+1,90))),0,IFERROR(INDEX(Material_Detail!$D:$DC,MATCH($A22,Material_Detail!$DE:$DE,0),90),0)),SUMIFS(T_Shipments[Confirmed_Qty],T_Shipments[Part Name],$A22,T_Shipments[Effective_Week],90))</f>
        <v/>
      </c>
      <c r="CN22">
        <f>IF(COUNTIF(Material_Detail!$DE:$DE,$A22)&gt;0,IF(ISNUMBER(SEARCH("[済]",INDEX(Material_Detail!$D:$DC,MATCH($A22,Material_Detail!$DE:$DE,0)+1,91))),0,IFERROR(INDEX(Material_Detail!$D:$DC,MATCH($A22,Material_Detail!$DE:$DE,0),91),0)),SUMIFS(T_Shipments[Confirmed_Qty],T_Shipments[Part Name],$A22,T_Shipments[Effective_Week],91))</f>
        <v/>
      </c>
      <c r="CO22">
        <f>IF(COUNTIF(Material_Detail!$DE:$DE,$A22)&gt;0,IF(ISNUMBER(SEARCH("[済]",INDEX(Material_Detail!$D:$DC,MATCH($A22,Material_Detail!$DE:$DE,0)+1,92))),0,IFERROR(INDEX(Material_Detail!$D:$DC,MATCH($A22,Material_Detail!$DE:$DE,0),92),0)),SUMIFS(T_Shipments[Confirmed_Qty],T_Shipments[Part Name],$A22,T_Shipments[Effective_Week],92))</f>
        <v/>
      </c>
      <c r="CP22">
        <f>IF(COUNTIF(Material_Detail!$DE:$DE,$A22)&gt;0,IF(ISNUMBER(SEARCH("[済]",INDEX(Material_Detail!$D:$DC,MATCH($A22,Material_Detail!$DE:$DE,0)+1,93))),0,IFERROR(INDEX(Material_Detail!$D:$DC,MATCH($A22,Material_Detail!$DE:$DE,0),93),0)),SUMIFS(T_Shipments[Confirmed_Qty],T_Shipments[Part Name],$A22,T_Shipments[Effective_Week],93))</f>
        <v/>
      </c>
      <c r="CQ22">
        <f>IF(COUNTIF(Material_Detail!$DE:$DE,$A22)&gt;0,IF(ISNUMBER(SEARCH("[済]",INDEX(Material_Detail!$D:$DC,MATCH($A22,Material_Detail!$DE:$DE,0)+1,94))),0,IFERROR(INDEX(Material_Detail!$D:$DC,MATCH($A22,Material_Detail!$DE:$DE,0),94),0)),SUMIFS(T_Shipments[Confirmed_Qty],T_Shipments[Part Name],$A22,T_Shipments[Effective_Week],94))</f>
        <v/>
      </c>
      <c r="CR22">
        <f>IF(COUNTIF(Material_Detail!$DE:$DE,$A22)&gt;0,IF(ISNUMBER(SEARCH("[済]",INDEX(Material_Detail!$D:$DC,MATCH($A22,Material_Detail!$DE:$DE,0)+1,95))),0,IFERROR(INDEX(Material_Detail!$D:$DC,MATCH($A22,Material_Detail!$DE:$DE,0),95),0)),SUMIFS(T_Shipments[Confirmed_Qty],T_Shipments[Part Name],$A22,T_Shipments[Effective_Week],95))</f>
        <v/>
      </c>
      <c r="CS22">
        <f>IF(COUNTIF(Material_Detail!$DE:$DE,$A22)&gt;0,IF(ISNUMBER(SEARCH("[済]",INDEX(Material_Detail!$D:$DC,MATCH($A22,Material_Detail!$DE:$DE,0)+1,96))),0,IFERROR(INDEX(Material_Detail!$D:$DC,MATCH($A22,Material_Detail!$DE:$DE,0),96),0)),SUMIFS(T_Shipments[Confirmed_Qty],T_Shipments[Part Name],$A22,T_Shipments[Effective_Week],96))</f>
        <v/>
      </c>
      <c r="CT22">
        <f>IF(COUNTIF(Material_Detail!$DE:$DE,$A22)&gt;0,IF(ISNUMBER(SEARCH("[済]",INDEX(Material_Detail!$D:$DC,MATCH($A22,Material_Detail!$DE:$DE,0)+1,97))),0,IFERROR(INDEX(Material_Detail!$D:$DC,MATCH($A22,Material_Detail!$DE:$DE,0),97),0)),SUMIFS(T_Shipments[Confirmed_Qty],T_Shipments[Part Name],$A22,T_Shipments[Effective_Week],97))</f>
        <v/>
      </c>
      <c r="CU22">
        <f>IF(COUNTIF(Material_Detail!$DE:$DE,$A22)&gt;0,IF(ISNUMBER(SEARCH("[済]",INDEX(Material_Detail!$D:$DC,MATCH($A22,Material_Detail!$DE:$DE,0)+1,98))),0,IFERROR(INDEX(Material_Detail!$D:$DC,MATCH($A22,Material_Detail!$DE:$DE,0),98),0)),SUMIFS(T_Shipments[Confirmed_Qty],T_Shipments[Part Name],$A22,T_Shipments[Effective_Week],98))</f>
        <v/>
      </c>
      <c r="CV22">
        <f>IF(COUNTIF(Material_Detail!$DE:$DE,$A22)&gt;0,IF(ISNUMBER(SEARCH("[済]",INDEX(Material_Detail!$D:$DC,MATCH($A22,Material_Detail!$DE:$DE,0)+1,99))),0,IFERROR(INDEX(Material_Detail!$D:$DC,MATCH($A22,Material_Detail!$DE:$DE,0),99),0)),SUMIFS(T_Shipments[Confirmed_Qty],T_Shipments[Part Name],$A22,T_Shipments[Effective_Week],99))</f>
        <v/>
      </c>
      <c r="CW22">
        <f>IF(COUNTIF(Material_Detail!$DE:$DE,$A22)&gt;0,IF(ISNUMBER(SEARCH("[済]",INDEX(Material_Detail!$D:$DC,MATCH($A22,Material_Detail!$DE:$DE,0)+1,100))),0,IFERROR(INDEX(Material_Detail!$D:$DC,MATCH($A22,Material_Detail!$DE:$DE,0),100),0)),SUMIFS(T_Shipments[Confirmed_Qty],T_Shipments[Part Name],$A22,T_Shipments[Effective_Week],100))</f>
        <v/>
      </c>
      <c r="CX22">
        <f>IF(COUNTIF(Material_Detail!$DE:$DE,$A22)&gt;0,IF(ISNUMBER(SEARCH("[済]",INDEX(Material_Detail!$D:$DC,MATCH($A22,Material_Detail!$DE:$DE,0)+1,101))),0,IFERROR(INDEX(Material_Detail!$D:$DC,MATCH($A22,Material_Detail!$DE:$DE,0),101),0)),SUMIFS(T_Shipments[Confirmed_Qty],T_Shipments[Part Name],$A22,T_Shipments[Effective_Week],101))</f>
        <v/>
      </c>
      <c r="CY22">
        <f>IF(COUNTIF(Material_Detail!$DE:$DE,$A22)&gt;0,IF(ISNUMBER(SEARCH("[済]",INDEX(Material_Detail!$D:$DC,MATCH($A22,Material_Detail!$DE:$DE,0)+1,102))),0,IFERROR(INDEX(Material_Detail!$D:$DC,MATCH($A22,Material_Detail!$DE:$DE,0),102),0)),SUMIFS(T_Shipments[Confirmed_Qty],T_Shipments[Part Name],$A22,T_Shipments[Effective_Week],102))</f>
        <v/>
      </c>
      <c r="CZ22">
        <f>IF(COUNTIF(Material_Detail!$DE:$DE,$A22)&gt;0,IF(ISNUMBER(SEARCH("[済]",INDEX(Material_Detail!$D:$DC,MATCH($A22,Material_Detail!$DE:$DE,0)+1,103))),0,IFERROR(INDEX(Material_Detail!$D:$DC,MATCH($A22,Material_Detail!$DE:$DE,0),103),0)),SUMIFS(T_Shipments[Confirmed_Qty],T_Shipments[Part Name],$A22,T_Shipments[Effective_Week],103))</f>
        <v/>
      </c>
      <c r="DA22">
        <f>IF(COUNTIF(Material_Detail!$DE:$DE,$A22)&gt;0,IF(ISNUMBER(SEARCH("[済]",INDEX(Material_Detail!$D:$DC,MATCH($A22,Material_Detail!$DE:$DE,0)+1,104))),0,IFERROR(INDEX(Material_Detail!$D:$DC,MATCH($A22,Material_Detail!$DE:$DE,0),104),0)),SUMIFS(T_Shipments[Confirmed_Qty],T_Shipments[Part Name],$A22,T_Shipments[Effective_Week],104))</f>
        <v/>
      </c>
    </row>
    <row r="23">
      <c r="A23" t="inlineStr">
        <is>
          <t>CHEM-1110</t>
        </is>
      </c>
      <c r="B23">
        <f>IF(COUNTIF(Material_Detail!$DE:$DE,$A23)&gt;0,IF(ISNUMBER(SEARCH("[済]",INDEX(Material_Detail!$D:$DC,MATCH($A23,Material_Detail!$DE:$DE,0)+1,1))),0,IFERROR(INDEX(Material_Detail!$D:$DC,MATCH($A23,Material_Detail!$DE:$DE,0),1),0)),SUMIFS(T_Shipments[Confirmed_Qty],T_Shipments[Part Name],$A23,T_Shipments[Effective_Week],1))</f>
        <v/>
      </c>
      <c r="C23">
        <f>IF(COUNTIF(Material_Detail!$DE:$DE,$A23)&gt;0,IF(ISNUMBER(SEARCH("[済]",INDEX(Material_Detail!$D:$DC,MATCH($A23,Material_Detail!$DE:$DE,0)+1,2))),0,IFERROR(INDEX(Material_Detail!$D:$DC,MATCH($A23,Material_Detail!$DE:$DE,0),2),0)),SUMIFS(T_Shipments[Confirmed_Qty],T_Shipments[Part Name],$A23,T_Shipments[Effective_Week],2))</f>
        <v/>
      </c>
      <c r="D23">
        <f>IF(COUNTIF(Material_Detail!$DE:$DE,$A23)&gt;0,IF(ISNUMBER(SEARCH("[済]",INDEX(Material_Detail!$D:$DC,MATCH($A23,Material_Detail!$DE:$DE,0)+1,3))),0,IFERROR(INDEX(Material_Detail!$D:$DC,MATCH($A23,Material_Detail!$DE:$DE,0),3),0)),SUMIFS(T_Shipments[Confirmed_Qty],T_Shipments[Part Name],$A23,T_Shipments[Effective_Week],3))</f>
        <v/>
      </c>
      <c r="E23">
        <f>IF(COUNTIF(Material_Detail!$DE:$DE,$A23)&gt;0,IF(ISNUMBER(SEARCH("[済]",INDEX(Material_Detail!$D:$DC,MATCH($A23,Material_Detail!$DE:$DE,0)+1,4))),0,IFERROR(INDEX(Material_Detail!$D:$DC,MATCH($A23,Material_Detail!$DE:$DE,0),4),0)),SUMIFS(T_Shipments[Confirmed_Qty],T_Shipments[Part Name],$A23,T_Shipments[Effective_Week],4))</f>
        <v/>
      </c>
      <c r="F23">
        <f>IF(COUNTIF(Material_Detail!$DE:$DE,$A23)&gt;0,IF(ISNUMBER(SEARCH("[済]",INDEX(Material_Detail!$D:$DC,MATCH($A23,Material_Detail!$DE:$DE,0)+1,5))),0,IFERROR(INDEX(Material_Detail!$D:$DC,MATCH($A23,Material_Detail!$DE:$DE,0),5),0)),SUMIFS(T_Shipments[Confirmed_Qty],T_Shipments[Part Name],$A23,T_Shipments[Effective_Week],5))</f>
        <v/>
      </c>
      <c r="G23">
        <f>IF(COUNTIF(Material_Detail!$DE:$DE,$A23)&gt;0,IF(ISNUMBER(SEARCH("[済]",INDEX(Material_Detail!$D:$DC,MATCH($A23,Material_Detail!$DE:$DE,0)+1,6))),0,IFERROR(INDEX(Material_Detail!$D:$DC,MATCH($A23,Material_Detail!$DE:$DE,0),6),0)),SUMIFS(T_Shipments[Confirmed_Qty],T_Shipments[Part Name],$A23,T_Shipments[Effective_Week],6))</f>
        <v/>
      </c>
      <c r="H23">
        <f>IF(COUNTIF(Material_Detail!$DE:$DE,$A23)&gt;0,IF(ISNUMBER(SEARCH("[済]",INDEX(Material_Detail!$D:$DC,MATCH($A23,Material_Detail!$DE:$DE,0)+1,7))),0,IFERROR(INDEX(Material_Detail!$D:$DC,MATCH($A23,Material_Detail!$DE:$DE,0),7),0)),SUMIFS(T_Shipments[Confirmed_Qty],T_Shipments[Part Name],$A23,T_Shipments[Effective_Week],7))</f>
        <v/>
      </c>
      <c r="I23">
        <f>IF(COUNTIF(Material_Detail!$DE:$DE,$A23)&gt;0,IF(ISNUMBER(SEARCH("[済]",INDEX(Material_Detail!$D:$DC,MATCH($A23,Material_Detail!$DE:$DE,0)+1,8))),0,IFERROR(INDEX(Material_Detail!$D:$DC,MATCH($A23,Material_Detail!$DE:$DE,0),8),0)),SUMIFS(T_Shipments[Confirmed_Qty],T_Shipments[Part Name],$A23,T_Shipments[Effective_Week],8))</f>
        <v/>
      </c>
      <c r="J23">
        <f>IF(COUNTIF(Material_Detail!$DE:$DE,$A23)&gt;0,IF(ISNUMBER(SEARCH("[済]",INDEX(Material_Detail!$D:$DC,MATCH($A23,Material_Detail!$DE:$DE,0)+1,9))),0,IFERROR(INDEX(Material_Detail!$D:$DC,MATCH($A23,Material_Detail!$DE:$DE,0),9),0)),SUMIFS(T_Shipments[Confirmed_Qty],T_Shipments[Part Name],$A23,T_Shipments[Effective_Week],9))</f>
        <v/>
      </c>
      <c r="K23">
        <f>IF(COUNTIF(Material_Detail!$DE:$DE,$A23)&gt;0,IF(ISNUMBER(SEARCH("[済]",INDEX(Material_Detail!$D:$DC,MATCH($A23,Material_Detail!$DE:$DE,0)+1,10))),0,IFERROR(INDEX(Material_Detail!$D:$DC,MATCH($A23,Material_Detail!$DE:$DE,0),10),0)),SUMIFS(T_Shipments[Confirmed_Qty],T_Shipments[Part Name],$A23,T_Shipments[Effective_Week],10))</f>
        <v/>
      </c>
      <c r="L23">
        <f>IF(COUNTIF(Material_Detail!$DE:$DE,$A23)&gt;0,IF(ISNUMBER(SEARCH("[済]",INDEX(Material_Detail!$D:$DC,MATCH($A23,Material_Detail!$DE:$DE,0)+1,11))),0,IFERROR(INDEX(Material_Detail!$D:$DC,MATCH($A23,Material_Detail!$DE:$DE,0),11),0)),SUMIFS(T_Shipments[Confirmed_Qty],T_Shipments[Part Name],$A23,T_Shipments[Effective_Week],11))</f>
        <v/>
      </c>
      <c r="M23">
        <f>IF(COUNTIF(Material_Detail!$DE:$DE,$A23)&gt;0,IF(ISNUMBER(SEARCH("[済]",INDEX(Material_Detail!$D:$DC,MATCH($A23,Material_Detail!$DE:$DE,0)+1,12))),0,IFERROR(INDEX(Material_Detail!$D:$DC,MATCH($A23,Material_Detail!$DE:$DE,0),12),0)),SUMIFS(T_Shipments[Confirmed_Qty],T_Shipments[Part Name],$A23,T_Shipments[Effective_Week],12))</f>
        <v/>
      </c>
      <c r="N23">
        <f>IF(COUNTIF(Material_Detail!$DE:$DE,$A23)&gt;0,IF(ISNUMBER(SEARCH("[済]",INDEX(Material_Detail!$D:$DC,MATCH($A23,Material_Detail!$DE:$DE,0)+1,13))),0,IFERROR(INDEX(Material_Detail!$D:$DC,MATCH($A23,Material_Detail!$DE:$DE,0),13),0)),SUMIFS(T_Shipments[Confirmed_Qty],T_Shipments[Part Name],$A23,T_Shipments[Effective_Week],13))</f>
        <v/>
      </c>
      <c r="O23">
        <f>IF(COUNTIF(Material_Detail!$DE:$DE,$A23)&gt;0,IF(ISNUMBER(SEARCH("[済]",INDEX(Material_Detail!$D:$DC,MATCH($A23,Material_Detail!$DE:$DE,0)+1,14))),0,IFERROR(INDEX(Material_Detail!$D:$DC,MATCH($A23,Material_Detail!$DE:$DE,0),14),0)),SUMIFS(T_Shipments[Confirmed_Qty],T_Shipments[Part Name],$A23,T_Shipments[Effective_Week],14))</f>
        <v/>
      </c>
      <c r="P23">
        <f>IF(COUNTIF(Material_Detail!$DE:$DE,$A23)&gt;0,IF(ISNUMBER(SEARCH("[済]",INDEX(Material_Detail!$D:$DC,MATCH($A23,Material_Detail!$DE:$DE,0)+1,15))),0,IFERROR(INDEX(Material_Detail!$D:$DC,MATCH($A23,Material_Detail!$DE:$DE,0),15),0)),SUMIFS(T_Shipments[Confirmed_Qty],T_Shipments[Part Name],$A23,T_Shipments[Effective_Week],15))</f>
        <v/>
      </c>
      <c r="Q23">
        <f>IF(COUNTIF(Material_Detail!$DE:$DE,$A23)&gt;0,IF(ISNUMBER(SEARCH("[済]",INDEX(Material_Detail!$D:$DC,MATCH($A23,Material_Detail!$DE:$DE,0)+1,16))),0,IFERROR(INDEX(Material_Detail!$D:$DC,MATCH($A23,Material_Detail!$DE:$DE,0),16),0)),SUMIFS(T_Shipments[Confirmed_Qty],T_Shipments[Part Name],$A23,T_Shipments[Effective_Week],16))</f>
        <v/>
      </c>
      <c r="R23">
        <f>IF(COUNTIF(Material_Detail!$DE:$DE,$A23)&gt;0,IF(ISNUMBER(SEARCH("[済]",INDEX(Material_Detail!$D:$DC,MATCH($A23,Material_Detail!$DE:$DE,0)+1,17))),0,IFERROR(INDEX(Material_Detail!$D:$DC,MATCH($A23,Material_Detail!$DE:$DE,0),17),0)),SUMIFS(T_Shipments[Confirmed_Qty],T_Shipments[Part Name],$A23,T_Shipments[Effective_Week],17))</f>
        <v/>
      </c>
      <c r="S23">
        <f>IF(COUNTIF(Material_Detail!$DE:$DE,$A23)&gt;0,IF(ISNUMBER(SEARCH("[済]",INDEX(Material_Detail!$D:$DC,MATCH($A23,Material_Detail!$DE:$DE,0)+1,18))),0,IFERROR(INDEX(Material_Detail!$D:$DC,MATCH($A23,Material_Detail!$DE:$DE,0),18),0)),SUMIFS(T_Shipments[Confirmed_Qty],T_Shipments[Part Name],$A23,T_Shipments[Effective_Week],18))</f>
        <v/>
      </c>
      <c r="T23">
        <f>IF(COUNTIF(Material_Detail!$DE:$DE,$A23)&gt;0,IF(ISNUMBER(SEARCH("[済]",INDEX(Material_Detail!$D:$DC,MATCH($A23,Material_Detail!$DE:$DE,0)+1,19))),0,IFERROR(INDEX(Material_Detail!$D:$DC,MATCH($A23,Material_Detail!$DE:$DE,0),19),0)),SUMIFS(T_Shipments[Confirmed_Qty],T_Shipments[Part Name],$A23,T_Shipments[Effective_Week],19))</f>
        <v/>
      </c>
      <c r="U23">
        <f>IF(COUNTIF(Material_Detail!$DE:$DE,$A23)&gt;0,IF(ISNUMBER(SEARCH("[済]",INDEX(Material_Detail!$D:$DC,MATCH($A23,Material_Detail!$DE:$DE,0)+1,20))),0,IFERROR(INDEX(Material_Detail!$D:$DC,MATCH($A23,Material_Detail!$DE:$DE,0),20),0)),SUMIFS(T_Shipments[Confirmed_Qty],T_Shipments[Part Name],$A23,T_Shipments[Effective_Week],20))</f>
        <v/>
      </c>
      <c r="V23">
        <f>IF(COUNTIF(Material_Detail!$DE:$DE,$A23)&gt;0,IF(ISNUMBER(SEARCH("[済]",INDEX(Material_Detail!$D:$DC,MATCH($A23,Material_Detail!$DE:$DE,0)+1,21))),0,IFERROR(INDEX(Material_Detail!$D:$DC,MATCH($A23,Material_Detail!$DE:$DE,0),21),0)),SUMIFS(T_Shipments[Confirmed_Qty],T_Shipments[Part Name],$A23,T_Shipments[Effective_Week],21))</f>
        <v/>
      </c>
      <c r="W23">
        <f>IF(COUNTIF(Material_Detail!$DE:$DE,$A23)&gt;0,IF(ISNUMBER(SEARCH("[済]",INDEX(Material_Detail!$D:$DC,MATCH($A23,Material_Detail!$DE:$DE,0)+1,22))),0,IFERROR(INDEX(Material_Detail!$D:$DC,MATCH($A23,Material_Detail!$DE:$DE,0),22),0)),SUMIFS(T_Shipments[Confirmed_Qty],T_Shipments[Part Name],$A23,T_Shipments[Effective_Week],22))</f>
        <v/>
      </c>
      <c r="X23">
        <f>IF(COUNTIF(Material_Detail!$DE:$DE,$A23)&gt;0,IF(ISNUMBER(SEARCH("[済]",INDEX(Material_Detail!$D:$DC,MATCH($A23,Material_Detail!$DE:$DE,0)+1,23))),0,IFERROR(INDEX(Material_Detail!$D:$DC,MATCH($A23,Material_Detail!$DE:$DE,0),23),0)),SUMIFS(T_Shipments[Confirmed_Qty],T_Shipments[Part Name],$A23,T_Shipments[Effective_Week],23))</f>
        <v/>
      </c>
      <c r="Y23">
        <f>IF(COUNTIF(Material_Detail!$DE:$DE,$A23)&gt;0,IF(ISNUMBER(SEARCH("[済]",INDEX(Material_Detail!$D:$DC,MATCH($A23,Material_Detail!$DE:$DE,0)+1,24))),0,IFERROR(INDEX(Material_Detail!$D:$DC,MATCH($A23,Material_Detail!$DE:$DE,0),24),0)),SUMIFS(T_Shipments[Confirmed_Qty],T_Shipments[Part Name],$A23,T_Shipments[Effective_Week],24))</f>
        <v/>
      </c>
      <c r="Z23">
        <f>IF(COUNTIF(Material_Detail!$DE:$DE,$A23)&gt;0,IF(ISNUMBER(SEARCH("[済]",INDEX(Material_Detail!$D:$DC,MATCH($A23,Material_Detail!$DE:$DE,0)+1,25))),0,IFERROR(INDEX(Material_Detail!$D:$DC,MATCH($A23,Material_Detail!$DE:$DE,0),25),0)),SUMIFS(T_Shipments[Confirmed_Qty],T_Shipments[Part Name],$A23,T_Shipments[Effective_Week],25))</f>
        <v/>
      </c>
      <c r="AA23">
        <f>IF(COUNTIF(Material_Detail!$DE:$DE,$A23)&gt;0,IF(ISNUMBER(SEARCH("[済]",INDEX(Material_Detail!$D:$DC,MATCH($A23,Material_Detail!$DE:$DE,0)+1,26))),0,IFERROR(INDEX(Material_Detail!$D:$DC,MATCH($A23,Material_Detail!$DE:$DE,0),26),0)),SUMIFS(T_Shipments[Confirmed_Qty],T_Shipments[Part Name],$A23,T_Shipments[Effective_Week],26))</f>
        <v/>
      </c>
      <c r="AB23">
        <f>IF(COUNTIF(Material_Detail!$DE:$DE,$A23)&gt;0,IF(ISNUMBER(SEARCH("[済]",INDEX(Material_Detail!$D:$DC,MATCH($A23,Material_Detail!$DE:$DE,0)+1,27))),0,IFERROR(INDEX(Material_Detail!$D:$DC,MATCH($A23,Material_Detail!$DE:$DE,0),27),0)),SUMIFS(T_Shipments[Confirmed_Qty],T_Shipments[Part Name],$A23,T_Shipments[Effective_Week],27))</f>
        <v/>
      </c>
      <c r="AC23">
        <f>IF(COUNTIF(Material_Detail!$DE:$DE,$A23)&gt;0,IF(ISNUMBER(SEARCH("[済]",INDEX(Material_Detail!$D:$DC,MATCH($A23,Material_Detail!$DE:$DE,0)+1,28))),0,IFERROR(INDEX(Material_Detail!$D:$DC,MATCH($A23,Material_Detail!$DE:$DE,0),28),0)),SUMIFS(T_Shipments[Confirmed_Qty],T_Shipments[Part Name],$A23,T_Shipments[Effective_Week],28))</f>
        <v/>
      </c>
      <c r="AD23">
        <f>IF(COUNTIF(Material_Detail!$DE:$DE,$A23)&gt;0,IF(ISNUMBER(SEARCH("[済]",INDEX(Material_Detail!$D:$DC,MATCH($A23,Material_Detail!$DE:$DE,0)+1,29))),0,IFERROR(INDEX(Material_Detail!$D:$DC,MATCH($A23,Material_Detail!$DE:$DE,0),29),0)),SUMIFS(T_Shipments[Confirmed_Qty],T_Shipments[Part Name],$A23,T_Shipments[Effective_Week],29))</f>
        <v/>
      </c>
      <c r="AE23">
        <f>IF(COUNTIF(Material_Detail!$DE:$DE,$A23)&gt;0,IF(ISNUMBER(SEARCH("[済]",INDEX(Material_Detail!$D:$DC,MATCH($A23,Material_Detail!$DE:$DE,0)+1,30))),0,IFERROR(INDEX(Material_Detail!$D:$DC,MATCH($A23,Material_Detail!$DE:$DE,0),30),0)),SUMIFS(T_Shipments[Confirmed_Qty],T_Shipments[Part Name],$A23,T_Shipments[Effective_Week],30))</f>
        <v/>
      </c>
      <c r="AF23">
        <f>IF(COUNTIF(Material_Detail!$DE:$DE,$A23)&gt;0,IF(ISNUMBER(SEARCH("[済]",INDEX(Material_Detail!$D:$DC,MATCH($A23,Material_Detail!$DE:$DE,0)+1,31))),0,IFERROR(INDEX(Material_Detail!$D:$DC,MATCH($A23,Material_Detail!$DE:$DE,0),31),0)),SUMIFS(T_Shipments[Confirmed_Qty],T_Shipments[Part Name],$A23,T_Shipments[Effective_Week],31))</f>
        <v/>
      </c>
      <c r="AG23">
        <f>IF(COUNTIF(Material_Detail!$DE:$DE,$A23)&gt;0,IF(ISNUMBER(SEARCH("[済]",INDEX(Material_Detail!$D:$DC,MATCH($A23,Material_Detail!$DE:$DE,0)+1,32))),0,IFERROR(INDEX(Material_Detail!$D:$DC,MATCH($A23,Material_Detail!$DE:$DE,0),32),0)),SUMIFS(T_Shipments[Confirmed_Qty],T_Shipments[Part Name],$A23,T_Shipments[Effective_Week],32))</f>
        <v/>
      </c>
      <c r="AH23">
        <f>IF(COUNTIF(Material_Detail!$DE:$DE,$A23)&gt;0,IF(ISNUMBER(SEARCH("[済]",INDEX(Material_Detail!$D:$DC,MATCH($A23,Material_Detail!$DE:$DE,0)+1,33))),0,IFERROR(INDEX(Material_Detail!$D:$DC,MATCH($A23,Material_Detail!$DE:$DE,0),33),0)),SUMIFS(T_Shipments[Confirmed_Qty],T_Shipments[Part Name],$A23,T_Shipments[Effective_Week],33))</f>
        <v/>
      </c>
      <c r="AI23">
        <f>IF(COUNTIF(Material_Detail!$DE:$DE,$A23)&gt;0,IF(ISNUMBER(SEARCH("[済]",INDEX(Material_Detail!$D:$DC,MATCH($A23,Material_Detail!$DE:$DE,0)+1,34))),0,IFERROR(INDEX(Material_Detail!$D:$DC,MATCH($A23,Material_Detail!$DE:$DE,0),34),0)),SUMIFS(T_Shipments[Confirmed_Qty],T_Shipments[Part Name],$A23,T_Shipments[Effective_Week],34))</f>
        <v/>
      </c>
      <c r="AJ23">
        <f>IF(COUNTIF(Material_Detail!$DE:$DE,$A23)&gt;0,IF(ISNUMBER(SEARCH("[済]",INDEX(Material_Detail!$D:$DC,MATCH($A23,Material_Detail!$DE:$DE,0)+1,35))),0,IFERROR(INDEX(Material_Detail!$D:$DC,MATCH($A23,Material_Detail!$DE:$DE,0),35),0)),SUMIFS(T_Shipments[Confirmed_Qty],T_Shipments[Part Name],$A23,T_Shipments[Effective_Week],35))</f>
        <v/>
      </c>
      <c r="AK23">
        <f>IF(COUNTIF(Material_Detail!$DE:$DE,$A23)&gt;0,IF(ISNUMBER(SEARCH("[済]",INDEX(Material_Detail!$D:$DC,MATCH($A23,Material_Detail!$DE:$DE,0)+1,36))),0,IFERROR(INDEX(Material_Detail!$D:$DC,MATCH($A23,Material_Detail!$DE:$DE,0),36),0)),SUMIFS(T_Shipments[Confirmed_Qty],T_Shipments[Part Name],$A23,T_Shipments[Effective_Week],36))</f>
        <v/>
      </c>
      <c r="AL23">
        <f>IF(COUNTIF(Material_Detail!$DE:$DE,$A23)&gt;0,IF(ISNUMBER(SEARCH("[済]",INDEX(Material_Detail!$D:$DC,MATCH($A23,Material_Detail!$DE:$DE,0)+1,37))),0,IFERROR(INDEX(Material_Detail!$D:$DC,MATCH($A23,Material_Detail!$DE:$DE,0),37),0)),SUMIFS(T_Shipments[Confirmed_Qty],T_Shipments[Part Name],$A23,T_Shipments[Effective_Week],37))</f>
        <v/>
      </c>
      <c r="AM23">
        <f>IF(COUNTIF(Material_Detail!$DE:$DE,$A23)&gt;0,IF(ISNUMBER(SEARCH("[済]",INDEX(Material_Detail!$D:$DC,MATCH($A23,Material_Detail!$DE:$DE,0)+1,38))),0,IFERROR(INDEX(Material_Detail!$D:$DC,MATCH($A23,Material_Detail!$DE:$DE,0),38),0)),SUMIFS(T_Shipments[Confirmed_Qty],T_Shipments[Part Name],$A23,T_Shipments[Effective_Week],38))</f>
        <v/>
      </c>
      <c r="AN23">
        <f>IF(COUNTIF(Material_Detail!$DE:$DE,$A23)&gt;0,IF(ISNUMBER(SEARCH("[済]",INDEX(Material_Detail!$D:$DC,MATCH($A23,Material_Detail!$DE:$DE,0)+1,39))),0,IFERROR(INDEX(Material_Detail!$D:$DC,MATCH($A23,Material_Detail!$DE:$DE,0),39),0)),SUMIFS(T_Shipments[Confirmed_Qty],T_Shipments[Part Name],$A23,T_Shipments[Effective_Week],39))</f>
        <v/>
      </c>
      <c r="AO23">
        <f>IF(COUNTIF(Material_Detail!$DE:$DE,$A23)&gt;0,IF(ISNUMBER(SEARCH("[済]",INDEX(Material_Detail!$D:$DC,MATCH($A23,Material_Detail!$DE:$DE,0)+1,40))),0,IFERROR(INDEX(Material_Detail!$D:$DC,MATCH($A23,Material_Detail!$DE:$DE,0),40),0)),SUMIFS(T_Shipments[Confirmed_Qty],T_Shipments[Part Name],$A23,T_Shipments[Effective_Week],40))</f>
        <v/>
      </c>
      <c r="AP23">
        <f>IF(COUNTIF(Material_Detail!$DE:$DE,$A23)&gt;0,IF(ISNUMBER(SEARCH("[済]",INDEX(Material_Detail!$D:$DC,MATCH($A23,Material_Detail!$DE:$DE,0)+1,41))),0,IFERROR(INDEX(Material_Detail!$D:$DC,MATCH($A23,Material_Detail!$DE:$DE,0),41),0)),SUMIFS(T_Shipments[Confirmed_Qty],T_Shipments[Part Name],$A23,T_Shipments[Effective_Week],41))</f>
        <v/>
      </c>
      <c r="AQ23">
        <f>IF(COUNTIF(Material_Detail!$DE:$DE,$A23)&gt;0,IF(ISNUMBER(SEARCH("[済]",INDEX(Material_Detail!$D:$DC,MATCH($A23,Material_Detail!$DE:$DE,0)+1,42))),0,IFERROR(INDEX(Material_Detail!$D:$DC,MATCH($A23,Material_Detail!$DE:$DE,0),42),0)),SUMIFS(T_Shipments[Confirmed_Qty],T_Shipments[Part Name],$A23,T_Shipments[Effective_Week],42))</f>
        <v/>
      </c>
      <c r="AR23">
        <f>IF(COUNTIF(Material_Detail!$DE:$DE,$A23)&gt;0,IF(ISNUMBER(SEARCH("[済]",INDEX(Material_Detail!$D:$DC,MATCH($A23,Material_Detail!$DE:$DE,0)+1,43))),0,IFERROR(INDEX(Material_Detail!$D:$DC,MATCH($A23,Material_Detail!$DE:$DE,0),43),0)),SUMIFS(T_Shipments[Confirmed_Qty],T_Shipments[Part Name],$A23,T_Shipments[Effective_Week],43))</f>
        <v/>
      </c>
      <c r="AS23">
        <f>IF(COUNTIF(Material_Detail!$DE:$DE,$A23)&gt;0,IF(ISNUMBER(SEARCH("[済]",INDEX(Material_Detail!$D:$DC,MATCH($A23,Material_Detail!$DE:$DE,0)+1,44))),0,IFERROR(INDEX(Material_Detail!$D:$DC,MATCH($A23,Material_Detail!$DE:$DE,0),44),0)),SUMIFS(T_Shipments[Confirmed_Qty],T_Shipments[Part Name],$A23,T_Shipments[Effective_Week],44))</f>
        <v/>
      </c>
      <c r="AT23">
        <f>IF(COUNTIF(Material_Detail!$DE:$DE,$A23)&gt;0,IF(ISNUMBER(SEARCH("[済]",INDEX(Material_Detail!$D:$DC,MATCH($A23,Material_Detail!$DE:$DE,0)+1,45))),0,IFERROR(INDEX(Material_Detail!$D:$DC,MATCH($A23,Material_Detail!$DE:$DE,0),45),0)),SUMIFS(T_Shipments[Confirmed_Qty],T_Shipments[Part Name],$A23,T_Shipments[Effective_Week],45))</f>
        <v/>
      </c>
      <c r="AU23">
        <f>IF(COUNTIF(Material_Detail!$DE:$DE,$A23)&gt;0,IF(ISNUMBER(SEARCH("[済]",INDEX(Material_Detail!$D:$DC,MATCH($A23,Material_Detail!$DE:$DE,0)+1,46))),0,IFERROR(INDEX(Material_Detail!$D:$DC,MATCH($A23,Material_Detail!$DE:$DE,0),46),0)),SUMIFS(T_Shipments[Confirmed_Qty],T_Shipments[Part Name],$A23,T_Shipments[Effective_Week],46))</f>
        <v/>
      </c>
      <c r="AV23">
        <f>IF(COUNTIF(Material_Detail!$DE:$DE,$A23)&gt;0,IF(ISNUMBER(SEARCH("[済]",INDEX(Material_Detail!$D:$DC,MATCH($A23,Material_Detail!$DE:$DE,0)+1,47))),0,IFERROR(INDEX(Material_Detail!$D:$DC,MATCH($A23,Material_Detail!$DE:$DE,0),47),0)),SUMIFS(T_Shipments[Confirmed_Qty],T_Shipments[Part Name],$A23,T_Shipments[Effective_Week],47))</f>
        <v/>
      </c>
      <c r="AW23">
        <f>IF(COUNTIF(Material_Detail!$DE:$DE,$A23)&gt;0,IF(ISNUMBER(SEARCH("[済]",INDEX(Material_Detail!$D:$DC,MATCH($A23,Material_Detail!$DE:$DE,0)+1,48))),0,IFERROR(INDEX(Material_Detail!$D:$DC,MATCH($A23,Material_Detail!$DE:$DE,0),48),0)),SUMIFS(T_Shipments[Confirmed_Qty],T_Shipments[Part Name],$A23,T_Shipments[Effective_Week],48))</f>
        <v/>
      </c>
      <c r="AX23">
        <f>IF(COUNTIF(Material_Detail!$DE:$DE,$A23)&gt;0,IF(ISNUMBER(SEARCH("[済]",INDEX(Material_Detail!$D:$DC,MATCH($A23,Material_Detail!$DE:$DE,0)+1,49))),0,IFERROR(INDEX(Material_Detail!$D:$DC,MATCH($A23,Material_Detail!$DE:$DE,0),49),0)),SUMIFS(T_Shipments[Confirmed_Qty],T_Shipments[Part Name],$A23,T_Shipments[Effective_Week],49))</f>
        <v/>
      </c>
      <c r="AY23">
        <f>IF(COUNTIF(Material_Detail!$DE:$DE,$A23)&gt;0,IF(ISNUMBER(SEARCH("[済]",INDEX(Material_Detail!$D:$DC,MATCH($A23,Material_Detail!$DE:$DE,0)+1,50))),0,IFERROR(INDEX(Material_Detail!$D:$DC,MATCH($A23,Material_Detail!$DE:$DE,0),50),0)),SUMIFS(T_Shipments[Confirmed_Qty],T_Shipments[Part Name],$A23,T_Shipments[Effective_Week],50))</f>
        <v/>
      </c>
      <c r="AZ23">
        <f>IF(COUNTIF(Material_Detail!$DE:$DE,$A23)&gt;0,IF(ISNUMBER(SEARCH("[済]",INDEX(Material_Detail!$D:$DC,MATCH($A23,Material_Detail!$DE:$DE,0)+1,51))),0,IFERROR(INDEX(Material_Detail!$D:$DC,MATCH($A23,Material_Detail!$DE:$DE,0),51),0)),SUMIFS(T_Shipments[Confirmed_Qty],T_Shipments[Part Name],$A23,T_Shipments[Effective_Week],51))</f>
        <v/>
      </c>
      <c r="BA23">
        <f>IF(COUNTIF(Material_Detail!$DE:$DE,$A23)&gt;0,IF(ISNUMBER(SEARCH("[済]",INDEX(Material_Detail!$D:$DC,MATCH($A23,Material_Detail!$DE:$DE,0)+1,52))),0,IFERROR(INDEX(Material_Detail!$D:$DC,MATCH($A23,Material_Detail!$DE:$DE,0),52),0)),SUMIFS(T_Shipments[Confirmed_Qty],T_Shipments[Part Name],$A23,T_Shipments[Effective_Week],52))</f>
        <v/>
      </c>
      <c r="BB23">
        <f>IF(COUNTIF(Material_Detail!$DE:$DE,$A23)&gt;0,IF(ISNUMBER(SEARCH("[済]",INDEX(Material_Detail!$D:$DC,MATCH($A23,Material_Detail!$DE:$DE,0)+1,53))),0,IFERROR(INDEX(Material_Detail!$D:$DC,MATCH($A23,Material_Detail!$DE:$DE,0),53),0)),SUMIFS(T_Shipments[Confirmed_Qty],T_Shipments[Part Name],$A23,T_Shipments[Effective_Week],53))</f>
        <v/>
      </c>
      <c r="BC23">
        <f>IF(COUNTIF(Material_Detail!$DE:$DE,$A23)&gt;0,IF(ISNUMBER(SEARCH("[済]",INDEX(Material_Detail!$D:$DC,MATCH($A23,Material_Detail!$DE:$DE,0)+1,54))),0,IFERROR(INDEX(Material_Detail!$D:$DC,MATCH($A23,Material_Detail!$DE:$DE,0),54),0)),SUMIFS(T_Shipments[Confirmed_Qty],T_Shipments[Part Name],$A23,T_Shipments[Effective_Week],54))</f>
        <v/>
      </c>
      <c r="BD23">
        <f>IF(COUNTIF(Material_Detail!$DE:$DE,$A23)&gt;0,IF(ISNUMBER(SEARCH("[済]",INDEX(Material_Detail!$D:$DC,MATCH($A23,Material_Detail!$DE:$DE,0)+1,55))),0,IFERROR(INDEX(Material_Detail!$D:$DC,MATCH($A23,Material_Detail!$DE:$DE,0),55),0)),SUMIFS(T_Shipments[Confirmed_Qty],T_Shipments[Part Name],$A23,T_Shipments[Effective_Week],55))</f>
        <v/>
      </c>
      <c r="BE23">
        <f>IF(COUNTIF(Material_Detail!$DE:$DE,$A23)&gt;0,IF(ISNUMBER(SEARCH("[済]",INDEX(Material_Detail!$D:$DC,MATCH($A23,Material_Detail!$DE:$DE,0)+1,56))),0,IFERROR(INDEX(Material_Detail!$D:$DC,MATCH($A23,Material_Detail!$DE:$DE,0),56),0)),SUMIFS(T_Shipments[Confirmed_Qty],T_Shipments[Part Name],$A23,T_Shipments[Effective_Week],56))</f>
        <v/>
      </c>
      <c r="BF23">
        <f>IF(COUNTIF(Material_Detail!$DE:$DE,$A23)&gt;0,IF(ISNUMBER(SEARCH("[済]",INDEX(Material_Detail!$D:$DC,MATCH($A23,Material_Detail!$DE:$DE,0)+1,57))),0,IFERROR(INDEX(Material_Detail!$D:$DC,MATCH($A23,Material_Detail!$DE:$DE,0),57),0)),SUMIFS(T_Shipments[Confirmed_Qty],T_Shipments[Part Name],$A23,T_Shipments[Effective_Week],57))</f>
        <v/>
      </c>
      <c r="BG23">
        <f>IF(COUNTIF(Material_Detail!$DE:$DE,$A23)&gt;0,IF(ISNUMBER(SEARCH("[済]",INDEX(Material_Detail!$D:$DC,MATCH($A23,Material_Detail!$DE:$DE,0)+1,58))),0,IFERROR(INDEX(Material_Detail!$D:$DC,MATCH($A23,Material_Detail!$DE:$DE,0),58),0)),SUMIFS(T_Shipments[Confirmed_Qty],T_Shipments[Part Name],$A23,T_Shipments[Effective_Week],58))</f>
        <v/>
      </c>
      <c r="BH23">
        <f>IF(COUNTIF(Material_Detail!$DE:$DE,$A23)&gt;0,IF(ISNUMBER(SEARCH("[済]",INDEX(Material_Detail!$D:$DC,MATCH($A23,Material_Detail!$DE:$DE,0)+1,59))),0,IFERROR(INDEX(Material_Detail!$D:$DC,MATCH($A23,Material_Detail!$DE:$DE,0),59),0)),SUMIFS(T_Shipments[Confirmed_Qty],T_Shipments[Part Name],$A23,T_Shipments[Effective_Week],59))</f>
        <v/>
      </c>
      <c r="BI23">
        <f>IF(COUNTIF(Material_Detail!$DE:$DE,$A23)&gt;0,IF(ISNUMBER(SEARCH("[済]",INDEX(Material_Detail!$D:$DC,MATCH($A23,Material_Detail!$DE:$DE,0)+1,60))),0,IFERROR(INDEX(Material_Detail!$D:$DC,MATCH($A23,Material_Detail!$DE:$DE,0),60),0)),SUMIFS(T_Shipments[Confirmed_Qty],T_Shipments[Part Name],$A23,T_Shipments[Effective_Week],60))</f>
        <v/>
      </c>
      <c r="BJ23">
        <f>IF(COUNTIF(Material_Detail!$DE:$DE,$A23)&gt;0,IF(ISNUMBER(SEARCH("[済]",INDEX(Material_Detail!$D:$DC,MATCH($A23,Material_Detail!$DE:$DE,0)+1,61))),0,IFERROR(INDEX(Material_Detail!$D:$DC,MATCH($A23,Material_Detail!$DE:$DE,0),61),0)),SUMIFS(T_Shipments[Confirmed_Qty],T_Shipments[Part Name],$A23,T_Shipments[Effective_Week],61))</f>
        <v/>
      </c>
      <c r="BK23">
        <f>IF(COUNTIF(Material_Detail!$DE:$DE,$A23)&gt;0,IF(ISNUMBER(SEARCH("[済]",INDEX(Material_Detail!$D:$DC,MATCH($A23,Material_Detail!$DE:$DE,0)+1,62))),0,IFERROR(INDEX(Material_Detail!$D:$DC,MATCH($A23,Material_Detail!$DE:$DE,0),62),0)),SUMIFS(T_Shipments[Confirmed_Qty],T_Shipments[Part Name],$A23,T_Shipments[Effective_Week],62))</f>
        <v/>
      </c>
      <c r="BL23">
        <f>IF(COUNTIF(Material_Detail!$DE:$DE,$A23)&gt;0,IF(ISNUMBER(SEARCH("[済]",INDEX(Material_Detail!$D:$DC,MATCH($A23,Material_Detail!$DE:$DE,0)+1,63))),0,IFERROR(INDEX(Material_Detail!$D:$DC,MATCH($A23,Material_Detail!$DE:$DE,0),63),0)),SUMIFS(T_Shipments[Confirmed_Qty],T_Shipments[Part Name],$A23,T_Shipments[Effective_Week],63))</f>
        <v/>
      </c>
      <c r="BM23">
        <f>IF(COUNTIF(Material_Detail!$DE:$DE,$A23)&gt;0,IF(ISNUMBER(SEARCH("[済]",INDEX(Material_Detail!$D:$DC,MATCH($A23,Material_Detail!$DE:$DE,0)+1,64))),0,IFERROR(INDEX(Material_Detail!$D:$DC,MATCH($A23,Material_Detail!$DE:$DE,0),64),0)),SUMIFS(T_Shipments[Confirmed_Qty],T_Shipments[Part Name],$A23,T_Shipments[Effective_Week],64))</f>
        <v/>
      </c>
      <c r="BN23">
        <f>IF(COUNTIF(Material_Detail!$DE:$DE,$A23)&gt;0,IF(ISNUMBER(SEARCH("[済]",INDEX(Material_Detail!$D:$DC,MATCH($A23,Material_Detail!$DE:$DE,0)+1,65))),0,IFERROR(INDEX(Material_Detail!$D:$DC,MATCH($A23,Material_Detail!$DE:$DE,0),65),0)),SUMIFS(T_Shipments[Confirmed_Qty],T_Shipments[Part Name],$A23,T_Shipments[Effective_Week],65))</f>
        <v/>
      </c>
      <c r="BO23">
        <f>IF(COUNTIF(Material_Detail!$DE:$DE,$A23)&gt;0,IF(ISNUMBER(SEARCH("[済]",INDEX(Material_Detail!$D:$DC,MATCH($A23,Material_Detail!$DE:$DE,0)+1,66))),0,IFERROR(INDEX(Material_Detail!$D:$DC,MATCH($A23,Material_Detail!$DE:$DE,0),66),0)),SUMIFS(T_Shipments[Confirmed_Qty],T_Shipments[Part Name],$A23,T_Shipments[Effective_Week],66))</f>
        <v/>
      </c>
      <c r="BP23">
        <f>IF(COUNTIF(Material_Detail!$DE:$DE,$A23)&gt;0,IF(ISNUMBER(SEARCH("[済]",INDEX(Material_Detail!$D:$DC,MATCH($A23,Material_Detail!$DE:$DE,0)+1,67))),0,IFERROR(INDEX(Material_Detail!$D:$DC,MATCH($A23,Material_Detail!$DE:$DE,0),67),0)),SUMIFS(T_Shipments[Confirmed_Qty],T_Shipments[Part Name],$A23,T_Shipments[Effective_Week],67))</f>
        <v/>
      </c>
      <c r="BQ23">
        <f>IF(COUNTIF(Material_Detail!$DE:$DE,$A23)&gt;0,IF(ISNUMBER(SEARCH("[済]",INDEX(Material_Detail!$D:$DC,MATCH($A23,Material_Detail!$DE:$DE,0)+1,68))),0,IFERROR(INDEX(Material_Detail!$D:$DC,MATCH($A23,Material_Detail!$DE:$DE,0),68),0)),SUMIFS(T_Shipments[Confirmed_Qty],T_Shipments[Part Name],$A23,T_Shipments[Effective_Week],68))</f>
        <v/>
      </c>
      <c r="BR23">
        <f>IF(COUNTIF(Material_Detail!$DE:$DE,$A23)&gt;0,IF(ISNUMBER(SEARCH("[済]",INDEX(Material_Detail!$D:$DC,MATCH($A23,Material_Detail!$DE:$DE,0)+1,69))),0,IFERROR(INDEX(Material_Detail!$D:$DC,MATCH($A23,Material_Detail!$DE:$DE,0),69),0)),SUMIFS(T_Shipments[Confirmed_Qty],T_Shipments[Part Name],$A23,T_Shipments[Effective_Week],69))</f>
        <v/>
      </c>
      <c r="BS23">
        <f>IF(COUNTIF(Material_Detail!$DE:$DE,$A23)&gt;0,IF(ISNUMBER(SEARCH("[済]",INDEX(Material_Detail!$D:$DC,MATCH($A23,Material_Detail!$DE:$DE,0)+1,70))),0,IFERROR(INDEX(Material_Detail!$D:$DC,MATCH($A23,Material_Detail!$DE:$DE,0),70),0)),SUMIFS(T_Shipments[Confirmed_Qty],T_Shipments[Part Name],$A23,T_Shipments[Effective_Week],70))</f>
        <v/>
      </c>
      <c r="BT23">
        <f>IF(COUNTIF(Material_Detail!$DE:$DE,$A23)&gt;0,IF(ISNUMBER(SEARCH("[済]",INDEX(Material_Detail!$D:$DC,MATCH($A23,Material_Detail!$DE:$DE,0)+1,71))),0,IFERROR(INDEX(Material_Detail!$D:$DC,MATCH($A23,Material_Detail!$DE:$DE,0),71),0)),SUMIFS(T_Shipments[Confirmed_Qty],T_Shipments[Part Name],$A23,T_Shipments[Effective_Week],71))</f>
        <v/>
      </c>
      <c r="BU23">
        <f>IF(COUNTIF(Material_Detail!$DE:$DE,$A23)&gt;0,IF(ISNUMBER(SEARCH("[済]",INDEX(Material_Detail!$D:$DC,MATCH($A23,Material_Detail!$DE:$DE,0)+1,72))),0,IFERROR(INDEX(Material_Detail!$D:$DC,MATCH($A23,Material_Detail!$DE:$DE,0),72),0)),SUMIFS(T_Shipments[Confirmed_Qty],T_Shipments[Part Name],$A23,T_Shipments[Effective_Week],72))</f>
        <v/>
      </c>
      <c r="BV23">
        <f>IF(COUNTIF(Material_Detail!$DE:$DE,$A23)&gt;0,IF(ISNUMBER(SEARCH("[済]",INDEX(Material_Detail!$D:$DC,MATCH($A23,Material_Detail!$DE:$DE,0)+1,73))),0,IFERROR(INDEX(Material_Detail!$D:$DC,MATCH($A23,Material_Detail!$DE:$DE,0),73),0)),SUMIFS(T_Shipments[Confirmed_Qty],T_Shipments[Part Name],$A23,T_Shipments[Effective_Week],73))</f>
        <v/>
      </c>
      <c r="BW23">
        <f>IF(COUNTIF(Material_Detail!$DE:$DE,$A23)&gt;0,IF(ISNUMBER(SEARCH("[済]",INDEX(Material_Detail!$D:$DC,MATCH($A23,Material_Detail!$DE:$DE,0)+1,74))),0,IFERROR(INDEX(Material_Detail!$D:$DC,MATCH($A23,Material_Detail!$DE:$DE,0),74),0)),SUMIFS(T_Shipments[Confirmed_Qty],T_Shipments[Part Name],$A23,T_Shipments[Effective_Week],74))</f>
        <v/>
      </c>
      <c r="BX23">
        <f>IF(COUNTIF(Material_Detail!$DE:$DE,$A23)&gt;0,IF(ISNUMBER(SEARCH("[済]",INDEX(Material_Detail!$D:$DC,MATCH($A23,Material_Detail!$DE:$DE,0)+1,75))),0,IFERROR(INDEX(Material_Detail!$D:$DC,MATCH($A23,Material_Detail!$DE:$DE,0),75),0)),SUMIFS(T_Shipments[Confirmed_Qty],T_Shipments[Part Name],$A23,T_Shipments[Effective_Week],75))</f>
        <v/>
      </c>
      <c r="BY23">
        <f>IF(COUNTIF(Material_Detail!$DE:$DE,$A23)&gt;0,IF(ISNUMBER(SEARCH("[済]",INDEX(Material_Detail!$D:$DC,MATCH($A23,Material_Detail!$DE:$DE,0)+1,76))),0,IFERROR(INDEX(Material_Detail!$D:$DC,MATCH($A23,Material_Detail!$DE:$DE,0),76),0)),SUMIFS(T_Shipments[Confirmed_Qty],T_Shipments[Part Name],$A23,T_Shipments[Effective_Week],76))</f>
        <v/>
      </c>
      <c r="BZ23">
        <f>IF(COUNTIF(Material_Detail!$DE:$DE,$A23)&gt;0,IF(ISNUMBER(SEARCH("[済]",INDEX(Material_Detail!$D:$DC,MATCH($A23,Material_Detail!$DE:$DE,0)+1,77))),0,IFERROR(INDEX(Material_Detail!$D:$DC,MATCH($A23,Material_Detail!$DE:$DE,0),77),0)),SUMIFS(T_Shipments[Confirmed_Qty],T_Shipments[Part Name],$A23,T_Shipments[Effective_Week],77))</f>
        <v/>
      </c>
      <c r="CA23">
        <f>IF(COUNTIF(Material_Detail!$DE:$DE,$A23)&gt;0,IF(ISNUMBER(SEARCH("[済]",INDEX(Material_Detail!$D:$DC,MATCH($A23,Material_Detail!$DE:$DE,0)+1,78))),0,IFERROR(INDEX(Material_Detail!$D:$DC,MATCH($A23,Material_Detail!$DE:$DE,0),78),0)),SUMIFS(T_Shipments[Confirmed_Qty],T_Shipments[Part Name],$A23,T_Shipments[Effective_Week],78))</f>
        <v/>
      </c>
      <c r="CB23">
        <f>IF(COUNTIF(Material_Detail!$DE:$DE,$A23)&gt;0,IF(ISNUMBER(SEARCH("[済]",INDEX(Material_Detail!$D:$DC,MATCH($A23,Material_Detail!$DE:$DE,0)+1,79))),0,IFERROR(INDEX(Material_Detail!$D:$DC,MATCH($A23,Material_Detail!$DE:$DE,0),79),0)),SUMIFS(T_Shipments[Confirmed_Qty],T_Shipments[Part Name],$A23,T_Shipments[Effective_Week],79))</f>
        <v/>
      </c>
      <c r="CC23">
        <f>IF(COUNTIF(Material_Detail!$DE:$DE,$A23)&gt;0,IF(ISNUMBER(SEARCH("[済]",INDEX(Material_Detail!$D:$DC,MATCH($A23,Material_Detail!$DE:$DE,0)+1,80))),0,IFERROR(INDEX(Material_Detail!$D:$DC,MATCH($A23,Material_Detail!$DE:$DE,0),80),0)),SUMIFS(T_Shipments[Confirmed_Qty],T_Shipments[Part Name],$A23,T_Shipments[Effective_Week],80))</f>
        <v/>
      </c>
      <c r="CD23">
        <f>IF(COUNTIF(Material_Detail!$DE:$DE,$A23)&gt;0,IF(ISNUMBER(SEARCH("[済]",INDEX(Material_Detail!$D:$DC,MATCH($A23,Material_Detail!$DE:$DE,0)+1,81))),0,IFERROR(INDEX(Material_Detail!$D:$DC,MATCH($A23,Material_Detail!$DE:$DE,0),81),0)),SUMIFS(T_Shipments[Confirmed_Qty],T_Shipments[Part Name],$A23,T_Shipments[Effective_Week],81))</f>
        <v/>
      </c>
      <c r="CE23">
        <f>IF(COUNTIF(Material_Detail!$DE:$DE,$A23)&gt;0,IF(ISNUMBER(SEARCH("[済]",INDEX(Material_Detail!$D:$DC,MATCH($A23,Material_Detail!$DE:$DE,0)+1,82))),0,IFERROR(INDEX(Material_Detail!$D:$DC,MATCH($A23,Material_Detail!$DE:$DE,0),82),0)),SUMIFS(T_Shipments[Confirmed_Qty],T_Shipments[Part Name],$A23,T_Shipments[Effective_Week],82))</f>
        <v/>
      </c>
      <c r="CF23">
        <f>IF(COUNTIF(Material_Detail!$DE:$DE,$A23)&gt;0,IF(ISNUMBER(SEARCH("[済]",INDEX(Material_Detail!$D:$DC,MATCH($A23,Material_Detail!$DE:$DE,0)+1,83))),0,IFERROR(INDEX(Material_Detail!$D:$DC,MATCH($A23,Material_Detail!$DE:$DE,0),83),0)),SUMIFS(T_Shipments[Confirmed_Qty],T_Shipments[Part Name],$A23,T_Shipments[Effective_Week],83))</f>
        <v/>
      </c>
      <c r="CG23">
        <f>IF(COUNTIF(Material_Detail!$DE:$DE,$A23)&gt;0,IF(ISNUMBER(SEARCH("[済]",INDEX(Material_Detail!$D:$DC,MATCH($A23,Material_Detail!$DE:$DE,0)+1,84))),0,IFERROR(INDEX(Material_Detail!$D:$DC,MATCH($A23,Material_Detail!$DE:$DE,0),84),0)),SUMIFS(T_Shipments[Confirmed_Qty],T_Shipments[Part Name],$A23,T_Shipments[Effective_Week],84))</f>
        <v/>
      </c>
      <c r="CH23">
        <f>IF(COUNTIF(Material_Detail!$DE:$DE,$A23)&gt;0,IF(ISNUMBER(SEARCH("[済]",INDEX(Material_Detail!$D:$DC,MATCH($A23,Material_Detail!$DE:$DE,0)+1,85))),0,IFERROR(INDEX(Material_Detail!$D:$DC,MATCH($A23,Material_Detail!$DE:$DE,0),85),0)),SUMIFS(T_Shipments[Confirmed_Qty],T_Shipments[Part Name],$A23,T_Shipments[Effective_Week],85))</f>
        <v/>
      </c>
      <c r="CI23">
        <f>IF(COUNTIF(Material_Detail!$DE:$DE,$A23)&gt;0,IF(ISNUMBER(SEARCH("[済]",INDEX(Material_Detail!$D:$DC,MATCH($A23,Material_Detail!$DE:$DE,0)+1,86))),0,IFERROR(INDEX(Material_Detail!$D:$DC,MATCH($A23,Material_Detail!$DE:$DE,0),86),0)),SUMIFS(T_Shipments[Confirmed_Qty],T_Shipments[Part Name],$A23,T_Shipments[Effective_Week],86))</f>
        <v/>
      </c>
      <c r="CJ23">
        <f>IF(COUNTIF(Material_Detail!$DE:$DE,$A23)&gt;0,IF(ISNUMBER(SEARCH("[済]",INDEX(Material_Detail!$D:$DC,MATCH($A23,Material_Detail!$DE:$DE,0)+1,87))),0,IFERROR(INDEX(Material_Detail!$D:$DC,MATCH($A23,Material_Detail!$DE:$DE,0),87),0)),SUMIFS(T_Shipments[Confirmed_Qty],T_Shipments[Part Name],$A23,T_Shipments[Effective_Week],87))</f>
        <v/>
      </c>
      <c r="CK23">
        <f>IF(COUNTIF(Material_Detail!$DE:$DE,$A23)&gt;0,IF(ISNUMBER(SEARCH("[済]",INDEX(Material_Detail!$D:$DC,MATCH($A23,Material_Detail!$DE:$DE,0)+1,88))),0,IFERROR(INDEX(Material_Detail!$D:$DC,MATCH($A23,Material_Detail!$DE:$DE,0),88),0)),SUMIFS(T_Shipments[Confirmed_Qty],T_Shipments[Part Name],$A23,T_Shipments[Effective_Week],88))</f>
        <v/>
      </c>
      <c r="CL23">
        <f>IF(COUNTIF(Material_Detail!$DE:$DE,$A23)&gt;0,IF(ISNUMBER(SEARCH("[済]",INDEX(Material_Detail!$D:$DC,MATCH($A23,Material_Detail!$DE:$DE,0)+1,89))),0,IFERROR(INDEX(Material_Detail!$D:$DC,MATCH($A23,Material_Detail!$DE:$DE,0),89),0)),SUMIFS(T_Shipments[Confirmed_Qty],T_Shipments[Part Name],$A23,T_Shipments[Effective_Week],89))</f>
        <v/>
      </c>
      <c r="CM23">
        <f>IF(COUNTIF(Material_Detail!$DE:$DE,$A23)&gt;0,IF(ISNUMBER(SEARCH("[済]",INDEX(Material_Detail!$D:$DC,MATCH($A23,Material_Detail!$DE:$DE,0)+1,90))),0,IFERROR(INDEX(Material_Detail!$D:$DC,MATCH($A23,Material_Detail!$DE:$DE,0),90),0)),SUMIFS(T_Shipments[Confirmed_Qty],T_Shipments[Part Name],$A23,T_Shipments[Effective_Week],90))</f>
        <v/>
      </c>
      <c r="CN23">
        <f>IF(COUNTIF(Material_Detail!$DE:$DE,$A23)&gt;0,IF(ISNUMBER(SEARCH("[済]",INDEX(Material_Detail!$D:$DC,MATCH($A23,Material_Detail!$DE:$DE,0)+1,91))),0,IFERROR(INDEX(Material_Detail!$D:$DC,MATCH($A23,Material_Detail!$DE:$DE,0),91),0)),SUMIFS(T_Shipments[Confirmed_Qty],T_Shipments[Part Name],$A23,T_Shipments[Effective_Week],91))</f>
        <v/>
      </c>
      <c r="CO23">
        <f>IF(COUNTIF(Material_Detail!$DE:$DE,$A23)&gt;0,IF(ISNUMBER(SEARCH("[済]",INDEX(Material_Detail!$D:$DC,MATCH($A23,Material_Detail!$DE:$DE,0)+1,92))),0,IFERROR(INDEX(Material_Detail!$D:$DC,MATCH($A23,Material_Detail!$DE:$DE,0),92),0)),SUMIFS(T_Shipments[Confirmed_Qty],T_Shipments[Part Name],$A23,T_Shipments[Effective_Week],92))</f>
        <v/>
      </c>
      <c r="CP23">
        <f>IF(COUNTIF(Material_Detail!$DE:$DE,$A23)&gt;0,IF(ISNUMBER(SEARCH("[済]",INDEX(Material_Detail!$D:$DC,MATCH($A23,Material_Detail!$DE:$DE,0)+1,93))),0,IFERROR(INDEX(Material_Detail!$D:$DC,MATCH($A23,Material_Detail!$DE:$DE,0),93),0)),SUMIFS(T_Shipments[Confirmed_Qty],T_Shipments[Part Name],$A23,T_Shipments[Effective_Week],93))</f>
        <v/>
      </c>
      <c r="CQ23">
        <f>IF(COUNTIF(Material_Detail!$DE:$DE,$A23)&gt;0,IF(ISNUMBER(SEARCH("[済]",INDEX(Material_Detail!$D:$DC,MATCH($A23,Material_Detail!$DE:$DE,0)+1,94))),0,IFERROR(INDEX(Material_Detail!$D:$DC,MATCH($A23,Material_Detail!$DE:$DE,0),94),0)),SUMIFS(T_Shipments[Confirmed_Qty],T_Shipments[Part Name],$A23,T_Shipments[Effective_Week],94))</f>
        <v/>
      </c>
      <c r="CR23">
        <f>IF(COUNTIF(Material_Detail!$DE:$DE,$A23)&gt;0,IF(ISNUMBER(SEARCH("[済]",INDEX(Material_Detail!$D:$DC,MATCH($A23,Material_Detail!$DE:$DE,0)+1,95))),0,IFERROR(INDEX(Material_Detail!$D:$DC,MATCH($A23,Material_Detail!$DE:$DE,0),95),0)),SUMIFS(T_Shipments[Confirmed_Qty],T_Shipments[Part Name],$A23,T_Shipments[Effective_Week],95))</f>
        <v/>
      </c>
      <c r="CS23">
        <f>IF(COUNTIF(Material_Detail!$DE:$DE,$A23)&gt;0,IF(ISNUMBER(SEARCH("[済]",INDEX(Material_Detail!$D:$DC,MATCH($A23,Material_Detail!$DE:$DE,0)+1,96))),0,IFERROR(INDEX(Material_Detail!$D:$DC,MATCH($A23,Material_Detail!$DE:$DE,0),96),0)),SUMIFS(T_Shipments[Confirmed_Qty],T_Shipments[Part Name],$A23,T_Shipments[Effective_Week],96))</f>
        <v/>
      </c>
      <c r="CT23">
        <f>IF(COUNTIF(Material_Detail!$DE:$DE,$A23)&gt;0,IF(ISNUMBER(SEARCH("[済]",INDEX(Material_Detail!$D:$DC,MATCH($A23,Material_Detail!$DE:$DE,0)+1,97))),0,IFERROR(INDEX(Material_Detail!$D:$DC,MATCH($A23,Material_Detail!$DE:$DE,0),97),0)),SUMIFS(T_Shipments[Confirmed_Qty],T_Shipments[Part Name],$A23,T_Shipments[Effective_Week],97))</f>
        <v/>
      </c>
      <c r="CU23">
        <f>IF(COUNTIF(Material_Detail!$DE:$DE,$A23)&gt;0,IF(ISNUMBER(SEARCH("[済]",INDEX(Material_Detail!$D:$DC,MATCH($A23,Material_Detail!$DE:$DE,0)+1,98))),0,IFERROR(INDEX(Material_Detail!$D:$DC,MATCH($A23,Material_Detail!$DE:$DE,0),98),0)),SUMIFS(T_Shipments[Confirmed_Qty],T_Shipments[Part Name],$A23,T_Shipments[Effective_Week],98))</f>
        <v/>
      </c>
      <c r="CV23">
        <f>IF(COUNTIF(Material_Detail!$DE:$DE,$A23)&gt;0,IF(ISNUMBER(SEARCH("[済]",INDEX(Material_Detail!$D:$DC,MATCH($A23,Material_Detail!$DE:$DE,0)+1,99))),0,IFERROR(INDEX(Material_Detail!$D:$DC,MATCH($A23,Material_Detail!$DE:$DE,0),99),0)),SUMIFS(T_Shipments[Confirmed_Qty],T_Shipments[Part Name],$A23,T_Shipments[Effective_Week],99))</f>
        <v/>
      </c>
      <c r="CW23">
        <f>IF(COUNTIF(Material_Detail!$DE:$DE,$A23)&gt;0,IF(ISNUMBER(SEARCH("[済]",INDEX(Material_Detail!$D:$DC,MATCH($A23,Material_Detail!$DE:$DE,0)+1,100))),0,IFERROR(INDEX(Material_Detail!$D:$DC,MATCH($A23,Material_Detail!$DE:$DE,0),100),0)),SUMIFS(T_Shipments[Confirmed_Qty],T_Shipments[Part Name],$A23,T_Shipments[Effective_Week],100))</f>
        <v/>
      </c>
      <c r="CX23">
        <f>IF(COUNTIF(Material_Detail!$DE:$DE,$A23)&gt;0,IF(ISNUMBER(SEARCH("[済]",INDEX(Material_Detail!$D:$DC,MATCH($A23,Material_Detail!$DE:$DE,0)+1,101))),0,IFERROR(INDEX(Material_Detail!$D:$DC,MATCH($A23,Material_Detail!$DE:$DE,0),101),0)),SUMIFS(T_Shipments[Confirmed_Qty],T_Shipments[Part Name],$A23,T_Shipments[Effective_Week],101))</f>
        <v/>
      </c>
      <c r="CY23">
        <f>IF(COUNTIF(Material_Detail!$DE:$DE,$A23)&gt;0,IF(ISNUMBER(SEARCH("[済]",INDEX(Material_Detail!$D:$DC,MATCH($A23,Material_Detail!$DE:$DE,0)+1,102))),0,IFERROR(INDEX(Material_Detail!$D:$DC,MATCH($A23,Material_Detail!$DE:$DE,0),102),0)),SUMIFS(T_Shipments[Confirmed_Qty],T_Shipments[Part Name],$A23,T_Shipments[Effective_Week],102))</f>
        <v/>
      </c>
      <c r="CZ23">
        <f>IF(COUNTIF(Material_Detail!$DE:$DE,$A23)&gt;0,IF(ISNUMBER(SEARCH("[済]",INDEX(Material_Detail!$D:$DC,MATCH($A23,Material_Detail!$DE:$DE,0)+1,103))),0,IFERROR(INDEX(Material_Detail!$D:$DC,MATCH($A23,Material_Detail!$DE:$DE,0),103),0)),SUMIFS(T_Shipments[Confirmed_Qty],T_Shipments[Part Name],$A23,T_Shipments[Effective_Week],103))</f>
        <v/>
      </c>
      <c r="DA23">
        <f>IF(COUNTIF(Material_Detail!$DE:$DE,$A23)&gt;0,IF(ISNUMBER(SEARCH("[済]",INDEX(Material_Detail!$D:$DC,MATCH($A23,Material_Detail!$DE:$DE,0)+1,104))),0,IFERROR(INDEX(Material_Detail!$D:$DC,MATCH($A23,Material_Detail!$DE:$DE,0),104),0)),SUMIFS(T_Shipments[Confirmed_Qty],T_Shipments[Part Name],$A23,T_Shipments[Effective_Week],104))</f>
        <v/>
      </c>
    </row>
    <row r="24">
      <c r="A24" t="inlineStr">
        <is>
          <t>CHEM-1240</t>
        </is>
      </c>
      <c r="B24">
        <f>IF(COUNTIF(Material_Detail!$DE:$DE,$A24)&gt;0,IF(ISNUMBER(SEARCH("[済]",INDEX(Material_Detail!$D:$DC,MATCH($A24,Material_Detail!$DE:$DE,0)+1,1))),0,IFERROR(INDEX(Material_Detail!$D:$DC,MATCH($A24,Material_Detail!$DE:$DE,0),1),0)),SUMIFS(T_Shipments[Confirmed_Qty],T_Shipments[Part Name],$A24,T_Shipments[Effective_Week],1))</f>
        <v/>
      </c>
      <c r="C24">
        <f>IF(COUNTIF(Material_Detail!$DE:$DE,$A24)&gt;0,IF(ISNUMBER(SEARCH("[済]",INDEX(Material_Detail!$D:$DC,MATCH($A24,Material_Detail!$DE:$DE,0)+1,2))),0,IFERROR(INDEX(Material_Detail!$D:$DC,MATCH($A24,Material_Detail!$DE:$DE,0),2),0)),SUMIFS(T_Shipments[Confirmed_Qty],T_Shipments[Part Name],$A24,T_Shipments[Effective_Week],2))</f>
        <v/>
      </c>
      <c r="D24">
        <f>IF(COUNTIF(Material_Detail!$DE:$DE,$A24)&gt;0,IF(ISNUMBER(SEARCH("[済]",INDEX(Material_Detail!$D:$DC,MATCH($A24,Material_Detail!$DE:$DE,0)+1,3))),0,IFERROR(INDEX(Material_Detail!$D:$DC,MATCH($A24,Material_Detail!$DE:$DE,0),3),0)),SUMIFS(T_Shipments[Confirmed_Qty],T_Shipments[Part Name],$A24,T_Shipments[Effective_Week],3))</f>
        <v/>
      </c>
      <c r="E24">
        <f>IF(COUNTIF(Material_Detail!$DE:$DE,$A24)&gt;0,IF(ISNUMBER(SEARCH("[済]",INDEX(Material_Detail!$D:$DC,MATCH($A24,Material_Detail!$DE:$DE,0)+1,4))),0,IFERROR(INDEX(Material_Detail!$D:$DC,MATCH($A24,Material_Detail!$DE:$DE,0),4),0)),SUMIFS(T_Shipments[Confirmed_Qty],T_Shipments[Part Name],$A24,T_Shipments[Effective_Week],4))</f>
        <v/>
      </c>
      <c r="F24">
        <f>IF(COUNTIF(Material_Detail!$DE:$DE,$A24)&gt;0,IF(ISNUMBER(SEARCH("[済]",INDEX(Material_Detail!$D:$DC,MATCH($A24,Material_Detail!$DE:$DE,0)+1,5))),0,IFERROR(INDEX(Material_Detail!$D:$DC,MATCH($A24,Material_Detail!$DE:$DE,0),5),0)),SUMIFS(T_Shipments[Confirmed_Qty],T_Shipments[Part Name],$A24,T_Shipments[Effective_Week],5))</f>
        <v/>
      </c>
      <c r="G24">
        <f>IF(COUNTIF(Material_Detail!$DE:$DE,$A24)&gt;0,IF(ISNUMBER(SEARCH("[済]",INDEX(Material_Detail!$D:$DC,MATCH($A24,Material_Detail!$DE:$DE,0)+1,6))),0,IFERROR(INDEX(Material_Detail!$D:$DC,MATCH($A24,Material_Detail!$DE:$DE,0),6),0)),SUMIFS(T_Shipments[Confirmed_Qty],T_Shipments[Part Name],$A24,T_Shipments[Effective_Week],6))</f>
        <v/>
      </c>
      <c r="H24">
        <f>IF(COUNTIF(Material_Detail!$DE:$DE,$A24)&gt;0,IF(ISNUMBER(SEARCH("[済]",INDEX(Material_Detail!$D:$DC,MATCH($A24,Material_Detail!$DE:$DE,0)+1,7))),0,IFERROR(INDEX(Material_Detail!$D:$DC,MATCH($A24,Material_Detail!$DE:$DE,0),7),0)),SUMIFS(T_Shipments[Confirmed_Qty],T_Shipments[Part Name],$A24,T_Shipments[Effective_Week],7))</f>
        <v/>
      </c>
      <c r="I24">
        <f>IF(COUNTIF(Material_Detail!$DE:$DE,$A24)&gt;0,IF(ISNUMBER(SEARCH("[済]",INDEX(Material_Detail!$D:$DC,MATCH($A24,Material_Detail!$DE:$DE,0)+1,8))),0,IFERROR(INDEX(Material_Detail!$D:$DC,MATCH($A24,Material_Detail!$DE:$DE,0),8),0)),SUMIFS(T_Shipments[Confirmed_Qty],T_Shipments[Part Name],$A24,T_Shipments[Effective_Week],8))</f>
        <v/>
      </c>
      <c r="J24">
        <f>IF(COUNTIF(Material_Detail!$DE:$DE,$A24)&gt;0,IF(ISNUMBER(SEARCH("[済]",INDEX(Material_Detail!$D:$DC,MATCH($A24,Material_Detail!$DE:$DE,0)+1,9))),0,IFERROR(INDEX(Material_Detail!$D:$DC,MATCH($A24,Material_Detail!$DE:$DE,0),9),0)),SUMIFS(T_Shipments[Confirmed_Qty],T_Shipments[Part Name],$A24,T_Shipments[Effective_Week],9))</f>
        <v/>
      </c>
      <c r="K24">
        <f>IF(COUNTIF(Material_Detail!$DE:$DE,$A24)&gt;0,IF(ISNUMBER(SEARCH("[済]",INDEX(Material_Detail!$D:$DC,MATCH($A24,Material_Detail!$DE:$DE,0)+1,10))),0,IFERROR(INDEX(Material_Detail!$D:$DC,MATCH($A24,Material_Detail!$DE:$DE,0),10),0)),SUMIFS(T_Shipments[Confirmed_Qty],T_Shipments[Part Name],$A24,T_Shipments[Effective_Week],10))</f>
        <v/>
      </c>
      <c r="L24">
        <f>IF(COUNTIF(Material_Detail!$DE:$DE,$A24)&gt;0,IF(ISNUMBER(SEARCH("[済]",INDEX(Material_Detail!$D:$DC,MATCH($A24,Material_Detail!$DE:$DE,0)+1,11))),0,IFERROR(INDEX(Material_Detail!$D:$DC,MATCH($A24,Material_Detail!$DE:$DE,0),11),0)),SUMIFS(T_Shipments[Confirmed_Qty],T_Shipments[Part Name],$A24,T_Shipments[Effective_Week],11))</f>
        <v/>
      </c>
      <c r="M24">
        <f>IF(COUNTIF(Material_Detail!$DE:$DE,$A24)&gt;0,IF(ISNUMBER(SEARCH("[済]",INDEX(Material_Detail!$D:$DC,MATCH($A24,Material_Detail!$DE:$DE,0)+1,12))),0,IFERROR(INDEX(Material_Detail!$D:$DC,MATCH($A24,Material_Detail!$DE:$DE,0),12),0)),SUMIFS(T_Shipments[Confirmed_Qty],T_Shipments[Part Name],$A24,T_Shipments[Effective_Week],12))</f>
        <v/>
      </c>
      <c r="N24">
        <f>IF(COUNTIF(Material_Detail!$DE:$DE,$A24)&gt;0,IF(ISNUMBER(SEARCH("[済]",INDEX(Material_Detail!$D:$DC,MATCH($A24,Material_Detail!$DE:$DE,0)+1,13))),0,IFERROR(INDEX(Material_Detail!$D:$DC,MATCH($A24,Material_Detail!$DE:$DE,0),13),0)),SUMIFS(T_Shipments[Confirmed_Qty],T_Shipments[Part Name],$A24,T_Shipments[Effective_Week],13))</f>
        <v/>
      </c>
      <c r="O24">
        <f>IF(COUNTIF(Material_Detail!$DE:$DE,$A24)&gt;0,IF(ISNUMBER(SEARCH("[済]",INDEX(Material_Detail!$D:$DC,MATCH($A24,Material_Detail!$DE:$DE,0)+1,14))),0,IFERROR(INDEX(Material_Detail!$D:$DC,MATCH($A24,Material_Detail!$DE:$DE,0),14),0)),SUMIFS(T_Shipments[Confirmed_Qty],T_Shipments[Part Name],$A24,T_Shipments[Effective_Week],14))</f>
        <v/>
      </c>
      <c r="P24">
        <f>IF(COUNTIF(Material_Detail!$DE:$DE,$A24)&gt;0,IF(ISNUMBER(SEARCH("[済]",INDEX(Material_Detail!$D:$DC,MATCH($A24,Material_Detail!$DE:$DE,0)+1,15))),0,IFERROR(INDEX(Material_Detail!$D:$DC,MATCH($A24,Material_Detail!$DE:$DE,0),15),0)),SUMIFS(T_Shipments[Confirmed_Qty],T_Shipments[Part Name],$A24,T_Shipments[Effective_Week],15))</f>
        <v/>
      </c>
      <c r="Q24">
        <f>IF(COUNTIF(Material_Detail!$DE:$DE,$A24)&gt;0,IF(ISNUMBER(SEARCH("[済]",INDEX(Material_Detail!$D:$DC,MATCH($A24,Material_Detail!$DE:$DE,0)+1,16))),0,IFERROR(INDEX(Material_Detail!$D:$DC,MATCH($A24,Material_Detail!$DE:$DE,0),16),0)),SUMIFS(T_Shipments[Confirmed_Qty],T_Shipments[Part Name],$A24,T_Shipments[Effective_Week],16))</f>
        <v/>
      </c>
      <c r="R24">
        <f>IF(COUNTIF(Material_Detail!$DE:$DE,$A24)&gt;0,IF(ISNUMBER(SEARCH("[済]",INDEX(Material_Detail!$D:$DC,MATCH($A24,Material_Detail!$DE:$DE,0)+1,17))),0,IFERROR(INDEX(Material_Detail!$D:$DC,MATCH($A24,Material_Detail!$DE:$DE,0),17),0)),SUMIFS(T_Shipments[Confirmed_Qty],T_Shipments[Part Name],$A24,T_Shipments[Effective_Week],17))</f>
        <v/>
      </c>
      <c r="S24">
        <f>IF(COUNTIF(Material_Detail!$DE:$DE,$A24)&gt;0,IF(ISNUMBER(SEARCH("[済]",INDEX(Material_Detail!$D:$DC,MATCH($A24,Material_Detail!$DE:$DE,0)+1,18))),0,IFERROR(INDEX(Material_Detail!$D:$DC,MATCH($A24,Material_Detail!$DE:$DE,0),18),0)),SUMIFS(T_Shipments[Confirmed_Qty],T_Shipments[Part Name],$A24,T_Shipments[Effective_Week],18))</f>
        <v/>
      </c>
      <c r="T24">
        <f>IF(COUNTIF(Material_Detail!$DE:$DE,$A24)&gt;0,IF(ISNUMBER(SEARCH("[済]",INDEX(Material_Detail!$D:$DC,MATCH($A24,Material_Detail!$DE:$DE,0)+1,19))),0,IFERROR(INDEX(Material_Detail!$D:$DC,MATCH($A24,Material_Detail!$DE:$DE,0),19),0)),SUMIFS(T_Shipments[Confirmed_Qty],T_Shipments[Part Name],$A24,T_Shipments[Effective_Week],19))</f>
        <v/>
      </c>
      <c r="U24">
        <f>IF(COUNTIF(Material_Detail!$DE:$DE,$A24)&gt;0,IF(ISNUMBER(SEARCH("[済]",INDEX(Material_Detail!$D:$DC,MATCH($A24,Material_Detail!$DE:$DE,0)+1,20))),0,IFERROR(INDEX(Material_Detail!$D:$DC,MATCH($A24,Material_Detail!$DE:$DE,0),20),0)),SUMIFS(T_Shipments[Confirmed_Qty],T_Shipments[Part Name],$A24,T_Shipments[Effective_Week],20))</f>
        <v/>
      </c>
      <c r="V24">
        <f>IF(COUNTIF(Material_Detail!$DE:$DE,$A24)&gt;0,IF(ISNUMBER(SEARCH("[済]",INDEX(Material_Detail!$D:$DC,MATCH($A24,Material_Detail!$DE:$DE,0)+1,21))),0,IFERROR(INDEX(Material_Detail!$D:$DC,MATCH($A24,Material_Detail!$DE:$DE,0),21),0)),SUMIFS(T_Shipments[Confirmed_Qty],T_Shipments[Part Name],$A24,T_Shipments[Effective_Week],21))</f>
        <v/>
      </c>
      <c r="W24">
        <f>IF(COUNTIF(Material_Detail!$DE:$DE,$A24)&gt;0,IF(ISNUMBER(SEARCH("[済]",INDEX(Material_Detail!$D:$DC,MATCH($A24,Material_Detail!$DE:$DE,0)+1,22))),0,IFERROR(INDEX(Material_Detail!$D:$DC,MATCH($A24,Material_Detail!$DE:$DE,0),22),0)),SUMIFS(T_Shipments[Confirmed_Qty],T_Shipments[Part Name],$A24,T_Shipments[Effective_Week],22))</f>
        <v/>
      </c>
      <c r="X24">
        <f>IF(COUNTIF(Material_Detail!$DE:$DE,$A24)&gt;0,IF(ISNUMBER(SEARCH("[済]",INDEX(Material_Detail!$D:$DC,MATCH($A24,Material_Detail!$DE:$DE,0)+1,23))),0,IFERROR(INDEX(Material_Detail!$D:$DC,MATCH($A24,Material_Detail!$DE:$DE,0),23),0)),SUMIFS(T_Shipments[Confirmed_Qty],T_Shipments[Part Name],$A24,T_Shipments[Effective_Week],23))</f>
        <v/>
      </c>
      <c r="Y24">
        <f>IF(COUNTIF(Material_Detail!$DE:$DE,$A24)&gt;0,IF(ISNUMBER(SEARCH("[済]",INDEX(Material_Detail!$D:$DC,MATCH($A24,Material_Detail!$DE:$DE,0)+1,24))),0,IFERROR(INDEX(Material_Detail!$D:$DC,MATCH($A24,Material_Detail!$DE:$DE,0),24),0)),SUMIFS(T_Shipments[Confirmed_Qty],T_Shipments[Part Name],$A24,T_Shipments[Effective_Week],24))</f>
        <v/>
      </c>
      <c r="Z24">
        <f>IF(COUNTIF(Material_Detail!$DE:$DE,$A24)&gt;0,IF(ISNUMBER(SEARCH("[済]",INDEX(Material_Detail!$D:$DC,MATCH($A24,Material_Detail!$DE:$DE,0)+1,25))),0,IFERROR(INDEX(Material_Detail!$D:$DC,MATCH($A24,Material_Detail!$DE:$DE,0),25),0)),SUMIFS(T_Shipments[Confirmed_Qty],T_Shipments[Part Name],$A24,T_Shipments[Effective_Week],25))</f>
        <v/>
      </c>
      <c r="AA24">
        <f>IF(COUNTIF(Material_Detail!$DE:$DE,$A24)&gt;0,IF(ISNUMBER(SEARCH("[済]",INDEX(Material_Detail!$D:$DC,MATCH($A24,Material_Detail!$DE:$DE,0)+1,26))),0,IFERROR(INDEX(Material_Detail!$D:$DC,MATCH($A24,Material_Detail!$DE:$DE,0),26),0)),SUMIFS(T_Shipments[Confirmed_Qty],T_Shipments[Part Name],$A24,T_Shipments[Effective_Week],26))</f>
        <v/>
      </c>
      <c r="AB24">
        <f>IF(COUNTIF(Material_Detail!$DE:$DE,$A24)&gt;0,IF(ISNUMBER(SEARCH("[済]",INDEX(Material_Detail!$D:$DC,MATCH($A24,Material_Detail!$DE:$DE,0)+1,27))),0,IFERROR(INDEX(Material_Detail!$D:$DC,MATCH($A24,Material_Detail!$DE:$DE,0),27),0)),SUMIFS(T_Shipments[Confirmed_Qty],T_Shipments[Part Name],$A24,T_Shipments[Effective_Week],27))</f>
        <v/>
      </c>
      <c r="AC24">
        <f>IF(COUNTIF(Material_Detail!$DE:$DE,$A24)&gt;0,IF(ISNUMBER(SEARCH("[済]",INDEX(Material_Detail!$D:$DC,MATCH($A24,Material_Detail!$DE:$DE,0)+1,28))),0,IFERROR(INDEX(Material_Detail!$D:$DC,MATCH($A24,Material_Detail!$DE:$DE,0),28),0)),SUMIFS(T_Shipments[Confirmed_Qty],T_Shipments[Part Name],$A24,T_Shipments[Effective_Week],28))</f>
        <v/>
      </c>
      <c r="AD24">
        <f>IF(COUNTIF(Material_Detail!$DE:$DE,$A24)&gt;0,IF(ISNUMBER(SEARCH("[済]",INDEX(Material_Detail!$D:$DC,MATCH($A24,Material_Detail!$DE:$DE,0)+1,29))),0,IFERROR(INDEX(Material_Detail!$D:$DC,MATCH($A24,Material_Detail!$DE:$DE,0),29),0)),SUMIFS(T_Shipments[Confirmed_Qty],T_Shipments[Part Name],$A24,T_Shipments[Effective_Week],29))</f>
        <v/>
      </c>
      <c r="AE24">
        <f>IF(COUNTIF(Material_Detail!$DE:$DE,$A24)&gt;0,IF(ISNUMBER(SEARCH("[済]",INDEX(Material_Detail!$D:$DC,MATCH($A24,Material_Detail!$DE:$DE,0)+1,30))),0,IFERROR(INDEX(Material_Detail!$D:$DC,MATCH($A24,Material_Detail!$DE:$DE,0),30),0)),SUMIFS(T_Shipments[Confirmed_Qty],T_Shipments[Part Name],$A24,T_Shipments[Effective_Week],30))</f>
        <v/>
      </c>
      <c r="AF24">
        <f>IF(COUNTIF(Material_Detail!$DE:$DE,$A24)&gt;0,IF(ISNUMBER(SEARCH("[済]",INDEX(Material_Detail!$D:$DC,MATCH($A24,Material_Detail!$DE:$DE,0)+1,31))),0,IFERROR(INDEX(Material_Detail!$D:$DC,MATCH($A24,Material_Detail!$DE:$DE,0),31),0)),SUMIFS(T_Shipments[Confirmed_Qty],T_Shipments[Part Name],$A24,T_Shipments[Effective_Week],31))</f>
        <v/>
      </c>
      <c r="AG24">
        <f>IF(COUNTIF(Material_Detail!$DE:$DE,$A24)&gt;0,IF(ISNUMBER(SEARCH("[済]",INDEX(Material_Detail!$D:$DC,MATCH($A24,Material_Detail!$DE:$DE,0)+1,32))),0,IFERROR(INDEX(Material_Detail!$D:$DC,MATCH($A24,Material_Detail!$DE:$DE,0),32),0)),SUMIFS(T_Shipments[Confirmed_Qty],T_Shipments[Part Name],$A24,T_Shipments[Effective_Week],32))</f>
        <v/>
      </c>
      <c r="AH24">
        <f>IF(COUNTIF(Material_Detail!$DE:$DE,$A24)&gt;0,IF(ISNUMBER(SEARCH("[済]",INDEX(Material_Detail!$D:$DC,MATCH($A24,Material_Detail!$DE:$DE,0)+1,33))),0,IFERROR(INDEX(Material_Detail!$D:$DC,MATCH($A24,Material_Detail!$DE:$DE,0),33),0)),SUMIFS(T_Shipments[Confirmed_Qty],T_Shipments[Part Name],$A24,T_Shipments[Effective_Week],33))</f>
        <v/>
      </c>
      <c r="AI24">
        <f>IF(COUNTIF(Material_Detail!$DE:$DE,$A24)&gt;0,IF(ISNUMBER(SEARCH("[済]",INDEX(Material_Detail!$D:$DC,MATCH($A24,Material_Detail!$DE:$DE,0)+1,34))),0,IFERROR(INDEX(Material_Detail!$D:$DC,MATCH($A24,Material_Detail!$DE:$DE,0),34),0)),SUMIFS(T_Shipments[Confirmed_Qty],T_Shipments[Part Name],$A24,T_Shipments[Effective_Week],34))</f>
        <v/>
      </c>
      <c r="AJ24">
        <f>IF(COUNTIF(Material_Detail!$DE:$DE,$A24)&gt;0,IF(ISNUMBER(SEARCH("[済]",INDEX(Material_Detail!$D:$DC,MATCH($A24,Material_Detail!$DE:$DE,0)+1,35))),0,IFERROR(INDEX(Material_Detail!$D:$DC,MATCH($A24,Material_Detail!$DE:$DE,0),35),0)),SUMIFS(T_Shipments[Confirmed_Qty],T_Shipments[Part Name],$A24,T_Shipments[Effective_Week],35))</f>
        <v/>
      </c>
      <c r="AK24">
        <f>IF(COUNTIF(Material_Detail!$DE:$DE,$A24)&gt;0,IF(ISNUMBER(SEARCH("[済]",INDEX(Material_Detail!$D:$DC,MATCH($A24,Material_Detail!$DE:$DE,0)+1,36))),0,IFERROR(INDEX(Material_Detail!$D:$DC,MATCH($A24,Material_Detail!$DE:$DE,0),36),0)),SUMIFS(T_Shipments[Confirmed_Qty],T_Shipments[Part Name],$A24,T_Shipments[Effective_Week],36))</f>
        <v/>
      </c>
      <c r="AL24">
        <f>IF(COUNTIF(Material_Detail!$DE:$DE,$A24)&gt;0,IF(ISNUMBER(SEARCH("[済]",INDEX(Material_Detail!$D:$DC,MATCH($A24,Material_Detail!$DE:$DE,0)+1,37))),0,IFERROR(INDEX(Material_Detail!$D:$DC,MATCH($A24,Material_Detail!$DE:$DE,0),37),0)),SUMIFS(T_Shipments[Confirmed_Qty],T_Shipments[Part Name],$A24,T_Shipments[Effective_Week],37))</f>
        <v/>
      </c>
      <c r="AM24">
        <f>IF(COUNTIF(Material_Detail!$DE:$DE,$A24)&gt;0,IF(ISNUMBER(SEARCH("[済]",INDEX(Material_Detail!$D:$DC,MATCH($A24,Material_Detail!$DE:$DE,0)+1,38))),0,IFERROR(INDEX(Material_Detail!$D:$DC,MATCH($A24,Material_Detail!$DE:$DE,0),38),0)),SUMIFS(T_Shipments[Confirmed_Qty],T_Shipments[Part Name],$A24,T_Shipments[Effective_Week],38))</f>
        <v/>
      </c>
      <c r="AN24">
        <f>IF(COUNTIF(Material_Detail!$DE:$DE,$A24)&gt;0,IF(ISNUMBER(SEARCH("[済]",INDEX(Material_Detail!$D:$DC,MATCH($A24,Material_Detail!$DE:$DE,0)+1,39))),0,IFERROR(INDEX(Material_Detail!$D:$DC,MATCH($A24,Material_Detail!$DE:$DE,0),39),0)),SUMIFS(T_Shipments[Confirmed_Qty],T_Shipments[Part Name],$A24,T_Shipments[Effective_Week],39))</f>
        <v/>
      </c>
      <c r="AO24">
        <f>IF(COUNTIF(Material_Detail!$DE:$DE,$A24)&gt;0,IF(ISNUMBER(SEARCH("[済]",INDEX(Material_Detail!$D:$DC,MATCH($A24,Material_Detail!$DE:$DE,0)+1,40))),0,IFERROR(INDEX(Material_Detail!$D:$DC,MATCH($A24,Material_Detail!$DE:$DE,0),40),0)),SUMIFS(T_Shipments[Confirmed_Qty],T_Shipments[Part Name],$A24,T_Shipments[Effective_Week],40))</f>
        <v/>
      </c>
      <c r="AP24">
        <f>IF(COUNTIF(Material_Detail!$DE:$DE,$A24)&gt;0,IF(ISNUMBER(SEARCH("[済]",INDEX(Material_Detail!$D:$DC,MATCH($A24,Material_Detail!$DE:$DE,0)+1,41))),0,IFERROR(INDEX(Material_Detail!$D:$DC,MATCH($A24,Material_Detail!$DE:$DE,0),41),0)),SUMIFS(T_Shipments[Confirmed_Qty],T_Shipments[Part Name],$A24,T_Shipments[Effective_Week],41))</f>
        <v/>
      </c>
      <c r="AQ24">
        <f>IF(COUNTIF(Material_Detail!$DE:$DE,$A24)&gt;0,IF(ISNUMBER(SEARCH("[済]",INDEX(Material_Detail!$D:$DC,MATCH($A24,Material_Detail!$DE:$DE,0)+1,42))),0,IFERROR(INDEX(Material_Detail!$D:$DC,MATCH($A24,Material_Detail!$DE:$DE,0),42),0)),SUMIFS(T_Shipments[Confirmed_Qty],T_Shipments[Part Name],$A24,T_Shipments[Effective_Week],42))</f>
        <v/>
      </c>
      <c r="AR24">
        <f>IF(COUNTIF(Material_Detail!$DE:$DE,$A24)&gt;0,IF(ISNUMBER(SEARCH("[済]",INDEX(Material_Detail!$D:$DC,MATCH($A24,Material_Detail!$DE:$DE,0)+1,43))),0,IFERROR(INDEX(Material_Detail!$D:$DC,MATCH($A24,Material_Detail!$DE:$DE,0),43),0)),SUMIFS(T_Shipments[Confirmed_Qty],T_Shipments[Part Name],$A24,T_Shipments[Effective_Week],43))</f>
        <v/>
      </c>
      <c r="AS24">
        <f>IF(COUNTIF(Material_Detail!$DE:$DE,$A24)&gt;0,IF(ISNUMBER(SEARCH("[済]",INDEX(Material_Detail!$D:$DC,MATCH($A24,Material_Detail!$DE:$DE,0)+1,44))),0,IFERROR(INDEX(Material_Detail!$D:$DC,MATCH($A24,Material_Detail!$DE:$DE,0),44),0)),SUMIFS(T_Shipments[Confirmed_Qty],T_Shipments[Part Name],$A24,T_Shipments[Effective_Week],44))</f>
        <v/>
      </c>
      <c r="AT24">
        <f>IF(COUNTIF(Material_Detail!$DE:$DE,$A24)&gt;0,IF(ISNUMBER(SEARCH("[済]",INDEX(Material_Detail!$D:$DC,MATCH($A24,Material_Detail!$DE:$DE,0)+1,45))),0,IFERROR(INDEX(Material_Detail!$D:$DC,MATCH($A24,Material_Detail!$DE:$DE,0),45),0)),SUMIFS(T_Shipments[Confirmed_Qty],T_Shipments[Part Name],$A24,T_Shipments[Effective_Week],45))</f>
        <v/>
      </c>
      <c r="AU24">
        <f>IF(COUNTIF(Material_Detail!$DE:$DE,$A24)&gt;0,IF(ISNUMBER(SEARCH("[済]",INDEX(Material_Detail!$D:$DC,MATCH($A24,Material_Detail!$DE:$DE,0)+1,46))),0,IFERROR(INDEX(Material_Detail!$D:$DC,MATCH($A24,Material_Detail!$DE:$DE,0),46),0)),SUMIFS(T_Shipments[Confirmed_Qty],T_Shipments[Part Name],$A24,T_Shipments[Effective_Week],46))</f>
        <v/>
      </c>
      <c r="AV24">
        <f>IF(COUNTIF(Material_Detail!$DE:$DE,$A24)&gt;0,IF(ISNUMBER(SEARCH("[済]",INDEX(Material_Detail!$D:$DC,MATCH($A24,Material_Detail!$DE:$DE,0)+1,47))),0,IFERROR(INDEX(Material_Detail!$D:$DC,MATCH($A24,Material_Detail!$DE:$DE,0),47),0)),SUMIFS(T_Shipments[Confirmed_Qty],T_Shipments[Part Name],$A24,T_Shipments[Effective_Week],47))</f>
        <v/>
      </c>
      <c r="AW24">
        <f>IF(COUNTIF(Material_Detail!$DE:$DE,$A24)&gt;0,IF(ISNUMBER(SEARCH("[済]",INDEX(Material_Detail!$D:$DC,MATCH($A24,Material_Detail!$DE:$DE,0)+1,48))),0,IFERROR(INDEX(Material_Detail!$D:$DC,MATCH($A24,Material_Detail!$DE:$DE,0),48),0)),SUMIFS(T_Shipments[Confirmed_Qty],T_Shipments[Part Name],$A24,T_Shipments[Effective_Week],48))</f>
        <v/>
      </c>
      <c r="AX24">
        <f>IF(COUNTIF(Material_Detail!$DE:$DE,$A24)&gt;0,IF(ISNUMBER(SEARCH("[済]",INDEX(Material_Detail!$D:$DC,MATCH($A24,Material_Detail!$DE:$DE,0)+1,49))),0,IFERROR(INDEX(Material_Detail!$D:$DC,MATCH($A24,Material_Detail!$DE:$DE,0),49),0)),SUMIFS(T_Shipments[Confirmed_Qty],T_Shipments[Part Name],$A24,T_Shipments[Effective_Week],49))</f>
        <v/>
      </c>
      <c r="AY24">
        <f>IF(COUNTIF(Material_Detail!$DE:$DE,$A24)&gt;0,IF(ISNUMBER(SEARCH("[済]",INDEX(Material_Detail!$D:$DC,MATCH($A24,Material_Detail!$DE:$DE,0)+1,50))),0,IFERROR(INDEX(Material_Detail!$D:$DC,MATCH($A24,Material_Detail!$DE:$DE,0),50),0)),SUMIFS(T_Shipments[Confirmed_Qty],T_Shipments[Part Name],$A24,T_Shipments[Effective_Week],50))</f>
        <v/>
      </c>
      <c r="AZ24">
        <f>IF(COUNTIF(Material_Detail!$DE:$DE,$A24)&gt;0,IF(ISNUMBER(SEARCH("[済]",INDEX(Material_Detail!$D:$DC,MATCH($A24,Material_Detail!$DE:$DE,0)+1,51))),0,IFERROR(INDEX(Material_Detail!$D:$DC,MATCH($A24,Material_Detail!$DE:$DE,0),51),0)),SUMIFS(T_Shipments[Confirmed_Qty],T_Shipments[Part Name],$A24,T_Shipments[Effective_Week],51))</f>
        <v/>
      </c>
      <c r="BA24">
        <f>IF(COUNTIF(Material_Detail!$DE:$DE,$A24)&gt;0,IF(ISNUMBER(SEARCH("[済]",INDEX(Material_Detail!$D:$DC,MATCH($A24,Material_Detail!$DE:$DE,0)+1,52))),0,IFERROR(INDEX(Material_Detail!$D:$DC,MATCH($A24,Material_Detail!$DE:$DE,0),52),0)),SUMIFS(T_Shipments[Confirmed_Qty],T_Shipments[Part Name],$A24,T_Shipments[Effective_Week],52))</f>
        <v/>
      </c>
      <c r="BB24">
        <f>IF(COUNTIF(Material_Detail!$DE:$DE,$A24)&gt;0,IF(ISNUMBER(SEARCH("[済]",INDEX(Material_Detail!$D:$DC,MATCH($A24,Material_Detail!$DE:$DE,0)+1,53))),0,IFERROR(INDEX(Material_Detail!$D:$DC,MATCH($A24,Material_Detail!$DE:$DE,0),53),0)),SUMIFS(T_Shipments[Confirmed_Qty],T_Shipments[Part Name],$A24,T_Shipments[Effective_Week],53))</f>
        <v/>
      </c>
      <c r="BC24">
        <f>IF(COUNTIF(Material_Detail!$DE:$DE,$A24)&gt;0,IF(ISNUMBER(SEARCH("[済]",INDEX(Material_Detail!$D:$DC,MATCH($A24,Material_Detail!$DE:$DE,0)+1,54))),0,IFERROR(INDEX(Material_Detail!$D:$DC,MATCH($A24,Material_Detail!$DE:$DE,0),54),0)),SUMIFS(T_Shipments[Confirmed_Qty],T_Shipments[Part Name],$A24,T_Shipments[Effective_Week],54))</f>
        <v/>
      </c>
      <c r="BD24">
        <f>IF(COUNTIF(Material_Detail!$DE:$DE,$A24)&gt;0,IF(ISNUMBER(SEARCH("[済]",INDEX(Material_Detail!$D:$DC,MATCH($A24,Material_Detail!$DE:$DE,0)+1,55))),0,IFERROR(INDEX(Material_Detail!$D:$DC,MATCH($A24,Material_Detail!$DE:$DE,0),55),0)),SUMIFS(T_Shipments[Confirmed_Qty],T_Shipments[Part Name],$A24,T_Shipments[Effective_Week],55))</f>
        <v/>
      </c>
      <c r="BE24">
        <f>IF(COUNTIF(Material_Detail!$DE:$DE,$A24)&gt;0,IF(ISNUMBER(SEARCH("[済]",INDEX(Material_Detail!$D:$DC,MATCH($A24,Material_Detail!$DE:$DE,0)+1,56))),0,IFERROR(INDEX(Material_Detail!$D:$DC,MATCH($A24,Material_Detail!$DE:$DE,0),56),0)),SUMIFS(T_Shipments[Confirmed_Qty],T_Shipments[Part Name],$A24,T_Shipments[Effective_Week],56))</f>
        <v/>
      </c>
      <c r="BF24">
        <f>IF(COUNTIF(Material_Detail!$DE:$DE,$A24)&gt;0,IF(ISNUMBER(SEARCH("[済]",INDEX(Material_Detail!$D:$DC,MATCH($A24,Material_Detail!$DE:$DE,0)+1,57))),0,IFERROR(INDEX(Material_Detail!$D:$DC,MATCH($A24,Material_Detail!$DE:$DE,0),57),0)),SUMIFS(T_Shipments[Confirmed_Qty],T_Shipments[Part Name],$A24,T_Shipments[Effective_Week],57))</f>
        <v/>
      </c>
      <c r="BG24">
        <f>IF(COUNTIF(Material_Detail!$DE:$DE,$A24)&gt;0,IF(ISNUMBER(SEARCH("[済]",INDEX(Material_Detail!$D:$DC,MATCH($A24,Material_Detail!$DE:$DE,0)+1,58))),0,IFERROR(INDEX(Material_Detail!$D:$DC,MATCH($A24,Material_Detail!$DE:$DE,0),58),0)),SUMIFS(T_Shipments[Confirmed_Qty],T_Shipments[Part Name],$A24,T_Shipments[Effective_Week],58))</f>
        <v/>
      </c>
      <c r="BH24">
        <f>IF(COUNTIF(Material_Detail!$DE:$DE,$A24)&gt;0,IF(ISNUMBER(SEARCH("[済]",INDEX(Material_Detail!$D:$DC,MATCH($A24,Material_Detail!$DE:$DE,0)+1,59))),0,IFERROR(INDEX(Material_Detail!$D:$DC,MATCH($A24,Material_Detail!$DE:$DE,0),59),0)),SUMIFS(T_Shipments[Confirmed_Qty],T_Shipments[Part Name],$A24,T_Shipments[Effective_Week],59))</f>
        <v/>
      </c>
      <c r="BI24">
        <f>IF(COUNTIF(Material_Detail!$DE:$DE,$A24)&gt;0,IF(ISNUMBER(SEARCH("[済]",INDEX(Material_Detail!$D:$DC,MATCH($A24,Material_Detail!$DE:$DE,0)+1,60))),0,IFERROR(INDEX(Material_Detail!$D:$DC,MATCH($A24,Material_Detail!$DE:$DE,0),60),0)),SUMIFS(T_Shipments[Confirmed_Qty],T_Shipments[Part Name],$A24,T_Shipments[Effective_Week],60))</f>
        <v/>
      </c>
      <c r="BJ24">
        <f>IF(COUNTIF(Material_Detail!$DE:$DE,$A24)&gt;0,IF(ISNUMBER(SEARCH("[済]",INDEX(Material_Detail!$D:$DC,MATCH($A24,Material_Detail!$DE:$DE,0)+1,61))),0,IFERROR(INDEX(Material_Detail!$D:$DC,MATCH($A24,Material_Detail!$DE:$DE,0),61),0)),SUMIFS(T_Shipments[Confirmed_Qty],T_Shipments[Part Name],$A24,T_Shipments[Effective_Week],61))</f>
        <v/>
      </c>
      <c r="BK24">
        <f>IF(COUNTIF(Material_Detail!$DE:$DE,$A24)&gt;0,IF(ISNUMBER(SEARCH("[済]",INDEX(Material_Detail!$D:$DC,MATCH($A24,Material_Detail!$DE:$DE,0)+1,62))),0,IFERROR(INDEX(Material_Detail!$D:$DC,MATCH($A24,Material_Detail!$DE:$DE,0),62),0)),SUMIFS(T_Shipments[Confirmed_Qty],T_Shipments[Part Name],$A24,T_Shipments[Effective_Week],62))</f>
        <v/>
      </c>
      <c r="BL24">
        <f>IF(COUNTIF(Material_Detail!$DE:$DE,$A24)&gt;0,IF(ISNUMBER(SEARCH("[済]",INDEX(Material_Detail!$D:$DC,MATCH($A24,Material_Detail!$DE:$DE,0)+1,63))),0,IFERROR(INDEX(Material_Detail!$D:$DC,MATCH($A24,Material_Detail!$DE:$DE,0),63),0)),SUMIFS(T_Shipments[Confirmed_Qty],T_Shipments[Part Name],$A24,T_Shipments[Effective_Week],63))</f>
        <v/>
      </c>
      <c r="BM24">
        <f>IF(COUNTIF(Material_Detail!$DE:$DE,$A24)&gt;0,IF(ISNUMBER(SEARCH("[済]",INDEX(Material_Detail!$D:$DC,MATCH($A24,Material_Detail!$DE:$DE,0)+1,64))),0,IFERROR(INDEX(Material_Detail!$D:$DC,MATCH($A24,Material_Detail!$DE:$DE,0),64),0)),SUMIFS(T_Shipments[Confirmed_Qty],T_Shipments[Part Name],$A24,T_Shipments[Effective_Week],64))</f>
        <v/>
      </c>
      <c r="BN24">
        <f>IF(COUNTIF(Material_Detail!$DE:$DE,$A24)&gt;0,IF(ISNUMBER(SEARCH("[済]",INDEX(Material_Detail!$D:$DC,MATCH($A24,Material_Detail!$DE:$DE,0)+1,65))),0,IFERROR(INDEX(Material_Detail!$D:$DC,MATCH($A24,Material_Detail!$DE:$DE,0),65),0)),SUMIFS(T_Shipments[Confirmed_Qty],T_Shipments[Part Name],$A24,T_Shipments[Effective_Week],65))</f>
        <v/>
      </c>
      <c r="BO24">
        <f>IF(COUNTIF(Material_Detail!$DE:$DE,$A24)&gt;0,IF(ISNUMBER(SEARCH("[済]",INDEX(Material_Detail!$D:$DC,MATCH($A24,Material_Detail!$DE:$DE,0)+1,66))),0,IFERROR(INDEX(Material_Detail!$D:$DC,MATCH($A24,Material_Detail!$DE:$DE,0),66),0)),SUMIFS(T_Shipments[Confirmed_Qty],T_Shipments[Part Name],$A24,T_Shipments[Effective_Week],66))</f>
        <v/>
      </c>
      <c r="BP24">
        <f>IF(COUNTIF(Material_Detail!$DE:$DE,$A24)&gt;0,IF(ISNUMBER(SEARCH("[済]",INDEX(Material_Detail!$D:$DC,MATCH($A24,Material_Detail!$DE:$DE,0)+1,67))),0,IFERROR(INDEX(Material_Detail!$D:$DC,MATCH($A24,Material_Detail!$DE:$DE,0),67),0)),SUMIFS(T_Shipments[Confirmed_Qty],T_Shipments[Part Name],$A24,T_Shipments[Effective_Week],67))</f>
        <v/>
      </c>
      <c r="BQ24">
        <f>IF(COUNTIF(Material_Detail!$DE:$DE,$A24)&gt;0,IF(ISNUMBER(SEARCH("[済]",INDEX(Material_Detail!$D:$DC,MATCH($A24,Material_Detail!$DE:$DE,0)+1,68))),0,IFERROR(INDEX(Material_Detail!$D:$DC,MATCH($A24,Material_Detail!$DE:$DE,0),68),0)),SUMIFS(T_Shipments[Confirmed_Qty],T_Shipments[Part Name],$A24,T_Shipments[Effective_Week],68))</f>
        <v/>
      </c>
      <c r="BR24">
        <f>IF(COUNTIF(Material_Detail!$DE:$DE,$A24)&gt;0,IF(ISNUMBER(SEARCH("[済]",INDEX(Material_Detail!$D:$DC,MATCH($A24,Material_Detail!$DE:$DE,0)+1,69))),0,IFERROR(INDEX(Material_Detail!$D:$DC,MATCH($A24,Material_Detail!$DE:$DE,0),69),0)),SUMIFS(T_Shipments[Confirmed_Qty],T_Shipments[Part Name],$A24,T_Shipments[Effective_Week],69))</f>
        <v/>
      </c>
      <c r="BS24">
        <f>IF(COUNTIF(Material_Detail!$DE:$DE,$A24)&gt;0,IF(ISNUMBER(SEARCH("[済]",INDEX(Material_Detail!$D:$DC,MATCH($A24,Material_Detail!$DE:$DE,0)+1,70))),0,IFERROR(INDEX(Material_Detail!$D:$DC,MATCH($A24,Material_Detail!$DE:$DE,0),70),0)),SUMIFS(T_Shipments[Confirmed_Qty],T_Shipments[Part Name],$A24,T_Shipments[Effective_Week],70))</f>
        <v/>
      </c>
      <c r="BT24">
        <f>IF(COUNTIF(Material_Detail!$DE:$DE,$A24)&gt;0,IF(ISNUMBER(SEARCH("[済]",INDEX(Material_Detail!$D:$DC,MATCH($A24,Material_Detail!$DE:$DE,0)+1,71))),0,IFERROR(INDEX(Material_Detail!$D:$DC,MATCH($A24,Material_Detail!$DE:$DE,0),71),0)),SUMIFS(T_Shipments[Confirmed_Qty],T_Shipments[Part Name],$A24,T_Shipments[Effective_Week],71))</f>
        <v/>
      </c>
      <c r="BU24">
        <f>IF(COUNTIF(Material_Detail!$DE:$DE,$A24)&gt;0,IF(ISNUMBER(SEARCH("[済]",INDEX(Material_Detail!$D:$DC,MATCH($A24,Material_Detail!$DE:$DE,0)+1,72))),0,IFERROR(INDEX(Material_Detail!$D:$DC,MATCH($A24,Material_Detail!$DE:$DE,0),72),0)),SUMIFS(T_Shipments[Confirmed_Qty],T_Shipments[Part Name],$A24,T_Shipments[Effective_Week],72))</f>
        <v/>
      </c>
      <c r="BV24">
        <f>IF(COUNTIF(Material_Detail!$DE:$DE,$A24)&gt;0,IF(ISNUMBER(SEARCH("[済]",INDEX(Material_Detail!$D:$DC,MATCH($A24,Material_Detail!$DE:$DE,0)+1,73))),0,IFERROR(INDEX(Material_Detail!$D:$DC,MATCH($A24,Material_Detail!$DE:$DE,0),73),0)),SUMIFS(T_Shipments[Confirmed_Qty],T_Shipments[Part Name],$A24,T_Shipments[Effective_Week],73))</f>
        <v/>
      </c>
      <c r="BW24">
        <f>IF(COUNTIF(Material_Detail!$DE:$DE,$A24)&gt;0,IF(ISNUMBER(SEARCH("[済]",INDEX(Material_Detail!$D:$DC,MATCH($A24,Material_Detail!$DE:$DE,0)+1,74))),0,IFERROR(INDEX(Material_Detail!$D:$DC,MATCH($A24,Material_Detail!$DE:$DE,0),74),0)),SUMIFS(T_Shipments[Confirmed_Qty],T_Shipments[Part Name],$A24,T_Shipments[Effective_Week],74))</f>
        <v/>
      </c>
      <c r="BX24">
        <f>IF(COUNTIF(Material_Detail!$DE:$DE,$A24)&gt;0,IF(ISNUMBER(SEARCH("[済]",INDEX(Material_Detail!$D:$DC,MATCH($A24,Material_Detail!$DE:$DE,0)+1,75))),0,IFERROR(INDEX(Material_Detail!$D:$DC,MATCH($A24,Material_Detail!$DE:$DE,0),75),0)),SUMIFS(T_Shipments[Confirmed_Qty],T_Shipments[Part Name],$A24,T_Shipments[Effective_Week],75))</f>
        <v/>
      </c>
      <c r="BY24">
        <f>IF(COUNTIF(Material_Detail!$DE:$DE,$A24)&gt;0,IF(ISNUMBER(SEARCH("[済]",INDEX(Material_Detail!$D:$DC,MATCH($A24,Material_Detail!$DE:$DE,0)+1,76))),0,IFERROR(INDEX(Material_Detail!$D:$DC,MATCH($A24,Material_Detail!$DE:$DE,0),76),0)),SUMIFS(T_Shipments[Confirmed_Qty],T_Shipments[Part Name],$A24,T_Shipments[Effective_Week],76))</f>
        <v/>
      </c>
      <c r="BZ24">
        <f>IF(COUNTIF(Material_Detail!$DE:$DE,$A24)&gt;0,IF(ISNUMBER(SEARCH("[済]",INDEX(Material_Detail!$D:$DC,MATCH($A24,Material_Detail!$DE:$DE,0)+1,77))),0,IFERROR(INDEX(Material_Detail!$D:$DC,MATCH($A24,Material_Detail!$DE:$DE,0),77),0)),SUMIFS(T_Shipments[Confirmed_Qty],T_Shipments[Part Name],$A24,T_Shipments[Effective_Week],77))</f>
        <v/>
      </c>
      <c r="CA24">
        <f>IF(COUNTIF(Material_Detail!$DE:$DE,$A24)&gt;0,IF(ISNUMBER(SEARCH("[済]",INDEX(Material_Detail!$D:$DC,MATCH($A24,Material_Detail!$DE:$DE,0)+1,78))),0,IFERROR(INDEX(Material_Detail!$D:$DC,MATCH($A24,Material_Detail!$DE:$DE,0),78),0)),SUMIFS(T_Shipments[Confirmed_Qty],T_Shipments[Part Name],$A24,T_Shipments[Effective_Week],78))</f>
        <v/>
      </c>
      <c r="CB24">
        <f>IF(COUNTIF(Material_Detail!$DE:$DE,$A24)&gt;0,IF(ISNUMBER(SEARCH("[済]",INDEX(Material_Detail!$D:$DC,MATCH($A24,Material_Detail!$DE:$DE,0)+1,79))),0,IFERROR(INDEX(Material_Detail!$D:$DC,MATCH($A24,Material_Detail!$DE:$DE,0),79),0)),SUMIFS(T_Shipments[Confirmed_Qty],T_Shipments[Part Name],$A24,T_Shipments[Effective_Week],79))</f>
        <v/>
      </c>
      <c r="CC24">
        <f>IF(COUNTIF(Material_Detail!$DE:$DE,$A24)&gt;0,IF(ISNUMBER(SEARCH("[済]",INDEX(Material_Detail!$D:$DC,MATCH($A24,Material_Detail!$DE:$DE,0)+1,80))),0,IFERROR(INDEX(Material_Detail!$D:$DC,MATCH($A24,Material_Detail!$DE:$DE,0),80),0)),SUMIFS(T_Shipments[Confirmed_Qty],T_Shipments[Part Name],$A24,T_Shipments[Effective_Week],80))</f>
        <v/>
      </c>
      <c r="CD24">
        <f>IF(COUNTIF(Material_Detail!$DE:$DE,$A24)&gt;0,IF(ISNUMBER(SEARCH("[済]",INDEX(Material_Detail!$D:$DC,MATCH($A24,Material_Detail!$DE:$DE,0)+1,81))),0,IFERROR(INDEX(Material_Detail!$D:$DC,MATCH($A24,Material_Detail!$DE:$DE,0),81),0)),SUMIFS(T_Shipments[Confirmed_Qty],T_Shipments[Part Name],$A24,T_Shipments[Effective_Week],81))</f>
        <v/>
      </c>
      <c r="CE24">
        <f>IF(COUNTIF(Material_Detail!$DE:$DE,$A24)&gt;0,IF(ISNUMBER(SEARCH("[済]",INDEX(Material_Detail!$D:$DC,MATCH($A24,Material_Detail!$DE:$DE,0)+1,82))),0,IFERROR(INDEX(Material_Detail!$D:$DC,MATCH($A24,Material_Detail!$DE:$DE,0),82),0)),SUMIFS(T_Shipments[Confirmed_Qty],T_Shipments[Part Name],$A24,T_Shipments[Effective_Week],82))</f>
        <v/>
      </c>
      <c r="CF24">
        <f>IF(COUNTIF(Material_Detail!$DE:$DE,$A24)&gt;0,IF(ISNUMBER(SEARCH("[済]",INDEX(Material_Detail!$D:$DC,MATCH($A24,Material_Detail!$DE:$DE,0)+1,83))),0,IFERROR(INDEX(Material_Detail!$D:$DC,MATCH($A24,Material_Detail!$DE:$DE,0),83),0)),SUMIFS(T_Shipments[Confirmed_Qty],T_Shipments[Part Name],$A24,T_Shipments[Effective_Week],83))</f>
        <v/>
      </c>
      <c r="CG24">
        <f>IF(COUNTIF(Material_Detail!$DE:$DE,$A24)&gt;0,IF(ISNUMBER(SEARCH("[済]",INDEX(Material_Detail!$D:$DC,MATCH($A24,Material_Detail!$DE:$DE,0)+1,84))),0,IFERROR(INDEX(Material_Detail!$D:$DC,MATCH($A24,Material_Detail!$DE:$DE,0),84),0)),SUMIFS(T_Shipments[Confirmed_Qty],T_Shipments[Part Name],$A24,T_Shipments[Effective_Week],84))</f>
        <v/>
      </c>
      <c r="CH24">
        <f>IF(COUNTIF(Material_Detail!$DE:$DE,$A24)&gt;0,IF(ISNUMBER(SEARCH("[済]",INDEX(Material_Detail!$D:$DC,MATCH($A24,Material_Detail!$DE:$DE,0)+1,85))),0,IFERROR(INDEX(Material_Detail!$D:$DC,MATCH($A24,Material_Detail!$DE:$DE,0),85),0)),SUMIFS(T_Shipments[Confirmed_Qty],T_Shipments[Part Name],$A24,T_Shipments[Effective_Week],85))</f>
        <v/>
      </c>
      <c r="CI24">
        <f>IF(COUNTIF(Material_Detail!$DE:$DE,$A24)&gt;0,IF(ISNUMBER(SEARCH("[済]",INDEX(Material_Detail!$D:$DC,MATCH($A24,Material_Detail!$DE:$DE,0)+1,86))),0,IFERROR(INDEX(Material_Detail!$D:$DC,MATCH($A24,Material_Detail!$DE:$DE,0),86),0)),SUMIFS(T_Shipments[Confirmed_Qty],T_Shipments[Part Name],$A24,T_Shipments[Effective_Week],86))</f>
        <v/>
      </c>
      <c r="CJ24">
        <f>IF(COUNTIF(Material_Detail!$DE:$DE,$A24)&gt;0,IF(ISNUMBER(SEARCH("[済]",INDEX(Material_Detail!$D:$DC,MATCH($A24,Material_Detail!$DE:$DE,0)+1,87))),0,IFERROR(INDEX(Material_Detail!$D:$DC,MATCH($A24,Material_Detail!$DE:$DE,0),87),0)),SUMIFS(T_Shipments[Confirmed_Qty],T_Shipments[Part Name],$A24,T_Shipments[Effective_Week],87))</f>
        <v/>
      </c>
      <c r="CK24">
        <f>IF(COUNTIF(Material_Detail!$DE:$DE,$A24)&gt;0,IF(ISNUMBER(SEARCH("[済]",INDEX(Material_Detail!$D:$DC,MATCH($A24,Material_Detail!$DE:$DE,0)+1,88))),0,IFERROR(INDEX(Material_Detail!$D:$DC,MATCH($A24,Material_Detail!$DE:$DE,0),88),0)),SUMIFS(T_Shipments[Confirmed_Qty],T_Shipments[Part Name],$A24,T_Shipments[Effective_Week],88))</f>
        <v/>
      </c>
      <c r="CL24">
        <f>IF(COUNTIF(Material_Detail!$DE:$DE,$A24)&gt;0,IF(ISNUMBER(SEARCH("[済]",INDEX(Material_Detail!$D:$DC,MATCH($A24,Material_Detail!$DE:$DE,0)+1,89))),0,IFERROR(INDEX(Material_Detail!$D:$DC,MATCH($A24,Material_Detail!$DE:$DE,0),89),0)),SUMIFS(T_Shipments[Confirmed_Qty],T_Shipments[Part Name],$A24,T_Shipments[Effective_Week],89))</f>
        <v/>
      </c>
      <c r="CM24">
        <f>IF(COUNTIF(Material_Detail!$DE:$DE,$A24)&gt;0,IF(ISNUMBER(SEARCH("[済]",INDEX(Material_Detail!$D:$DC,MATCH($A24,Material_Detail!$DE:$DE,0)+1,90))),0,IFERROR(INDEX(Material_Detail!$D:$DC,MATCH($A24,Material_Detail!$DE:$DE,0),90),0)),SUMIFS(T_Shipments[Confirmed_Qty],T_Shipments[Part Name],$A24,T_Shipments[Effective_Week],90))</f>
        <v/>
      </c>
      <c r="CN24">
        <f>IF(COUNTIF(Material_Detail!$DE:$DE,$A24)&gt;0,IF(ISNUMBER(SEARCH("[済]",INDEX(Material_Detail!$D:$DC,MATCH($A24,Material_Detail!$DE:$DE,0)+1,91))),0,IFERROR(INDEX(Material_Detail!$D:$DC,MATCH($A24,Material_Detail!$DE:$DE,0),91),0)),SUMIFS(T_Shipments[Confirmed_Qty],T_Shipments[Part Name],$A24,T_Shipments[Effective_Week],91))</f>
        <v/>
      </c>
      <c r="CO24">
        <f>IF(COUNTIF(Material_Detail!$DE:$DE,$A24)&gt;0,IF(ISNUMBER(SEARCH("[済]",INDEX(Material_Detail!$D:$DC,MATCH($A24,Material_Detail!$DE:$DE,0)+1,92))),0,IFERROR(INDEX(Material_Detail!$D:$DC,MATCH($A24,Material_Detail!$DE:$DE,0),92),0)),SUMIFS(T_Shipments[Confirmed_Qty],T_Shipments[Part Name],$A24,T_Shipments[Effective_Week],92))</f>
        <v/>
      </c>
      <c r="CP24">
        <f>IF(COUNTIF(Material_Detail!$DE:$DE,$A24)&gt;0,IF(ISNUMBER(SEARCH("[済]",INDEX(Material_Detail!$D:$DC,MATCH($A24,Material_Detail!$DE:$DE,0)+1,93))),0,IFERROR(INDEX(Material_Detail!$D:$DC,MATCH($A24,Material_Detail!$DE:$DE,0),93),0)),SUMIFS(T_Shipments[Confirmed_Qty],T_Shipments[Part Name],$A24,T_Shipments[Effective_Week],93))</f>
        <v/>
      </c>
      <c r="CQ24">
        <f>IF(COUNTIF(Material_Detail!$DE:$DE,$A24)&gt;0,IF(ISNUMBER(SEARCH("[済]",INDEX(Material_Detail!$D:$DC,MATCH($A24,Material_Detail!$DE:$DE,0)+1,94))),0,IFERROR(INDEX(Material_Detail!$D:$DC,MATCH($A24,Material_Detail!$DE:$DE,0),94),0)),SUMIFS(T_Shipments[Confirmed_Qty],T_Shipments[Part Name],$A24,T_Shipments[Effective_Week],94))</f>
        <v/>
      </c>
      <c r="CR24">
        <f>IF(COUNTIF(Material_Detail!$DE:$DE,$A24)&gt;0,IF(ISNUMBER(SEARCH("[済]",INDEX(Material_Detail!$D:$DC,MATCH($A24,Material_Detail!$DE:$DE,0)+1,95))),0,IFERROR(INDEX(Material_Detail!$D:$DC,MATCH($A24,Material_Detail!$DE:$DE,0),95),0)),SUMIFS(T_Shipments[Confirmed_Qty],T_Shipments[Part Name],$A24,T_Shipments[Effective_Week],95))</f>
        <v/>
      </c>
      <c r="CS24">
        <f>IF(COUNTIF(Material_Detail!$DE:$DE,$A24)&gt;0,IF(ISNUMBER(SEARCH("[済]",INDEX(Material_Detail!$D:$DC,MATCH($A24,Material_Detail!$DE:$DE,0)+1,96))),0,IFERROR(INDEX(Material_Detail!$D:$DC,MATCH($A24,Material_Detail!$DE:$DE,0),96),0)),SUMIFS(T_Shipments[Confirmed_Qty],T_Shipments[Part Name],$A24,T_Shipments[Effective_Week],96))</f>
        <v/>
      </c>
      <c r="CT24">
        <f>IF(COUNTIF(Material_Detail!$DE:$DE,$A24)&gt;0,IF(ISNUMBER(SEARCH("[済]",INDEX(Material_Detail!$D:$DC,MATCH($A24,Material_Detail!$DE:$DE,0)+1,97))),0,IFERROR(INDEX(Material_Detail!$D:$DC,MATCH($A24,Material_Detail!$DE:$DE,0),97),0)),SUMIFS(T_Shipments[Confirmed_Qty],T_Shipments[Part Name],$A24,T_Shipments[Effective_Week],97))</f>
        <v/>
      </c>
      <c r="CU24">
        <f>IF(COUNTIF(Material_Detail!$DE:$DE,$A24)&gt;0,IF(ISNUMBER(SEARCH("[済]",INDEX(Material_Detail!$D:$DC,MATCH($A24,Material_Detail!$DE:$DE,0)+1,98))),0,IFERROR(INDEX(Material_Detail!$D:$DC,MATCH($A24,Material_Detail!$DE:$DE,0),98),0)),SUMIFS(T_Shipments[Confirmed_Qty],T_Shipments[Part Name],$A24,T_Shipments[Effective_Week],98))</f>
        <v/>
      </c>
      <c r="CV24">
        <f>IF(COUNTIF(Material_Detail!$DE:$DE,$A24)&gt;0,IF(ISNUMBER(SEARCH("[済]",INDEX(Material_Detail!$D:$DC,MATCH($A24,Material_Detail!$DE:$DE,0)+1,99))),0,IFERROR(INDEX(Material_Detail!$D:$DC,MATCH($A24,Material_Detail!$DE:$DE,0),99),0)),SUMIFS(T_Shipments[Confirmed_Qty],T_Shipments[Part Name],$A24,T_Shipments[Effective_Week],99))</f>
        <v/>
      </c>
      <c r="CW24">
        <f>IF(COUNTIF(Material_Detail!$DE:$DE,$A24)&gt;0,IF(ISNUMBER(SEARCH("[済]",INDEX(Material_Detail!$D:$DC,MATCH($A24,Material_Detail!$DE:$DE,0)+1,100))),0,IFERROR(INDEX(Material_Detail!$D:$DC,MATCH($A24,Material_Detail!$DE:$DE,0),100),0)),SUMIFS(T_Shipments[Confirmed_Qty],T_Shipments[Part Name],$A24,T_Shipments[Effective_Week],100))</f>
        <v/>
      </c>
      <c r="CX24">
        <f>IF(COUNTIF(Material_Detail!$DE:$DE,$A24)&gt;0,IF(ISNUMBER(SEARCH("[済]",INDEX(Material_Detail!$D:$DC,MATCH($A24,Material_Detail!$DE:$DE,0)+1,101))),0,IFERROR(INDEX(Material_Detail!$D:$DC,MATCH($A24,Material_Detail!$DE:$DE,0),101),0)),SUMIFS(T_Shipments[Confirmed_Qty],T_Shipments[Part Name],$A24,T_Shipments[Effective_Week],101))</f>
        <v/>
      </c>
      <c r="CY24">
        <f>IF(COUNTIF(Material_Detail!$DE:$DE,$A24)&gt;0,IF(ISNUMBER(SEARCH("[済]",INDEX(Material_Detail!$D:$DC,MATCH($A24,Material_Detail!$DE:$DE,0)+1,102))),0,IFERROR(INDEX(Material_Detail!$D:$DC,MATCH($A24,Material_Detail!$DE:$DE,0),102),0)),SUMIFS(T_Shipments[Confirmed_Qty],T_Shipments[Part Name],$A24,T_Shipments[Effective_Week],102))</f>
        <v/>
      </c>
      <c r="CZ24">
        <f>IF(COUNTIF(Material_Detail!$DE:$DE,$A24)&gt;0,IF(ISNUMBER(SEARCH("[済]",INDEX(Material_Detail!$D:$DC,MATCH($A24,Material_Detail!$DE:$DE,0)+1,103))),0,IFERROR(INDEX(Material_Detail!$D:$DC,MATCH($A24,Material_Detail!$DE:$DE,0),103),0)),SUMIFS(T_Shipments[Confirmed_Qty],T_Shipments[Part Name],$A24,T_Shipments[Effective_Week],103))</f>
        <v/>
      </c>
      <c r="DA24">
        <f>IF(COUNTIF(Material_Detail!$DE:$DE,$A24)&gt;0,IF(ISNUMBER(SEARCH("[済]",INDEX(Material_Detail!$D:$DC,MATCH($A24,Material_Detail!$DE:$DE,0)+1,104))),0,IFERROR(INDEX(Material_Detail!$D:$DC,MATCH($A24,Material_Detail!$DE:$DE,0),104),0)),SUMIFS(T_Shipments[Confirmed_Qty],T_Shipments[Part Name],$A24,T_Shipments[Effective_Week],104))</f>
        <v/>
      </c>
    </row>
    <row r="25">
      <c r="A25" t="inlineStr">
        <is>
          <t>CHEM-1510</t>
        </is>
      </c>
      <c r="B25">
        <f>IF(COUNTIF(Material_Detail!$DE:$DE,$A25)&gt;0,IF(ISNUMBER(SEARCH("[済]",INDEX(Material_Detail!$D:$DC,MATCH($A25,Material_Detail!$DE:$DE,0)+1,1))),0,IFERROR(INDEX(Material_Detail!$D:$DC,MATCH($A25,Material_Detail!$DE:$DE,0),1),0)),SUMIFS(T_Shipments[Confirmed_Qty],T_Shipments[Part Name],$A25,T_Shipments[Effective_Week],1))</f>
        <v/>
      </c>
      <c r="C25">
        <f>IF(COUNTIF(Material_Detail!$DE:$DE,$A25)&gt;0,IF(ISNUMBER(SEARCH("[済]",INDEX(Material_Detail!$D:$DC,MATCH($A25,Material_Detail!$DE:$DE,0)+1,2))),0,IFERROR(INDEX(Material_Detail!$D:$DC,MATCH($A25,Material_Detail!$DE:$DE,0),2),0)),SUMIFS(T_Shipments[Confirmed_Qty],T_Shipments[Part Name],$A25,T_Shipments[Effective_Week],2))</f>
        <v/>
      </c>
      <c r="D25">
        <f>IF(COUNTIF(Material_Detail!$DE:$DE,$A25)&gt;0,IF(ISNUMBER(SEARCH("[済]",INDEX(Material_Detail!$D:$DC,MATCH($A25,Material_Detail!$DE:$DE,0)+1,3))),0,IFERROR(INDEX(Material_Detail!$D:$DC,MATCH($A25,Material_Detail!$DE:$DE,0),3),0)),SUMIFS(T_Shipments[Confirmed_Qty],T_Shipments[Part Name],$A25,T_Shipments[Effective_Week],3))</f>
        <v/>
      </c>
      <c r="E25">
        <f>IF(COUNTIF(Material_Detail!$DE:$DE,$A25)&gt;0,IF(ISNUMBER(SEARCH("[済]",INDEX(Material_Detail!$D:$DC,MATCH($A25,Material_Detail!$DE:$DE,0)+1,4))),0,IFERROR(INDEX(Material_Detail!$D:$DC,MATCH($A25,Material_Detail!$DE:$DE,0),4),0)),SUMIFS(T_Shipments[Confirmed_Qty],T_Shipments[Part Name],$A25,T_Shipments[Effective_Week],4))</f>
        <v/>
      </c>
      <c r="F25">
        <f>IF(COUNTIF(Material_Detail!$DE:$DE,$A25)&gt;0,IF(ISNUMBER(SEARCH("[済]",INDEX(Material_Detail!$D:$DC,MATCH($A25,Material_Detail!$DE:$DE,0)+1,5))),0,IFERROR(INDEX(Material_Detail!$D:$DC,MATCH($A25,Material_Detail!$DE:$DE,0),5),0)),SUMIFS(T_Shipments[Confirmed_Qty],T_Shipments[Part Name],$A25,T_Shipments[Effective_Week],5))</f>
        <v/>
      </c>
      <c r="G25">
        <f>IF(COUNTIF(Material_Detail!$DE:$DE,$A25)&gt;0,IF(ISNUMBER(SEARCH("[済]",INDEX(Material_Detail!$D:$DC,MATCH($A25,Material_Detail!$DE:$DE,0)+1,6))),0,IFERROR(INDEX(Material_Detail!$D:$DC,MATCH($A25,Material_Detail!$DE:$DE,0),6),0)),SUMIFS(T_Shipments[Confirmed_Qty],T_Shipments[Part Name],$A25,T_Shipments[Effective_Week],6))</f>
        <v/>
      </c>
      <c r="H25">
        <f>IF(COUNTIF(Material_Detail!$DE:$DE,$A25)&gt;0,IF(ISNUMBER(SEARCH("[済]",INDEX(Material_Detail!$D:$DC,MATCH($A25,Material_Detail!$DE:$DE,0)+1,7))),0,IFERROR(INDEX(Material_Detail!$D:$DC,MATCH($A25,Material_Detail!$DE:$DE,0),7),0)),SUMIFS(T_Shipments[Confirmed_Qty],T_Shipments[Part Name],$A25,T_Shipments[Effective_Week],7))</f>
        <v/>
      </c>
      <c r="I25">
        <f>IF(COUNTIF(Material_Detail!$DE:$DE,$A25)&gt;0,IF(ISNUMBER(SEARCH("[済]",INDEX(Material_Detail!$D:$DC,MATCH($A25,Material_Detail!$DE:$DE,0)+1,8))),0,IFERROR(INDEX(Material_Detail!$D:$DC,MATCH($A25,Material_Detail!$DE:$DE,0),8),0)),SUMIFS(T_Shipments[Confirmed_Qty],T_Shipments[Part Name],$A25,T_Shipments[Effective_Week],8))</f>
        <v/>
      </c>
      <c r="J25">
        <f>IF(COUNTIF(Material_Detail!$DE:$DE,$A25)&gt;0,IF(ISNUMBER(SEARCH("[済]",INDEX(Material_Detail!$D:$DC,MATCH($A25,Material_Detail!$DE:$DE,0)+1,9))),0,IFERROR(INDEX(Material_Detail!$D:$DC,MATCH($A25,Material_Detail!$DE:$DE,0),9),0)),SUMIFS(T_Shipments[Confirmed_Qty],T_Shipments[Part Name],$A25,T_Shipments[Effective_Week],9))</f>
        <v/>
      </c>
      <c r="K25">
        <f>IF(COUNTIF(Material_Detail!$DE:$DE,$A25)&gt;0,IF(ISNUMBER(SEARCH("[済]",INDEX(Material_Detail!$D:$DC,MATCH($A25,Material_Detail!$DE:$DE,0)+1,10))),0,IFERROR(INDEX(Material_Detail!$D:$DC,MATCH($A25,Material_Detail!$DE:$DE,0),10),0)),SUMIFS(T_Shipments[Confirmed_Qty],T_Shipments[Part Name],$A25,T_Shipments[Effective_Week],10))</f>
        <v/>
      </c>
      <c r="L25">
        <f>IF(COUNTIF(Material_Detail!$DE:$DE,$A25)&gt;0,IF(ISNUMBER(SEARCH("[済]",INDEX(Material_Detail!$D:$DC,MATCH($A25,Material_Detail!$DE:$DE,0)+1,11))),0,IFERROR(INDEX(Material_Detail!$D:$DC,MATCH($A25,Material_Detail!$DE:$DE,0),11),0)),SUMIFS(T_Shipments[Confirmed_Qty],T_Shipments[Part Name],$A25,T_Shipments[Effective_Week],11))</f>
        <v/>
      </c>
      <c r="M25">
        <f>IF(COUNTIF(Material_Detail!$DE:$DE,$A25)&gt;0,IF(ISNUMBER(SEARCH("[済]",INDEX(Material_Detail!$D:$DC,MATCH($A25,Material_Detail!$DE:$DE,0)+1,12))),0,IFERROR(INDEX(Material_Detail!$D:$DC,MATCH($A25,Material_Detail!$DE:$DE,0),12),0)),SUMIFS(T_Shipments[Confirmed_Qty],T_Shipments[Part Name],$A25,T_Shipments[Effective_Week],12))</f>
        <v/>
      </c>
      <c r="N25">
        <f>IF(COUNTIF(Material_Detail!$DE:$DE,$A25)&gt;0,IF(ISNUMBER(SEARCH("[済]",INDEX(Material_Detail!$D:$DC,MATCH($A25,Material_Detail!$DE:$DE,0)+1,13))),0,IFERROR(INDEX(Material_Detail!$D:$DC,MATCH($A25,Material_Detail!$DE:$DE,0),13),0)),SUMIFS(T_Shipments[Confirmed_Qty],T_Shipments[Part Name],$A25,T_Shipments[Effective_Week],13))</f>
        <v/>
      </c>
      <c r="O25">
        <f>IF(COUNTIF(Material_Detail!$DE:$DE,$A25)&gt;0,IF(ISNUMBER(SEARCH("[済]",INDEX(Material_Detail!$D:$DC,MATCH($A25,Material_Detail!$DE:$DE,0)+1,14))),0,IFERROR(INDEX(Material_Detail!$D:$DC,MATCH($A25,Material_Detail!$DE:$DE,0),14),0)),SUMIFS(T_Shipments[Confirmed_Qty],T_Shipments[Part Name],$A25,T_Shipments[Effective_Week],14))</f>
        <v/>
      </c>
      <c r="P25">
        <f>IF(COUNTIF(Material_Detail!$DE:$DE,$A25)&gt;0,IF(ISNUMBER(SEARCH("[済]",INDEX(Material_Detail!$D:$DC,MATCH($A25,Material_Detail!$DE:$DE,0)+1,15))),0,IFERROR(INDEX(Material_Detail!$D:$DC,MATCH($A25,Material_Detail!$DE:$DE,0),15),0)),SUMIFS(T_Shipments[Confirmed_Qty],T_Shipments[Part Name],$A25,T_Shipments[Effective_Week],15))</f>
        <v/>
      </c>
      <c r="Q25">
        <f>IF(COUNTIF(Material_Detail!$DE:$DE,$A25)&gt;0,IF(ISNUMBER(SEARCH("[済]",INDEX(Material_Detail!$D:$DC,MATCH($A25,Material_Detail!$DE:$DE,0)+1,16))),0,IFERROR(INDEX(Material_Detail!$D:$DC,MATCH($A25,Material_Detail!$DE:$DE,0),16),0)),SUMIFS(T_Shipments[Confirmed_Qty],T_Shipments[Part Name],$A25,T_Shipments[Effective_Week],16))</f>
        <v/>
      </c>
      <c r="R25">
        <f>IF(COUNTIF(Material_Detail!$DE:$DE,$A25)&gt;0,IF(ISNUMBER(SEARCH("[済]",INDEX(Material_Detail!$D:$DC,MATCH($A25,Material_Detail!$DE:$DE,0)+1,17))),0,IFERROR(INDEX(Material_Detail!$D:$DC,MATCH($A25,Material_Detail!$DE:$DE,0),17),0)),SUMIFS(T_Shipments[Confirmed_Qty],T_Shipments[Part Name],$A25,T_Shipments[Effective_Week],17))</f>
        <v/>
      </c>
      <c r="S25">
        <f>IF(COUNTIF(Material_Detail!$DE:$DE,$A25)&gt;0,IF(ISNUMBER(SEARCH("[済]",INDEX(Material_Detail!$D:$DC,MATCH($A25,Material_Detail!$DE:$DE,0)+1,18))),0,IFERROR(INDEX(Material_Detail!$D:$DC,MATCH($A25,Material_Detail!$DE:$DE,0),18),0)),SUMIFS(T_Shipments[Confirmed_Qty],T_Shipments[Part Name],$A25,T_Shipments[Effective_Week],18))</f>
        <v/>
      </c>
      <c r="T25">
        <f>IF(COUNTIF(Material_Detail!$DE:$DE,$A25)&gt;0,IF(ISNUMBER(SEARCH("[済]",INDEX(Material_Detail!$D:$DC,MATCH($A25,Material_Detail!$DE:$DE,0)+1,19))),0,IFERROR(INDEX(Material_Detail!$D:$DC,MATCH($A25,Material_Detail!$DE:$DE,0),19),0)),SUMIFS(T_Shipments[Confirmed_Qty],T_Shipments[Part Name],$A25,T_Shipments[Effective_Week],19))</f>
        <v/>
      </c>
      <c r="U25">
        <f>IF(COUNTIF(Material_Detail!$DE:$DE,$A25)&gt;0,IF(ISNUMBER(SEARCH("[済]",INDEX(Material_Detail!$D:$DC,MATCH($A25,Material_Detail!$DE:$DE,0)+1,20))),0,IFERROR(INDEX(Material_Detail!$D:$DC,MATCH($A25,Material_Detail!$DE:$DE,0),20),0)),SUMIFS(T_Shipments[Confirmed_Qty],T_Shipments[Part Name],$A25,T_Shipments[Effective_Week],20))</f>
        <v/>
      </c>
      <c r="V25">
        <f>IF(COUNTIF(Material_Detail!$DE:$DE,$A25)&gt;0,IF(ISNUMBER(SEARCH("[済]",INDEX(Material_Detail!$D:$DC,MATCH($A25,Material_Detail!$DE:$DE,0)+1,21))),0,IFERROR(INDEX(Material_Detail!$D:$DC,MATCH($A25,Material_Detail!$DE:$DE,0),21),0)),SUMIFS(T_Shipments[Confirmed_Qty],T_Shipments[Part Name],$A25,T_Shipments[Effective_Week],21))</f>
        <v/>
      </c>
      <c r="W25">
        <f>IF(COUNTIF(Material_Detail!$DE:$DE,$A25)&gt;0,IF(ISNUMBER(SEARCH("[済]",INDEX(Material_Detail!$D:$DC,MATCH($A25,Material_Detail!$DE:$DE,0)+1,22))),0,IFERROR(INDEX(Material_Detail!$D:$DC,MATCH($A25,Material_Detail!$DE:$DE,0),22),0)),SUMIFS(T_Shipments[Confirmed_Qty],T_Shipments[Part Name],$A25,T_Shipments[Effective_Week],22))</f>
        <v/>
      </c>
      <c r="X25">
        <f>IF(COUNTIF(Material_Detail!$DE:$DE,$A25)&gt;0,IF(ISNUMBER(SEARCH("[済]",INDEX(Material_Detail!$D:$DC,MATCH($A25,Material_Detail!$DE:$DE,0)+1,23))),0,IFERROR(INDEX(Material_Detail!$D:$DC,MATCH($A25,Material_Detail!$DE:$DE,0),23),0)),SUMIFS(T_Shipments[Confirmed_Qty],T_Shipments[Part Name],$A25,T_Shipments[Effective_Week],23))</f>
        <v/>
      </c>
      <c r="Y25">
        <f>IF(COUNTIF(Material_Detail!$DE:$DE,$A25)&gt;0,IF(ISNUMBER(SEARCH("[済]",INDEX(Material_Detail!$D:$DC,MATCH($A25,Material_Detail!$DE:$DE,0)+1,24))),0,IFERROR(INDEX(Material_Detail!$D:$DC,MATCH($A25,Material_Detail!$DE:$DE,0),24),0)),SUMIFS(T_Shipments[Confirmed_Qty],T_Shipments[Part Name],$A25,T_Shipments[Effective_Week],24))</f>
        <v/>
      </c>
      <c r="Z25">
        <f>IF(COUNTIF(Material_Detail!$DE:$DE,$A25)&gt;0,IF(ISNUMBER(SEARCH("[済]",INDEX(Material_Detail!$D:$DC,MATCH($A25,Material_Detail!$DE:$DE,0)+1,25))),0,IFERROR(INDEX(Material_Detail!$D:$DC,MATCH($A25,Material_Detail!$DE:$DE,0),25),0)),SUMIFS(T_Shipments[Confirmed_Qty],T_Shipments[Part Name],$A25,T_Shipments[Effective_Week],25))</f>
        <v/>
      </c>
      <c r="AA25">
        <f>IF(COUNTIF(Material_Detail!$DE:$DE,$A25)&gt;0,IF(ISNUMBER(SEARCH("[済]",INDEX(Material_Detail!$D:$DC,MATCH($A25,Material_Detail!$DE:$DE,0)+1,26))),0,IFERROR(INDEX(Material_Detail!$D:$DC,MATCH($A25,Material_Detail!$DE:$DE,0),26),0)),SUMIFS(T_Shipments[Confirmed_Qty],T_Shipments[Part Name],$A25,T_Shipments[Effective_Week],26))</f>
        <v/>
      </c>
      <c r="AB25">
        <f>IF(COUNTIF(Material_Detail!$DE:$DE,$A25)&gt;0,IF(ISNUMBER(SEARCH("[済]",INDEX(Material_Detail!$D:$DC,MATCH($A25,Material_Detail!$DE:$DE,0)+1,27))),0,IFERROR(INDEX(Material_Detail!$D:$DC,MATCH($A25,Material_Detail!$DE:$DE,0),27),0)),SUMIFS(T_Shipments[Confirmed_Qty],T_Shipments[Part Name],$A25,T_Shipments[Effective_Week],27))</f>
        <v/>
      </c>
      <c r="AC25">
        <f>IF(COUNTIF(Material_Detail!$DE:$DE,$A25)&gt;0,IF(ISNUMBER(SEARCH("[済]",INDEX(Material_Detail!$D:$DC,MATCH($A25,Material_Detail!$DE:$DE,0)+1,28))),0,IFERROR(INDEX(Material_Detail!$D:$DC,MATCH($A25,Material_Detail!$DE:$DE,0),28),0)),SUMIFS(T_Shipments[Confirmed_Qty],T_Shipments[Part Name],$A25,T_Shipments[Effective_Week],28))</f>
        <v/>
      </c>
      <c r="AD25">
        <f>IF(COUNTIF(Material_Detail!$DE:$DE,$A25)&gt;0,IF(ISNUMBER(SEARCH("[済]",INDEX(Material_Detail!$D:$DC,MATCH($A25,Material_Detail!$DE:$DE,0)+1,29))),0,IFERROR(INDEX(Material_Detail!$D:$DC,MATCH($A25,Material_Detail!$DE:$DE,0),29),0)),SUMIFS(T_Shipments[Confirmed_Qty],T_Shipments[Part Name],$A25,T_Shipments[Effective_Week],29))</f>
        <v/>
      </c>
      <c r="AE25">
        <f>IF(COUNTIF(Material_Detail!$DE:$DE,$A25)&gt;0,IF(ISNUMBER(SEARCH("[済]",INDEX(Material_Detail!$D:$DC,MATCH($A25,Material_Detail!$DE:$DE,0)+1,30))),0,IFERROR(INDEX(Material_Detail!$D:$DC,MATCH($A25,Material_Detail!$DE:$DE,0),30),0)),SUMIFS(T_Shipments[Confirmed_Qty],T_Shipments[Part Name],$A25,T_Shipments[Effective_Week],30))</f>
        <v/>
      </c>
      <c r="AF25">
        <f>IF(COUNTIF(Material_Detail!$DE:$DE,$A25)&gt;0,IF(ISNUMBER(SEARCH("[済]",INDEX(Material_Detail!$D:$DC,MATCH($A25,Material_Detail!$DE:$DE,0)+1,31))),0,IFERROR(INDEX(Material_Detail!$D:$DC,MATCH($A25,Material_Detail!$DE:$DE,0),31),0)),SUMIFS(T_Shipments[Confirmed_Qty],T_Shipments[Part Name],$A25,T_Shipments[Effective_Week],31))</f>
        <v/>
      </c>
      <c r="AG25">
        <f>IF(COUNTIF(Material_Detail!$DE:$DE,$A25)&gt;0,IF(ISNUMBER(SEARCH("[済]",INDEX(Material_Detail!$D:$DC,MATCH($A25,Material_Detail!$DE:$DE,0)+1,32))),0,IFERROR(INDEX(Material_Detail!$D:$DC,MATCH($A25,Material_Detail!$DE:$DE,0),32),0)),SUMIFS(T_Shipments[Confirmed_Qty],T_Shipments[Part Name],$A25,T_Shipments[Effective_Week],32))</f>
        <v/>
      </c>
      <c r="AH25">
        <f>IF(COUNTIF(Material_Detail!$DE:$DE,$A25)&gt;0,IF(ISNUMBER(SEARCH("[済]",INDEX(Material_Detail!$D:$DC,MATCH($A25,Material_Detail!$DE:$DE,0)+1,33))),0,IFERROR(INDEX(Material_Detail!$D:$DC,MATCH($A25,Material_Detail!$DE:$DE,0),33),0)),SUMIFS(T_Shipments[Confirmed_Qty],T_Shipments[Part Name],$A25,T_Shipments[Effective_Week],33))</f>
        <v/>
      </c>
      <c r="AI25">
        <f>IF(COUNTIF(Material_Detail!$DE:$DE,$A25)&gt;0,IF(ISNUMBER(SEARCH("[済]",INDEX(Material_Detail!$D:$DC,MATCH($A25,Material_Detail!$DE:$DE,0)+1,34))),0,IFERROR(INDEX(Material_Detail!$D:$DC,MATCH($A25,Material_Detail!$DE:$DE,0),34),0)),SUMIFS(T_Shipments[Confirmed_Qty],T_Shipments[Part Name],$A25,T_Shipments[Effective_Week],34))</f>
        <v/>
      </c>
      <c r="AJ25">
        <f>IF(COUNTIF(Material_Detail!$DE:$DE,$A25)&gt;0,IF(ISNUMBER(SEARCH("[済]",INDEX(Material_Detail!$D:$DC,MATCH($A25,Material_Detail!$DE:$DE,0)+1,35))),0,IFERROR(INDEX(Material_Detail!$D:$DC,MATCH($A25,Material_Detail!$DE:$DE,0),35),0)),SUMIFS(T_Shipments[Confirmed_Qty],T_Shipments[Part Name],$A25,T_Shipments[Effective_Week],35))</f>
        <v/>
      </c>
      <c r="AK25">
        <f>IF(COUNTIF(Material_Detail!$DE:$DE,$A25)&gt;0,IF(ISNUMBER(SEARCH("[済]",INDEX(Material_Detail!$D:$DC,MATCH($A25,Material_Detail!$DE:$DE,0)+1,36))),0,IFERROR(INDEX(Material_Detail!$D:$DC,MATCH($A25,Material_Detail!$DE:$DE,0),36),0)),SUMIFS(T_Shipments[Confirmed_Qty],T_Shipments[Part Name],$A25,T_Shipments[Effective_Week],36))</f>
        <v/>
      </c>
      <c r="AL25">
        <f>IF(COUNTIF(Material_Detail!$DE:$DE,$A25)&gt;0,IF(ISNUMBER(SEARCH("[済]",INDEX(Material_Detail!$D:$DC,MATCH($A25,Material_Detail!$DE:$DE,0)+1,37))),0,IFERROR(INDEX(Material_Detail!$D:$DC,MATCH($A25,Material_Detail!$DE:$DE,0),37),0)),SUMIFS(T_Shipments[Confirmed_Qty],T_Shipments[Part Name],$A25,T_Shipments[Effective_Week],37))</f>
        <v/>
      </c>
      <c r="AM25">
        <f>IF(COUNTIF(Material_Detail!$DE:$DE,$A25)&gt;0,IF(ISNUMBER(SEARCH("[済]",INDEX(Material_Detail!$D:$DC,MATCH($A25,Material_Detail!$DE:$DE,0)+1,38))),0,IFERROR(INDEX(Material_Detail!$D:$DC,MATCH($A25,Material_Detail!$DE:$DE,0),38),0)),SUMIFS(T_Shipments[Confirmed_Qty],T_Shipments[Part Name],$A25,T_Shipments[Effective_Week],38))</f>
        <v/>
      </c>
      <c r="AN25">
        <f>IF(COUNTIF(Material_Detail!$DE:$DE,$A25)&gt;0,IF(ISNUMBER(SEARCH("[済]",INDEX(Material_Detail!$D:$DC,MATCH($A25,Material_Detail!$DE:$DE,0)+1,39))),0,IFERROR(INDEX(Material_Detail!$D:$DC,MATCH($A25,Material_Detail!$DE:$DE,0),39),0)),SUMIFS(T_Shipments[Confirmed_Qty],T_Shipments[Part Name],$A25,T_Shipments[Effective_Week],39))</f>
        <v/>
      </c>
      <c r="AO25">
        <f>IF(COUNTIF(Material_Detail!$DE:$DE,$A25)&gt;0,IF(ISNUMBER(SEARCH("[済]",INDEX(Material_Detail!$D:$DC,MATCH($A25,Material_Detail!$DE:$DE,0)+1,40))),0,IFERROR(INDEX(Material_Detail!$D:$DC,MATCH($A25,Material_Detail!$DE:$DE,0),40),0)),SUMIFS(T_Shipments[Confirmed_Qty],T_Shipments[Part Name],$A25,T_Shipments[Effective_Week],40))</f>
        <v/>
      </c>
      <c r="AP25">
        <f>IF(COUNTIF(Material_Detail!$DE:$DE,$A25)&gt;0,IF(ISNUMBER(SEARCH("[済]",INDEX(Material_Detail!$D:$DC,MATCH($A25,Material_Detail!$DE:$DE,0)+1,41))),0,IFERROR(INDEX(Material_Detail!$D:$DC,MATCH($A25,Material_Detail!$DE:$DE,0),41),0)),SUMIFS(T_Shipments[Confirmed_Qty],T_Shipments[Part Name],$A25,T_Shipments[Effective_Week],41))</f>
        <v/>
      </c>
      <c r="AQ25">
        <f>IF(COUNTIF(Material_Detail!$DE:$DE,$A25)&gt;0,IF(ISNUMBER(SEARCH("[済]",INDEX(Material_Detail!$D:$DC,MATCH($A25,Material_Detail!$DE:$DE,0)+1,42))),0,IFERROR(INDEX(Material_Detail!$D:$DC,MATCH($A25,Material_Detail!$DE:$DE,0),42),0)),SUMIFS(T_Shipments[Confirmed_Qty],T_Shipments[Part Name],$A25,T_Shipments[Effective_Week],42))</f>
        <v/>
      </c>
      <c r="AR25">
        <f>IF(COUNTIF(Material_Detail!$DE:$DE,$A25)&gt;0,IF(ISNUMBER(SEARCH("[済]",INDEX(Material_Detail!$D:$DC,MATCH($A25,Material_Detail!$DE:$DE,0)+1,43))),0,IFERROR(INDEX(Material_Detail!$D:$DC,MATCH($A25,Material_Detail!$DE:$DE,0),43),0)),SUMIFS(T_Shipments[Confirmed_Qty],T_Shipments[Part Name],$A25,T_Shipments[Effective_Week],43))</f>
        <v/>
      </c>
      <c r="AS25">
        <f>IF(COUNTIF(Material_Detail!$DE:$DE,$A25)&gt;0,IF(ISNUMBER(SEARCH("[済]",INDEX(Material_Detail!$D:$DC,MATCH($A25,Material_Detail!$DE:$DE,0)+1,44))),0,IFERROR(INDEX(Material_Detail!$D:$DC,MATCH($A25,Material_Detail!$DE:$DE,0),44),0)),SUMIFS(T_Shipments[Confirmed_Qty],T_Shipments[Part Name],$A25,T_Shipments[Effective_Week],44))</f>
        <v/>
      </c>
      <c r="AT25">
        <f>IF(COUNTIF(Material_Detail!$DE:$DE,$A25)&gt;0,IF(ISNUMBER(SEARCH("[済]",INDEX(Material_Detail!$D:$DC,MATCH($A25,Material_Detail!$DE:$DE,0)+1,45))),0,IFERROR(INDEX(Material_Detail!$D:$DC,MATCH($A25,Material_Detail!$DE:$DE,0),45),0)),SUMIFS(T_Shipments[Confirmed_Qty],T_Shipments[Part Name],$A25,T_Shipments[Effective_Week],45))</f>
        <v/>
      </c>
      <c r="AU25">
        <f>IF(COUNTIF(Material_Detail!$DE:$DE,$A25)&gt;0,IF(ISNUMBER(SEARCH("[済]",INDEX(Material_Detail!$D:$DC,MATCH($A25,Material_Detail!$DE:$DE,0)+1,46))),0,IFERROR(INDEX(Material_Detail!$D:$DC,MATCH($A25,Material_Detail!$DE:$DE,0),46),0)),SUMIFS(T_Shipments[Confirmed_Qty],T_Shipments[Part Name],$A25,T_Shipments[Effective_Week],46))</f>
        <v/>
      </c>
      <c r="AV25">
        <f>IF(COUNTIF(Material_Detail!$DE:$DE,$A25)&gt;0,IF(ISNUMBER(SEARCH("[済]",INDEX(Material_Detail!$D:$DC,MATCH($A25,Material_Detail!$DE:$DE,0)+1,47))),0,IFERROR(INDEX(Material_Detail!$D:$DC,MATCH($A25,Material_Detail!$DE:$DE,0),47),0)),SUMIFS(T_Shipments[Confirmed_Qty],T_Shipments[Part Name],$A25,T_Shipments[Effective_Week],47))</f>
        <v/>
      </c>
      <c r="AW25">
        <f>IF(COUNTIF(Material_Detail!$DE:$DE,$A25)&gt;0,IF(ISNUMBER(SEARCH("[済]",INDEX(Material_Detail!$D:$DC,MATCH($A25,Material_Detail!$DE:$DE,0)+1,48))),0,IFERROR(INDEX(Material_Detail!$D:$DC,MATCH($A25,Material_Detail!$DE:$DE,0),48),0)),SUMIFS(T_Shipments[Confirmed_Qty],T_Shipments[Part Name],$A25,T_Shipments[Effective_Week],48))</f>
        <v/>
      </c>
      <c r="AX25">
        <f>IF(COUNTIF(Material_Detail!$DE:$DE,$A25)&gt;0,IF(ISNUMBER(SEARCH("[済]",INDEX(Material_Detail!$D:$DC,MATCH($A25,Material_Detail!$DE:$DE,0)+1,49))),0,IFERROR(INDEX(Material_Detail!$D:$DC,MATCH($A25,Material_Detail!$DE:$DE,0),49),0)),SUMIFS(T_Shipments[Confirmed_Qty],T_Shipments[Part Name],$A25,T_Shipments[Effective_Week],49))</f>
        <v/>
      </c>
      <c r="AY25">
        <f>IF(COUNTIF(Material_Detail!$DE:$DE,$A25)&gt;0,IF(ISNUMBER(SEARCH("[済]",INDEX(Material_Detail!$D:$DC,MATCH($A25,Material_Detail!$DE:$DE,0)+1,50))),0,IFERROR(INDEX(Material_Detail!$D:$DC,MATCH($A25,Material_Detail!$DE:$DE,0),50),0)),SUMIFS(T_Shipments[Confirmed_Qty],T_Shipments[Part Name],$A25,T_Shipments[Effective_Week],50))</f>
        <v/>
      </c>
      <c r="AZ25">
        <f>IF(COUNTIF(Material_Detail!$DE:$DE,$A25)&gt;0,IF(ISNUMBER(SEARCH("[済]",INDEX(Material_Detail!$D:$DC,MATCH($A25,Material_Detail!$DE:$DE,0)+1,51))),0,IFERROR(INDEX(Material_Detail!$D:$DC,MATCH($A25,Material_Detail!$DE:$DE,0),51),0)),SUMIFS(T_Shipments[Confirmed_Qty],T_Shipments[Part Name],$A25,T_Shipments[Effective_Week],51))</f>
        <v/>
      </c>
      <c r="BA25">
        <f>IF(COUNTIF(Material_Detail!$DE:$DE,$A25)&gt;0,IF(ISNUMBER(SEARCH("[済]",INDEX(Material_Detail!$D:$DC,MATCH($A25,Material_Detail!$DE:$DE,0)+1,52))),0,IFERROR(INDEX(Material_Detail!$D:$DC,MATCH($A25,Material_Detail!$DE:$DE,0),52),0)),SUMIFS(T_Shipments[Confirmed_Qty],T_Shipments[Part Name],$A25,T_Shipments[Effective_Week],52))</f>
        <v/>
      </c>
      <c r="BB25">
        <f>IF(COUNTIF(Material_Detail!$DE:$DE,$A25)&gt;0,IF(ISNUMBER(SEARCH("[済]",INDEX(Material_Detail!$D:$DC,MATCH($A25,Material_Detail!$DE:$DE,0)+1,53))),0,IFERROR(INDEX(Material_Detail!$D:$DC,MATCH($A25,Material_Detail!$DE:$DE,0),53),0)),SUMIFS(T_Shipments[Confirmed_Qty],T_Shipments[Part Name],$A25,T_Shipments[Effective_Week],53))</f>
        <v/>
      </c>
      <c r="BC25">
        <f>IF(COUNTIF(Material_Detail!$DE:$DE,$A25)&gt;0,IF(ISNUMBER(SEARCH("[済]",INDEX(Material_Detail!$D:$DC,MATCH($A25,Material_Detail!$DE:$DE,0)+1,54))),0,IFERROR(INDEX(Material_Detail!$D:$DC,MATCH($A25,Material_Detail!$DE:$DE,0),54),0)),SUMIFS(T_Shipments[Confirmed_Qty],T_Shipments[Part Name],$A25,T_Shipments[Effective_Week],54))</f>
        <v/>
      </c>
      <c r="BD25">
        <f>IF(COUNTIF(Material_Detail!$DE:$DE,$A25)&gt;0,IF(ISNUMBER(SEARCH("[済]",INDEX(Material_Detail!$D:$DC,MATCH($A25,Material_Detail!$DE:$DE,0)+1,55))),0,IFERROR(INDEX(Material_Detail!$D:$DC,MATCH($A25,Material_Detail!$DE:$DE,0),55),0)),SUMIFS(T_Shipments[Confirmed_Qty],T_Shipments[Part Name],$A25,T_Shipments[Effective_Week],55))</f>
        <v/>
      </c>
      <c r="BE25">
        <f>IF(COUNTIF(Material_Detail!$DE:$DE,$A25)&gt;0,IF(ISNUMBER(SEARCH("[済]",INDEX(Material_Detail!$D:$DC,MATCH($A25,Material_Detail!$DE:$DE,0)+1,56))),0,IFERROR(INDEX(Material_Detail!$D:$DC,MATCH($A25,Material_Detail!$DE:$DE,0),56),0)),SUMIFS(T_Shipments[Confirmed_Qty],T_Shipments[Part Name],$A25,T_Shipments[Effective_Week],56))</f>
        <v/>
      </c>
      <c r="BF25">
        <f>IF(COUNTIF(Material_Detail!$DE:$DE,$A25)&gt;0,IF(ISNUMBER(SEARCH("[済]",INDEX(Material_Detail!$D:$DC,MATCH($A25,Material_Detail!$DE:$DE,0)+1,57))),0,IFERROR(INDEX(Material_Detail!$D:$DC,MATCH($A25,Material_Detail!$DE:$DE,0),57),0)),SUMIFS(T_Shipments[Confirmed_Qty],T_Shipments[Part Name],$A25,T_Shipments[Effective_Week],57))</f>
        <v/>
      </c>
      <c r="BG25">
        <f>IF(COUNTIF(Material_Detail!$DE:$DE,$A25)&gt;0,IF(ISNUMBER(SEARCH("[済]",INDEX(Material_Detail!$D:$DC,MATCH($A25,Material_Detail!$DE:$DE,0)+1,58))),0,IFERROR(INDEX(Material_Detail!$D:$DC,MATCH($A25,Material_Detail!$DE:$DE,0),58),0)),SUMIFS(T_Shipments[Confirmed_Qty],T_Shipments[Part Name],$A25,T_Shipments[Effective_Week],58))</f>
        <v/>
      </c>
      <c r="BH25">
        <f>IF(COUNTIF(Material_Detail!$DE:$DE,$A25)&gt;0,IF(ISNUMBER(SEARCH("[済]",INDEX(Material_Detail!$D:$DC,MATCH($A25,Material_Detail!$DE:$DE,0)+1,59))),0,IFERROR(INDEX(Material_Detail!$D:$DC,MATCH($A25,Material_Detail!$DE:$DE,0),59),0)),SUMIFS(T_Shipments[Confirmed_Qty],T_Shipments[Part Name],$A25,T_Shipments[Effective_Week],59))</f>
        <v/>
      </c>
      <c r="BI25">
        <f>IF(COUNTIF(Material_Detail!$DE:$DE,$A25)&gt;0,IF(ISNUMBER(SEARCH("[済]",INDEX(Material_Detail!$D:$DC,MATCH($A25,Material_Detail!$DE:$DE,0)+1,60))),0,IFERROR(INDEX(Material_Detail!$D:$DC,MATCH($A25,Material_Detail!$DE:$DE,0),60),0)),SUMIFS(T_Shipments[Confirmed_Qty],T_Shipments[Part Name],$A25,T_Shipments[Effective_Week],60))</f>
        <v/>
      </c>
      <c r="BJ25">
        <f>IF(COUNTIF(Material_Detail!$DE:$DE,$A25)&gt;0,IF(ISNUMBER(SEARCH("[済]",INDEX(Material_Detail!$D:$DC,MATCH($A25,Material_Detail!$DE:$DE,0)+1,61))),0,IFERROR(INDEX(Material_Detail!$D:$DC,MATCH($A25,Material_Detail!$DE:$DE,0),61),0)),SUMIFS(T_Shipments[Confirmed_Qty],T_Shipments[Part Name],$A25,T_Shipments[Effective_Week],61))</f>
        <v/>
      </c>
      <c r="BK25">
        <f>IF(COUNTIF(Material_Detail!$DE:$DE,$A25)&gt;0,IF(ISNUMBER(SEARCH("[済]",INDEX(Material_Detail!$D:$DC,MATCH($A25,Material_Detail!$DE:$DE,0)+1,62))),0,IFERROR(INDEX(Material_Detail!$D:$DC,MATCH($A25,Material_Detail!$DE:$DE,0),62),0)),SUMIFS(T_Shipments[Confirmed_Qty],T_Shipments[Part Name],$A25,T_Shipments[Effective_Week],62))</f>
        <v/>
      </c>
      <c r="BL25">
        <f>IF(COUNTIF(Material_Detail!$DE:$DE,$A25)&gt;0,IF(ISNUMBER(SEARCH("[済]",INDEX(Material_Detail!$D:$DC,MATCH($A25,Material_Detail!$DE:$DE,0)+1,63))),0,IFERROR(INDEX(Material_Detail!$D:$DC,MATCH($A25,Material_Detail!$DE:$DE,0),63),0)),SUMIFS(T_Shipments[Confirmed_Qty],T_Shipments[Part Name],$A25,T_Shipments[Effective_Week],63))</f>
        <v/>
      </c>
      <c r="BM25">
        <f>IF(COUNTIF(Material_Detail!$DE:$DE,$A25)&gt;0,IF(ISNUMBER(SEARCH("[済]",INDEX(Material_Detail!$D:$DC,MATCH($A25,Material_Detail!$DE:$DE,0)+1,64))),0,IFERROR(INDEX(Material_Detail!$D:$DC,MATCH($A25,Material_Detail!$DE:$DE,0),64),0)),SUMIFS(T_Shipments[Confirmed_Qty],T_Shipments[Part Name],$A25,T_Shipments[Effective_Week],64))</f>
        <v/>
      </c>
      <c r="BN25">
        <f>IF(COUNTIF(Material_Detail!$DE:$DE,$A25)&gt;0,IF(ISNUMBER(SEARCH("[済]",INDEX(Material_Detail!$D:$DC,MATCH($A25,Material_Detail!$DE:$DE,0)+1,65))),0,IFERROR(INDEX(Material_Detail!$D:$DC,MATCH($A25,Material_Detail!$DE:$DE,0),65),0)),SUMIFS(T_Shipments[Confirmed_Qty],T_Shipments[Part Name],$A25,T_Shipments[Effective_Week],65))</f>
        <v/>
      </c>
      <c r="BO25">
        <f>IF(COUNTIF(Material_Detail!$DE:$DE,$A25)&gt;0,IF(ISNUMBER(SEARCH("[済]",INDEX(Material_Detail!$D:$DC,MATCH($A25,Material_Detail!$DE:$DE,0)+1,66))),0,IFERROR(INDEX(Material_Detail!$D:$DC,MATCH($A25,Material_Detail!$DE:$DE,0),66),0)),SUMIFS(T_Shipments[Confirmed_Qty],T_Shipments[Part Name],$A25,T_Shipments[Effective_Week],66))</f>
        <v/>
      </c>
      <c r="BP25">
        <f>IF(COUNTIF(Material_Detail!$DE:$DE,$A25)&gt;0,IF(ISNUMBER(SEARCH("[済]",INDEX(Material_Detail!$D:$DC,MATCH($A25,Material_Detail!$DE:$DE,0)+1,67))),0,IFERROR(INDEX(Material_Detail!$D:$DC,MATCH($A25,Material_Detail!$DE:$DE,0),67),0)),SUMIFS(T_Shipments[Confirmed_Qty],T_Shipments[Part Name],$A25,T_Shipments[Effective_Week],67))</f>
        <v/>
      </c>
      <c r="BQ25">
        <f>IF(COUNTIF(Material_Detail!$DE:$DE,$A25)&gt;0,IF(ISNUMBER(SEARCH("[済]",INDEX(Material_Detail!$D:$DC,MATCH($A25,Material_Detail!$DE:$DE,0)+1,68))),0,IFERROR(INDEX(Material_Detail!$D:$DC,MATCH($A25,Material_Detail!$DE:$DE,0),68),0)),SUMIFS(T_Shipments[Confirmed_Qty],T_Shipments[Part Name],$A25,T_Shipments[Effective_Week],68))</f>
        <v/>
      </c>
      <c r="BR25">
        <f>IF(COUNTIF(Material_Detail!$DE:$DE,$A25)&gt;0,IF(ISNUMBER(SEARCH("[済]",INDEX(Material_Detail!$D:$DC,MATCH($A25,Material_Detail!$DE:$DE,0)+1,69))),0,IFERROR(INDEX(Material_Detail!$D:$DC,MATCH($A25,Material_Detail!$DE:$DE,0),69),0)),SUMIFS(T_Shipments[Confirmed_Qty],T_Shipments[Part Name],$A25,T_Shipments[Effective_Week],69))</f>
        <v/>
      </c>
      <c r="BS25">
        <f>IF(COUNTIF(Material_Detail!$DE:$DE,$A25)&gt;0,IF(ISNUMBER(SEARCH("[済]",INDEX(Material_Detail!$D:$DC,MATCH($A25,Material_Detail!$DE:$DE,0)+1,70))),0,IFERROR(INDEX(Material_Detail!$D:$DC,MATCH($A25,Material_Detail!$DE:$DE,0),70),0)),SUMIFS(T_Shipments[Confirmed_Qty],T_Shipments[Part Name],$A25,T_Shipments[Effective_Week],70))</f>
        <v/>
      </c>
      <c r="BT25">
        <f>IF(COUNTIF(Material_Detail!$DE:$DE,$A25)&gt;0,IF(ISNUMBER(SEARCH("[済]",INDEX(Material_Detail!$D:$DC,MATCH($A25,Material_Detail!$DE:$DE,0)+1,71))),0,IFERROR(INDEX(Material_Detail!$D:$DC,MATCH($A25,Material_Detail!$DE:$DE,0),71),0)),SUMIFS(T_Shipments[Confirmed_Qty],T_Shipments[Part Name],$A25,T_Shipments[Effective_Week],71))</f>
        <v/>
      </c>
      <c r="BU25">
        <f>IF(COUNTIF(Material_Detail!$DE:$DE,$A25)&gt;0,IF(ISNUMBER(SEARCH("[済]",INDEX(Material_Detail!$D:$DC,MATCH($A25,Material_Detail!$DE:$DE,0)+1,72))),0,IFERROR(INDEX(Material_Detail!$D:$DC,MATCH($A25,Material_Detail!$DE:$DE,0),72),0)),SUMIFS(T_Shipments[Confirmed_Qty],T_Shipments[Part Name],$A25,T_Shipments[Effective_Week],72))</f>
        <v/>
      </c>
      <c r="BV25">
        <f>IF(COUNTIF(Material_Detail!$DE:$DE,$A25)&gt;0,IF(ISNUMBER(SEARCH("[済]",INDEX(Material_Detail!$D:$DC,MATCH($A25,Material_Detail!$DE:$DE,0)+1,73))),0,IFERROR(INDEX(Material_Detail!$D:$DC,MATCH($A25,Material_Detail!$DE:$DE,0),73),0)),SUMIFS(T_Shipments[Confirmed_Qty],T_Shipments[Part Name],$A25,T_Shipments[Effective_Week],73))</f>
        <v/>
      </c>
      <c r="BW25">
        <f>IF(COUNTIF(Material_Detail!$DE:$DE,$A25)&gt;0,IF(ISNUMBER(SEARCH("[済]",INDEX(Material_Detail!$D:$DC,MATCH($A25,Material_Detail!$DE:$DE,0)+1,74))),0,IFERROR(INDEX(Material_Detail!$D:$DC,MATCH($A25,Material_Detail!$DE:$DE,0),74),0)),SUMIFS(T_Shipments[Confirmed_Qty],T_Shipments[Part Name],$A25,T_Shipments[Effective_Week],74))</f>
        <v/>
      </c>
      <c r="BX25">
        <f>IF(COUNTIF(Material_Detail!$DE:$DE,$A25)&gt;0,IF(ISNUMBER(SEARCH("[済]",INDEX(Material_Detail!$D:$DC,MATCH($A25,Material_Detail!$DE:$DE,0)+1,75))),0,IFERROR(INDEX(Material_Detail!$D:$DC,MATCH($A25,Material_Detail!$DE:$DE,0),75),0)),SUMIFS(T_Shipments[Confirmed_Qty],T_Shipments[Part Name],$A25,T_Shipments[Effective_Week],75))</f>
        <v/>
      </c>
      <c r="BY25">
        <f>IF(COUNTIF(Material_Detail!$DE:$DE,$A25)&gt;0,IF(ISNUMBER(SEARCH("[済]",INDEX(Material_Detail!$D:$DC,MATCH($A25,Material_Detail!$DE:$DE,0)+1,76))),0,IFERROR(INDEX(Material_Detail!$D:$DC,MATCH($A25,Material_Detail!$DE:$DE,0),76),0)),SUMIFS(T_Shipments[Confirmed_Qty],T_Shipments[Part Name],$A25,T_Shipments[Effective_Week],76))</f>
        <v/>
      </c>
      <c r="BZ25">
        <f>IF(COUNTIF(Material_Detail!$DE:$DE,$A25)&gt;0,IF(ISNUMBER(SEARCH("[済]",INDEX(Material_Detail!$D:$DC,MATCH($A25,Material_Detail!$DE:$DE,0)+1,77))),0,IFERROR(INDEX(Material_Detail!$D:$DC,MATCH($A25,Material_Detail!$DE:$DE,0),77),0)),SUMIFS(T_Shipments[Confirmed_Qty],T_Shipments[Part Name],$A25,T_Shipments[Effective_Week],77))</f>
        <v/>
      </c>
      <c r="CA25">
        <f>IF(COUNTIF(Material_Detail!$DE:$DE,$A25)&gt;0,IF(ISNUMBER(SEARCH("[済]",INDEX(Material_Detail!$D:$DC,MATCH($A25,Material_Detail!$DE:$DE,0)+1,78))),0,IFERROR(INDEX(Material_Detail!$D:$DC,MATCH($A25,Material_Detail!$DE:$DE,0),78),0)),SUMIFS(T_Shipments[Confirmed_Qty],T_Shipments[Part Name],$A25,T_Shipments[Effective_Week],78))</f>
        <v/>
      </c>
      <c r="CB25">
        <f>IF(COUNTIF(Material_Detail!$DE:$DE,$A25)&gt;0,IF(ISNUMBER(SEARCH("[済]",INDEX(Material_Detail!$D:$DC,MATCH($A25,Material_Detail!$DE:$DE,0)+1,79))),0,IFERROR(INDEX(Material_Detail!$D:$DC,MATCH($A25,Material_Detail!$DE:$DE,0),79),0)),SUMIFS(T_Shipments[Confirmed_Qty],T_Shipments[Part Name],$A25,T_Shipments[Effective_Week],79))</f>
        <v/>
      </c>
      <c r="CC25">
        <f>IF(COUNTIF(Material_Detail!$DE:$DE,$A25)&gt;0,IF(ISNUMBER(SEARCH("[済]",INDEX(Material_Detail!$D:$DC,MATCH($A25,Material_Detail!$DE:$DE,0)+1,80))),0,IFERROR(INDEX(Material_Detail!$D:$DC,MATCH($A25,Material_Detail!$DE:$DE,0),80),0)),SUMIFS(T_Shipments[Confirmed_Qty],T_Shipments[Part Name],$A25,T_Shipments[Effective_Week],80))</f>
        <v/>
      </c>
      <c r="CD25">
        <f>IF(COUNTIF(Material_Detail!$DE:$DE,$A25)&gt;0,IF(ISNUMBER(SEARCH("[済]",INDEX(Material_Detail!$D:$DC,MATCH($A25,Material_Detail!$DE:$DE,0)+1,81))),0,IFERROR(INDEX(Material_Detail!$D:$DC,MATCH($A25,Material_Detail!$DE:$DE,0),81),0)),SUMIFS(T_Shipments[Confirmed_Qty],T_Shipments[Part Name],$A25,T_Shipments[Effective_Week],81))</f>
        <v/>
      </c>
      <c r="CE25">
        <f>IF(COUNTIF(Material_Detail!$DE:$DE,$A25)&gt;0,IF(ISNUMBER(SEARCH("[済]",INDEX(Material_Detail!$D:$DC,MATCH($A25,Material_Detail!$DE:$DE,0)+1,82))),0,IFERROR(INDEX(Material_Detail!$D:$DC,MATCH($A25,Material_Detail!$DE:$DE,0),82),0)),SUMIFS(T_Shipments[Confirmed_Qty],T_Shipments[Part Name],$A25,T_Shipments[Effective_Week],82))</f>
        <v/>
      </c>
      <c r="CF25">
        <f>IF(COUNTIF(Material_Detail!$DE:$DE,$A25)&gt;0,IF(ISNUMBER(SEARCH("[済]",INDEX(Material_Detail!$D:$DC,MATCH($A25,Material_Detail!$DE:$DE,0)+1,83))),0,IFERROR(INDEX(Material_Detail!$D:$DC,MATCH($A25,Material_Detail!$DE:$DE,0),83),0)),SUMIFS(T_Shipments[Confirmed_Qty],T_Shipments[Part Name],$A25,T_Shipments[Effective_Week],83))</f>
        <v/>
      </c>
      <c r="CG25">
        <f>IF(COUNTIF(Material_Detail!$DE:$DE,$A25)&gt;0,IF(ISNUMBER(SEARCH("[済]",INDEX(Material_Detail!$D:$DC,MATCH($A25,Material_Detail!$DE:$DE,0)+1,84))),0,IFERROR(INDEX(Material_Detail!$D:$DC,MATCH($A25,Material_Detail!$DE:$DE,0),84),0)),SUMIFS(T_Shipments[Confirmed_Qty],T_Shipments[Part Name],$A25,T_Shipments[Effective_Week],84))</f>
        <v/>
      </c>
      <c r="CH25">
        <f>IF(COUNTIF(Material_Detail!$DE:$DE,$A25)&gt;0,IF(ISNUMBER(SEARCH("[済]",INDEX(Material_Detail!$D:$DC,MATCH($A25,Material_Detail!$DE:$DE,0)+1,85))),0,IFERROR(INDEX(Material_Detail!$D:$DC,MATCH($A25,Material_Detail!$DE:$DE,0),85),0)),SUMIFS(T_Shipments[Confirmed_Qty],T_Shipments[Part Name],$A25,T_Shipments[Effective_Week],85))</f>
        <v/>
      </c>
      <c r="CI25">
        <f>IF(COUNTIF(Material_Detail!$DE:$DE,$A25)&gt;0,IF(ISNUMBER(SEARCH("[済]",INDEX(Material_Detail!$D:$DC,MATCH($A25,Material_Detail!$DE:$DE,0)+1,86))),0,IFERROR(INDEX(Material_Detail!$D:$DC,MATCH($A25,Material_Detail!$DE:$DE,0),86),0)),SUMIFS(T_Shipments[Confirmed_Qty],T_Shipments[Part Name],$A25,T_Shipments[Effective_Week],86))</f>
        <v/>
      </c>
      <c r="CJ25">
        <f>IF(COUNTIF(Material_Detail!$DE:$DE,$A25)&gt;0,IF(ISNUMBER(SEARCH("[済]",INDEX(Material_Detail!$D:$DC,MATCH($A25,Material_Detail!$DE:$DE,0)+1,87))),0,IFERROR(INDEX(Material_Detail!$D:$DC,MATCH($A25,Material_Detail!$DE:$DE,0),87),0)),SUMIFS(T_Shipments[Confirmed_Qty],T_Shipments[Part Name],$A25,T_Shipments[Effective_Week],87))</f>
        <v/>
      </c>
      <c r="CK25">
        <f>IF(COUNTIF(Material_Detail!$DE:$DE,$A25)&gt;0,IF(ISNUMBER(SEARCH("[済]",INDEX(Material_Detail!$D:$DC,MATCH($A25,Material_Detail!$DE:$DE,0)+1,88))),0,IFERROR(INDEX(Material_Detail!$D:$DC,MATCH($A25,Material_Detail!$DE:$DE,0),88),0)),SUMIFS(T_Shipments[Confirmed_Qty],T_Shipments[Part Name],$A25,T_Shipments[Effective_Week],88))</f>
        <v/>
      </c>
      <c r="CL25">
        <f>IF(COUNTIF(Material_Detail!$DE:$DE,$A25)&gt;0,IF(ISNUMBER(SEARCH("[済]",INDEX(Material_Detail!$D:$DC,MATCH($A25,Material_Detail!$DE:$DE,0)+1,89))),0,IFERROR(INDEX(Material_Detail!$D:$DC,MATCH($A25,Material_Detail!$DE:$DE,0),89),0)),SUMIFS(T_Shipments[Confirmed_Qty],T_Shipments[Part Name],$A25,T_Shipments[Effective_Week],89))</f>
        <v/>
      </c>
      <c r="CM25">
        <f>IF(COUNTIF(Material_Detail!$DE:$DE,$A25)&gt;0,IF(ISNUMBER(SEARCH("[済]",INDEX(Material_Detail!$D:$DC,MATCH($A25,Material_Detail!$DE:$DE,0)+1,90))),0,IFERROR(INDEX(Material_Detail!$D:$DC,MATCH($A25,Material_Detail!$DE:$DE,0),90),0)),SUMIFS(T_Shipments[Confirmed_Qty],T_Shipments[Part Name],$A25,T_Shipments[Effective_Week],90))</f>
        <v/>
      </c>
      <c r="CN25">
        <f>IF(COUNTIF(Material_Detail!$DE:$DE,$A25)&gt;0,IF(ISNUMBER(SEARCH("[済]",INDEX(Material_Detail!$D:$DC,MATCH($A25,Material_Detail!$DE:$DE,0)+1,91))),0,IFERROR(INDEX(Material_Detail!$D:$DC,MATCH($A25,Material_Detail!$DE:$DE,0),91),0)),SUMIFS(T_Shipments[Confirmed_Qty],T_Shipments[Part Name],$A25,T_Shipments[Effective_Week],91))</f>
        <v/>
      </c>
      <c r="CO25">
        <f>IF(COUNTIF(Material_Detail!$DE:$DE,$A25)&gt;0,IF(ISNUMBER(SEARCH("[済]",INDEX(Material_Detail!$D:$DC,MATCH($A25,Material_Detail!$DE:$DE,0)+1,92))),0,IFERROR(INDEX(Material_Detail!$D:$DC,MATCH($A25,Material_Detail!$DE:$DE,0),92),0)),SUMIFS(T_Shipments[Confirmed_Qty],T_Shipments[Part Name],$A25,T_Shipments[Effective_Week],92))</f>
        <v/>
      </c>
      <c r="CP25">
        <f>IF(COUNTIF(Material_Detail!$DE:$DE,$A25)&gt;0,IF(ISNUMBER(SEARCH("[済]",INDEX(Material_Detail!$D:$DC,MATCH($A25,Material_Detail!$DE:$DE,0)+1,93))),0,IFERROR(INDEX(Material_Detail!$D:$DC,MATCH($A25,Material_Detail!$DE:$DE,0),93),0)),SUMIFS(T_Shipments[Confirmed_Qty],T_Shipments[Part Name],$A25,T_Shipments[Effective_Week],93))</f>
        <v/>
      </c>
      <c r="CQ25">
        <f>IF(COUNTIF(Material_Detail!$DE:$DE,$A25)&gt;0,IF(ISNUMBER(SEARCH("[済]",INDEX(Material_Detail!$D:$DC,MATCH($A25,Material_Detail!$DE:$DE,0)+1,94))),0,IFERROR(INDEX(Material_Detail!$D:$DC,MATCH($A25,Material_Detail!$DE:$DE,0),94),0)),SUMIFS(T_Shipments[Confirmed_Qty],T_Shipments[Part Name],$A25,T_Shipments[Effective_Week],94))</f>
        <v/>
      </c>
      <c r="CR25">
        <f>IF(COUNTIF(Material_Detail!$DE:$DE,$A25)&gt;0,IF(ISNUMBER(SEARCH("[済]",INDEX(Material_Detail!$D:$DC,MATCH($A25,Material_Detail!$DE:$DE,0)+1,95))),0,IFERROR(INDEX(Material_Detail!$D:$DC,MATCH($A25,Material_Detail!$DE:$DE,0),95),0)),SUMIFS(T_Shipments[Confirmed_Qty],T_Shipments[Part Name],$A25,T_Shipments[Effective_Week],95))</f>
        <v/>
      </c>
      <c r="CS25">
        <f>IF(COUNTIF(Material_Detail!$DE:$DE,$A25)&gt;0,IF(ISNUMBER(SEARCH("[済]",INDEX(Material_Detail!$D:$DC,MATCH($A25,Material_Detail!$DE:$DE,0)+1,96))),0,IFERROR(INDEX(Material_Detail!$D:$DC,MATCH($A25,Material_Detail!$DE:$DE,0),96),0)),SUMIFS(T_Shipments[Confirmed_Qty],T_Shipments[Part Name],$A25,T_Shipments[Effective_Week],96))</f>
        <v/>
      </c>
      <c r="CT25">
        <f>IF(COUNTIF(Material_Detail!$DE:$DE,$A25)&gt;0,IF(ISNUMBER(SEARCH("[済]",INDEX(Material_Detail!$D:$DC,MATCH($A25,Material_Detail!$DE:$DE,0)+1,97))),0,IFERROR(INDEX(Material_Detail!$D:$DC,MATCH($A25,Material_Detail!$DE:$DE,0),97),0)),SUMIFS(T_Shipments[Confirmed_Qty],T_Shipments[Part Name],$A25,T_Shipments[Effective_Week],97))</f>
        <v/>
      </c>
      <c r="CU25">
        <f>IF(COUNTIF(Material_Detail!$DE:$DE,$A25)&gt;0,IF(ISNUMBER(SEARCH("[済]",INDEX(Material_Detail!$D:$DC,MATCH($A25,Material_Detail!$DE:$DE,0)+1,98))),0,IFERROR(INDEX(Material_Detail!$D:$DC,MATCH($A25,Material_Detail!$DE:$DE,0),98),0)),SUMIFS(T_Shipments[Confirmed_Qty],T_Shipments[Part Name],$A25,T_Shipments[Effective_Week],98))</f>
        <v/>
      </c>
      <c r="CV25">
        <f>IF(COUNTIF(Material_Detail!$DE:$DE,$A25)&gt;0,IF(ISNUMBER(SEARCH("[済]",INDEX(Material_Detail!$D:$DC,MATCH($A25,Material_Detail!$DE:$DE,0)+1,99))),0,IFERROR(INDEX(Material_Detail!$D:$DC,MATCH($A25,Material_Detail!$DE:$DE,0),99),0)),SUMIFS(T_Shipments[Confirmed_Qty],T_Shipments[Part Name],$A25,T_Shipments[Effective_Week],99))</f>
        <v/>
      </c>
      <c r="CW25">
        <f>IF(COUNTIF(Material_Detail!$DE:$DE,$A25)&gt;0,IF(ISNUMBER(SEARCH("[済]",INDEX(Material_Detail!$D:$DC,MATCH($A25,Material_Detail!$DE:$DE,0)+1,100))),0,IFERROR(INDEX(Material_Detail!$D:$DC,MATCH($A25,Material_Detail!$DE:$DE,0),100),0)),SUMIFS(T_Shipments[Confirmed_Qty],T_Shipments[Part Name],$A25,T_Shipments[Effective_Week],100))</f>
        <v/>
      </c>
      <c r="CX25">
        <f>IF(COUNTIF(Material_Detail!$DE:$DE,$A25)&gt;0,IF(ISNUMBER(SEARCH("[済]",INDEX(Material_Detail!$D:$DC,MATCH($A25,Material_Detail!$DE:$DE,0)+1,101))),0,IFERROR(INDEX(Material_Detail!$D:$DC,MATCH($A25,Material_Detail!$DE:$DE,0),101),0)),SUMIFS(T_Shipments[Confirmed_Qty],T_Shipments[Part Name],$A25,T_Shipments[Effective_Week],101))</f>
        <v/>
      </c>
      <c r="CY25">
        <f>IF(COUNTIF(Material_Detail!$DE:$DE,$A25)&gt;0,IF(ISNUMBER(SEARCH("[済]",INDEX(Material_Detail!$D:$DC,MATCH($A25,Material_Detail!$DE:$DE,0)+1,102))),0,IFERROR(INDEX(Material_Detail!$D:$DC,MATCH($A25,Material_Detail!$DE:$DE,0),102),0)),SUMIFS(T_Shipments[Confirmed_Qty],T_Shipments[Part Name],$A25,T_Shipments[Effective_Week],102))</f>
        <v/>
      </c>
      <c r="CZ25">
        <f>IF(COUNTIF(Material_Detail!$DE:$DE,$A25)&gt;0,IF(ISNUMBER(SEARCH("[済]",INDEX(Material_Detail!$D:$DC,MATCH($A25,Material_Detail!$DE:$DE,0)+1,103))),0,IFERROR(INDEX(Material_Detail!$D:$DC,MATCH($A25,Material_Detail!$DE:$DE,0),103),0)),SUMIFS(T_Shipments[Confirmed_Qty],T_Shipments[Part Name],$A25,T_Shipments[Effective_Week],103))</f>
        <v/>
      </c>
      <c r="DA25">
        <f>IF(COUNTIF(Material_Detail!$DE:$DE,$A25)&gt;0,IF(ISNUMBER(SEARCH("[済]",INDEX(Material_Detail!$D:$DC,MATCH($A25,Material_Detail!$DE:$DE,0)+1,104))),0,IFERROR(INDEX(Material_Detail!$D:$DC,MATCH($A25,Material_Detail!$DE:$DE,0),104),0)),SUMIFS(T_Shipments[Confirmed_Qty],T_Shipments[Part Name],$A25,T_Shipments[Effective_Week],104))</f>
        <v/>
      </c>
    </row>
    <row r="26">
      <c r="A26" t="inlineStr">
        <is>
          <t>CHEM-1580</t>
        </is>
      </c>
      <c r="B26">
        <f>IF(COUNTIF(Material_Detail!$DE:$DE,$A26)&gt;0,IF(ISNUMBER(SEARCH("[済]",INDEX(Material_Detail!$D:$DC,MATCH($A26,Material_Detail!$DE:$DE,0)+1,1))),0,IFERROR(INDEX(Material_Detail!$D:$DC,MATCH($A26,Material_Detail!$DE:$DE,0),1),0)),SUMIFS(T_Shipments[Confirmed_Qty],T_Shipments[Part Name],$A26,T_Shipments[Effective_Week],1))</f>
        <v/>
      </c>
      <c r="C26">
        <f>IF(COUNTIF(Material_Detail!$DE:$DE,$A26)&gt;0,IF(ISNUMBER(SEARCH("[済]",INDEX(Material_Detail!$D:$DC,MATCH($A26,Material_Detail!$DE:$DE,0)+1,2))),0,IFERROR(INDEX(Material_Detail!$D:$DC,MATCH($A26,Material_Detail!$DE:$DE,0),2),0)),SUMIFS(T_Shipments[Confirmed_Qty],T_Shipments[Part Name],$A26,T_Shipments[Effective_Week],2))</f>
        <v/>
      </c>
      <c r="D26">
        <f>IF(COUNTIF(Material_Detail!$DE:$DE,$A26)&gt;0,IF(ISNUMBER(SEARCH("[済]",INDEX(Material_Detail!$D:$DC,MATCH($A26,Material_Detail!$DE:$DE,0)+1,3))),0,IFERROR(INDEX(Material_Detail!$D:$DC,MATCH($A26,Material_Detail!$DE:$DE,0),3),0)),SUMIFS(T_Shipments[Confirmed_Qty],T_Shipments[Part Name],$A26,T_Shipments[Effective_Week],3))</f>
        <v/>
      </c>
      <c r="E26">
        <f>IF(COUNTIF(Material_Detail!$DE:$DE,$A26)&gt;0,IF(ISNUMBER(SEARCH("[済]",INDEX(Material_Detail!$D:$DC,MATCH($A26,Material_Detail!$DE:$DE,0)+1,4))),0,IFERROR(INDEX(Material_Detail!$D:$DC,MATCH($A26,Material_Detail!$DE:$DE,0),4),0)),SUMIFS(T_Shipments[Confirmed_Qty],T_Shipments[Part Name],$A26,T_Shipments[Effective_Week],4))</f>
        <v/>
      </c>
      <c r="F26">
        <f>IF(COUNTIF(Material_Detail!$DE:$DE,$A26)&gt;0,IF(ISNUMBER(SEARCH("[済]",INDEX(Material_Detail!$D:$DC,MATCH($A26,Material_Detail!$DE:$DE,0)+1,5))),0,IFERROR(INDEX(Material_Detail!$D:$DC,MATCH($A26,Material_Detail!$DE:$DE,0),5),0)),SUMIFS(T_Shipments[Confirmed_Qty],T_Shipments[Part Name],$A26,T_Shipments[Effective_Week],5))</f>
        <v/>
      </c>
      <c r="G26">
        <f>IF(COUNTIF(Material_Detail!$DE:$DE,$A26)&gt;0,IF(ISNUMBER(SEARCH("[済]",INDEX(Material_Detail!$D:$DC,MATCH($A26,Material_Detail!$DE:$DE,0)+1,6))),0,IFERROR(INDEX(Material_Detail!$D:$DC,MATCH($A26,Material_Detail!$DE:$DE,0),6),0)),SUMIFS(T_Shipments[Confirmed_Qty],T_Shipments[Part Name],$A26,T_Shipments[Effective_Week],6))</f>
        <v/>
      </c>
      <c r="H26">
        <f>IF(COUNTIF(Material_Detail!$DE:$DE,$A26)&gt;0,IF(ISNUMBER(SEARCH("[済]",INDEX(Material_Detail!$D:$DC,MATCH($A26,Material_Detail!$DE:$DE,0)+1,7))),0,IFERROR(INDEX(Material_Detail!$D:$DC,MATCH($A26,Material_Detail!$DE:$DE,0),7),0)),SUMIFS(T_Shipments[Confirmed_Qty],T_Shipments[Part Name],$A26,T_Shipments[Effective_Week],7))</f>
        <v/>
      </c>
      <c r="I26">
        <f>IF(COUNTIF(Material_Detail!$DE:$DE,$A26)&gt;0,IF(ISNUMBER(SEARCH("[済]",INDEX(Material_Detail!$D:$DC,MATCH($A26,Material_Detail!$DE:$DE,0)+1,8))),0,IFERROR(INDEX(Material_Detail!$D:$DC,MATCH($A26,Material_Detail!$DE:$DE,0),8),0)),SUMIFS(T_Shipments[Confirmed_Qty],T_Shipments[Part Name],$A26,T_Shipments[Effective_Week],8))</f>
        <v/>
      </c>
      <c r="J26">
        <f>IF(COUNTIF(Material_Detail!$DE:$DE,$A26)&gt;0,IF(ISNUMBER(SEARCH("[済]",INDEX(Material_Detail!$D:$DC,MATCH($A26,Material_Detail!$DE:$DE,0)+1,9))),0,IFERROR(INDEX(Material_Detail!$D:$DC,MATCH($A26,Material_Detail!$DE:$DE,0),9),0)),SUMIFS(T_Shipments[Confirmed_Qty],T_Shipments[Part Name],$A26,T_Shipments[Effective_Week],9))</f>
        <v/>
      </c>
      <c r="K26">
        <f>IF(COUNTIF(Material_Detail!$DE:$DE,$A26)&gt;0,IF(ISNUMBER(SEARCH("[済]",INDEX(Material_Detail!$D:$DC,MATCH($A26,Material_Detail!$DE:$DE,0)+1,10))),0,IFERROR(INDEX(Material_Detail!$D:$DC,MATCH($A26,Material_Detail!$DE:$DE,0),10),0)),SUMIFS(T_Shipments[Confirmed_Qty],T_Shipments[Part Name],$A26,T_Shipments[Effective_Week],10))</f>
        <v/>
      </c>
      <c r="L26">
        <f>IF(COUNTIF(Material_Detail!$DE:$DE,$A26)&gt;0,IF(ISNUMBER(SEARCH("[済]",INDEX(Material_Detail!$D:$DC,MATCH($A26,Material_Detail!$DE:$DE,0)+1,11))),0,IFERROR(INDEX(Material_Detail!$D:$DC,MATCH($A26,Material_Detail!$DE:$DE,0),11),0)),SUMIFS(T_Shipments[Confirmed_Qty],T_Shipments[Part Name],$A26,T_Shipments[Effective_Week],11))</f>
        <v/>
      </c>
      <c r="M26">
        <f>IF(COUNTIF(Material_Detail!$DE:$DE,$A26)&gt;0,IF(ISNUMBER(SEARCH("[済]",INDEX(Material_Detail!$D:$DC,MATCH($A26,Material_Detail!$DE:$DE,0)+1,12))),0,IFERROR(INDEX(Material_Detail!$D:$DC,MATCH($A26,Material_Detail!$DE:$DE,0),12),0)),SUMIFS(T_Shipments[Confirmed_Qty],T_Shipments[Part Name],$A26,T_Shipments[Effective_Week],12))</f>
        <v/>
      </c>
      <c r="N26">
        <f>IF(COUNTIF(Material_Detail!$DE:$DE,$A26)&gt;0,IF(ISNUMBER(SEARCH("[済]",INDEX(Material_Detail!$D:$DC,MATCH($A26,Material_Detail!$DE:$DE,0)+1,13))),0,IFERROR(INDEX(Material_Detail!$D:$DC,MATCH($A26,Material_Detail!$DE:$DE,0),13),0)),SUMIFS(T_Shipments[Confirmed_Qty],T_Shipments[Part Name],$A26,T_Shipments[Effective_Week],13))</f>
        <v/>
      </c>
      <c r="O26">
        <f>IF(COUNTIF(Material_Detail!$DE:$DE,$A26)&gt;0,IF(ISNUMBER(SEARCH("[済]",INDEX(Material_Detail!$D:$DC,MATCH($A26,Material_Detail!$DE:$DE,0)+1,14))),0,IFERROR(INDEX(Material_Detail!$D:$DC,MATCH($A26,Material_Detail!$DE:$DE,0),14),0)),SUMIFS(T_Shipments[Confirmed_Qty],T_Shipments[Part Name],$A26,T_Shipments[Effective_Week],14))</f>
        <v/>
      </c>
      <c r="P26">
        <f>IF(COUNTIF(Material_Detail!$DE:$DE,$A26)&gt;0,IF(ISNUMBER(SEARCH("[済]",INDEX(Material_Detail!$D:$DC,MATCH($A26,Material_Detail!$DE:$DE,0)+1,15))),0,IFERROR(INDEX(Material_Detail!$D:$DC,MATCH($A26,Material_Detail!$DE:$DE,0),15),0)),SUMIFS(T_Shipments[Confirmed_Qty],T_Shipments[Part Name],$A26,T_Shipments[Effective_Week],15))</f>
        <v/>
      </c>
      <c r="Q26">
        <f>IF(COUNTIF(Material_Detail!$DE:$DE,$A26)&gt;0,IF(ISNUMBER(SEARCH("[済]",INDEX(Material_Detail!$D:$DC,MATCH($A26,Material_Detail!$DE:$DE,0)+1,16))),0,IFERROR(INDEX(Material_Detail!$D:$DC,MATCH($A26,Material_Detail!$DE:$DE,0),16),0)),SUMIFS(T_Shipments[Confirmed_Qty],T_Shipments[Part Name],$A26,T_Shipments[Effective_Week],16))</f>
        <v/>
      </c>
      <c r="R26">
        <f>IF(COUNTIF(Material_Detail!$DE:$DE,$A26)&gt;0,IF(ISNUMBER(SEARCH("[済]",INDEX(Material_Detail!$D:$DC,MATCH($A26,Material_Detail!$DE:$DE,0)+1,17))),0,IFERROR(INDEX(Material_Detail!$D:$DC,MATCH($A26,Material_Detail!$DE:$DE,0),17),0)),SUMIFS(T_Shipments[Confirmed_Qty],T_Shipments[Part Name],$A26,T_Shipments[Effective_Week],17))</f>
        <v/>
      </c>
      <c r="S26">
        <f>IF(COUNTIF(Material_Detail!$DE:$DE,$A26)&gt;0,IF(ISNUMBER(SEARCH("[済]",INDEX(Material_Detail!$D:$DC,MATCH($A26,Material_Detail!$DE:$DE,0)+1,18))),0,IFERROR(INDEX(Material_Detail!$D:$DC,MATCH($A26,Material_Detail!$DE:$DE,0),18),0)),SUMIFS(T_Shipments[Confirmed_Qty],T_Shipments[Part Name],$A26,T_Shipments[Effective_Week],18))</f>
        <v/>
      </c>
      <c r="T26">
        <f>IF(COUNTIF(Material_Detail!$DE:$DE,$A26)&gt;0,IF(ISNUMBER(SEARCH("[済]",INDEX(Material_Detail!$D:$DC,MATCH($A26,Material_Detail!$DE:$DE,0)+1,19))),0,IFERROR(INDEX(Material_Detail!$D:$DC,MATCH($A26,Material_Detail!$DE:$DE,0),19),0)),SUMIFS(T_Shipments[Confirmed_Qty],T_Shipments[Part Name],$A26,T_Shipments[Effective_Week],19))</f>
        <v/>
      </c>
      <c r="U26">
        <f>IF(COUNTIF(Material_Detail!$DE:$DE,$A26)&gt;0,IF(ISNUMBER(SEARCH("[済]",INDEX(Material_Detail!$D:$DC,MATCH($A26,Material_Detail!$DE:$DE,0)+1,20))),0,IFERROR(INDEX(Material_Detail!$D:$DC,MATCH($A26,Material_Detail!$DE:$DE,0),20),0)),SUMIFS(T_Shipments[Confirmed_Qty],T_Shipments[Part Name],$A26,T_Shipments[Effective_Week],20))</f>
        <v/>
      </c>
      <c r="V26">
        <f>IF(COUNTIF(Material_Detail!$DE:$DE,$A26)&gt;0,IF(ISNUMBER(SEARCH("[済]",INDEX(Material_Detail!$D:$DC,MATCH($A26,Material_Detail!$DE:$DE,0)+1,21))),0,IFERROR(INDEX(Material_Detail!$D:$DC,MATCH($A26,Material_Detail!$DE:$DE,0),21),0)),SUMIFS(T_Shipments[Confirmed_Qty],T_Shipments[Part Name],$A26,T_Shipments[Effective_Week],21))</f>
        <v/>
      </c>
      <c r="W26">
        <f>IF(COUNTIF(Material_Detail!$DE:$DE,$A26)&gt;0,IF(ISNUMBER(SEARCH("[済]",INDEX(Material_Detail!$D:$DC,MATCH($A26,Material_Detail!$DE:$DE,0)+1,22))),0,IFERROR(INDEX(Material_Detail!$D:$DC,MATCH($A26,Material_Detail!$DE:$DE,0),22),0)),SUMIFS(T_Shipments[Confirmed_Qty],T_Shipments[Part Name],$A26,T_Shipments[Effective_Week],22))</f>
        <v/>
      </c>
      <c r="X26">
        <f>IF(COUNTIF(Material_Detail!$DE:$DE,$A26)&gt;0,IF(ISNUMBER(SEARCH("[済]",INDEX(Material_Detail!$D:$DC,MATCH($A26,Material_Detail!$DE:$DE,0)+1,23))),0,IFERROR(INDEX(Material_Detail!$D:$DC,MATCH($A26,Material_Detail!$DE:$DE,0),23),0)),SUMIFS(T_Shipments[Confirmed_Qty],T_Shipments[Part Name],$A26,T_Shipments[Effective_Week],23))</f>
        <v/>
      </c>
      <c r="Y26">
        <f>IF(COUNTIF(Material_Detail!$DE:$DE,$A26)&gt;0,IF(ISNUMBER(SEARCH("[済]",INDEX(Material_Detail!$D:$DC,MATCH($A26,Material_Detail!$DE:$DE,0)+1,24))),0,IFERROR(INDEX(Material_Detail!$D:$DC,MATCH($A26,Material_Detail!$DE:$DE,0),24),0)),SUMIFS(T_Shipments[Confirmed_Qty],T_Shipments[Part Name],$A26,T_Shipments[Effective_Week],24))</f>
        <v/>
      </c>
      <c r="Z26">
        <f>IF(COUNTIF(Material_Detail!$DE:$DE,$A26)&gt;0,IF(ISNUMBER(SEARCH("[済]",INDEX(Material_Detail!$D:$DC,MATCH($A26,Material_Detail!$DE:$DE,0)+1,25))),0,IFERROR(INDEX(Material_Detail!$D:$DC,MATCH($A26,Material_Detail!$DE:$DE,0),25),0)),SUMIFS(T_Shipments[Confirmed_Qty],T_Shipments[Part Name],$A26,T_Shipments[Effective_Week],25))</f>
        <v/>
      </c>
      <c r="AA26">
        <f>IF(COUNTIF(Material_Detail!$DE:$DE,$A26)&gt;0,IF(ISNUMBER(SEARCH("[済]",INDEX(Material_Detail!$D:$DC,MATCH($A26,Material_Detail!$DE:$DE,0)+1,26))),0,IFERROR(INDEX(Material_Detail!$D:$DC,MATCH($A26,Material_Detail!$DE:$DE,0),26),0)),SUMIFS(T_Shipments[Confirmed_Qty],T_Shipments[Part Name],$A26,T_Shipments[Effective_Week],26))</f>
        <v/>
      </c>
      <c r="AB26">
        <f>IF(COUNTIF(Material_Detail!$DE:$DE,$A26)&gt;0,IF(ISNUMBER(SEARCH("[済]",INDEX(Material_Detail!$D:$DC,MATCH($A26,Material_Detail!$DE:$DE,0)+1,27))),0,IFERROR(INDEX(Material_Detail!$D:$DC,MATCH($A26,Material_Detail!$DE:$DE,0),27),0)),SUMIFS(T_Shipments[Confirmed_Qty],T_Shipments[Part Name],$A26,T_Shipments[Effective_Week],27))</f>
        <v/>
      </c>
      <c r="AC26">
        <f>IF(COUNTIF(Material_Detail!$DE:$DE,$A26)&gt;0,IF(ISNUMBER(SEARCH("[済]",INDEX(Material_Detail!$D:$DC,MATCH($A26,Material_Detail!$DE:$DE,0)+1,28))),0,IFERROR(INDEX(Material_Detail!$D:$DC,MATCH($A26,Material_Detail!$DE:$DE,0),28),0)),SUMIFS(T_Shipments[Confirmed_Qty],T_Shipments[Part Name],$A26,T_Shipments[Effective_Week],28))</f>
        <v/>
      </c>
      <c r="AD26">
        <f>IF(COUNTIF(Material_Detail!$DE:$DE,$A26)&gt;0,IF(ISNUMBER(SEARCH("[済]",INDEX(Material_Detail!$D:$DC,MATCH($A26,Material_Detail!$DE:$DE,0)+1,29))),0,IFERROR(INDEX(Material_Detail!$D:$DC,MATCH($A26,Material_Detail!$DE:$DE,0),29),0)),SUMIFS(T_Shipments[Confirmed_Qty],T_Shipments[Part Name],$A26,T_Shipments[Effective_Week],29))</f>
        <v/>
      </c>
      <c r="AE26">
        <f>IF(COUNTIF(Material_Detail!$DE:$DE,$A26)&gt;0,IF(ISNUMBER(SEARCH("[済]",INDEX(Material_Detail!$D:$DC,MATCH($A26,Material_Detail!$DE:$DE,0)+1,30))),0,IFERROR(INDEX(Material_Detail!$D:$DC,MATCH($A26,Material_Detail!$DE:$DE,0),30),0)),SUMIFS(T_Shipments[Confirmed_Qty],T_Shipments[Part Name],$A26,T_Shipments[Effective_Week],30))</f>
        <v/>
      </c>
      <c r="AF26">
        <f>IF(COUNTIF(Material_Detail!$DE:$DE,$A26)&gt;0,IF(ISNUMBER(SEARCH("[済]",INDEX(Material_Detail!$D:$DC,MATCH($A26,Material_Detail!$DE:$DE,0)+1,31))),0,IFERROR(INDEX(Material_Detail!$D:$DC,MATCH($A26,Material_Detail!$DE:$DE,0),31),0)),SUMIFS(T_Shipments[Confirmed_Qty],T_Shipments[Part Name],$A26,T_Shipments[Effective_Week],31))</f>
        <v/>
      </c>
      <c r="AG26">
        <f>IF(COUNTIF(Material_Detail!$DE:$DE,$A26)&gt;0,IF(ISNUMBER(SEARCH("[済]",INDEX(Material_Detail!$D:$DC,MATCH($A26,Material_Detail!$DE:$DE,0)+1,32))),0,IFERROR(INDEX(Material_Detail!$D:$DC,MATCH($A26,Material_Detail!$DE:$DE,0),32),0)),SUMIFS(T_Shipments[Confirmed_Qty],T_Shipments[Part Name],$A26,T_Shipments[Effective_Week],32))</f>
        <v/>
      </c>
      <c r="AH26">
        <f>IF(COUNTIF(Material_Detail!$DE:$DE,$A26)&gt;0,IF(ISNUMBER(SEARCH("[済]",INDEX(Material_Detail!$D:$DC,MATCH($A26,Material_Detail!$DE:$DE,0)+1,33))),0,IFERROR(INDEX(Material_Detail!$D:$DC,MATCH($A26,Material_Detail!$DE:$DE,0),33),0)),SUMIFS(T_Shipments[Confirmed_Qty],T_Shipments[Part Name],$A26,T_Shipments[Effective_Week],33))</f>
        <v/>
      </c>
      <c r="AI26">
        <f>IF(COUNTIF(Material_Detail!$DE:$DE,$A26)&gt;0,IF(ISNUMBER(SEARCH("[済]",INDEX(Material_Detail!$D:$DC,MATCH($A26,Material_Detail!$DE:$DE,0)+1,34))),0,IFERROR(INDEX(Material_Detail!$D:$DC,MATCH($A26,Material_Detail!$DE:$DE,0),34),0)),SUMIFS(T_Shipments[Confirmed_Qty],T_Shipments[Part Name],$A26,T_Shipments[Effective_Week],34))</f>
        <v/>
      </c>
      <c r="AJ26">
        <f>IF(COUNTIF(Material_Detail!$DE:$DE,$A26)&gt;0,IF(ISNUMBER(SEARCH("[済]",INDEX(Material_Detail!$D:$DC,MATCH($A26,Material_Detail!$DE:$DE,0)+1,35))),0,IFERROR(INDEX(Material_Detail!$D:$DC,MATCH($A26,Material_Detail!$DE:$DE,0),35),0)),SUMIFS(T_Shipments[Confirmed_Qty],T_Shipments[Part Name],$A26,T_Shipments[Effective_Week],35))</f>
        <v/>
      </c>
      <c r="AK26">
        <f>IF(COUNTIF(Material_Detail!$DE:$DE,$A26)&gt;0,IF(ISNUMBER(SEARCH("[済]",INDEX(Material_Detail!$D:$DC,MATCH($A26,Material_Detail!$DE:$DE,0)+1,36))),0,IFERROR(INDEX(Material_Detail!$D:$DC,MATCH($A26,Material_Detail!$DE:$DE,0),36),0)),SUMIFS(T_Shipments[Confirmed_Qty],T_Shipments[Part Name],$A26,T_Shipments[Effective_Week],36))</f>
        <v/>
      </c>
      <c r="AL26">
        <f>IF(COUNTIF(Material_Detail!$DE:$DE,$A26)&gt;0,IF(ISNUMBER(SEARCH("[済]",INDEX(Material_Detail!$D:$DC,MATCH($A26,Material_Detail!$DE:$DE,0)+1,37))),0,IFERROR(INDEX(Material_Detail!$D:$DC,MATCH($A26,Material_Detail!$DE:$DE,0),37),0)),SUMIFS(T_Shipments[Confirmed_Qty],T_Shipments[Part Name],$A26,T_Shipments[Effective_Week],37))</f>
        <v/>
      </c>
      <c r="AM26">
        <f>IF(COUNTIF(Material_Detail!$DE:$DE,$A26)&gt;0,IF(ISNUMBER(SEARCH("[済]",INDEX(Material_Detail!$D:$DC,MATCH($A26,Material_Detail!$DE:$DE,0)+1,38))),0,IFERROR(INDEX(Material_Detail!$D:$DC,MATCH($A26,Material_Detail!$DE:$DE,0),38),0)),SUMIFS(T_Shipments[Confirmed_Qty],T_Shipments[Part Name],$A26,T_Shipments[Effective_Week],38))</f>
        <v/>
      </c>
      <c r="AN26">
        <f>IF(COUNTIF(Material_Detail!$DE:$DE,$A26)&gt;0,IF(ISNUMBER(SEARCH("[済]",INDEX(Material_Detail!$D:$DC,MATCH($A26,Material_Detail!$DE:$DE,0)+1,39))),0,IFERROR(INDEX(Material_Detail!$D:$DC,MATCH($A26,Material_Detail!$DE:$DE,0),39),0)),SUMIFS(T_Shipments[Confirmed_Qty],T_Shipments[Part Name],$A26,T_Shipments[Effective_Week],39))</f>
        <v/>
      </c>
      <c r="AO26">
        <f>IF(COUNTIF(Material_Detail!$DE:$DE,$A26)&gt;0,IF(ISNUMBER(SEARCH("[済]",INDEX(Material_Detail!$D:$DC,MATCH($A26,Material_Detail!$DE:$DE,0)+1,40))),0,IFERROR(INDEX(Material_Detail!$D:$DC,MATCH($A26,Material_Detail!$DE:$DE,0),40),0)),SUMIFS(T_Shipments[Confirmed_Qty],T_Shipments[Part Name],$A26,T_Shipments[Effective_Week],40))</f>
        <v/>
      </c>
      <c r="AP26">
        <f>IF(COUNTIF(Material_Detail!$DE:$DE,$A26)&gt;0,IF(ISNUMBER(SEARCH("[済]",INDEX(Material_Detail!$D:$DC,MATCH($A26,Material_Detail!$DE:$DE,0)+1,41))),0,IFERROR(INDEX(Material_Detail!$D:$DC,MATCH($A26,Material_Detail!$DE:$DE,0),41),0)),SUMIFS(T_Shipments[Confirmed_Qty],T_Shipments[Part Name],$A26,T_Shipments[Effective_Week],41))</f>
        <v/>
      </c>
      <c r="AQ26">
        <f>IF(COUNTIF(Material_Detail!$DE:$DE,$A26)&gt;0,IF(ISNUMBER(SEARCH("[済]",INDEX(Material_Detail!$D:$DC,MATCH($A26,Material_Detail!$DE:$DE,0)+1,42))),0,IFERROR(INDEX(Material_Detail!$D:$DC,MATCH($A26,Material_Detail!$DE:$DE,0),42),0)),SUMIFS(T_Shipments[Confirmed_Qty],T_Shipments[Part Name],$A26,T_Shipments[Effective_Week],42))</f>
        <v/>
      </c>
      <c r="AR26">
        <f>IF(COUNTIF(Material_Detail!$DE:$DE,$A26)&gt;0,IF(ISNUMBER(SEARCH("[済]",INDEX(Material_Detail!$D:$DC,MATCH($A26,Material_Detail!$DE:$DE,0)+1,43))),0,IFERROR(INDEX(Material_Detail!$D:$DC,MATCH($A26,Material_Detail!$DE:$DE,0),43),0)),SUMIFS(T_Shipments[Confirmed_Qty],T_Shipments[Part Name],$A26,T_Shipments[Effective_Week],43))</f>
        <v/>
      </c>
      <c r="AS26">
        <f>IF(COUNTIF(Material_Detail!$DE:$DE,$A26)&gt;0,IF(ISNUMBER(SEARCH("[済]",INDEX(Material_Detail!$D:$DC,MATCH($A26,Material_Detail!$DE:$DE,0)+1,44))),0,IFERROR(INDEX(Material_Detail!$D:$DC,MATCH($A26,Material_Detail!$DE:$DE,0),44),0)),SUMIFS(T_Shipments[Confirmed_Qty],T_Shipments[Part Name],$A26,T_Shipments[Effective_Week],44))</f>
        <v/>
      </c>
      <c r="AT26">
        <f>IF(COUNTIF(Material_Detail!$DE:$DE,$A26)&gt;0,IF(ISNUMBER(SEARCH("[済]",INDEX(Material_Detail!$D:$DC,MATCH($A26,Material_Detail!$DE:$DE,0)+1,45))),0,IFERROR(INDEX(Material_Detail!$D:$DC,MATCH($A26,Material_Detail!$DE:$DE,0),45),0)),SUMIFS(T_Shipments[Confirmed_Qty],T_Shipments[Part Name],$A26,T_Shipments[Effective_Week],45))</f>
        <v/>
      </c>
      <c r="AU26">
        <f>IF(COUNTIF(Material_Detail!$DE:$DE,$A26)&gt;0,IF(ISNUMBER(SEARCH("[済]",INDEX(Material_Detail!$D:$DC,MATCH($A26,Material_Detail!$DE:$DE,0)+1,46))),0,IFERROR(INDEX(Material_Detail!$D:$DC,MATCH($A26,Material_Detail!$DE:$DE,0),46),0)),SUMIFS(T_Shipments[Confirmed_Qty],T_Shipments[Part Name],$A26,T_Shipments[Effective_Week],46))</f>
        <v/>
      </c>
      <c r="AV26">
        <f>IF(COUNTIF(Material_Detail!$DE:$DE,$A26)&gt;0,IF(ISNUMBER(SEARCH("[済]",INDEX(Material_Detail!$D:$DC,MATCH($A26,Material_Detail!$DE:$DE,0)+1,47))),0,IFERROR(INDEX(Material_Detail!$D:$DC,MATCH($A26,Material_Detail!$DE:$DE,0),47),0)),SUMIFS(T_Shipments[Confirmed_Qty],T_Shipments[Part Name],$A26,T_Shipments[Effective_Week],47))</f>
        <v/>
      </c>
      <c r="AW26">
        <f>IF(COUNTIF(Material_Detail!$DE:$DE,$A26)&gt;0,IF(ISNUMBER(SEARCH("[済]",INDEX(Material_Detail!$D:$DC,MATCH($A26,Material_Detail!$DE:$DE,0)+1,48))),0,IFERROR(INDEX(Material_Detail!$D:$DC,MATCH($A26,Material_Detail!$DE:$DE,0),48),0)),SUMIFS(T_Shipments[Confirmed_Qty],T_Shipments[Part Name],$A26,T_Shipments[Effective_Week],48))</f>
        <v/>
      </c>
      <c r="AX26">
        <f>IF(COUNTIF(Material_Detail!$DE:$DE,$A26)&gt;0,IF(ISNUMBER(SEARCH("[済]",INDEX(Material_Detail!$D:$DC,MATCH($A26,Material_Detail!$DE:$DE,0)+1,49))),0,IFERROR(INDEX(Material_Detail!$D:$DC,MATCH($A26,Material_Detail!$DE:$DE,0),49),0)),SUMIFS(T_Shipments[Confirmed_Qty],T_Shipments[Part Name],$A26,T_Shipments[Effective_Week],49))</f>
        <v/>
      </c>
      <c r="AY26">
        <f>IF(COUNTIF(Material_Detail!$DE:$DE,$A26)&gt;0,IF(ISNUMBER(SEARCH("[済]",INDEX(Material_Detail!$D:$DC,MATCH($A26,Material_Detail!$DE:$DE,0)+1,50))),0,IFERROR(INDEX(Material_Detail!$D:$DC,MATCH($A26,Material_Detail!$DE:$DE,0),50),0)),SUMIFS(T_Shipments[Confirmed_Qty],T_Shipments[Part Name],$A26,T_Shipments[Effective_Week],50))</f>
        <v/>
      </c>
      <c r="AZ26">
        <f>IF(COUNTIF(Material_Detail!$DE:$DE,$A26)&gt;0,IF(ISNUMBER(SEARCH("[済]",INDEX(Material_Detail!$D:$DC,MATCH($A26,Material_Detail!$DE:$DE,0)+1,51))),0,IFERROR(INDEX(Material_Detail!$D:$DC,MATCH($A26,Material_Detail!$DE:$DE,0),51),0)),SUMIFS(T_Shipments[Confirmed_Qty],T_Shipments[Part Name],$A26,T_Shipments[Effective_Week],51))</f>
        <v/>
      </c>
      <c r="BA26">
        <f>IF(COUNTIF(Material_Detail!$DE:$DE,$A26)&gt;0,IF(ISNUMBER(SEARCH("[済]",INDEX(Material_Detail!$D:$DC,MATCH($A26,Material_Detail!$DE:$DE,0)+1,52))),0,IFERROR(INDEX(Material_Detail!$D:$DC,MATCH($A26,Material_Detail!$DE:$DE,0),52),0)),SUMIFS(T_Shipments[Confirmed_Qty],T_Shipments[Part Name],$A26,T_Shipments[Effective_Week],52))</f>
        <v/>
      </c>
      <c r="BB26">
        <f>IF(COUNTIF(Material_Detail!$DE:$DE,$A26)&gt;0,IF(ISNUMBER(SEARCH("[済]",INDEX(Material_Detail!$D:$DC,MATCH($A26,Material_Detail!$DE:$DE,0)+1,53))),0,IFERROR(INDEX(Material_Detail!$D:$DC,MATCH($A26,Material_Detail!$DE:$DE,0),53),0)),SUMIFS(T_Shipments[Confirmed_Qty],T_Shipments[Part Name],$A26,T_Shipments[Effective_Week],53))</f>
        <v/>
      </c>
      <c r="BC26">
        <f>IF(COUNTIF(Material_Detail!$DE:$DE,$A26)&gt;0,IF(ISNUMBER(SEARCH("[済]",INDEX(Material_Detail!$D:$DC,MATCH($A26,Material_Detail!$DE:$DE,0)+1,54))),0,IFERROR(INDEX(Material_Detail!$D:$DC,MATCH($A26,Material_Detail!$DE:$DE,0),54),0)),SUMIFS(T_Shipments[Confirmed_Qty],T_Shipments[Part Name],$A26,T_Shipments[Effective_Week],54))</f>
        <v/>
      </c>
      <c r="BD26">
        <f>IF(COUNTIF(Material_Detail!$DE:$DE,$A26)&gt;0,IF(ISNUMBER(SEARCH("[済]",INDEX(Material_Detail!$D:$DC,MATCH($A26,Material_Detail!$DE:$DE,0)+1,55))),0,IFERROR(INDEX(Material_Detail!$D:$DC,MATCH($A26,Material_Detail!$DE:$DE,0),55),0)),SUMIFS(T_Shipments[Confirmed_Qty],T_Shipments[Part Name],$A26,T_Shipments[Effective_Week],55))</f>
        <v/>
      </c>
      <c r="BE26">
        <f>IF(COUNTIF(Material_Detail!$DE:$DE,$A26)&gt;0,IF(ISNUMBER(SEARCH("[済]",INDEX(Material_Detail!$D:$DC,MATCH($A26,Material_Detail!$DE:$DE,0)+1,56))),0,IFERROR(INDEX(Material_Detail!$D:$DC,MATCH($A26,Material_Detail!$DE:$DE,0),56),0)),SUMIFS(T_Shipments[Confirmed_Qty],T_Shipments[Part Name],$A26,T_Shipments[Effective_Week],56))</f>
        <v/>
      </c>
      <c r="BF26">
        <f>IF(COUNTIF(Material_Detail!$DE:$DE,$A26)&gt;0,IF(ISNUMBER(SEARCH("[済]",INDEX(Material_Detail!$D:$DC,MATCH($A26,Material_Detail!$DE:$DE,0)+1,57))),0,IFERROR(INDEX(Material_Detail!$D:$DC,MATCH($A26,Material_Detail!$DE:$DE,0),57),0)),SUMIFS(T_Shipments[Confirmed_Qty],T_Shipments[Part Name],$A26,T_Shipments[Effective_Week],57))</f>
        <v/>
      </c>
      <c r="BG26">
        <f>IF(COUNTIF(Material_Detail!$DE:$DE,$A26)&gt;0,IF(ISNUMBER(SEARCH("[済]",INDEX(Material_Detail!$D:$DC,MATCH($A26,Material_Detail!$DE:$DE,0)+1,58))),0,IFERROR(INDEX(Material_Detail!$D:$DC,MATCH($A26,Material_Detail!$DE:$DE,0),58),0)),SUMIFS(T_Shipments[Confirmed_Qty],T_Shipments[Part Name],$A26,T_Shipments[Effective_Week],58))</f>
        <v/>
      </c>
      <c r="BH26">
        <f>IF(COUNTIF(Material_Detail!$DE:$DE,$A26)&gt;0,IF(ISNUMBER(SEARCH("[済]",INDEX(Material_Detail!$D:$DC,MATCH($A26,Material_Detail!$DE:$DE,0)+1,59))),0,IFERROR(INDEX(Material_Detail!$D:$DC,MATCH($A26,Material_Detail!$DE:$DE,0),59),0)),SUMIFS(T_Shipments[Confirmed_Qty],T_Shipments[Part Name],$A26,T_Shipments[Effective_Week],59))</f>
        <v/>
      </c>
      <c r="BI26">
        <f>IF(COUNTIF(Material_Detail!$DE:$DE,$A26)&gt;0,IF(ISNUMBER(SEARCH("[済]",INDEX(Material_Detail!$D:$DC,MATCH($A26,Material_Detail!$DE:$DE,0)+1,60))),0,IFERROR(INDEX(Material_Detail!$D:$DC,MATCH($A26,Material_Detail!$DE:$DE,0),60),0)),SUMIFS(T_Shipments[Confirmed_Qty],T_Shipments[Part Name],$A26,T_Shipments[Effective_Week],60))</f>
        <v/>
      </c>
      <c r="BJ26">
        <f>IF(COUNTIF(Material_Detail!$DE:$DE,$A26)&gt;0,IF(ISNUMBER(SEARCH("[済]",INDEX(Material_Detail!$D:$DC,MATCH($A26,Material_Detail!$DE:$DE,0)+1,61))),0,IFERROR(INDEX(Material_Detail!$D:$DC,MATCH($A26,Material_Detail!$DE:$DE,0),61),0)),SUMIFS(T_Shipments[Confirmed_Qty],T_Shipments[Part Name],$A26,T_Shipments[Effective_Week],61))</f>
        <v/>
      </c>
      <c r="BK26">
        <f>IF(COUNTIF(Material_Detail!$DE:$DE,$A26)&gt;0,IF(ISNUMBER(SEARCH("[済]",INDEX(Material_Detail!$D:$DC,MATCH($A26,Material_Detail!$DE:$DE,0)+1,62))),0,IFERROR(INDEX(Material_Detail!$D:$DC,MATCH($A26,Material_Detail!$DE:$DE,0),62),0)),SUMIFS(T_Shipments[Confirmed_Qty],T_Shipments[Part Name],$A26,T_Shipments[Effective_Week],62))</f>
        <v/>
      </c>
      <c r="BL26">
        <f>IF(COUNTIF(Material_Detail!$DE:$DE,$A26)&gt;0,IF(ISNUMBER(SEARCH("[済]",INDEX(Material_Detail!$D:$DC,MATCH($A26,Material_Detail!$DE:$DE,0)+1,63))),0,IFERROR(INDEX(Material_Detail!$D:$DC,MATCH($A26,Material_Detail!$DE:$DE,0),63),0)),SUMIFS(T_Shipments[Confirmed_Qty],T_Shipments[Part Name],$A26,T_Shipments[Effective_Week],63))</f>
        <v/>
      </c>
      <c r="BM26">
        <f>IF(COUNTIF(Material_Detail!$DE:$DE,$A26)&gt;0,IF(ISNUMBER(SEARCH("[済]",INDEX(Material_Detail!$D:$DC,MATCH($A26,Material_Detail!$DE:$DE,0)+1,64))),0,IFERROR(INDEX(Material_Detail!$D:$DC,MATCH($A26,Material_Detail!$DE:$DE,0),64),0)),SUMIFS(T_Shipments[Confirmed_Qty],T_Shipments[Part Name],$A26,T_Shipments[Effective_Week],64))</f>
        <v/>
      </c>
      <c r="BN26">
        <f>IF(COUNTIF(Material_Detail!$DE:$DE,$A26)&gt;0,IF(ISNUMBER(SEARCH("[済]",INDEX(Material_Detail!$D:$DC,MATCH($A26,Material_Detail!$DE:$DE,0)+1,65))),0,IFERROR(INDEX(Material_Detail!$D:$DC,MATCH($A26,Material_Detail!$DE:$DE,0),65),0)),SUMIFS(T_Shipments[Confirmed_Qty],T_Shipments[Part Name],$A26,T_Shipments[Effective_Week],65))</f>
        <v/>
      </c>
      <c r="BO26">
        <f>IF(COUNTIF(Material_Detail!$DE:$DE,$A26)&gt;0,IF(ISNUMBER(SEARCH("[済]",INDEX(Material_Detail!$D:$DC,MATCH($A26,Material_Detail!$DE:$DE,0)+1,66))),0,IFERROR(INDEX(Material_Detail!$D:$DC,MATCH($A26,Material_Detail!$DE:$DE,0),66),0)),SUMIFS(T_Shipments[Confirmed_Qty],T_Shipments[Part Name],$A26,T_Shipments[Effective_Week],66))</f>
        <v/>
      </c>
      <c r="BP26">
        <f>IF(COUNTIF(Material_Detail!$DE:$DE,$A26)&gt;0,IF(ISNUMBER(SEARCH("[済]",INDEX(Material_Detail!$D:$DC,MATCH($A26,Material_Detail!$DE:$DE,0)+1,67))),0,IFERROR(INDEX(Material_Detail!$D:$DC,MATCH($A26,Material_Detail!$DE:$DE,0),67),0)),SUMIFS(T_Shipments[Confirmed_Qty],T_Shipments[Part Name],$A26,T_Shipments[Effective_Week],67))</f>
        <v/>
      </c>
      <c r="BQ26">
        <f>IF(COUNTIF(Material_Detail!$DE:$DE,$A26)&gt;0,IF(ISNUMBER(SEARCH("[済]",INDEX(Material_Detail!$D:$DC,MATCH($A26,Material_Detail!$DE:$DE,0)+1,68))),0,IFERROR(INDEX(Material_Detail!$D:$DC,MATCH($A26,Material_Detail!$DE:$DE,0),68),0)),SUMIFS(T_Shipments[Confirmed_Qty],T_Shipments[Part Name],$A26,T_Shipments[Effective_Week],68))</f>
        <v/>
      </c>
      <c r="BR26">
        <f>IF(COUNTIF(Material_Detail!$DE:$DE,$A26)&gt;0,IF(ISNUMBER(SEARCH("[済]",INDEX(Material_Detail!$D:$DC,MATCH($A26,Material_Detail!$DE:$DE,0)+1,69))),0,IFERROR(INDEX(Material_Detail!$D:$DC,MATCH($A26,Material_Detail!$DE:$DE,0),69),0)),SUMIFS(T_Shipments[Confirmed_Qty],T_Shipments[Part Name],$A26,T_Shipments[Effective_Week],69))</f>
        <v/>
      </c>
      <c r="BS26">
        <f>IF(COUNTIF(Material_Detail!$DE:$DE,$A26)&gt;0,IF(ISNUMBER(SEARCH("[済]",INDEX(Material_Detail!$D:$DC,MATCH($A26,Material_Detail!$DE:$DE,0)+1,70))),0,IFERROR(INDEX(Material_Detail!$D:$DC,MATCH($A26,Material_Detail!$DE:$DE,0),70),0)),SUMIFS(T_Shipments[Confirmed_Qty],T_Shipments[Part Name],$A26,T_Shipments[Effective_Week],70))</f>
        <v/>
      </c>
      <c r="BT26">
        <f>IF(COUNTIF(Material_Detail!$DE:$DE,$A26)&gt;0,IF(ISNUMBER(SEARCH("[済]",INDEX(Material_Detail!$D:$DC,MATCH($A26,Material_Detail!$DE:$DE,0)+1,71))),0,IFERROR(INDEX(Material_Detail!$D:$DC,MATCH($A26,Material_Detail!$DE:$DE,0),71),0)),SUMIFS(T_Shipments[Confirmed_Qty],T_Shipments[Part Name],$A26,T_Shipments[Effective_Week],71))</f>
        <v/>
      </c>
      <c r="BU26">
        <f>IF(COUNTIF(Material_Detail!$DE:$DE,$A26)&gt;0,IF(ISNUMBER(SEARCH("[済]",INDEX(Material_Detail!$D:$DC,MATCH($A26,Material_Detail!$DE:$DE,0)+1,72))),0,IFERROR(INDEX(Material_Detail!$D:$DC,MATCH($A26,Material_Detail!$DE:$DE,0),72),0)),SUMIFS(T_Shipments[Confirmed_Qty],T_Shipments[Part Name],$A26,T_Shipments[Effective_Week],72))</f>
        <v/>
      </c>
      <c r="BV26">
        <f>IF(COUNTIF(Material_Detail!$DE:$DE,$A26)&gt;0,IF(ISNUMBER(SEARCH("[済]",INDEX(Material_Detail!$D:$DC,MATCH($A26,Material_Detail!$DE:$DE,0)+1,73))),0,IFERROR(INDEX(Material_Detail!$D:$DC,MATCH($A26,Material_Detail!$DE:$DE,0),73),0)),SUMIFS(T_Shipments[Confirmed_Qty],T_Shipments[Part Name],$A26,T_Shipments[Effective_Week],73))</f>
        <v/>
      </c>
      <c r="BW26">
        <f>IF(COUNTIF(Material_Detail!$DE:$DE,$A26)&gt;0,IF(ISNUMBER(SEARCH("[済]",INDEX(Material_Detail!$D:$DC,MATCH($A26,Material_Detail!$DE:$DE,0)+1,74))),0,IFERROR(INDEX(Material_Detail!$D:$DC,MATCH($A26,Material_Detail!$DE:$DE,0),74),0)),SUMIFS(T_Shipments[Confirmed_Qty],T_Shipments[Part Name],$A26,T_Shipments[Effective_Week],74))</f>
        <v/>
      </c>
      <c r="BX26">
        <f>IF(COUNTIF(Material_Detail!$DE:$DE,$A26)&gt;0,IF(ISNUMBER(SEARCH("[済]",INDEX(Material_Detail!$D:$DC,MATCH($A26,Material_Detail!$DE:$DE,0)+1,75))),0,IFERROR(INDEX(Material_Detail!$D:$DC,MATCH($A26,Material_Detail!$DE:$DE,0),75),0)),SUMIFS(T_Shipments[Confirmed_Qty],T_Shipments[Part Name],$A26,T_Shipments[Effective_Week],75))</f>
        <v/>
      </c>
      <c r="BY26">
        <f>IF(COUNTIF(Material_Detail!$DE:$DE,$A26)&gt;0,IF(ISNUMBER(SEARCH("[済]",INDEX(Material_Detail!$D:$DC,MATCH($A26,Material_Detail!$DE:$DE,0)+1,76))),0,IFERROR(INDEX(Material_Detail!$D:$DC,MATCH($A26,Material_Detail!$DE:$DE,0),76),0)),SUMIFS(T_Shipments[Confirmed_Qty],T_Shipments[Part Name],$A26,T_Shipments[Effective_Week],76))</f>
        <v/>
      </c>
      <c r="BZ26">
        <f>IF(COUNTIF(Material_Detail!$DE:$DE,$A26)&gt;0,IF(ISNUMBER(SEARCH("[済]",INDEX(Material_Detail!$D:$DC,MATCH($A26,Material_Detail!$DE:$DE,0)+1,77))),0,IFERROR(INDEX(Material_Detail!$D:$DC,MATCH($A26,Material_Detail!$DE:$DE,0),77),0)),SUMIFS(T_Shipments[Confirmed_Qty],T_Shipments[Part Name],$A26,T_Shipments[Effective_Week],77))</f>
        <v/>
      </c>
      <c r="CA26">
        <f>IF(COUNTIF(Material_Detail!$DE:$DE,$A26)&gt;0,IF(ISNUMBER(SEARCH("[済]",INDEX(Material_Detail!$D:$DC,MATCH($A26,Material_Detail!$DE:$DE,0)+1,78))),0,IFERROR(INDEX(Material_Detail!$D:$DC,MATCH($A26,Material_Detail!$DE:$DE,0),78),0)),SUMIFS(T_Shipments[Confirmed_Qty],T_Shipments[Part Name],$A26,T_Shipments[Effective_Week],78))</f>
        <v/>
      </c>
      <c r="CB26">
        <f>IF(COUNTIF(Material_Detail!$DE:$DE,$A26)&gt;0,IF(ISNUMBER(SEARCH("[済]",INDEX(Material_Detail!$D:$DC,MATCH($A26,Material_Detail!$DE:$DE,0)+1,79))),0,IFERROR(INDEX(Material_Detail!$D:$DC,MATCH($A26,Material_Detail!$DE:$DE,0),79),0)),SUMIFS(T_Shipments[Confirmed_Qty],T_Shipments[Part Name],$A26,T_Shipments[Effective_Week],79))</f>
        <v/>
      </c>
      <c r="CC26">
        <f>IF(COUNTIF(Material_Detail!$DE:$DE,$A26)&gt;0,IF(ISNUMBER(SEARCH("[済]",INDEX(Material_Detail!$D:$DC,MATCH($A26,Material_Detail!$DE:$DE,0)+1,80))),0,IFERROR(INDEX(Material_Detail!$D:$DC,MATCH($A26,Material_Detail!$DE:$DE,0),80),0)),SUMIFS(T_Shipments[Confirmed_Qty],T_Shipments[Part Name],$A26,T_Shipments[Effective_Week],80))</f>
        <v/>
      </c>
      <c r="CD26">
        <f>IF(COUNTIF(Material_Detail!$DE:$DE,$A26)&gt;0,IF(ISNUMBER(SEARCH("[済]",INDEX(Material_Detail!$D:$DC,MATCH($A26,Material_Detail!$DE:$DE,0)+1,81))),0,IFERROR(INDEX(Material_Detail!$D:$DC,MATCH($A26,Material_Detail!$DE:$DE,0),81),0)),SUMIFS(T_Shipments[Confirmed_Qty],T_Shipments[Part Name],$A26,T_Shipments[Effective_Week],81))</f>
        <v/>
      </c>
      <c r="CE26">
        <f>IF(COUNTIF(Material_Detail!$DE:$DE,$A26)&gt;0,IF(ISNUMBER(SEARCH("[済]",INDEX(Material_Detail!$D:$DC,MATCH($A26,Material_Detail!$DE:$DE,0)+1,82))),0,IFERROR(INDEX(Material_Detail!$D:$DC,MATCH($A26,Material_Detail!$DE:$DE,0),82),0)),SUMIFS(T_Shipments[Confirmed_Qty],T_Shipments[Part Name],$A26,T_Shipments[Effective_Week],82))</f>
        <v/>
      </c>
      <c r="CF26">
        <f>IF(COUNTIF(Material_Detail!$DE:$DE,$A26)&gt;0,IF(ISNUMBER(SEARCH("[済]",INDEX(Material_Detail!$D:$DC,MATCH($A26,Material_Detail!$DE:$DE,0)+1,83))),0,IFERROR(INDEX(Material_Detail!$D:$DC,MATCH($A26,Material_Detail!$DE:$DE,0),83),0)),SUMIFS(T_Shipments[Confirmed_Qty],T_Shipments[Part Name],$A26,T_Shipments[Effective_Week],83))</f>
        <v/>
      </c>
      <c r="CG26">
        <f>IF(COUNTIF(Material_Detail!$DE:$DE,$A26)&gt;0,IF(ISNUMBER(SEARCH("[済]",INDEX(Material_Detail!$D:$DC,MATCH($A26,Material_Detail!$DE:$DE,0)+1,84))),0,IFERROR(INDEX(Material_Detail!$D:$DC,MATCH($A26,Material_Detail!$DE:$DE,0),84),0)),SUMIFS(T_Shipments[Confirmed_Qty],T_Shipments[Part Name],$A26,T_Shipments[Effective_Week],84))</f>
        <v/>
      </c>
      <c r="CH26">
        <f>IF(COUNTIF(Material_Detail!$DE:$DE,$A26)&gt;0,IF(ISNUMBER(SEARCH("[済]",INDEX(Material_Detail!$D:$DC,MATCH($A26,Material_Detail!$DE:$DE,0)+1,85))),0,IFERROR(INDEX(Material_Detail!$D:$DC,MATCH($A26,Material_Detail!$DE:$DE,0),85),0)),SUMIFS(T_Shipments[Confirmed_Qty],T_Shipments[Part Name],$A26,T_Shipments[Effective_Week],85))</f>
        <v/>
      </c>
      <c r="CI26">
        <f>IF(COUNTIF(Material_Detail!$DE:$DE,$A26)&gt;0,IF(ISNUMBER(SEARCH("[済]",INDEX(Material_Detail!$D:$DC,MATCH($A26,Material_Detail!$DE:$DE,0)+1,86))),0,IFERROR(INDEX(Material_Detail!$D:$DC,MATCH($A26,Material_Detail!$DE:$DE,0),86),0)),SUMIFS(T_Shipments[Confirmed_Qty],T_Shipments[Part Name],$A26,T_Shipments[Effective_Week],86))</f>
        <v/>
      </c>
      <c r="CJ26">
        <f>IF(COUNTIF(Material_Detail!$DE:$DE,$A26)&gt;0,IF(ISNUMBER(SEARCH("[済]",INDEX(Material_Detail!$D:$DC,MATCH($A26,Material_Detail!$DE:$DE,0)+1,87))),0,IFERROR(INDEX(Material_Detail!$D:$DC,MATCH($A26,Material_Detail!$DE:$DE,0),87),0)),SUMIFS(T_Shipments[Confirmed_Qty],T_Shipments[Part Name],$A26,T_Shipments[Effective_Week],87))</f>
        <v/>
      </c>
      <c r="CK26">
        <f>IF(COUNTIF(Material_Detail!$DE:$DE,$A26)&gt;0,IF(ISNUMBER(SEARCH("[済]",INDEX(Material_Detail!$D:$DC,MATCH($A26,Material_Detail!$DE:$DE,0)+1,88))),0,IFERROR(INDEX(Material_Detail!$D:$DC,MATCH($A26,Material_Detail!$DE:$DE,0),88),0)),SUMIFS(T_Shipments[Confirmed_Qty],T_Shipments[Part Name],$A26,T_Shipments[Effective_Week],88))</f>
        <v/>
      </c>
      <c r="CL26">
        <f>IF(COUNTIF(Material_Detail!$DE:$DE,$A26)&gt;0,IF(ISNUMBER(SEARCH("[済]",INDEX(Material_Detail!$D:$DC,MATCH($A26,Material_Detail!$DE:$DE,0)+1,89))),0,IFERROR(INDEX(Material_Detail!$D:$DC,MATCH($A26,Material_Detail!$DE:$DE,0),89),0)),SUMIFS(T_Shipments[Confirmed_Qty],T_Shipments[Part Name],$A26,T_Shipments[Effective_Week],89))</f>
        <v/>
      </c>
      <c r="CM26">
        <f>IF(COUNTIF(Material_Detail!$DE:$DE,$A26)&gt;0,IF(ISNUMBER(SEARCH("[済]",INDEX(Material_Detail!$D:$DC,MATCH($A26,Material_Detail!$DE:$DE,0)+1,90))),0,IFERROR(INDEX(Material_Detail!$D:$DC,MATCH($A26,Material_Detail!$DE:$DE,0),90),0)),SUMIFS(T_Shipments[Confirmed_Qty],T_Shipments[Part Name],$A26,T_Shipments[Effective_Week],90))</f>
        <v/>
      </c>
      <c r="CN26">
        <f>IF(COUNTIF(Material_Detail!$DE:$DE,$A26)&gt;0,IF(ISNUMBER(SEARCH("[済]",INDEX(Material_Detail!$D:$DC,MATCH($A26,Material_Detail!$DE:$DE,0)+1,91))),0,IFERROR(INDEX(Material_Detail!$D:$DC,MATCH($A26,Material_Detail!$DE:$DE,0),91),0)),SUMIFS(T_Shipments[Confirmed_Qty],T_Shipments[Part Name],$A26,T_Shipments[Effective_Week],91))</f>
        <v/>
      </c>
      <c r="CO26">
        <f>IF(COUNTIF(Material_Detail!$DE:$DE,$A26)&gt;0,IF(ISNUMBER(SEARCH("[済]",INDEX(Material_Detail!$D:$DC,MATCH($A26,Material_Detail!$DE:$DE,0)+1,92))),0,IFERROR(INDEX(Material_Detail!$D:$DC,MATCH($A26,Material_Detail!$DE:$DE,0),92),0)),SUMIFS(T_Shipments[Confirmed_Qty],T_Shipments[Part Name],$A26,T_Shipments[Effective_Week],92))</f>
        <v/>
      </c>
      <c r="CP26">
        <f>IF(COUNTIF(Material_Detail!$DE:$DE,$A26)&gt;0,IF(ISNUMBER(SEARCH("[済]",INDEX(Material_Detail!$D:$DC,MATCH($A26,Material_Detail!$DE:$DE,0)+1,93))),0,IFERROR(INDEX(Material_Detail!$D:$DC,MATCH($A26,Material_Detail!$DE:$DE,0),93),0)),SUMIFS(T_Shipments[Confirmed_Qty],T_Shipments[Part Name],$A26,T_Shipments[Effective_Week],93))</f>
        <v/>
      </c>
      <c r="CQ26">
        <f>IF(COUNTIF(Material_Detail!$DE:$DE,$A26)&gt;0,IF(ISNUMBER(SEARCH("[済]",INDEX(Material_Detail!$D:$DC,MATCH($A26,Material_Detail!$DE:$DE,0)+1,94))),0,IFERROR(INDEX(Material_Detail!$D:$DC,MATCH($A26,Material_Detail!$DE:$DE,0),94),0)),SUMIFS(T_Shipments[Confirmed_Qty],T_Shipments[Part Name],$A26,T_Shipments[Effective_Week],94))</f>
        <v/>
      </c>
      <c r="CR26">
        <f>IF(COUNTIF(Material_Detail!$DE:$DE,$A26)&gt;0,IF(ISNUMBER(SEARCH("[済]",INDEX(Material_Detail!$D:$DC,MATCH($A26,Material_Detail!$DE:$DE,0)+1,95))),0,IFERROR(INDEX(Material_Detail!$D:$DC,MATCH($A26,Material_Detail!$DE:$DE,0),95),0)),SUMIFS(T_Shipments[Confirmed_Qty],T_Shipments[Part Name],$A26,T_Shipments[Effective_Week],95))</f>
        <v/>
      </c>
      <c r="CS26">
        <f>IF(COUNTIF(Material_Detail!$DE:$DE,$A26)&gt;0,IF(ISNUMBER(SEARCH("[済]",INDEX(Material_Detail!$D:$DC,MATCH($A26,Material_Detail!$DE:$DE,0)+1,96))),0,IFERROR(INDEX(Material_Detail!$D:$DC,MATCH($A26,Material_Detail!$DE:$DE,0),96),0)),SUMIFS(T_Shipments[Confirmed_Qty],T_Shipments[Part Name],$A26,T_Shipments[Effective_Week],96))</f>
        <v/>
      </c>
      <c r="CT26">
        <f>IF(COUNTIF(Material_Detail!$DE:$DE,$A26)&gt;0,IF(ISNUMBER(SEARCH("[済]",INDEX(Material_Detail!$D:$DC,MATCH($A26,Material_Detail!$DE:$DE,0)+1,97))),0,IFERROR(INDEX(Material_Detail!$D:$DC,MATCH($A26,Material_Detail!$DE:$DE,0),97),0)),SUMIFS(T_Shipments[Confirmed_Qty],T_Shipments[Part Name],$A26,T_Shipments[Effective_Week],97))</f>
        <v/>
      </c>
      <c r="CU26">
        <f>IF(COUNTIF(Material_Detail!$DE:$DE,$A26)&gt;0,IF(ISNUMBER(SEARCH("[済]",INDEX(Material_Detail!$D:$DC,MATCH($A26,Material_Detail!$DE:$DE,0)+1,98))),0,IFERROR(INDEX(Material_Detail!$D:$DC,MATCH($A26,Material_Detail!$DE:$DE,0),98),0)),SUMIFS(T_Shipments[Confirmed_Qty],T_Shipments[Part Name],$A26,T_Shipments[Effective_Week],98))</f>
        <v/>
      </c>
      <c r="CV26">
        <f>IF(COUNTIF(Material_Detail!$DE:$DE,$A26)&gt;0,IF(ISNUMBER(SEARCH("[済]",INDEX(Material_Detail!$D:$DC,MATCH($A26,Material_Detail!$DE:$DE,0)+1,99))),0,IFERROR(INDEX(Material_Detail!$D:$DC,MATCH($A26,Material_Detail!$DE:$DE,0),99),0)),SUMIFS(T_Shipments[Confirmed_Qty],T_Shipments[Part Name],$A26,T_Shipments[Effective_Week],99))</f>
        <v/>
      </c>
      <c r="CW26">
        <f>IF(COUNTIF(Material_Detail!$DE:$DE,$A26)&gt;0,IF(ISNUMBER(SEARCH("[済]",INDEX(Material_Detail!$D:$DC,MATCH($A26,Material_Detail!$DE:$DE,0)+1,100))),0,IFERROR(INDEX(Material_Detail!$D:$DC,MATCH($A26,Material_Detail!$DE:$DE,0),100),0)),SUMIFS(T_Shipments[Confirmed_Qty],T_Shipments[Part Name],$A26,T_Shipments[Effective_Week],100))</f>
        <v/>
      </c>
      <c r="CX26">
        <f>IF(COUNTIF(Material_Detail!$DE:$DE,$A26)&gt;0,IF(ISNUMBER(SEARCH("[済]",INDEX(Material_Detail!$D:$DC,MATCH($A26,Material_Detail!$DE:$DE,0)+1,101))),0,IFERROR(INDEX(Material_Detail!$D:$DC,MATCH($A26,Material_Detail!$DE:$DE,0),101),0)),SUMIFS(T_Shipments[Confirmed_Qty],T_Shipments[Part Name],$A26,T_Shipments[Effective_Week],101))</f>
        <v/>
      </c>
      <c r="CY26">
        <f>IF(COUNTIF(Material_Detail!$DE:$DE,$A26)&gt;0,IF(ISNUMBER(SEARCH("[済]",INDEX(Material_Detail!$D:$DC,MATCH($A26,Material_Detail!$DE:$DE,0)+1,102))),0,IFERROR(INDEX(Material_Detail!$D:$DC,MATCH($A26,Material_Detail!$DE:$DE,0),102),0)),SUMIFS(T_Shipments[Confirmed_Qty],T_Shipments[Part Name],$A26,T_Shipments[Effective_Week],102))</f>
        <v/>
      </c>
      <c r="CZ26">
        <f>IF(COUNTIF(Material_Detail!$DE:$DE,$A26)&gt;0,IF(ISNUMBER(SEARCH("[済]",INDEX(Material_Detail!$D:$DC,MATCH($A26,Material_Detail!$DE:$DE,0)+1,103))),0,IFERROR(INDEX(Material_Detail!$D:$DC,MATCH($A26,Material_Detail!$DE:$DE,0),103),0)),SUMIFS(T_Shipments[Confirmed_Qty],T_Shipments[Part Name],$A26,T_Shipments[Effective_Week],103))</f>
        <v/>
      </c>
      <c r="DA26">
        <f>IF(COUNTIF(Material_Detail!$DE:$DE,$A26)&gt;0,IF(ISNUMBER(SEARCH("[済]",INDEX(Material_Detail!$D:$DC,MATCH($A26,Material_Detail!$DE:$DE,0)+1,104))),0,IFERROR(INDEX(Material_Detail!$D:$DC,MATCH($A26,Material_Detail!$DE:$DE,0),104),0)),SUMIFS(T_Shipments[Confirmed_Qty],T_Shipments[Part Name],$A26,T_Shipments[Effective_Week],104))</f>
        <v/>
      </c>
    </row>
    <row r="27">
      <c r="A27" t="inlineStr">
        <is>
          <t>CHEM-1250</t>
        </is>
      </c>
      <c r="B27">
        <f>IF(COUNTIF(Material_Detail!$DE:$DE,$A27)&gt;0,IF(ISNUMBER(SEARCH("[済]",INDEX(Material_Detail!$D:$DC,MATCH($A27,Material_Detail!$DE:$DE,0)+1,1))),0,IFERROR(INDEX(Material_Detail!$D:$DC,MATCH($A27,Material_Detail!$DE:$DE,0),1),0)),SUMIFS(T_Shipments[Confirmed_Qty],T_Shipments[Part Name],$A27,T_Shipments[Effective_Week],1))</f>
        <v/>
      </c>
      <c r="C27">
        <f>IF(COUNTIF(Material_Detail!$DE:$DE,$A27)&gt;0,IF(ISNUMBER(SEARCH("[済]",INDEX(Material_Detail!$D:$DC,MATCH($A27,Material_Detail!$DE:$DE,0)+1,2))),0,IFERROR(INDEX(Material_Detail!$D:$DC,MATCH($A27,Material_Detail!$DE:$DE,0),2),0)),SUMIFS(T_Shipments[Confirmed_Qty],T_Shipments[Part Name],$A27,T_Shipments[Effective_Week],2))</f>
        <v/>
      </c>
      <c r="D27">
        <f>IF(COUNTIF(Material_Detail!$DE:$DE,$A27)&gt;0,IF(ISNUMBER(SEARCH("[済]",INDEX(Material_Detail!$D:$DC,MATCH($A27,Material_Detail!$DE:$DE,0)+1,3))),0,IFERROR(INDEX(Material_Detail!$D:$DC,MATCH($A27,Material_Detail!$DE:$DE,0),3),0)),SUMIFS(T_Shipments[Confirmed_Qty],T_Shipments[Part Name],$A27,T_Shipments[Effective_Week],3))</f>
        <v/>
      </c>
      <c r="E27">
        <f>IF(COUNTIF(Material_Detail!$DE:$DE,$A27)&gt;0,IF(ISNUMBER(SEARCH("[済]",INDEX(Material_Detail!$D:$DC,MATCH($A27,Material_Detail!$DE:$DE,0)+1,4))),0,IFERROR(INDEX(Material_Detail!$D:$DC,MATCH($A27,Material_Detail!$DE:$DE,0),4),0)),SUMIFS(T_Shipments[Confirmed_Qty],T_Shipments[Part Name],$A27,T_Shipments[Effective_Week],4))</f>
        <v/>
      </c>
      <c r="F27">
        <f>IF(COUNTIF(Material_Detail!$DE:$DE,$A27)&gt;0,IF(ISNUMBER(SEARCH("[済]",INDEX(Material_Detail!$D:$DC,MATCH($A27,Material_Detail!$DE:$DE,0)+1,5))),0,IFERROR(INDEX(Material_Detail!$D:$DC,MATCH($A27,Material_Detail!$DE:$DE,0),5),0)),SUMIFS(T_Shipments[Confirmed_Qty],T_Shipments[Part Name],$A27,T_Shipments[Effective_Week],5))</f>
        <v/>
      </c>
      <c r="G27">
        <f>IF(COUNTIF(Material_Detail!$DE:$DE,$A27)&gt;0,IF(ISNUMBER(SEARCH("[済]",INDEX(Material_Detail!$D:$DC,MATCH($A27,Material_Detail!$DE:$DE,0)+1,6))),0,IFERROR(INDEX(Material_Detail!$D:$DC,MATCH($A27,Material_Detail!$DE:$DE,0),6),0)),SUMIFS(T_Shipments[Confirmed_Qty],T_Shipments[Part Name],$A27,T_Shipments[Effective_Week],6))</f>
        <v/>
      </c>
      <c r="H27">
        <f>IF(COUNTIF(Material_Detail!$DE:$DE,$A27)&gt;0,IF(ISNUMBER(SEARCH("[済]",INDEX(Material_Detail!$D:$DC,MATCH($A27,Material_Detail!$DE:$DE,0)+1,7))),0,IFERROR(INDEX(Material_Detail!$D:$DC,MATCH($A27,Material_Detail!$DE:$DE,0),7),0)),SUMIFS(T_Shipments[Confirmed_Qty],T_Shipments[Part Name],$A27,T_Shipments[Effective_Week],7))</f>
        <v/>
      </c>
      <c r="I27">
        <f>IF(COUNTIF(Material_Detail!$DE:$DE,$A27)&gt;0,IF(ISNUMBER(SEARCH("[済]",INDEX(Material_Detail!$D:$DC,MATCH($A27,Material_Detail!$DE:$DE,0)+1,8))),0,IFERROR(INDEX(Material_Detail!$D:$DC,MATCH($A27,Material_Detail!$DE:$DE,0),8),0)),SUMIFS(T_Shipments[Confirmed_Qty],T_Shipments[Part Name],$A27,T_Shipments[Effective_Week],8))</f>
        <v/>
      </c>
      <c r="J27">
        <f>IF(COUNTIF(Material_Detail!$DE:$DE,$A27)&gt;0,IF(ISNUMBER(SEARCH("[済]",INDEX(Material_Detail!$D:$DC,MATCH($A27,Material_Detail!$DE:$DE,0)+1,9))),0,IFERROR(INDEX(Material_Detail!$D:$DC,MATCH($A27,Material_Detail!$DE:$DE,0),9),0)),SUMIFS(T_Shipments[Confirmed_Qty],T_Shipments[Part Name],$A27,T_Shipments[Effective_Week],9))</f>
        <v/>
      </c>
      <c r="K27">
        <f>IF(COUNTIF(Material_Detail!$DE:$DE,$A27)&gt;0,IF(ISNUMBER(SEARCH("[済]",INDEX(Material_Detail!$D:$DC,MATCH($A27,Material_Detail!$DE:$DE,0)+1,10))),0,IFERROR(INDEX(Material_Detail!$D:$DC,MATCH($A27,Material_Detail!$DE:$DE,0),10),0)),SUMIFS(T_Shipments[Confirmed_Qty],T_Shipments[Part Name],$A27,T_Shipments[Effective_Week],10))</f>
        <v/>
      </c>
      <c r="L27">
        <f>IF(COUNTIF(Material_Detail!$DE:$DE,$A27)&gt;0,IF(ISNUMBER(SEARCH("[済]",INDEX(Material_Detail!$D:$DC,MATCH($A27,Material_Detail!$DE:$DE,0)+1,11))),0,IFERROR(INDEX(Material_Detail!$D:$DC,MATCH($A27,Material_Detail!$DE:$DE,0),11),0)),SUMIFS(T_Shipments[Confirmed_Qty],T_Shipments[Part Name],$A27,T_Shipments[Effective_Week],11))</f>
        <v/>
      </c>
      <c r="M27">
        <f>IF(COUNTIF(Material_Detail!$DE:$DE,$A27)&gt;0,IF(ISNUMBER(SEARCH("[済]",INDEX(Material_Detail!$D:$DC,MATCH($A27,Material_Detail!$DE:$DE,0)+1,12))),0,IFERROR(INDEX(Material_Detail!$D:$DC,MATCH($A27,Material_Detail!$DE:$DE,0),12),0)),SUMIFS(T_Shipments[Confirmed_Qty],T_Shipments[Part Name],$A27,T_Shipments[Effective_Week],12))</f>
        <v/>
      </c>
      <c r="N27">
        <f>IF(COUNTIF(Material_Detail!$DE:$DE,$A27)&gt;0,IF(ISNUMBER(SEARCH("[済]",INDEX(Material_Detail!$D:$DC,MATCH($A27,Material_Detail!$DE:$DE,0)+1,13))),0,IFERROR(INDEX(Material_Detail!$D:$DC,MATCH($A27,Material_Detail!$DE:$DE,0),13),0)),SUMIFS(T_Shipments[Confirmed_Qty],T_Shipments[Part Name],$A27,T_Shipments[Effective_Week],13))</f>
        <v/>
      </c>
      <c r="O27">
        <f>IF(COUNTIF(Material_Detail!$DE:$DE,$A27)&gt;0,IF(ISNUMBER(SEARCH("[済]",INDEX(Material_Detail!$D:$DC,MATCH($A27,Material_Detail!$DE:$DE,0)+1,14))),0,IFERROR(INDEX(Material_Detail!$D:$DC,MATCH($A27,Material_Detail!$DE:$DE,0),14),0)),SUMIFS(T_Shipments[Confirmed_Qty],T_Shipments[Part Name],$A27,T_Shipments[Effective_Week],14))</f>
        <v/>
      </c>
      <c r="P27">
        <f>IF(COUNTIF(Material_Detail!$DE:$DE,$A27)&gt;0,IF(ISNUMBER(SEARCH("[済]",INDEX(Material_Detail!$D:$DC,MATCH($A27,Material_Detail!$DE:$DE,0)+1,15))),0,IFERROR(INDEX(Material_Detail!$D:$DC,MATCH($A27,Material_Detail!$DE:$DE,0),15),0)),SUMIFS(T_Shipments[Confirmed_Qty],T_Shipments[Part Name],$A27,T_Shipments[Effective_Week],15))</f>
        <v/>
      </c>
      <c r="Q27">
        <f>IF(COUNTIF(Material_Detail!$DE:$DE,$A27)&gt;0,IF(ISNUMBER(SEARCH("[済]",INDEX(Material_Detail!$D:$DC,MATCH($A27,Material_Detail!$DE:$DE,0)+1,16))),0,IFERROR(INDEX(Material_Detail!$D:$DC,MATCH($A27,Material_Detail!$DE:$DE,0),16),0)),SUMIFS(T_Shipments[Confirmed_Qty],T_Shipments[Part Name],$A27,T_Shipments[Effective_Week],16))</f>
        <v/>
      </c>
      <c r="R27">
        <f>IF(COUNTIF(Material_Detail!$DE:$DE,$A27)&gt;0,IF(ISNUMBER(SEARCH("[済]",INDEX(Material_Detail!$D:$DC,MATCH($A27,Material_Detail!$DE:$DE,0)+1,17))),0,IFERROR(INDEX(Material_Detail!$D:$DC,MATCH($A27,Material_Detail!$DE:$DE,0),17),0)),SUMIFS(T_Shipments[Confirmed_Qty],T_Shipments[Part Name],$A27,T_Shipments[Effective_Week],17))</f>
        <v/>
      </c>
      <c r="S27">
        <f>IF(COUNTIF(Material_Detail!$DE:$DE,$A27)&gt;0,IF(ISNUMBER(SEARCH("[済]",INDEX(Material_Detail!$D:$DC,MATCH($A27,Material_Detail!$DE:$DE,0)+1,18))),0,IFERROR(INDEX(Material_Detail!$D:$DC,MATCH($A27,Material_Detail!$DE:$DE,0),18),0)),SUMIFS(T_Shipments[Confirmed_Qty],T_Shipments[Part Name],$A27,T_Shipments[Effective_Week],18))</f>
        <v/>
      </c>
      <c r="T27">
        <f>IF(COUNTIF(Material_Detail!$DE:$DE,$A27)&gt;0,IF(ISNUMBER(SEARCH("[済]",INDEX(Material_Detail!$D:$DC,MATCH($A27,Material_Detail!$DE:$DE,0)+1,19))),0,IFERROR(INDEX(Material_Detail!$D:$DC,MATCH($A27,Material_Detail!$DE:$DE,0),19),0)),SUMIFS(T_Shipments[Confirmed_Qty],T_Shipments[Part Name],$A27,T_Shipments[Effective_Week],19))</f>
        <v/>
      </c>
      <c r="U27">
        <f>IF(COUNTIF(Material_Detail!$DE:$DE,$A27)&gt;0,IF(ISNUMBER(SEARCH("[済]",INDEX(Material_Detail!$D:$DC,MATCH($A27,Material_Detail!$DE:$DE,0)+1,20))),0,IFERROR(INDEX(Material_Detail!$D:$DC,MATCH($A27,Material_Detail!$DE:$DE,0),20),0)),SUMIFS(T_Shipments[Confirmed_Qty],T_Shipments[Part Name],$A27,T_Shipments[Effective_Week],20))</f>
        <v/>
      </c>
      <c r="V27">
        <f>IF(COUNTIF(Material_Detail!$DE:$DE,$A27)&gt;0,IF(ISNUMBER(SEARCH("[済]",INDEX(Material_Detail!$D:$DC,MATCH($A27,Material_Detail!$DE:$DE,0)+1,21))),0,IFERROR(INDEX(Material_Detail!$D:$DC,MATCH($A27,Material_Detail!$DE:$DE,0),21),0)),SUMIFS(T_Shipments[Confirmed_Qty],T_Shipments[Part Name],$A27,T_Shipments[Effective_Week],21))</f>
        <v/>
      </c>
      <c r="W27">
        <f>IF(COUNTIF(Material_Detail!$DE:$DE,$A27)&gt;0,IF(ISNUMBER(SEARCH("[済]",INDEX(Material_Detail!$D:$DC,MATCH($A27,Material_Detail!$DE:$DE,0)+1,22))),0,IFERROR(INDEX(Material_Detail!$D:$DC,MATCH($A27,Material_Detail!$DE:$DE,0),22),0)),SUMIFS(T_Shipments[Confirmed_Qty],T_Shipments[Part Name],$A27,T_Shipments[Effective_Week],22))</f>
        <v/>
      </c>
      <c r="X27">
        <f>IF(COUNTIF(Material_Detail!$DE:$DE,$A27)&gt;0,IF(ISNUMBER(SEARCH("[済]",INDEX(Material_Detail!$D:$DC,MATCH($A27,Material_Detail!$DE:$DE,0)+1,23))),0,IFERROR(INDEX(Material_Detail!$D:$DC,MATCH($A27,Material_Detail!$DE:$DE,0),23),0)),SUMIFS(T_Shipments[Confirmed_Qty],T_Shipments[Part Name],$A27,T_Shipments[Effective_Week],23))</f>
        <v/>
      </c>
      <c r="Y27">
        <f>IF(COUNTIF(Material_Detail!$DE:$DE,$A27)&gt;0,IF(ISNUMBER(SEARCH("[済]",INDEX(Material_Detail!$D:$DC,MATCH($A27,Material_Detail!$DE:$DE,0)+1,24))),0,IFERROR(INDEX(Material_Detail!$D:$DC,MATCH($A27,Material_Detail!$DE:$DE,0),24),0)),SUMIFS(T_Shipments[Confirmed_Qty],T_Shipments[Part Name],$A27,T_Shipments[Effective_Week],24))</f>
        <v/>
      </c>
      <c r="Z27">
        <f>IF(COUNTIF(Material_Detail!$DE:$DE,$A27)&gt;0,IF(ISNUMBER(SEARCH("[済]",INDEX(Material_Detail!$D:$DC,MATCH($A27,Material_Detail!$DE:$DE,0)+1,25))),0,IFERROR(INDEX(Material_Detail!$D:$DC,MATCH($A27,Material_Detail!$DE:$DE,0),25),0)),SUMIFS(T_Shipments[Confirmed_Qty],T_Shipments[Part Name],$A27,T_Shipments[Effective_Week],25))</f>
        <v/>
      </c>
      <c r="AA27">
        <f>IF(COUNTIF(Material_Detail!$DE:$DE,$A27)&gt;0,IF(ISNUMBER(SEARCH("[済]",INDEX(Material_Detail!$D:$DC,MATCH($A27,Material_Detail!$DE:$DE,0)+1,26))),0,IFERROR(INDEX(Material_Detail!$D:$DC,MATCH($A27,Material_Detail!$DE:$DE,0),26),0)),SUMIFS(T_Shipments[Confirmed_Qty],T_Shipments[Part Name],$A27,T_Shipments[Effective_Week],26))</f>
        <v/>
      </c>
      <c r="AB27">
        <f>IF(COUNTIF(Material_Detail!$DE:$DE,$A27)&gt;0,IF(ISNUMBER(SEARCH("[済]",INDEX(Material_Detail!$D:$DC,MATCH($A27,Material_Detail!$DE:$DE,0)+1,27))),0,IFERROR(INDEX(Material_Detail!$D:$DC,MATCH($A27,Material_Detail!$DE:$DE,0),27),0)),SUMIFS(T_Shipments[Confirmed_Qty],T_Shipments[Part Name],$A27,T_Shipments[Effective_Week],27))</f>
        <v/>
      </c>
      <c r="AC27">
        <f>IF(COUNTIF(Material_Detail!$DE:$DE,$A27)&gt;0,IF(ISNUMBER(SEARCH("[済]",INDEX(Material_Detail!$D:$DC,MATCH($A27,Material_Detail!$DE:$DE,0)+1,28))),0,IFERROR(INDEX(Material_Detail!$D:$DC,MATCH($A27,Material_Detail!$DE:$DE,0),28),0)),SUMIFS(T_Shipments[Confirmed_Qty],T_Shipments[Part Name],$A27,T_Shipments[Effective_Week],28))</f>
        <v/>
      </c>
      <c r="AD27">
        <f>IF(COUNTIF(Material_Detail!$DE:$DE,$A27)&gt;0,IF(ISNUMBER(SEARCH("[済]",INDEX(Material_Detail!$D:$DC,MATCH($A27,Material_Detail!$DE:$DE,0)+1,29))),0,IFERROR(INDEX(Material_Detail!$D:$DC,MATCH($A27,Material_Detail!$DE:$DE,0),29),0)),SUMIFS(T_Shipments[Confirmed_Qty],T_Shipments[Part Name],$A27,T_Shipments[Effective_Week],29))</f>
        <v/>
      </c>
      <c r="AE27">
        <f>IF(COUNTIF(Material_Detail!$DE:$DE,$A27)&gt;0,IF(ISNUMBER(SEARCH("[済]",INDEX(Material_Detail!$D:$DC,MATCH($A27,Material_Detail!$DE:$DE,0)+1,30))),0,IFERROR(INDEX(Material_Detail!$D:$DC,MATCH($A27,Material_Detail!$DE:$DE,0),30),0)),SUMIFS(T_Shipments[Confirmed_Qty],T_Shipments[Part Name],$A27,T_Shipments[Effective_Week],30))</f>
        <v/>
      </c>
      <c r="AF27">
        <f>IF(COUNTIF(Material_Detail!$DE:$DE,$A27)&gt;0,IF(ISNUMBER(SEARCH("[済]",INDEX(Material_Detail!$D:$DC,MATCH($A27,Material_Detail!$DE:$DE,0)+1,31))),0,IFERROR(INDEX(Material_Detail!$D:$DC,MATCH($A27,Material_Detail!$DE:$DE,0),31),0)),SUMIFS(T_Shipments[Confirmed_Qty],T_Shipments[Part Name],$A27,T_Shipments[Effective_Week],31))</f>
        <v/>
      </c>
      <c r="AG27">
        <f>IF(COUNTIF(Material_Detail!$DE:$DE,$A27)&gt;0,IF(ISNUMBER(SEARCH("[済]",INDEX(Material_Detail!$D:$DC,MATCH($A27,Material_Detail!$DE:$DE,0)+1,32))),0,IFERROR(INDEX(Material_Detail!$D:$DC,MATCH($A27,Material_Detail!$DE:$DE,0),32),0)),SUMIFS(T_Shipments[Confirmed_Qty],T_Shipments[Part Name],$A27,T_Shipments[Effective_Week],32))</f>
        <v/>
      </c>
      <c r="AH27">
        <f>IF(COUNTIF(Material_Detail!$DE:$DE,$A27)&gt;0,IF(ISNUMBER(SEARCH("[済]",INDEX(Material_Detail!$D:$DC,MATCH($A27,Material_Detail!$DE:$DE,0)+1,33))),0,IFERROR(INDEX(Material_Detail!$D:$DC,MATCH($A27,Material_Detail!$DE:$DE,0),33),0)),SUMIFS(T_Shipments[Confirmed_Qty],T_Shipments[Part Name],$A27,T_Shipments[Effective_Week],33))</f>
        <v/>
      </c>
      <c r="AI27">
        <f>IF(COUNTIF(Material_Detail!$DE:$DE,$A27)&gt;0,IF(ISNUMBER(SEARCH("[済]",INDEX(Material_Detail!$D:$DC,MATCH($A27,Material_Detail!$DE:$DE,0)+1,34))),0,IFERROR(INDEX(Material_Detail!$D:$DC,MATCH($A27,Material_Detail!$DE:$DE,0),34),0)),SUMIFS(T_Shipments[Confirmed_Qty],T_Shipments[Part Name],$A27,T_Shipments[Effective_Week],34))</f>
        <v/>
      </c>
      <c r="AJ27">
        <f>IF(COUNTIF(Material_Detail!$DE:$DE,$A27)&gt;0,IF(ISNUMBER(SEARCH("[済]",INDEX(Material_Detail!$D:$DC,MATCH($A27,Material_Detail!$DE:$DE,0)+1,35))),0,IFERROR(INDEX(Material_Detail!$D:$DC,MATCH($A27,Material_Detail!$DE:$DE,0),35),0)),SUMIFS(T_Shipments[Confirmed_Qty],T_Shipments[Part Name],$A27,T_Shipments[Effective_Week],35))</f>
        <v/>
      </c>
      <c r="AK27">
        <f>IF(COUNTIF(Material_Detail!$DE:$DE,$A27)&gt;0,IF(ISNUMBER(SEARCH("[済]",INDEX(Material_Detail!$D:$DC,MATCH($A27,Material_Detail!$DE:$DE,0)+1,36))),0,IFERROR(INDEX(Material_Detail!$D:$DC,MATCH($A27,Material_Detail!$DE:$DE,0),36),0)),SUMIFS(T_Shipments[Confirmed_Qty],T_Shipments[Part Name],$A27,T_Shipments[Effective_Week],36))</f>
        <v/>
      </c>
      <c r="AL27">
        <f>IF(COUNTIF(Material_Detail!$DE:$DE,$A27)&gt;0,IF(ISNUMBER(SEARCH("[済]",INDEX(Material_Detail!$D:$DC,MATCH($A27,Material_Detail!$DE:$DE,0)+1,37))),0,IFERROR(INDEX(Material_Detail!$D:$DC,MATCH($A27,Material_Detail!$DE:$DE,0),37),0)),SUMIFS(T_Shipments[Confirmed_Qty],T_Shipments[Part Name],$A27,T_Shipments[Effective_Week],37))</f>
        <v/>
      </c>
      <c r="AM27">
        <f>IF(COUNTIF(Material_Detail!$DE:$DE,$A27)&gt;0,IF(ISNUMBER(SEARCH("[済]",INDEX(Material_Detail!$D:$DC,MATCH($A27,Material_Detail!$DE:$DE,0)+1,38))),0,IFERROR(INDEX(Material_Detail!$D:$DC,MATCH($A27,Material_Detail!$DE:$DE,0),38),0)),SUMIFS(T_Shipments[Confirmed_Qty],T_Shipments[Part Name],$A27,T_Shipments[Effective_Week],38))</f>
        <v/>
      </c>
      <c r="AN27">
        <f>IF(COUNTIF(Material_Detail!$DE:$DE,$A27)&gt;0,IF(ISNUMBER(SEARCH("[済]",INDEX(Material_Detail!$D:$DC,MATCH($A27,Material_Detail!$DE:$DE,0)+1,39))),0,IFERROR(INDEX(Material_Detail!$D:$DC,MATCH($A27,Material_Detail!$DE:$DE,0),39),0)),SUMIFS(T_Shipments[Confirmed_Qty],T_Shipments[Part Name],$A27,T_Shipments[Effective_Week],39))</f>
        <v/>
      </c>
      <c r="AO27">
        <f>IF(COUNTIF(Material_Detail!$DE:$DE,$A27)&gt;0,IF(ISNUMBER(SEARCH("[済]",INDEX(Material_Detail!$D:$DC,MATCH($A27,Material_Detail!$DE:$DE,0)+1,40))),0,IFERROR(INDEX(Material_Detail!$D:$DC,MATCH($A27,Material_Detail!$DE:$DE,0),40),0)),SUMIFS(T_Shipments[Confirmed_Qty],T_Shipments[Part Name],$A27,T_Shipments[Effective_Week],40))</f>
        <v/>
      </c>
      <c r="AP27">
        <f>IF(COUNTIF(Material_Detail!$DE:$DE,$A27)&gt;0,IF(ISNUMBER(SEARCH("[済]",INDEX(Material_Detail!$D:$DC,MATCH($A27,Material_Detail!$DE:$DE,0)+1,41))),0,IFERROR(INDEX(Material_Detail!$D:$DC,MATCH($A27,Material_Detail!$DE:$DE,0),41),0)),SUMIFS(T_Shipments[Confirmed_Qty],T_Shipments[Part Name],$A27,T_Shipments[Effective_Week],41))</f>
        <v/>
      </c>
      <c r="AQ27">
        <f>IF(COUNTIF(Material_Detail!$DE:$DE,$A27)&gt;0,IF(ISNUMBER(SEARCH("[済]",INDEX(Material_Detail!$D:$DC,MATCH($A27,Material_Detail!$DE:$DE,0)+1,42))),0,IFERROR(INDEX(Material_Detail!$D:$DC,MATCH($A27,Material_Detail!$DE:$DE,0),42),0)),SUMIFS(T_Shipments[Confirmed_Qty],T_Shipments[Part Name],$A27,T_Shipments[Effective_Week],42))</f>
        <v/>
      </c>
      <c r="AR27">
        <f>IF(COUNTIF(Material_Detail!$DE:$DE,$A27)&gt;0,IF(ISNUMBER(SEARCH("[済]",INDEX(Material_Detail!$D:$DC,MATCH($A27,Material_Detail!$DE:$DE,0)+1,43))),0,IFERROR(INDEX(Material_Detail!$D:$DC,MATCH($A27,Material_Detail!$DE:$DE,0),43),0)),SUMIFS(T_Shipments[Confirmed_Qty],T_Shipments[Part Name],$A27,T_Shipments[Effective_Week],43))</f>
        <v/>
      </c>
      <c r="AS27">
        <f>IF(COUNTIF(Material_Detail!$DE:$DE,$A27)&gt;0,IF(ISNUMBER(SEARCH("[済]",INDEX(Material_Detail!$D:$DC,MATCH($A27,Material_Detail!$DE:$DE,0)+1,44))),0,IFERROR(INDEX(Material_Detail!$D:$DC,MATCH($A27,Material_Detail!$DE:$DE,0),44),0)),SUMIFS(T_Shipments[Confirmed_Qty],T_Shipments[Part Name],$A27,T_Shipments[Effective_Week],44))</f>
        <v/>
      </c>
      <c r="AT27">
        <f>IF(COUNTIF(Material_Detail!$DE:$DE,$A27)&gt;0,IF(ISNUMBER(SEARCH("[済]",INDEX(Material_Detail!$D:$DC,MATCH($A27,Material_Detail!$DE:$DE,0)+1,45))),0,IFERROR(INDEX(Material_Detail!$D:$DC,MATCH($A27,Material_Detail!$DE:$DE,0),45),0)),SUMIFS(T_Shipments[Confirmed_Qty],T_Shipments[Part Name],$A27,T_Shipments[Effective_Week],45))</f>
        <v/>
      </c>
      <c r="AU27">
        <f>IF(COUNTIF(Material_Detail!$DE:$DE,$A27)&gt;0,IF(ISNUMBER(SEARCH("[済]",INDEX(Material_Detail!$D:$DC,MATCH($A27,Material_Detail!$DE:$DE,0)+1,46))),0,IFERROR(INDEX(Material_Detail!$D:$DC,MATCH($A27,Material_Detail!$DE:$DE,0),46),0)),SUMIFS(T_Shipments[Confirmed_Qty],T_Shipments[Part Name],$A27,T_Shipments[Effective_Week],46))</f>
        <v/>
      </c>
      <c r="AV27">
        <f>IF(COUNTIF(Material_Detail!$DE:$DE,$A27)&gt;0,IF(ISNUMBER(SEARCH("[済]",INDEX(Material_Detail!$D:$DC,MATCH($A27,Material_Detail!$DE:$DE,0)+1,47))),0,IFERROR(INDEX(Material_Detail!$D:$DC,MATCH($A27,Material_Detail!$DE:$DE,0),47),0)),SUMIFS(T_Shipments[Confirmed_Qty],T_Shipments[Part Name],$A27,T_Shipments[Effective_Week],47))</f>
        <v/>
      </c>
      <c r="AW27">
        <f>IF(COUNTIF(Material_Detail!$DE:$DE,$A27)&gt;0,IF(ISNUMBER(SEARCH("[済]",INDEX(Material_Detail!$D:$DC,MATCH($A27,Material_Detail!$DE:$DE,0)+1,48))),0,IFERROR(INDEX(Material_Detail!$D:$DC,MATCH($A27,Material_Detail!$DE:$DE,0),48),0)),SUMIFS(T_Shipments[Confirmed_Qty],T_Shipments[Part Name],$A27,T_Shipments[Effective_Week],48))</f>
        <v/>
      </c>
      <c r="AX27">
        <f>IF(COUNTIF(Material_Detail!$DE:$DE,$A27)&gt;0,IF(ISNUMBER(SEARCH("[済]",INDEX(Material_Detail!$D:$DC,MATCH($A27,Material_Detail!$DE:$DE,0)+1,49))),0,IFERROR(INDEX(Material_Detail!$D:$DC,MATCH($A27,Material_Detail!$DE:$DE,0),49),0)),SUMIFS(T_Shipments[Confirmed_Qty],T_Shipments[Part Name],$A27,T_Shipments[Effective_Week],49))</f>
        <v/>
      </c>
      <c r="AY27">
        <f>IF(COUNTIF(Material_Detail!$DE:$DE,$A27)&gt;0,IF(ISNUMBER(SEARCH("[済]",INDEX(Material_Detail!$D:$DC,MATCH($A27,Material_Detail!$DE:$DE,0)+1,50))),0,IFERROR(INDEX(Material_Detail!$D:$DC,MATCH($A27,Material_Detail!$DE:$DE,0),50),0)),SUMIFS(T_Shipments[Confirmed_Qty],T_Shipments[Part Name],$A27,T_Shipments[Effective_Week],50))</f>
        <v/>
      </c>
      <c r="AZ27">
        <f>IF(COUNTIF(Material_Detail!$DE:$DE,$A27)&gt;0,IF(ISNUMBER(SEARCH("[済]",INDEX(Material_Detail!$D:$DC,MATCH($A27,Material_Detail!$DE:$DE,0)+1,51))),0,IFERROR(INDEX(Material_Detail!$D:$DC,MATCH($A27,Material_Detail!$DE:$DE,0),51),0)),SUMIFS(T_Shipments[Confirmed_Qty],T_Shipments[Part Name],$A27,T_Shipments[Effective_Week],51))</f>
        <v/>
      </c>
      <c r="BA27">
        <f>IF(COUNTIF(Material_Detail!$DE:$DE,$A27)&gt;0,IF(ISNUMBER(SEARCH("[済]",INDEX(Material_Detail!$D:$DC,MATCH($A27,Material_Detail!$DE:$DE,0)+1,52))),0,IFERROR(INDEX(Material_Detail!$D:$DC,MATCH($A27,Material_Detail!$DE:$DE,0),52),0)),SUMIFS(T_Shipments[Confirmed_Qty],T_Shipments[Part Name],$A27,T_Shipments[Effective_Week],52))</f>
        <v/>
      </c>
      <c r="BB27">
        <f>IF(COUNTIF(Material_Detail!$DE:$DE,$A27)&gt;0,IF(ISNUMBER(SEARCH("[済]",INDEX(Material_Detail!$D:$DC,MATCH($A27,Material_Detail!$DE:$DE,0)+1,53))),0,IFERROR(INDEX(Material_Detail!$D:$DC,MATCH($A27,Material_Detail!$DE:$DE,0),53),0)),SUMIFS(T_Shipments[Confirmed_Qty],T_Shipments[Part Name],$A27,T_Shipments[Effective_Week],53))</f>
        <v/>
      </c>
      <c r="BC27">
        <f>IF(COUNTIF(Material_Detail!$DE:$DE,$A27)&gt;0,IF(ISNUMBER(SEARCH("[済]",INDEX(Material_Detail!$D:$DC,MATCH($A27,Material_Detail!$DE:$DE,0)+1,54))),0,IFERROR(INDEX(Material_Detail!$D:$DC,MATCH($A27,Material_Detail!$DE:$DE,0),54),0)),SUMIFS(T_Shipments[Confirmed_Qty],T_Shipments[Part Name],$A27,T_Shipments[Effective_Week],54))</f>
        <v/>
      </c>
      <c r="BD27">
        <f>IF(COUNTIF(Material_Detail!$DE:$DE,$A27)&gt;0,IF(ISNUMBER(SEARCH("[済]",INDEX(Material_Detail!$D:$DC,MATCH($A27,Material_Detail!$DE:$DE,0)+1,55))),0,IFERROR(INDEX(Material_Detail!$D:$DC,MATCH($A27,Material_Detail!$DE:$DE,0),55),0)),SUMIFS(T_Shipments[Confirmed_Qty],T_Shipments[Part Name],$A27,T_Shipments[Effective_Week],55))</f>
        <v/>
      </c>
      <c r="BE27">
        <f>IF(COUNTIF(Material_Detail!$DE:$DE,$A27)&gt;0,IF(ISNUMBER(SEARCH("[済]",INDEX(Material_Detail!$D:$DC,MATCH($A27,Material_Detail!$DE:$DE,0)+1,56))),0,IFERROR(INDEX(Material_Detail!$D:$DC,MATCH($A27,Material_Detail!$DE:$DE,0),56),0)),SUMIFS(T_Shipments[Confirmed_Qty],T_Shipments[Part Name],$A27,T_Shipments[Effective_Week],56))</f>
        <v/>
      </c>
      <c r="BF27">
        <f>IF(COUNTIF(Material_Detail!$DE:$DE,$A27)&gt;0,IF(ISNUMBER(SEARCH("[済]",INDEX(Material_Detail!$D:$DC,MATCH($A27,Material_Detail!$DE:$DE,0)+1,57))),0,IFERROR(INDEX(Material_Detail!$D:$DC,MATCH($A27,Material_Detail!$DE:$DE,0),57),0)),SUMIFS(T_Shipments[Confirmed_Qty],T_Shipments[Part Name],$A27,T_Shipments[Effective_Week],57))</f>
        <v/>
      </c>
      <c r="BG27">
        <f>IF(COUNTIF(Material_Detail!$DE:$DE,$A27)&gt;0,IF(ISNUMBER(SEARCH("[済]",INDEX(Material_Detail!$D:$DC,MATCH($A27,Material_Detail!$DE:$DE,0)+1,58))),0,IFERROR(INDEX(Material_Detail!$D:$DC,MATCH($A27,Material_Detail!$DE:$DE,0),58),0)),SUMIFS(T_Shipments[Confirmed_Qty],T_Shipments[Part Name],$A27,T_Shipments[Effective_Week],58))</f>
        <v/>
      </c>
      <c r="BH27">
        <f>IF(COUNTIF(Material_Detail!$DE:$DE,$A27)&gt;0,IF(ISNUMBER(SEARCH("[済]",INDEX(Material_Detail!$D:$DC,MATCH($A27,Material_Detail!$DE:$DE,0)+1,59))),0,IFERROR(INDEX(Material_Detail!$D:$DC,MATCH($A27,Material_Detail!$DE:$DE,0),59),0)),SUMIFS(T_Shipments[Confirmed_Qty],T_Shipments[Part Name],$A27,T_Shipments[Effective_Week],59))</f>
        <v/>
      </c>
      <c r="BI27">
        <f>IF(COUNTIF(Material_Detail!$DE:$DE,$A27)&gt;0,IF(ISNUMBER(SEARCH("[済]",INDEX(Material_Detail!$D:$DC,MATCH($A27,Material_Detail!$DE:$DE,0)+1,60))),0,IFERROR(INDEX(Material_Detail!$D:$DC,MATCH($A27,Material_Detail!$DE:$DE,0),60),0)),SUMIFS(T_Shipments[Confirmed_Qty],T_Shipments[Part Name],$A27,T_Shipments[Effective_Week],60))</f>
        <v/>
      </c>
      <c r="BJ27">
        <f>IF(COUNTIF(Material_Detail!$DE:$DE,$A27)&gt;0,IF(ISNUMBER(SEARCH("[済]",INDEX(Material_Detail!$D:$DC,MATCH($A27,Material_Detail!$DE:$DE,0)+1,61))),0,IFERROR(INDEX(Material_Detail!$D:$DC,MATCH($A27,Material_Detail!$DE:$DE,0),61),0)),SUMIFS(T_Shipments[Confirmed_Qty],T_Shipments[Part Name],$A27,T_Shipments[Effective_Week],61))</f>
        <v/>
      </c>
      <c r="BK27">
        <f>IF(COUNTIF(Material_Detail!$DE:$DE,$A27)&gt;0,IF(ISNUMBER(SEARCH("[済]",INDEX(Material_Detail!$D:$DC,MATCH($A27,Material_Detail!$DE:$DE,0)+1,62))),0,IFERROR(INDEX(Material_Detail!$D:$DC,MATCH($A27,Material_Detail!$DE:$DE,0),62),0)),SUMIFS(T_Shipments[Confirmed_Qty],T_Shipments[Part Name],$A27,T_Shipments[Effective_Week],62))</f>
        <v/>
      </c>
      <c r="BL27">
        <f>IF(COUNTIF(Material_Detail!$DE:$DE,$A27)&gt;0,IF(ISNUMBER(SEARCH("[済]",INDEX(Material_Detail!$D:$DC,MATCH($A27,Material_Detail!$DE:$DE,0)+1,63))),0,IFERROR(INDEX(Material_Detail!$D:$DC,MATCH($A27,Material_Detail!$DE:$DE,0),63),0)),SUMIFS(T_Shipments[Confirmed_Qty],T_Shipments[Part Name],$A27,T_Shipments[Effective_Week],63))</f>
        <v/>
      </c>
      <c r="BM27">
        <f>IF(COUNTIF(Material_Detail!$DE:$DE,$A27)&gt;0,IF(ISNUMBER(SEARCH("[済]",INDEX(Material_Detail!$D:$DC,MATCH($A27,Material_Detail!$DE:$DE,0)+1,64))),0,IFERROR(INDEX(Material_Detail!$D:$DC,MATCH($A27,Material_Detail!$DE:$DE,0),64),0)),SUMIFS(T_Shipments[Confirmed_Qty],T_Shipments[Part Name],$A27,T_Shipments[Effective_Week],64))</f>
        <v/>
      </c>
      <c r="BN27">
        <f>IF(COUNTIF(Material_Detail!$DE:$DE,$A27)&gt;0,IF(ISNUMBER(SEARCH("[済]",INDEX(Material_Detail!$D:$DC,MATCH($A27,Material_Detail!$DE:$DE,0)+1,65))),0,IFERROR(INDEX(Material_Detail!$D:$DC,MATCH($A27,Material_Detail!$DE:$DE,0),65),0)),SUMIFS(T_Shipments[Confirmed_Qty],T_Shipments[Part Name],$A27,T_Shipments[Effective_Week],65))</f>
        <v/>
      </c>
      <c r="BO27">
        <f>IF(COUNTIF(Material_Detail!$DE:$DE,$A27)&gt;0,IF(ISNUMBER(SEARCH("[済]",INDEX(Material_Detail!$D:$DC,MATCH($A27,Material_Detail!$DE:$DE,0)+1,66))),0,IFERROR(INDEX(Material_Detail!$D:$DC,MATCH($A27,Material_Detail!$DE:$DE,0),66),0)),SUMIFS(T_Shipments[Confirmed_Qty],T_Shipments[Part Name],$A27,T_Shipments[Effective_Week],66))</f>
        <v/>
      </c>
      <c r="BP27">
        <f>IF(COUNTIF(Material_Detail!$DE:$DE,$A27)&gt;0,IF(ISNUMBER(SEARCH("[済]",INDEX(Material_Detail!$D:$DC,MATCH($A27,Material_Detail!$DE:$DE,0)+1,67))),0,IFERROR(INDEX(Material_Detail!$D:$DC,MATCH($A27,Material_Detail!$DE:$DE,0),67),0)),SUMIFS(T_Shipments[Confirmed_Qty],T_Shipments[Part Name],$A27,T_Shipments[Effective_Week],67))</f>
        <v/>
      </c>
      <c r="BQ27">
        <f>IF(COUNTIF(Material_Detail!$DE:$DE,$A27)&gt;0,IF(ISNUMBER(SEARCH("[済]",INDEX(Material_Detail!$D:$DC,MATCH($A27,Material_Detail!$DE:$DE,0)+1,68))),0,IFERROR(INDEX(Material_Detail!$D:$DC,MATCH($A27,Material_Detail!$DE:$DE,0),68),0)),SUMIFS(T_Shipments[Confirmed_Qty],T_Shipments[Part Name],$A27,T_Shipments[Effective_Week],68))</f>
        <v/>
      </c>
      <c r="BR27">
        <f>IF(COUNTIF(Material_Detail!$DE:$DE,$A27)&gt;0,IF(ISNUMBER(SEARCH("[済]",INDEX(Material_Detail!$D:$DC,MATCH($A27,Material_Detail!$DE:$DE,0)+1,69))),0,IFERROR(INDEX(Material_Detail!$D:$DC,MATCH($A27,Material_Detail!$DE:$DE,0),69),0)),SUMIFS(T_Shipments[Confirmed_Qty],T_Shipments[Part Name],$A27,T_Shipments[Effective_Week],69))</f>
        <v/>
      </c>
      <c r="BS27">
        <f>IF(COUNTIF(Material_Detail!$DE:$DE,$A27)&gt;0,IF(ISNUMBER(SEARCH("[済]",INDEX(Material_Detail!$D:$DC,MATCH($A27,Material_Detail!$DE:$DE,0)+1,70))),0,IFERROR(INDEX(Material_Detail!$D:$DC,MATCH($A27,Material_Detail!$DE:$DE,0),70),0)),SUMIFS(T_Shipments[Confirmed_Qty],T_Shipments[Part Name],$A27,T_Shipments[Effective_Week],70))</f>
        <v/>
      </c>
      <c r="BT27">
        <f>IF(COUNTIF(Material_Detail!$DE:$DE,$A27)&gt;0,IF(ISNUMBER(SEARCH("[済]",INDEX(Material_Detail!$D:$DC,MATCH($A27,Material_Detail!$DE:$DE,0)+1,71))),0,IFERROR(INDEX(Material_Detail!$D:$DC,MATCH($A27,Material_Detail!$DE:$DE,0),71),0)),SUMIFS(T_Shipments[Confirmed_Qty],T_Shipments[Part Name],$A27,T_Shipments[Effective_Week],71))</f>
        <v/>
      </c>
      <c r="BU27">
        <f>IF(COUNTIF(Material_Detail!$DE:$DE,$A27)&gt;0,IF(ISNUMBER(SEARCH("[済]",INDEX(Material_Detail!$D:$DC,MATCH($A27,Material_Detail!$DE:$DE,0)+1,72))),0,IFERROR(INDEX(Material_Detail!$D:$DC,MATCH($A27,Material_Detail!$DE:$DE,0),72),0)),SUMIFS(T_Shipments[Confirmed_Qty],T_Shipments[Part Name],$A27,T_Shipments[Effective_Week],72))</f>
        <v/>
      </c>
      <c r="BV27">
        <f>IF(COUNTIF(Material_Detail!$DE:$DE,$A27)&gt;0,IF(ISNUMBER(SEARCH("[済]",INDEX(Material_Detail!$D:$DC,MATCH($A27,Material_Detail!$DE:$DE,0)+1,73))),0,IFERROR(INDEX(Material_Detail!$D:$DC,MATCH($A27,Material_Detail!$DE:$DE,0),73),0)),SUMIFS(T_Shipments[Confirmed_Qty],T_Shipments[Part Name],$A27,T_Shipments[Effective_Week],73))</f>
        <v/>
      </c>
      <c r="BW27">
        <f>IF(COUNTIF(Material_Detail!$DE:$DE,$A27)&gt;0,IF(ISNUMBER(SEARCH("[済]",INDEX(Material_Detail!$D:$DC,MATCH($A27,Material_Detail!$DE:$DE,0)+1,74))),0,IFERROR(INDEX(Material_Detail!$D:$DC,MATCH($A27,Material_Detail!$DE:$DE,0),74),0)),SUMIFS(T_Shipments[Confirmed_Qty],T_Shipments[Part Name],$A27,T_Shipments[Effective_Week],74))</f>
        <v/>
      </c>
      <c r="BX27">
        <f>IF(COUNTIF(Material_Detail!$DE:$DE,$A27)&gt;0,IF(ISNUMBER(SEARCH("[済]",INDEX(Material_Detail!$D:$DC,MATCH($A27,Material_Detail!$DE:$DE,0)+1,75))),0,IFERROR(INDEX(Material_Detail!$D:$DC,MATCH($A27,Material_Detail!$DE:$DE,0),75),0)),SUMIFS(T_Shipments[Confirmed_Qty],T_Shipments[Part Name],$A27,T_Shipments[Effective_Week],75))</f>
        <v/>
      </c>
      <c r="BY27">
        <f>IF(COUNTIF(Material_Detail!$DE:$DE,$A27)&gt;0,IF(ISNUMBER(SEARCH("[済]",INDEX(Material_Detail!$D:$DC,MATCH($A27,Material_Detail!$DE:$DE,0)+1,76))),0,IFERROR(INDEX(Material_Detail!$D:$DC,MATCH($A27,Material_Detail!$DE:$DE,0),76),0)),SUMIFS(T_Shipments[Confirmed_Qty],T_Shipments[Part Name],$A27,T_Shipments[Effective_Week],76))</f>
        <v/>
      </c>
      <c r="BZ27">
        <f>IF(COUNTIF(Material_Detail!$DE:$DE,$A27)&gt;0,IF(ISNUMBER(SEARCH("[済]",INDEX(Material_Detail!$D:$DC,MATCH($A27,Material_Detail!$DE:$DE,0)+1,77))),0,IFERROR(INDEX(Material_Detail!$D:$DC,MATCH($A27,Material_Detail!$DE:$DE,0),77),0)),SUMIFS(T_Shipments[Confirmed_Qty],T_Shipments[Part Name],$A27,T_Shipments[Effective_Week],77))</f>
        <v/>
      </c>
      <c r="CA27">
        <f>IF(COUNTIF(Material_Detail!$DE:$DE,$A27)&gt;0,IF(ISNUMBER(SEARCH("[済]",INDEX(Material_Detail!$D:$DC,MATCH($A27,Material_Detail!$DE:$DE,0)+1,78))),0,IFERROR(INDEX(Material_Detail!$D:$DC,MATCH($A27,Material_Detail!$DE:$DE,0),78),0)),SUMIFS(T_Shipments[Confirmed_Qty],T_Shipments[Part Name],$A27,T_Shipments[Effective_Week],78))</f>
        <v/>
      </c>
      <c r="CB27">
        <f>IF(COUNTIF(Material_Detail!$DE:$DE,$A27)&gt;0,IF(ISNUMBER(SEARCH("[済]",INDEX(Material_Detail!$D:$DC,MATCH($A27,Material_Detail!$DE:$DE,0)+1,79))),0,IFERROR(INDEX(Material_Detail!$D:$DC,MATCH($A27,Material_Detail!$DE:$DE,0),79),0)),SUMIFS(T_Shipments[Confirmed_Qty],T_Shipments[Part Name],$A27,T_Shipments[Effective_Week],79))</f>
        <v/>
      </c>
      <c r="CC27">
        <f>IF(COUNTIF(Material_Detail!$DE:$DE,$A27)&gt;0,IF(ISNUMBER(SEARCH("[済]",INDEX(Material_Detail!$D:$DC,MATCH($A27,Material_Detail!$DE:$DE,0)+1,80))),0,IFERROR(INDEX(Material_Detail!$D:$DC,MATCH($A27,Material_Detail!$DE:$DE,0),80),0)),SUMIFS(T_Shipments[Confirmed_Qty],T_Shipments[Part Name],$A27,T_Shipments[Effective_Week],80))</f>
        <v/>
      </c>
      <c r="CD27">
        <f>IF(COUNTIF(Material_Detail!$DE:$DE,$A27)&gt;0,IF(ISNUMBER(SEARCH("[済]",INDEX(Material_Detail!$D:$DC,MATCH($A27,Material_Detail!$DE:$DE,0)+1,81))),0,IFERROR(INDEX(Material_Detail!$D:$DC,MATCH($A27,Material_Detail!$DE:$DE,0),81),0)),SUMIFS(T_Shipments[Confirmed_Qty],T_Shipments[Part Name],$A27,T_Shipments[Effective_Week],81))</f>
        <v/>
      </c>
      <c r="CE27">
        <f>IF(COUNTIF(Material_Detail!$DE:$DE,$A27)&gt;0,IF(ISNUMBER(SEARCH("[済]",INDEX(Material_Detail!$D:$DC,MATCH($A27,Material_Detail!$DE:$DE,0)+1,82))),0,IFERROR(INDEX(Material_Detail!$D:$DC,MATCH($A27,Material_Detail!$DE:$DE,0),82),0)),SUMIFS(T_Shipments[Confirmed_Qty],T_Shipments[Part Name],$A27,T_Shipments[Effective_Week],82))</f>
        <v/>
      </c>
      <c r="CF27">
        <f>IF(COUNTIF(Material_Detail!$DE:$DE,$A27)&gt;0,IF(ISNUMBER(SEARCH("[済]",INDEX(Material_Detail!$D:$DC,MATCH($A27,Material_Detail!$DE:$DE,0)+1,83))),0,IFERROR(INDEX(Material_Detail!$D:$DC,MATCH($A27,Material_Detail!$DE:$DE,0),83),0)),SUMIFS(T_Shipments[Confirmed_Qty],T_Shipments[Part Name],$A27,T_Shipments[Effective_Week],83))</f>
        <v/>
      </c>
      <c r="CG27">
        <f>IF(COUNTIF(Material_Detail!$DE:$DE,$A27)&gt;0,IF(ISNUMBER(SEARCH("[済]",INDEX(Material_Detail!$D:$DC,MATCH($A27,Material_Detail!$DE:$DE,0)+1,84))),0,IFERROR(INDEX(Material_Detail!$D:$DC,MATCH($A27,Material_Detail!$DE:$DE,0),84),0)),SUMIFS(T_Shipments[Confirmed_Qty],T_Shipments[Part Name],$A27,T_Shipments[Effective_Week],84))</f>
        <v/>
      </c>
      <c r="CH27">
        <f>IF(COUNTIF(Material_Detail!$DE:$DE,$A27)&gt;0,IF(ISNUMBER(SEARCH("[済]",INDEX(Material_Detail!$D:$DC,MATCH($A27,Material_Detail!$DE:$DE,0)+1,85))),0,IFERROR(INDEX(Material_Detail!$D:$DC,MATCH($A27,Material_Detail!$DE:$DE,0),85),0)),SUMIFS(T_Shipments[Confirmed_Qty],T_Shipments[Part Name],$A27,T_Shipments[Effective_Week],85))</f>
        <v/>
      </c>
      <c r="CI27">
        <f>IF(COUNTIF(Material_Detail!$DE:$DE,$A27)&gt;0,IF(ISNUMBER(SEARCH("[済]",INDEX(Material_Detail!$D:$DC,MATCH($A27,Material_Detail!$DE:$DE,0)+1,86))),0,IFERROR(INDEX(Material_Detail!$D:$DC,MATCH($A27,Material_Detail!$DE:$DE,0),86),0)),SUMIFS(T_Shipments[Confirmed_Qty],T_Shipments[Part Name],$A27,T_Shipments[Effective_Week],86))</f>
        <v/>
      </c>
      <c r="CJ27">
        <f>IF(COUNTIF(Material_Detail!$DE:$DE,$A27)&gt;0,IF(ISNUMBER(SEARCH("[済]",INDEX(Material_Detail!$D:$DC,MATCH($A27,Material_Detail!$DE:$DE,0)+1,87))),0,IFERROR(INDEX(Material_Detail!$D:$DC,MATCH($A27,Material_Detail!$DE:$DE,0),87),0)),SUMIFS(T_Shipments[Confirmed_Qty],T_Shipments[Part Name],$A27,T_Shipments[Effective_Week],87))</f>
        <v/>
      </c>
      <c r="CK27">
        <f>IF(COUNTIF(Material_Detail!$DE:$DE,$A27)&gt;0,IF(ISNUMBER(SEARCH("[済]",INDEX(Material_Detail!$D:$DC,MATCH($A27,Material_Detail!$DE:$DE,0)+1,88))),0,IFERROR(INDEX(Material_Detail!$D:$DC,MATCH($A27,Material_Detail!$DE:$DE,0),88),0)),SUMIFS(T_Shipments[Confirmed_Qty],T_Shipments[Part Name],$A27,T_Shipments[Effective_Week],88))</f>
        <v/>
      </c>
      <c r="CL27">
        <f>IF(COUNTIF(Material_Detail!$DE:$DE,$A27)&gt;0,IF(ISNUMBER(SEARCH("[済]",INDEX(Material_Detail!$D:$DC,MATCH($A27,Material_Detail!$DE:$DE,0)+1,89))),0,IFERROR(INDEX(Material_Detail!$D:$DC,MATCH($A27,Material_Detail!$DE:$DE,0),89),0)),SUMIFS(T_Shipments[Confirmed_Qty],T_Shipments[Part Name],$A27,T_Shipments[Effective_Week],89))</f>
        <v/>
      </c>
      <c r="CM27">
        <f>IF(COUNTIF(Material_Detail!$DE:$DE,$A27)&gt;0,IF(ISNUMBER(SEARCH("[済]",INDEX(Material_Detail!$D:$DC,MATCH($A27,Material_Detail!$DE:$DE,0)+1,90))),0,IFERROR(INDEX(Material_Detail!$D:$DC,MATCH($A27,Material_Detail!$DE:$DE,0),90),0)),SUMIFS(T_Shipments[Confirmed_Qty],T_Shipments[Part Name],$A27,T_Shipments[Effective_Week],90))</f>
        <v/>
      </c>
      <c r="CN27">
        <f>IF(COUNTIF(Material_Detail!$DE:$DE,$A27)&gt;0,IF(ISNUMBER(SEARCH("[済]",INDEX(Material_Detail!$D:$DC,MATCH($A27,Material_Detail!$DE:$DE,0)+1,91))),0,IFERROR(INDEX(Material_Detail!$D:$DC,MATCH($A27,Material_Detail!$DE:$DE,0),91),0)),SUMIFS(T_Shipments[Confirmed_Qty],T_Shipments[Part Name],$A27,T_Shipments[Effective_Week],91))</f>
        <v/>
      </c>
      <c r="CO27">
        <f>IF(COUNTIF(Material_Detail!$DE:$DE,$A27)&gt;0,IF(ISNUMBER(SEARCH("[済]",INDEX(Material_Detail!$D:$DC,MATCH($A27,Material_Detail!$DE:$DE,0)+1,92))),0,IFERROR(INDEX(Material_Detail!$D:$DC,MATCH($A27,Material_Detail!$DE:$DE,0),92),0)),SUMIFS(T_Shipments[Confirmed_Qty],T_Shipments[Part Name],$A27,T_Shipments[Effective_Week],92))</f>
        <v/>
      </c>
      <c r="CP27">
        <f>IF(COUNTIF(Material_Detail!$DE:$DE,$A27)&gt;0,IF(ISNUMBER(SEARCH("[済]",INDEX(Material_Detail!$D:$DC,MATCH($A27,Material_Detail!$DE:$DE,0)+1,93))),0,IFERROR(INDEX(Material_Detail!$D:$DC,MATCH($A27,Material_Detail!$DE:$DE,0),93),0)),SUMIFS(T_Shipments[Confirmed_Qty],T_Shipments[Part Name],$A27,T_Shipments[Effective_Week],93))</f>
        <v/>
      </c>
      <c r="CQ27">
        <f>IF(COUNTIF(Material_Detail!$DE:$DE,$A27)&gt;0,IF(ISNUMBER(SEARCH("[済]",INDEX(Material_Detail!$D:$DC,MATCH($A27,Material_Detail!$DE:$DE,0)+1,94))),0,IFERROR(INDEX(Material_Detail!$D:$DC,MATCH($A27,Material_Detail!$DE:$DE,0),94),0)),SUMIFS(T_Shipments[Confirmed_Qty],T_Shipments[Part Name],$A27,T_Shipments[Effective_Week],94))</f>
        <v/>
      </c>
      <c r="CR27">
        <f>IF(COUNTIF(Material_Detail!$DE:$DE,$A27)&gt;0,IF(ISNUMBER(SEARCH("[済]",INDEX(Material_Detail!$D:$DC,MATCH($A27,Material_Detail!$DE:$DE,0)+1,95))),0,IFERROR(INDEX(Material_Detail!$D:$DC,MATCH($A27,Material_Detail!$DE:$DE,0),95),0)),SUMIFS(T_Shipments[Confirmed_Qty],T_Shipments[Part Name],$A27,T_Shipments[Effective_Week],95))</f>
        <v/>
      </c>
      <c r="CS27">
        <f>IF(COUNTIF(Material_Detail!$DE:$DE,$A27)&gt;0,IF(ISNUMBER(SEARCH("[済]",INDEX(Material_Detail!$D:$DC,MATCH($A27,Material_Detail!$DE:$DE,0)+1,96))),0,IFERROR(INDEX(Material_Detail!$D:$DC,MATCH($A27,Material_Detail!$DE:$DE,0),96),0)),SUMIFS(T_Shipments[Confirmed_Qty],T_Shipments[Part Name],$A27,T_Shipments[Effective_Week],96))</f>
        <v/>
      </c>
      <c r="CT27">
        <f>IF(COUNTIF(Material_Detail!$DE:$DE,$A27)&gt;0,IF(ISNUMBER(SEARCH("[済]",INDEX(Material_Detail!$D:$DC,MATCH($A27,Material_Detail!$DE:$DE,0)+1,97))),0,IFERROR(INDEX(Material_Detail!$D:$DC,MATCH($A27,Material_Detail!$DE:$DE,0),97),0)),SUMIFS(T_Shipments[Confirmed_Qty],T_Shipments[Part Name],$A27,T_Shipments[Effective_Week],97))</f>
        <v/>
      </c>
      <c r="CU27">
        <f>IF(COUNTIF(Material_Detail!$DE:$DE,$A27)&gt;0,IF(ISNUMBER(SEARCH("[済]",INDEX(Material_Detail!$D:$DC,MATCH($A27,Material_Detail!$DE:$DE,0)+1,98))),0,IFERROR(INDEX(Material_Detail!$D:$DC,MATCH($A27,Material_Detail!$DE:$DE,0),98),0)),SUMIFS(T_Shipments[Confirmed_Qty],T_Shipments[Part Name],$A27,T_Shipments[Effective_Week],98))</f>
        <v/>
      </c>
      <c r="CV27">
        <f>IF(COUNTIF(Material_Detail!$DE:$DE,$A27)&gt;0,IF(ISNUMBER(SEARCH("[済]",INDEX(Material_Detail!$D:$DC,MATCH($A27,Material_Detail!$DE:$DE,0)+1,99))),0,IFERROR(INDEX(Material_Detail!$D:$DC,MATCH($A27,Material_Detail!$DE:$DE,0),99),0)),SUMIFS(T_Shipments[Confirmed_Qty],T_Shipments[Part Name],$A27,T_Shipments[Effective_Week],99))</f>
        <v/>
      </c>
      <c r="CW27">
        <f>IF(COUNTIF(Material_Detail!$DE:$DE,$A27)&gt;0,IF(ISNUMBER(SEARCH("[済]",INDEX(Material_Detail!$D:$DC,MATCH($A27,Material_Detail!$DE:$DE,0)+1,100))),0,IFERROR(INDEX(Material_Detail!$D:$DC,MATCH($A27,Material_Detail!$DE:$DE,0),100),0)),SUMIFS(T_Shipments[Confirmed_Qty],T_Shipments[Part Name],$A27,T_Shipments[Effective_Week],100))</f>
        <v/>
      </c>
      <c r="CX27">
        <f>IF(COUNTIF(Material_Detail!$DE:$DE,$A27)&gt;0,IF(ISNUMBER(SEARCH("[済]",INDEX(Material_Detail!$D:$DC,MATCH($A27,Material_Detail!$DE:$DE,0)+1,101))),0,IFERROR(INDEX(Material_Detail!$D:$DC,MATCH($A27,Material_Detail!$DE:$DE,0),101),0)),SUMIFS(T_Shipments[Confirmed_Qty],T_Shipments[Part Name],$A27,T_Shipments[Effective_Week],101))</f>
        <v/>
      </c>
      <c r="CY27">
        <f>IF(COUNTIF(Material_Detail!$DE:$DE,$A27)&gt;0,IF(ISNUMBER(SEARCH("[済]",INDEX(Material_Detail!$D:$DC,MATCH($A27,Material_Detail!$DE:$DE,0)+1,102))),0,IFERROR(INDEX(Material_Detail!$D:$DC,MATCH($A27,Material_Detail!$DE:$DE,0),102),0)),SUMIFS(T_Shipments[Confirmed_Qty],T_Shipments[Part Name],$A27,T_Shipments[Effective_Week],102))</f>
        <v/>
      </c>
      <c r="CZ27">
        <f>IF(COUNTIF(Material_Detail!$DE:$DE,$A27)&gt;0,IF(ISNUMBER(SEARCH("[済]",INDEX(Material_Detail!$D:$DC,MATCH($A27,Material_Detail!$DE:$DE,0)+1,103))),0,IFERROR(INDEX(Material_Detail!$D:$DC,MATCH($A27,Material_Detail!$DE:$DE,0),103),0)),SUMIFS(T_Shipments[Confirmed_Qty],T_Shipments[Part Name],$A27,T_Shipments[Effective_Week],103))</f>
        <v/>
      </c>
      <c r="DA27">
        <f>IF(COUNTIF(Material_Detail!$DE:$DE,$A27)&gt;0,IF(ISNUMBER(SEARCH("[済]",INDEX(Material_Detail!$D:$DC,MATCH($A27,Material_Detail!$DE:$DE,0)+1,104))),0,IFERROR(INDEX(Material_Detail!$D:$DC,MATCH($A27,Material_Detail!$DE:$DE,0),104),0)),SUMIFS(T_Shipments[Confirmed_Qty],T_Shipments[Part Name],$A27,T_Shipments[Effective_Week],104))</f>
        <v/>
      </c>
    </row>
    <row r="28">
      <c r="A28" t="inlineStr">
        <is>
          <t>CHEM-1600</t>
        </is>
      </c>
      <c r="B28">
        <f>IF(COUNTIF(Material_Detail!$DE:$DE,$A28)&gt;0,IF(ISNUMBER(SEARCH("[済]",INDEX(Material_Detail!$D:$DC,MATCH($A28,Material_Detail!$DE:$DE,0)+1,1))),0,IFERROR(INDEX(Material_Detail!$D:$DC,MATCH($A28,Material_Detail!$DE:$DE,0),1),0)),SUMIFS(T_Shipments[Confirmed_Qty],T_Shipments[Part Name],$A28,T_Shipments[Effective_Week],1))</f>
        <v/>
      </c>
      <c r="C28">
        <f>IF(COUNTIF(Material_Detail!$DE:$DE,$A28)&gt;0,IF(ISNUMBER(SEARCH("[済]",INDEX(Material_Detail!$D:$DC,MATCH($A28,Material_Detail!$DE:$DE,0)+1,2))),0,IFERROR(INDEX(Material_Detail!$D:$DC,MATCH($A28,Material_Detail!$DE:$DE,0),2),0)),SUMIFS(T_Shipments[Confirmed_Qty],T_Shipments[Part Name],$A28,T_Shipments[Effective_Week],2))</f>
        <v/>
      </c>
      <c r="D28">
        <f>IF(COUNTIF(Material_Detail!$DE:$DE,$A28)&gt;0,IF(ISNUMBER(SEARCH("[済]",INDEX(Material_Detail!$D:$DC,MATCH($A28,Material_Detail!$DE:$DE,0)+1,3))),0,IFERROR(INDEX(Material_Detail!$D:$DC,MATCH($A28,Material_Detail!$DE:$DE,0),3),0)),SUMIFS(T_Shipments[Confirmed_Qty],T_Shipments[Part Name],$A28,T_Shipments[Effective_Week],3))</f>
        <v/>
      </c>
      <c r="E28">
        <f>IF(COUNTIF(Material_Detail!$DE:$DE,$A28)&gt;0,IF(ISNUMBER(SEARCH("[済]",INDEX(Material_Detail!$D:$DC,MATCH($A28,Material_Detail!$DE:$DE,0)+1,4))),0,IFERROR(INDEX(Material_Detail!$D:$DC,MATCH($A28,Material_Detail!$DE:$DE,0),4),0)),SUMIFS(T_Shipments[Confirmed_Qty],T_Shipments[Part Name],$A28,T_Shipments[Effective_Week],4))</f>
        <v/>
      </c>
      <c r="F28">
        <f>IF(COUNTIF(Material_Detail!$DE:$DE,$A28)&gt;0,IF(ISNUMBER(SEARCH("[済]",INDEX(Material_Detail!$D:$DC,MATCH($A28,Material_Detail!$DE:$DE,0)+1,5))),0,IFERROR(INDEX(Material_Detail!$D:$DC,MATCH($A28,Material_Detail!$DE:$DE,0),5),0)),SUMIFS(T_Shipments[Confirmed_Qty],T_Shipments[Part Name],$A28,T_Shipments[Effective_Week],5))</f>
        <v/>
      </c>
      <c r="G28">
        <f>IF(COUNTIF(Material_Detail!$DE:$DE,$A28)&gt;0,IF(ISNUMBER(SEARCH("[済]",INDEX(Material_Detail!$D:$DC,MATCH($A28,Material_Detail!$DE:$DE,0)+1,6))),0,IFERROR(INDEX(Material_Detail!$D:$DC,MATCH($A28,Material_Detail!$DE:$DE,0),6),0)),SUMIFS(T_Shipments[Confirmed_Qty],T_Shipments[Part Name],$A28,T_Shipments[Effective_Week],6))</f>
        <v/>
      </c>
      <c r="H28">
        <f>IF(COUNTIF(Material_Detail!$DE:$DE,$A28)&gt;0,IF(ISNUMBER(SEARCH("[済]",INDEX(Material_Detail!$D:$DC,MATCH($A28,Material_Detail!$DE:$DE,0)+1,7))),0,IFERROR(INDEX(Material_Detail!$D:$DC,MATCH($A28,Material_Detail!$DE:$DE,0),7),0)),SUMIFS(T_Shipments[Confirmed_Qty],T_Shipments[Part Name],$A28,T_Shipments[Effective_Week],7))</f>
        <v/>
      </c>
      <c r="I28">
        <f>IF(COUNTIF(Material_Detail!$DE:$DE,$A28)&gt;0,IF(ISNUMBER(SEARCH("[済]",INDEX(Material_Detail!$D:$DC,MATCH($A28,Material_Detail!$DE:$DE,0)+1,8))),0,IFERROR(INDEX(Material_Detail!$D:$DC,MATCH($A28,Material_Detail!$DE:$DE,0),8),0)),SUMIFS(T_Shipments[Confirmed_Qty],T_Shipments[Part Name],$A28,T_Shipments[Effective_Week],8))</f>
        <v/>
      </c>
      <c r="J28">
        <f>IF(COUNTIF(Material_Detail!$DE:$DE,$A28)&gt;0,IF(ISNUMBER(SEARCH("[済]",INDEX(Material_Detail!$D:$DC,MATCH($A28,Material_Detail!$DE:$DE,0)+1,9))),0,IFERROR(INDEX(Material_Detail!$D:$DC,MATCH($A28,Material_Detail!$DE:$DE,0),9),0)),SUMIFS(T_Shipments[Confirmed_Qty],T_Shipments[Part Name],$A28,T_Shipments[Effective_Week],9))</f>
        <v/>
      </c>
      <c r="K28">
        <f>IF(COUNTIF(Material_Detail!$DE:$DE,$A28)&gt;0,IF(ISNUMBER(SEARCH("[済]",INDEX(Material_Detail!$D:$DC,MATCH($A28,Material_Detail!$DE:$DE,0)+1,10))),0,IFERROR(INDEX(Material_Detail!$D:$DC,MATCH($A28,Material_Detail!$DE:$DE,0),10),0)),SUMIFS(T_Shipments[Confirmed_Qty],T_Shipments[Part Name],$A28,T_Shipments[Effective_Week],10))</f>
        <v/>
      </c>
      <c r="L28">
        <f>IF(COUNTIF(Material_Detail!$DE:$DE,$A28)&gt;0,IF(ISNUMBER(SEARCH("[済]",INDEX(Material_Detail!$D:$DC,MATCH($A28,Material_Detail!$DE:$DE,0)+1,11))),0,IFERROR(INDEX(Material_Detail!$D:$DC,MATCH($A28,Material_Detail!$DE:$DE,0),11),0)),SUMIFS(T_Shipments[Confirmed_Qty],T_Shipments[Part Name],$A28,T_Shipments[Effective_Week],11))</f>
        <v/>
      </c>
      <c r="M28">
        <f>IF(COUNTIF(Material_Detail!$DE:$DE,$A28)&gt;0,IF(ISNUMBER(SEARCH("[済]",INDEX(Material_Detail!$D:$DC,MATCH($A28,Material_Detail!$DE:$DE,0)+1,12))),0,IFERROR(INDEX(Material_Detail!$D:$DC,MATCH($A28,Material_Detail!$DE:$DE,0),12),0)),SUMIFS(T_Shipments[Confirmed_Qty],T_Shipments[Part Name],$A28,T_Shipments[Effective_Week],12))</f>
        <v/>
      </c>
      <c r="N28">
        <f>IF(COUNTIF(Material_Detail!$DE:$DE,$A28)&gt;0,IF(ISNUMBER(SEARCH("[済]",INDEX(Material_Detail!$D:$DC,MATCH($A28,Material_Detail!$DE:$DE,0)+1,13))),0,IFERROR(INDEX(Material_Detail!$D:$DC,MATCH($A28,Material_Detail!$DE:$DE,0),13),0)),SUMIFS(T_Shipments[Confirmed_Qty],T_Shipments[Part Name],$A28,T_Shipments[Effective_Week],13))</f>
        <v/>
      </c>
      <c r="O28">
        <f>IF(COUNTIF(Material_Detail!$DE:$DE,$A28)&gt;0,IF(ISNUMBER(SEARCH("[済]",INDEX(Material_Detail!$D:$DC,MATCH($A28,Material_Detail!$DE:$DE,0)+1,14))),0,IFERROR(INDEX(Material_Detail!$D:$DC,MATCH($A28,Material_Detail!$DE:$DE,0),14),0)),SUMIFS(T_Shipments[Confirmed_Qty],T_Shipments[Part Name],$A28,T_Shipments[Effective_Week],14))</f>
        <v/>
      </c>
      <c r="P28">
        <f>IF(COUNTIF(Material_Detail!$DE:$DE,$A28)&gt;0,IF(ISNUMBER(SEARCH("[済]",INDEX(Material_Detail!$D:$DC,MATCH($A28,Material_Detail!$DE:$DE,0)+1,15))),0,IFERROR(INDEX(Material_Detail!$D:$DC,MATCH($A28,Material_Detail!$DE:$DE,0),15),0)),SUMIFS(T_Shipments[Confirmed_Qty],T_Shipments[Part Name],$A28,T_Shipments[Effective_Week],15))</f>
        <v/>
      </c>
      <c r="Q28">
        <f>IF(COUNTIF(Material_Detail!$DE:$DE,$A28)&gt;0,IF(ISNUMBER(SEARCH("[済]",INDEX(Material_Detail!$D:$DC,MATCH($A28,Material_Detail!$DE:$DE,0)+1,16))),0,IFERROR(INDEX(Material_Detail!$D:$DC,MATCH($A28,Material_Detail!$DE:$DE,0),16),0)),SUMIFS(T_Shipments[Confirmed_Qty],T_Shipments[Part Name],$A28,T_Shipments[Effective_Week],16))</f>
        <v/>
      </c>
      <c r="R28">
        <f>IF(COUNTIF(Material_Detail!$DE:$DE,$A28)&gt;0,IF(ISNUMBER(SEARCH("[済]",INDEX(Material_Detail!$D:$DC,MATCH($A28,Material_Detail!$DE:$DE,0)+1,17))),0,IFERROR(INDEX(Material_Detail!$D:$DC,MATCH($A28,Material_Detail!$DE:$DE,0),17),0)),SUMIFS(T_Shipments[Confirmed_Qty],T_Shipments[Part Name],$A28,T_Shipments[Effective_Week],17))</f>
        <v/>
      </c>
      <c r="S28">
        <f>IF(COUNTIF(Material_Detail!$DE:$DE,$A28)&gt;0,IF(ISNUMBER(SEARCH("[済]",INDEX(Material_Detail!$D:$DC,MATCH($A28,Material_Detail!$DE:$DE,0)+1,18))),0,IFERROR(INDEX(Material_Detail!$D:$DC,MATCH($A28,Material_Detail!$DE:$DE,0),18),0)),SUMIFS(T_Shipments[Confirmed_Qty],T_Shipments[Part Name],$A28,T_Shipments[Effective_Week],18))</f>
        <v/>
      </c>
      <c r="T28">
        <f>IF(COUNTIF(Material_Detail!$DE:$DE,$A28)&gt;0,IF(ISNUMBER(SEARCH("[済]",INDEX(Material_Detail!$D:$DC,MATCH($A28,Material_Detail!$DE:$DE,0)+1,19))),0,IFERROR(INDEX(Material_Detail!$D:$DC,MATCH($A28,Material_Detail!$DE:$DE,0),19),0)),SUMIFS(T_Shipments[Confirmed_Qty],T_Shipments[Part Name],$A28,T_Shipments[Effective_Week],19))</f>
        <v/>
      </c>
      <c r="U28">
        <f>IF(COUNTIF(Material_Detail!$DE:$DE,$A28)&gt;0,IF(ISNUMBER(SEARCH("[済]",INDEX(Material_Detail!$D:$DC,MATCH($A28,Material_Detail!$DE:$DE,0)+1,20))),0,IFERROR(INDEX(Material_Detail!$D:$DC,MATCH($A28,Material_Detail!$DE:$DE,0),20),0)),SUMIFS(T_Shipments[Confirmed_Qty],T_Shipments[Part Name],$A28,T_Shipments[Effective_Week],20))</f>
        <v/>
      </c>
      <c r="V28">
        <f>IF(COUNTIF(Material_Detail!$DE:$DE,$A28)&gt;0,IF(ISNUMBER(SEARCH("[済]",INDEX(Material_Detail!$D:$DC,MATCH($A28,Material_Detail!$DE:$DE,0)+1,21))),0,IFERROR(INDEX(Material_Detail!$D:$DC,MATCH($A28,Material_Detail!$DE:$DE,0),21),0)),SUMIFS(T_Shipments[Confirmed_Qty],T_Shipments[Part Name],$A28,T_Shipments[Effective_Week],21))</f>
        <v/>
      </c>
      <c r="W28">
        <f>IF(COUNTIF(Material_Detail!$DE:$DE,$A28)&gt;0,IF(ISNUMBER(SEARCH("[済]",INDEX(Material_Detail!$D:$DC,MATCH($A28,Material_Detail!$DE:$DE,0)+1,22))),0,IFERROR(INDEX(Material_Detail!$D:$DC,MATCH($A28,Material_Detail!$DE:$DE,0),22),0)),SUMIFS(T_Shipments[Confirmed_Qty],T_Shipments[Part Name],$A28,T_Shipments[Effective_Week],22))</f>
        <v/>
      </c>
      <c r="X28">
        <f>IF(COUNTIF(Material_Detail!$DE:$DE,$A28)&gt;0,IF(ISNUMBER(SEARCH("[済]",INDEX(Material_Detail!$D:$DC,MATCH($A28,Material_Detail!$DE:$DE,0)+1,23))),0,IFERROR(INDEX(Material_Detail!$D:$DC,MATCH($A28,Material_Detail!$DE:$DE,0),23),0)),SUMIFS(T_Shipments[Confirmed_Qty],T_Shipments[Part Name],$A28,T_Shipments[Effective_Week],23))</f>
        <v/>
      </c>
      <c r="Y28">
        <f>IF(COUNTIF(Material_Detail!$DE:$DE,$A28)&gt;0,IF(ISNUMBER(SEARCH("[済]",INDEX(Material_Detail!$D:$DC,MATCH($A28,Material_Detail!$DE:$DE,0)+1,24))),0,IFERROR(INDEX(Material_Detail!$D:$DC,MATCH($A28,Material_Detail!$DE:$DE,0),24),0)),SUMIFS(T_Shipments[Confirmed_Qty],T_Shipments[Part Name],$A28,T_Shipments[Effective_Week],24))</f>
        <v/>
      </c>
      <c r="Z28">
        <f>IF(COUNTIF(Material_Detail!$DE:$DE,$A28)&gt;0,IF(ISNUMBER(SEARCH("[済]",INDEX(Material_Detail!$D:$DC,MATCH($A28,Material_Detail!$DE:$DE,0)+1,25))),0,IFERROR(INDEX(Material_Detail!$D:$DC,MATCH($A28,Material_Detail!$DE:$DE,0),25),0)),SUMIFS(T_Shipments[Confirmed_Qty],T_Shipments[Part Name],$A28,T_Shipments[Effective_Week],25))</f>
        <v/>
      </c>
      <c r="AA28">
        <f>IF(COUNTIF(Material_Detail!$DE:$DE,$A28)&gt;0,IF(ISNUMBER(SEARCH("[済]",INDEX(Material_Detail!$D:$DC,MATCH($A28,Material_Detail!$DE:$DE,0)+1,26))),0,IFERROR(INDEX(Material_Detail!$D:$DC,MATCH($A28,Material_Detail!$DE:$DE,0),26),0)),SUMIFS(T_Shipments[Confirmed_Qty],T_Shipments[Part Name],$A28,T_Shipments[Effective_Week],26))</f>
        <v/>
      </c>
      <c r="AB28">
        <f>IF(COUNTIF(Material_Detail!$DE:$DE,$A28)&gt;0,IF(ISNUMBER(SEARCH("[済]",INDEX(Material_Detail!$D:$DC,MATCH($A28,Material_Detail!$DE:$DE,0)+1,27))),0,IFERROR(INDEX(Material_Detail!$D:$DC,MATCH($A28,Material_Detail!$DE:$DE,0),27),0)),SUMIFS(T_Shipments[Confirmed_Qty],T_Shipments[Part Name],$A28,T_Shipments[Effective_Week],27))</f>
        <v/>
      </c>
      <c r="AC28">
        <f>IF(COUNTIF(Material_Detail!$DE:$DE,$A28)&gt;0,IF(ISNUMBER(SEARCH("[済]",INDEX(Material_Detail!$D:$DC,MATCH($A28,Material_Detail!$DE:$DE,0)+1,28))),0,IFERROR(INDEX(Material_Detail!$D:$DC,MATCH($A28,Material_Detail!$DE:$DE,0),28),0)),SUMIFS(T_Shipments[Confirmed_Qty],T_Shipments[Part Name],$A28,T_Shipments[Effective_Week],28))</f>
        <v/>
      </c>
      <c r="AD28">
        <f>IF(COUNTIF(Material_Detail!$DE:$DE,$A28)&gt;0,IF(ISNUMBER(SEARCH("[済]",INDEX(Material_Detail!$D:$DC,MATCH($A28,Material_Detail!$DE:$DE,0)+1,29))),0,IFERROR(INDEX(Material_Detail!$D:$DC,MATCH($A28,Material_Detail!$DE:$DE,0),29),0)),SUMIFS(T_Shipments[Confirmed_Qty],T_Shipments[Part Name],$A28,T_Shipments[Effective_Week],29))</f>
        <v/>
      </c>
      <c r="AE28">
        <f>IF(COUNTIF(Material_Detail!$DE:$DE,$A28)&gt;0,IF(ISNUMBER(SEARCH("[済]",INDEX(Material_Detail!$D:$DC,MATCH($A28,Material_Detail!$DE:$DE,0)+1,30))),0,IFERROR(INDEX(Material_Detail!$D:$DC,MATCH($A28,Material_Detail!$DE:$DE,0),30),0)),SUMIFS(T_Shipments[Confirmed_Qty],T_Shipments[Part Name],$A28,T_Shipments[Effective_Week],30))</f>
        <v/>
      </c>
      <c r="AF28">
        <f>IF(COUNTIF(Material_Detail!$DE:$DE,$A28)&gt;0,IF(ISNUMBER(SEARCH("[済]",INDEX(Material_Detail!$D:$DC,MATCH($A28,Material_Detail!$DE:$DE,0)+1,31))),0,IFERROR(INDEX(Material_Detail!$D:$DC,MATCH($A28,Material_Detail!$DE:$DE,0),31),0)),SUMIFS(T_Shipments[Confirmed_Qty],T_Shipments[Part Name],$A28,T_Shipments[Effective_Week],31))</f>
        <v/>
      </c>
      <c r="AG28">
        <f>IF(COUNTIF(Material_Detail!$DE:$DE,$A28)&gt;0,IF(ISNUMBER(SEARCH("[済]",INDEX(Material_Detail!$D:$DC,MATCH($A28,Material_Detail!$DE:$DE,0)+1,32))),0,IFERROR(INDEX(Material_Detail!$D:$DC,MATCH($A28,Material_Detail!$DE:$DE,0),32),0)),SUMIFS(T_Shipments[Confirmed_Qty],T_Shipments[Part Name],$A28,T_Shipments[Effective_Week],32))</f>
        <v/>
      </c>
      <c r="AH28">
        <f>IF(COUNTIF(Material_Detail!$DE:$DE,$A28)&gt;0,IF(ISNUMBER(SEARCH("[済]",INDEX(Material_Detail!$D:$DC,MATCH($A28,Material_Detail!$DE:$DE,0)+1,33))),0,IFERROR(INDEX(Material_Detail!$D:$DC,MATCH($A28,Material_Detail!$DE:$DE,0),33),0)),SUMIFS(T_Shipments[Confirmed_Qty],T_Shipments[Part Name],$A28,T_Shipments[Effective_Week],33))</f>
        <v/>
      </c>
      <c r="AI28">
        <f>IF(COUNTIF(Material_Detail!$DE:$DE,$A28)&gt;0,IF(ISNUMBER(SEARCH("[済]",INDEX(Material_Detail!$D:$DC,MATCH($A28,Material_Detail!$DE:$DE,0)+1,34))),0,IFERROR(INDEX(Material_Detail!$D:$DC,MATCH($A28,Material_Detail!$DE:$DE,0),34),0)),SUMIFS(T_Shipments[Confirmed_Qty],T_Shipments[Part Name],$A28,T_Shipments[Effective_Week],34))</f>
        <v/>
      </c>
      <c r="AJ28">
        <f>IF(COUNTIF(Material_Detail!$DE:$DE,$A28)&gt;0,IF(ISNUMBER(SEARCH("[済]",INDEX(Material_Detail!$D:$DC,MATCH($A28,Material_Detail!$DE:$DE,0)+1,35))),0,IFERROR(INDEX(Material_Detail!$D:$DC,MATCH($A28,Material_Detail!$DE:$DE,0),35),0)),SUMIFS(T_Shipments[Confirmed_Qty],T_Shipments[Part Name],$A28,T_Shipments[Effective_Week],35))</f>
        <v/>
      </c>
      <c r="AK28">
        <f>IF(COUNTIF(Material_Detail!$DE:$DE,$A28)&gt;0,IF(ISNUMBER(SEARCH("[済]",INDEX(Material_Detail!$D:$DC,MATCH($A28,Material_Detail!$DE:$DE,0)+1,36))),0,IFERROR(INDEX(Material_Detail!$D:$DC,MATCH($A28,Material_Detail!$DE:$DE,0),36),0)),SUMIFS(T_Shipments[Confirmed_Qty],T_Shipments[Part Name],$A28,T_Shipments[Effective_Week],36))</f>
        <v/>
      </c>
      <c r="AL28">
        <f>IF(COUNTIF(Material_Detail!$DE:$DE,$A28)&gt;0,IF(ISNUMBER(SEARCH("[済]",INDEX(Material_Detail!$D:$DC,MATCH($A28,Material_Detail!$DE:$DE,0)+1,37))),0,IFERROR(INDEX(Material_Detail!$D:$DC,MATCH($A28,Material_Detail!$DE:$DE,0),37),0)),SUMIFS(T_Shipments[Confirmed_Qty],T_Shipments[Part Name],$A28,T_Shipments[Effective_Week],37))</f>
        <v/>
      </c>
      <c r="AM28">
        <f>IF(COUNTIF(Material_Detail!$DE:$DE,$A28)&gt;0,IF(ISNUMBER(SEARCH("[済]",INDEX(Material_Detail!$D:$DC,MATCH($A28,Material_Detail!$DE:$DE,0)+1,38))),0,IFERROR(INDEX(Material_Detail!$D:$DC,MATCH($A28,Material_Detail!$DE:$DE,0),38),0)),SUMIFS(T_Shipments[Confirmed_Qty],T_Shipments[Part Name],$A28,T_Shipments[Effective_Week],38))</f>
        <v/>
      </c>
      <c r="AN28">
        <f>IF(COUNTIF(Material_Detail!$DE:$DE,$A28)&gt;0,IF(ISNUMBER(SEARCH("[済]",INDEX(Material_Detail!$D:$DC,MATCH($A28,Material_Detail!$DE:$DE,0)+1,39))),0,IFERROR(INDEX(Material_Detail!$D:$DC,MATCH($A28,Material_Detail!$DE:$DE,0),39),0)),SUMIFS(T_Shipments[Confirmed_Qty],T_Shipments[Part Name],$A28,T_Shipments[Effective_Week],39))</f>
        <v/>
      </c>
      <c r="AO28">
        <f>IF(COUNTIF(Material_Detail!$DE:$DE,$A28)&gt;0,IF(ISNUMBER(SEARCH("[済]",INDEX(Material_Detail!$D:$DC,MATCH($A28,Material_Detail!$DE:$DE,0)+1,40))),0,IFERROR(INDEX(Material_Detail!$D:$DC,MATCH($A28,Material_Detail!$DE:$DE,0),40),0)),SUMIFS(T_Shipments[Confirmed_Qty],T_Shipments[Part Name],$A28,T_Shipments[Effective_Week],40))</f>
        <v/>
      </c>
      <c r="AP28">
        <f>IF(COUNTIF(Material_Detail!$DE:$DE,$A28)&gt;0,IF(ISNUMBER(SEARCH("[済]",INDEX(Material_Detail!$D:$DC,MATCH($A28,Material_Detail!$DE:$DE,0)+1,41))),0,IFERROR(INDEX(Material_Detail!$D:$DC,MATCH($A28,Material_Detail!$DE:$DE,0),41),0)),SUMIFS(T_Shipments[Confirmed_Qty],T_Shipments[Part Name],$A28,T_Shipments[Effective_Week],41))</f>
        <v/>
      </c>
      <c r="AQ28">
        <f>IF(COUNTIF(Material_Detail!$DE:$DE,$A28)&gt;0,IF(ISNUMBER(SEARCH("[済]",INDEX(Material_Detail!$D:$DC,MATCH($A28,Material_Detail!$DE:$DE,0)+1,42))),0,IFERROR(INDEX(Material_Detail!$D:$DC,MATCH($A28,Material_Detail!$DE:$DE,0),42),0)),SUMIFS(T_Shipments[Confirmed_Qty],T_Shipments[Part Name],$A28,T_Shipments[Effective_Week],42))</f>
        <v/>
      </c>
      <c r="AR28">
        <f>IF(COUNTIF(Material_Detail!$DE:$DE,$A28)&gt;0,IF(ISNUMBER(SEARCH("[済]",INDEX(Material_Detail!$D:$DC,MATCH($A28,Material_Detail!$DE:$DE,0)+1,43))),0,IFERROR(INDEX(Material_Detail!$D:$DC,MATCH($A28,Material_Detail!$DE:$DE,0),43),0)),SUMIFS(T_Shipments[Confirmed_Qty],T_Shipments[Part Name],$A28,T_Shipments[Effective_Week],43))</f>
        <v/>
      </c>
      <c r="AS28">
        <f>IF(COUNTIF(Material_Detail!$DE:$DE,$A28)&gt;0,IF(ISNUMBER(SEARCH("[済]",INDEX(Material_Detail!$D:$DC,MATCH($A28,Material_Detail!$DE:$DE,0)+1,44))),0,IFERROR(INDEX(Material_Detail!$D:$DC,MATCH($A28,Material_Detail!$DE:$DE,0),44),0)),SUMIFS(T_Shipments[Confirmed_Qty],T_Shipments[Part Name],$A28,T_Shipments[Effective_Week],44))</f>
        <v/>
      </c>
      <c r="AT28">
        <f>IF(COUNTIF(Material_Detail!$DE:$DE,$A28)&gt;0,IF(ISNUMBER(SEARCH("[済]",INDEX(Material_Detail!$D:$DC,MATCH($A28,Material_Detail!$DE:$DE,0)+1,45))),0,IFERROR(INDEX(Material_Detail!$D:$DC,MATCH($A28,Material_Detail!$DE:$DE,0),45),0)),SUMIFS(T_Shipments[Confirmed_Qty],T_Shipments[Part Name],$A28,T_Shipments[Effective_Week],45))</f>
        <v/>
      </c>
      <c r="AU28">
        <f>IF(COUNTIF(Material_Detail!$DE:$DE,$A28)&gt;0,IF(ISNUMBER(SEARCH("[済]",INDEX(Material_Detail!$D:$DC,MATCH($A28,Material_Detail!$DE:$DE,0)+1,46))),0,IFERROR(INDEX(Material_Detail!$D:$DC,MATCH($A28,Material_Detail!$DE:$DE,0),46),0)),SUMIFS(T_Shipments[Confirmed_Qty],T_Shipments[Part Name],$A28,T_Shipments[Effective_Week],46))</f>
        <v/>
      </c>
      <c r="AV28">
        <f>IF(COUNTIF(Material_Detail!$DE:$DE,$A28)&gt;0,IF(ISNUMBER(SEARCH("[済]",INDEX(Material_Detail!$D:$DC,MATCH($A28,Material_Detail!$DE:$DE,0)+1,47))),0,IFERROR(INDEX(Material_Detail!$D:$DC,MATCH($A28,Material_Detail!$DE:$DE,0),47),0)),SUMIFS(T_Shipments[Confirmed_Qty],T_Shipments[Part Name],$A28,T_Shipments[Effective_Week],47))</f>
        <v/>
      </c>
      <c r="AW28">
        <f>IF(COUNTIF(Material_Detail!$DE:$DE,$A28)&gt;0,IF(ISNUMBER(SEARCH("[済]",INDEX(Material_Detail!$D:$DC,MATCH($A28,Material_Detail!$DE:$DE,0)+1,48))),0,IFERROR(INDEX(Material_Detail!$D:$DC,MATCH($A28,Material_Detail!$DE:$DE,0),48),0)),SUMIFS(T_Shipments[Confirmed_Qty],T_Shipments[Part Name],$A28,T_Shipments[Effective_Week],48))</f>
        <v/>
      </c>
      <c r="AX28">
        <f>IF(COUNTIF(Material_Detail!$DE:$DE,$A28)&gt;0,IF(ISNUMBER(SEARCH("[済]",INDEX(Material_Detail!$D:$DC,MATCH($A28,Material_Detail!$DE:$DE,0)+1,49))),0,IFERROR(INDEX(Material_Detail!$D:$DC,MATCH($A28,Material_Detail!$DE:$DE,0),49),0)),SUMIFS(T_Shipments[Confirmed_Qty],T_Shipments[Part Name],$A28,T_Shipments[Effective_Week],49))</f>
        <v/>
      </c>
      <c r="AY28">
        <f>IF(COUNTIF(Material_Detail!$DE:$DE,$A28)&gt;0,IF(ISNUMBER(SEARCH("[済]",INDEX(Material_Detail!$D:$DC,MATCH($A28,Material_Detail!$DE:$DE,0)+1,50))),0,IFERROR(INDEX(Material_Detail!$D:$DC,MATCH($A28,Material_Detail!$DE:$DE,0),50),0)),SUMIFS(T_Shipments[Confirmed_Qty],T_Shipments[Part Name],$A28,T_Shipments[Effective_Week],50))</f>
        <v/>
      </c>
      <c r="AZ28">
        <f>IF(COUNTIF(Material_Detail!$DE:$DE,$A28)&gt;0,IF(ISNUMBER(SEARCH("[済]",INDEX(Material_Detail!$D:$DC,MATCH($A28,Material_Detail!$DE:$DE,0)+1,51))),0,IFERROR(INDEX(Material_Detail!$D:$DC,MATCH($A28,Material_Detail!$DE:$DE,0),51),0)),SUMIFS(T_Shipments[Confirmed_Qty],T_Shipments[Part Name],$A28,T_Shipments[Effective_Week],51))</f>
        <v/>
      </c>
      <c r="BA28">
        <f>IF(COUNTIF(Material_Detail!$DE:$DE,$A28)&gt;0,IF(ISNUMBER(SEARCH("[済]",INDEX(Material_Detail!$D:$DC,MATCH($A28,Material_Detail!$DE:$DE,0)+1,52))),0,IFERROR(INDEX(Material_Detail!$D:$DC,MATCH($A28,Material_Detail!$DE:$DE,0),52),0)),SUMIFS(T_Shipments[Confirmed_Qty],T_Shipments[Part Name],$A28,T_Shipments[Effective_Week],52))</f>
        <v/>
      </c>
      <c r="BB28">
        <f>IF(COUNTIF(Material_Detail!$DE:$DE,$A28)&gt;0,IF(ISNUMBER(SEARCH("[済]",INDEX(Material_Detail!$D:$DC,MATCH($A28,Material_Detail!$DE:$DE,0)+1,53))),0,IFERROR(INDEX(Material_Detail!$D:$DC,MATCH($A28,Material_Detail!$DE:$DE,0),53),0)),SUMIFS(T_Shipments[Confirmed_Qty],T_Shipments[Part Name],$A28,T_Shipments[Effective_Week],53))</f>
        <v/>
      </c>
      <c r="BC28">
        <f>IF(COUNTIF(Material_Detail!$DE:$DE,$A28)&gt;0,IF(ISNUMBER(SEARCH("[済]",INDEX(Material_Detail!$D:$DC,MATCH($A28,Material_Detail!$DE:$DE,0)+1,54))),0,IFERROR(INDEX(Material_Detail!$D:$DC,MATCH($A28,Material_Detail!$DE:$DE,0),54),0)),SUMIFS(T_Shipments[Confirmed_Qty],T_Shipments[Part Name],$A28,T_Shipments[Effective_Week],54))</f>
        <v/>
      </c>
      <c r="BD28">
        <f>IF(COUNTIF(Material_Detail!$DE:$DE,$A28)&gt;0,IF(ISNUMBER(SEARCH("[済]",INDEX(Material_Detail!$D:$DC,MATCH($A28,Material_Detail!$DE:$DE,0)+1,55))),0,IFERROR(INDEX(Material_Detail!$D:$DC,MATCH($A28,Material_Detail!$DE:$DE,0),55),0)),SUMIFS(T_Shipments[Confirmed_Qty],T_Shipments[Part Name],$A28,T_Shipments[Effective_Week],55))</f>
        <v/>
      </c>
      <c r="BE28">
        <f>IF(COUNTIF(Material_Detail!$DE:$DE,$A28)&gt;0,IF(ISNUMBER(SEARCH("[済]",INDEX(Material_Detail!$D:$DC,MATCH($A28,Material_Detail!$DE:$DE,0)+1,56))),0,IFERROR(INDEX(Material_Detail!$D:$DC,MATCH($A28,Material_Detail!$DE:$DE,0),56),0)),SUMIFS(T_Shipments[Confirmed_Qty],T_Shipments[Part Name],$A28,T_Shipments[Effective_Week],56))</f>
        <v/>
      </c>
      <c r="BF28">
        <f>IF(COUNTIF(Material_Detail!$DE:$DE,$A28)&gt;0,IF(ISNUMBER(SEARCH("[済]",INDEX(Material_Detail!$D:$DC,MATCH($A28,Material_Detail!$DE:$DE,0)+1,57))),0,IFERROR(INDEX(Material_Detail!$D:$DC,MATCH($A28,Material_Detail!$DE:$DE,0),57),0)),SUMIFS(T_Shipments[Confirmed_Qty],T_Shipments[Part Name],$A28,T_Shipments[Effective_Week],57))</f>
        <v/>
      </c>
      <c r="BG28">
        <f>IF(COUNTIF(Material_Detail!$DE:$DE,$A28)&gt;0,IF(ISNUMBER(SEARCH("[済]",INDEX(Material_Detail!$D:$DC,MATCH($A28,Material_Detail!$DE:$DE,0)+1,58))),0,IFERROR(INDEX(Material_Detail!$D:$DC,MATCH($A28,Material_Detail!$DE:$DE,0),58),0)),SUMIFS(T_Shipments[Confirmed_Qty],T_Shipments[Part Name],$A28,T_Shipments[Effective_Week],58))</f>
        <v/>
      </c>
      <c r="BH28">
        <f>IF(COUNTIF(Material_Detail!$DE:$DE,$A28)&gt;0,IF(ISNUMBER(SEARCH("[済]",INDEX(Material_Detail!$D:$DC,MATCH($A28,Material_Detail!$DE:$DE,0)+1,59))),0,IFERROR(INDEX(Material_Detail!$D:$DC,MATCH($A28,Material_Detail!$DE:$DE,0),59),0)),SUMIFS(T_Shipments[Confirmed_Qty],T_Shipments[Part Name],$A28,T_Shipments[Effective_Week],59))</f>
        <v/>
      </c>
      <c r="BI28">
        <f>IF(COUNTIF(Material_Detail!$DE:$DE,$A28)&gt;0,IF(ISNUMBER(SEARCH("[済]",INDEX(Material_Detail!$D:$DC,MATCH($A28,Material_Detail!$DE:$DE,0)+1,60))),0,IFERROR(INDEX(Material_Detail!$D:$DC,MATCH($A28,Material_Detail!$DE:$DE,0),60),0)),SUMIFS(T_Shipments[Confirmed_Qty],T_Shipments[Part Name],$A28,T_Shipments[Effective_Week],60))</f>
        <v/>
      </c>
      <c r="BJ28">
        <f>IF(COUNTIF(Material_Detail!$DE:$DE,$A28)&gt;0,IF(ISNUMBER(SEARCH("[済]",INDEX(Material_Detail!$D:$DC,MATCH($A28,Material_Detail!$DE:$DE,0)+1,61))),0,IFERROR(INDEX(Material_Detail!$D:$DC,MATCH($A28,Material_Detail!$DE:$DE,0),61),0)),SUMIFS(T_Shipments[Confirmed_Qty],T_Shipments[Part Name],$A28,T_Shipments[Effective_Week],61))</f>
        <v/>
      </c>
      <c r="BK28">
        <f>IF(COUNTIF(Material_Detail!$DE:$DE,$A28)&gt;0,IF(ISNUMBER(SEARCH("[済]",INDEX(Material_Detail!$D:$DC,MATCH($A28,Material_Detail!$DE:$DE,0)+1,62))),0,IFERROR(INDEX(Material_Detail!$D:$DC,MATCH($A28,Material_Detail!$DE:$DE,0),62),0)),SUMIFS(T_Shipments[Confirmed_Qty],T_Shipments[Part Name],$A28,T_Shipments[Effective_Week],62))</f>
        <v/>
      </c>
      <c r="BL28">
        <f>IF(COUNTIF(Material_Detail!$DE:$DE,$A28)&gt;0,IF(ISNUMBER(SEARCH("[済]",INDEX(Material_Detail!$D:$DC,MATCH($A28,Material_Detail!$DE:$DE,0)+1,63))),0,IFERROR(INDEX(Material_Detail!$D:$DC,MATCH($A28,Material_Detail!$DE:$DE,0),63),0)),SUMIFS(T_Shipments[Confirmed_Qty],T_Shipments[Part Name],$A28,T_Shipments[Effective_Week],63))</f>
        <v/>
      </c>
      <c r="BM28">
        <f>IF(COUNTIF(Material_Detail!$DE:$DE,$A28)&gt;0,IF(ISNUMBER(SEARCH("[済]",INDEX(Material_Detail!$D:$DC,MATCH($A28,Material_Detail!$DE:$DE,0)+1,64))),0,IFERROR(INDEX(Material_Detail!$D:$DC,MATCH($A28,Material_Detail!$DE:$DE,0),64),0)),SUMIFS(T_Shipments[Confirmed_Qty],T_Shipments[Part Name],$A28,T_Shipments[Effective_Week],64))</f>
        <v/>
      </c>
      <c r="BN28">
        <f>IF(COUNTIF(Material_Detail!$DE:$DE,$A28)&gt;0,IF(ISNUMBER(SEARCH("[済]",INDEX(Material_Detail!$D:$DC,MATCH($A28,Material_Detail!$DE:$DE,0)+1,65))),0,IFERROR(INDEX(Material_Detail!$D:$DC,MATCH($A28,Material_Detail!$DE:$DE,0),65),0)),SUMIFS(T_Shipments[Confirmed_Qty],T_Shipments[Part Name],$A28,T_Shipments[Effective_Week],65))</f>
        <v/>
      </c>
      <c r="BO28">
        <f>IF(COUNTIF(Material_Detail!$DE:$DE,$A28)&gt;0,IF(ISNUMBER(SEARCH("[済]",INDEX(Material_Detail!$D:$DC,MATCH($A28,Material_Detail!$DE:$DE,0)+1,66))),0,IFERROR(INDEX(Material_Detail!$D:$DC,MATCH($A28,Material_Detail!$DE:$DE,0),66),0)),SUMIFS(T_Shipments[Confirmed_Qty],T_Shipments[Part Name],$A28,T_Shipments[Effective_Week],66))</f>
        <v/>
      </c>
      <c r="BP28">
        <f>IF(COUNTIF(Material_Detail!$DE:$DE,$A28)&gt;0,IF(ISNUMBER(SEARCH("[済]",INDEX(Material_Detail!$D:$DC,MATCH($A28,Material_Detail!$DE:$DE,0)+1,67))),0,IFERROR(INDEX(Material_Detail!$D:$DC,MATCH($A28,Material_Detail!$DE:$DE,0),67),0)),SUMIFS(T_Shipments[Confirmed_Qty],T_Shipments[Part Name],$A28,T_Shipments[Effective_Week],67))</f>
        <v/>
      </c>
      <c r="BQ28">
        <f>IF(COUNTIF(Material_Detail!$DE:$DE,$A28)&gt;0,IF(ISNUMBER(SEARCH("[済]",INDEX(Material_Detail!$D:$DC,MATCH($A28,Material_Detail!$DE:$DE,0)+1,68))),0,IFERROR(INDEX(Material_Detail!$D:$DC,MATCH($A28,Material_Detail!$DE:$DE,0),68),0)),SUMIFS(T_Shipments[Confirmed_Qty],T_Shipments[Part Name],$A28,T_Shipments[Effective_Week],68))</f>
        <v/>
      </c>
      <c r="BR28">
        <f>IF(COUNTIF(Material_Detail!$DE:$DE,$A28)&gt;0,IF(ISNUMBER(SEARCH("[済]",INDEX(Material_Detail!$D:$DC,MATCH($A28,Material_Detail!$DE:$DE,0)+1,69))),0,IFERROR(INDEX(Material_Detail!$D:$DC,MATCH($A28,Material_Detail!$DE:$DE,0),69),0)),SUMIFS(T_Shipments[Confirmed_Qty],T_Shipments[Part Name],$A28,T_Shipments[Effective_Week],69))</f>
        <v/>
      </c>
      <c r="BS28">
        <f>IF(COUNTIF(Material_Detail!$DE:$DE,$A28)&gt;0,IF(ISNUMBER(SEARCH("[済]",INDEX(Material_Detail!$D:$DC,MATCH($A28,Material_Detail!$DE:$DE,0)+1,70))),0,IFERROR(INDEX(Material_Detail!$D:$DC,MATCH($A28,Material_Detail!$DE:$DE,0),70),0)),SUMIFS(T_Shipments[Confirmed_Qty],T_Shipments[Part Name],$A28,T_Shipments[Effective_Week],70))</f>
        <v/>
      </c>
      <c r="BT28">
        <f>IF(COUNTIF(Material_Detail!$DE:$DE,$A28)&gt;0,IF(ISNUMBER(SEARCH("[済]",INDEX(Material_Detail!$D:$DC,MATCH($A28,Material_Detail!$DE:$DE,0)+1,71))),0,IFERROR(INDEX(Material_Detail!$D:$DC,MATCH($A28,Material_Detail!$DE:$DE,0),71),0)),SUMIFS(T_Shipments[Confirmed_Qty],T_Shipments[Part Name],$A28,T_Shipments[Effective_Week],71))</f>
        <v/>
      </c>
      <c r="BU28">
        <f>IF(COUNTIF(Material_Detail!$DE:$DE,$A28)&gt;0,IF(ISNUMBER(SEARCH("[済]",INDEX(Material_Detail!$D:$DC,MATCH($A28,Material_Detail!$DE:$DE,0)+1,72))),0,IFERROR(INDEX(Material_Detail!$D:$DC,MATCH($A28,Material_Detail!$DE:$DE,0),72),0)),SUMIFS(T_Shipments[Confirmed_Qty],T_Shipments[Part Name],$A28,T_Shipments[Effective_Week],72))</f>
        <v/>
      </c>
      <c r="BV28">
        <f>IF(COUNTIF(Material_Detail!$DE:$DE,$A28)&gt;0,IF(ISNUMBER(SEARCH("[済]",INDEX(Material_Detail!$D:$DC,MATCH($A28,Material_Detail!$DE:$DE,0)+1,73))),0,IFERROR(INDEX(Material_Detail!$D:$DC,MATCH($A28,Material_Detail!$DE:$DE,0),73),0)),SUMIFS(T_Shipments[Confirmed_Qty],T_Shipments[Part Name],$A28,T_Shipments[Effective_Week],73))</f>
        <v/>
      </c>
      <c r="BW28">
        <f>IF(COUNTIF(Material_Detail!$DE:$DE,$A28)&gt;0,IF(ISNUMBER(SEARCH("[済]",INDEX(Material_Detail!$D:$DC,MATCH($A28,Material_Detail!$DE:$DE,0)+1,74))),0,IFERROR(INDEX(Material_Detail!$D:$DC,MATCH($A28,Material_Detail!$DE:$DE,0),74),0)),SUMIFS(T_Shipments[Confirmed_Qty],T_Shipments[Part Name],$A28,T_Shipments[Effective_Week],74))</f>
        <v/>
      </c>
      <c r="BX28">
        <f>IF(COUNTIF(Material_Detail!$DE:$DE,$A28)&gt;0,IF(ISNUMBER(SEARCH("[済]",INDEX(Material_Detail!$D:$DC,MATCH($A28,Material_Detail!$DE:$DE,0)+1,75))),0,IFERROR(INDEX(Material_Detail!$D:$DC,MATCH($A28,Material_Detail!$DE:$DE,0),75),0)),SUMIFS(T_Shipments[Confirmed_Qty],T_Shipments[Part Name],$A28,T_Shipments[Effective_Week],75))</f>
        <v/>
      </c>
      <c r="BY28">
        <f>IF(COUNTIF(Material_Detail!$DE:$DE,$A28)&gt;0,IF(ISNUMBER(SEARCH("[済]",INDEX(Material_Detail!$D:$DC,MATCH($A28,Material_Detail!$DE:$DE,0)+1,76))),0,IFERROR(INDEX(Material_Detail!$D:$DC,MATCH($A28,Material_Detail!$DE:$DE,0),76),0)),SUMIFS(T_Shipments[Confirmed_Qty],T_Shipments[Part Name],$A28,T_Shipments[Effective_Week],76))</f>
        <v/>
      </c>
      <c r="BZ28">
        <f>IF(COUNTIF(Material_Detail!$DE:$DE,$A28)&gt;0,IF(ISNUMBER(SEARCH("[済]",INDEX(Material_Detail!$D:$DC,MATCH($A28,Material_Detail!$DE:$DE,0)+1,77))),0,IFERROR(INDEX(Material_Detail!$D:$DC,MATCH($A28,Material_Detail!$DE:$DE,0),77),0)),SUMIFS(T_Shipments[Confirmed_Qty],T_Shipments[Part Name],$A28,T_Shipments[Effective_Week],77))</f>
        <v/>
      </c>
      <c r="CA28">
        <f>IF(COUNTIF(Material_Detail!$DE:$DE,$A28)&gt;0,IF(ISNUMBER(SEARCH("[済]",INDEX(Material_Detail!$D:$DC,MATCH($A28,Material_Detail!$DE:$DE,0)+1,78))),0,IFERROR(INDEX(Material_Detail!$D:$DC,MATCH($A28,Material_Detail!$DE:$DE,0),78),0)),SUMIFS(T_Shipments[Confirmed_Qty],T_Shipments[Part Name],$A28,T_Shipments[Effective_Week],78))</f>
        <v/>
      </c>
      <c r="CB28">
        <f>IF(COUNTIF(Material_Detail!$DE:$DE,$A28)&gt;0,IF(ISNUMBER(SEARCH("[済]",INDEX(Material_Detail!$D:$DC,MATCH($A28,Material_Detail!$DE:$DE,0)+1,79))),0,IFERROR(INDEX(Material_Detail!$D:$DC,MATCH($A28,Material_Detail!$DE:$DE,0),79),0)),SUMIFS(T_Shipments[Confirmed_Qty],T_Shipments[Part Name],$A28,T_Shipments[Effective_Week],79))</f>
        <v/>
      </c>
      <c r="CC28">
        <f>IF(COUNTIF(Material_Detail!$DE:$DE,$A28)&gt;0,IF(ISNUMBER(SEARCH("[済]",INDEX(Material_Detail!$D:$DC,MATCH($A28,Material_Detail!$DE:$DE,0)+1,80))),0,IFERROR(INDEX(Material_Detail!$D:$DC,MATCH($A28,Material_Detail!$DE:$DE,0),80),0)),SUMIFS(T_Shipments[Confirmed_Qty],T_Shipments[Part Name],$A28,T_Shipments[Effective_Week],80))</f>
        <v/>
      </c>
      <c r="CD28">
        <f>IF(COUNTIF(Material_Detail!$DE:$DE,$A28)&gt;0,IF(ISNUMBER(SEARCH("[済]",INDEX(Material_Detail!$D:$DC,MATCH($A28,Material_Detail!$DE:$DE,0)+1,81))),0,IFERROR(INDEX(Material_Detail!$D:$DC,MATCH($A28,Material_Detail!$DE:$DE,0),81),0)),SUMIFS(T_Shipments[Confirmed_Qty],T_Shipments[Part Name],$A28,T_Shipments[Effective_Week],81))</f>
        <v/>
      </c>
      <c r="CE28">
        <f>IF(COUNTIF(Material_Detail!$DE:$DE,$A28)&gt;0,IF(ISNUMBER(SEARCH("[済]",INDEX(Material_Detail!$D:$DC,MATCH($A28,Material_Detail!$DE:$DE,0)+1,82))),0,IFERROR(INDEX(Material_Detail!$D:$DC,MATCH($A28,Material_Detail!$DE:$DE,0),82),0)),SUMIFS(T_Shipments[Confirmed_Qty],T_Shipments[Part Name],$A28,T_Shipments[Effective_Week],82))</f>
        <v/>
      </c>
      <c r="CF28">
        <f>IF(COUNTIF(Material_Detail!$DE:$DE,$A28)&gt;0,IF(ISNUMBER(SEARCH("[済]",INDEX(Material_Detail!$D:$DC,MATCH($A28,Material_Detail!$DE:$DE,0)+1,83))),0,IFERROR(INDEX(Material_Detail!$D:$DC,MATCH($A28,Material_Detail!$DE:$DE,0),83),0)),SUMIFS(T_Shipments[Confirmed_Qty],T_Shipments[Part Name],$A28,T_Shipments[Effective_Week],83))</f>
        <v/>
      </c>
      <c r="CG28">
        <f>IF(COUNTIF(Material_Detail!$DE:$DE,$A28)&gt;0,IF(ISNUMBER(SEARCH("[済]",INDEX(Material_Detail!$D:$DC,MATCH($A28,Material_Detail!$DE:$DE,0)+1,84))),0,IFERROR(INDEX(Material_Detail!$D:$DC,MATCH($A28,Material_Detail!$DE:$DE,0),84),0)),SUMIFS(T_Shipments[Confirmed_Qty],T_Shipments[Part Name],$A28,T_Shipments[Effective_Week],84))</f>
        <v/>
      </c>
      <c r="CH28">
        <f>IF(COUNTIF(Material_Detail!$DE:$DE,$A28)&gt;0,IF(ISNUMBER(SEARCH("[済]",INDEX(Material_Detail!$D:$DC,MATCH($A28,Material_Detail!$DE:$DE,0)+1,85))),0,IFERROR(INDEX(Material_Detail!$D:$DC,MATCH($A28,Material_Detail!$DE:$DE,0),85),0)),SUMIFS(T_Shipments[Confirmed_Qty],T_Shipments[Part Name],$A28,T_Shipments[Effective_Week],85))</f>
        <v/>
      </c>
      <c r="CI28">
        <f>IF(COUNTIF(Material_Detail!$DE:$DE,$A28)&gt;0,IF(ISNUMBER(SEARCH("[済]",INDEX(Material_Detail!$D:$DC,MATCH($A28,Material_Detail!$DE:$DE,0)+1,86))),0,IFERROR(INDEX(Material_Detail!$D:$DC,MATCH($A28,Material_Detail!$DE:$DE,0),86),0)),SUMIFS(T_Shipments[Confirmed_Qty],T_Shipments[Part Name],$A28,T_Shipments[Effective_Week],86))</f>
        <v/>
      </c>
      <c r="CJ28">
        <f>IF(COUNTIF(Material_Detail!$DE:$DE,$A28)&gt;0,IF(ISNUMBER(SEARCH("[済]",INDEX(Material_Detail!$D:$DC,MATCH($A28,Material_Detail!$DE:$DE,0)+1,87))),0,IFERROR(INDEX(Material_Detail!$D:$DC,MATCH($A28,Material_Detail!$DE:$DE,0),87),0)),SUMIFS(T_Shipments[Confirmed_Qty],T_Shipments[Part Name],$A28,T_Shipments[Effective_Week],87))</f>
        <v/>
      </c>
      <c r="CK28">
        <f>IF(COUNTIF(Material_Detail!$DE:$DE,$A28)&gt;0,IF(ISNUMBER(SEARCH("[済]",INDEX(Material_Detail!$D:$DC,MATCH($A28,Material_Detail!$DE:$DE,0)+1,88))),0,IFERROR(INDEX(Material_Detail!$D:$DC,MATCH($A28,Material_Detail!$DE:$DE,0),88),0)),SUMIFS(T_Shipments[Confirmed_Qty],T_Shipments[Part Name],$A28,T_Shipments[Effective_Week],88))</f>
        <v/>
      </c>
      <c r="CL28">
        <f>IF(COUNTIF(Material_Detail!$DE:$DE,$A28)&gt;0,IF(ISNUMBER(SEARCH("[済]",INDEX(Material_Detail!$D:$DC,MATCH($A28,Material_Detail!$DE:$DE,0)+1,89))),0,IFERROR(INDEX(Material_Detail!$D:$DC,MATCH($A28,Material_Detail!$DE:$DE,0),89),0)),SUMIFS(T_Shipments[Confirmed_Qty],T_Shipments[Part Name],$A28,T_Shipments[Effective_Week],89))</f>
        <v/>
      </c>
      <c r="CM28">
        <f>IF(COUNTIF(Material_Detail!$DE:$DE,$A28)&gt;0,IF(ISNUMBER(SEARCH("[済]",INDEX(Material_Detail!$D:$DC,MATCH($A28,Material_Detail!$DE:$DE,0)+1,90))),0,IFERROR(INDEX(Material_Detail!$D:$DC,MATCH($A28,Material_Detail!$DE:$DE,0),90),0)),SUMIFS(T_Shipments[Confirmed_Qty],T_Shipments[Part Name],$A28,T_Shipments[Effective_Week],90))</f>
        <v/>
      </c>
      <c r="CN28">
        <f>IF(COUNTIF(Material_Detail!$DE:$DE,$A28)&gt;0,IF(ISNUMBER(SEARCH("[済]",INDEX(Material_Detail!$D:$DC,MATCH($A28,Material_Detail!$DE:$DE,0)+1,91))),0,IFERROR(INDEX(Material_Detail!$D:$DC,MATCH($A28,Material_Detail!$DE:$DE,0),91),0)),SUMIFS(T_Shipments[Confirmed_Qty],T_Shipments[Part Name],$A28,T_Shipments[Effective_Week],91))</f>
        <v/>
      </c>
      <c r="CO28">
        <f>IF(COUNTIF(Material_Detail!$DE:$DE,$A28)&gt;0,IF(ISNUMBER(SEARCH("[済]",INDEX(Material_Detail!$D:$DC,MATCH($A28,Material_Detail!$DE:$DE,0)+1,92))),0,IFERROR(INDEX(Material_Detail!$D:$DC,MATCH($A28,Material_Detail!$DE:$DE,0),92),0)),SUMIFS(T_Shipments[Confirmed_Qty],T_Shipments[Part Name],$A28,T_Shipments[Effective_Week],92))</f>
        <v/>
      </c>
      <c r="CP28">
        <f>IF(COUNTIF(Material_Detail!$DE:$DE,$A28)&gt;0,IF(ISNUMBER(SEARCH("[済]",INDEX(Material_Detail!$D:$DC,MATCH($A28,Material_Detail!$DE:$DE,0)+1,93))),0,IFERROR(INDEX(Material_Detail!$D:$DC,MATCH($A28,Material_Detail!$DE:$DE,0),93),0)),SUMIFS(T_Shipments[Confirmed_Qty],T_Shipments[Part Name],$A28,T_Shipments[Effective_Week],93))</f>
        <v/>
      </c>
      <c r="CQ28">
        <f>IF(COUNTIF(Material_Detail!$DE:$DE,$A28)&gt;0,IF(ISNUMBER(SEARCH("[済]",INDEX(Material_Detail!$D:$DC,MATCH($A28,Material_Detail!$DE:$DE,0)+1,94))),0,IFERROR(INDEX(Material_Detail!$D:$DC,MATCH($A28,Material_Detail!$DE:$DE,0),94),0)),SUMIFS(T_Shipments[Confirmed_Qty],T_Shipments[Part Name],$A28,T_Shipments[Effective_Week],94))</f>
        <v/>
      </c>
      <c r="CR28">
        <f>IF(COUNTIF(Material_Detail!$DE:$DE,$A28)&gt;0,IF(ISNUMBER(SEARCH("[済]",INDEX(Material_Detail!$D:$DC,MATCH($A28,Material_Detail!$DE:$DE,0)+1,95))),0,IFERROR(INDEX(Material_Detail!$D:$DC,MATCH($A28,Material_Detail!$DE:$DE,0),95),0)),SUMIFS(T_Shipments[Confirmed_Qty],T_Shipments[Part Name],$A28,T_Shipments[Effective_Week],95))</f>
        <v/>
      </c>
      <c r="CS28">
        <f>IF(COUNTIF(Material_Detail!$DE:$DE,$A28)&gt;0,IF(ISNUMBER(SEARCH("[済]",INDEX(Material_Detail!$D:$DC,MATCH($A28,Material_Detail!$DE:$DE,0)+1,96))),0,IFERROR(INDEX(Material_Detail!$D:$DC,MATCH($A28,Material_Detail!$DE:$DE,0),96),0)),SUMIFS(T_Shipments[Confirmed_Qty],T_Shipments[Part Name],$A28,T_Shipments[Effective_Week],96))</f>
        <v/>
      </c>
      <c r="CT28">
        <f>IF(COUNTIF(Material_Detail!$DE:$DE,$A28)&gt;0,IF(ISNUMBER(SEARCH("[済]",INDEX(Material_Detail!$D:$DC,MATCH($A28,Material_Detail!$DE:$DE,0)+1,97))),0,IFERROR(INDEX(Material_Detail!$D:$DC,MATCH($A28,Material_Detail!$DE:$DE,0),97),0)),SUMIFS(T_Shipments[Confirmed_Qty],T_Shipments[Part Name],$A28,T_Shipments[Effective_Week],97))</f>
        <v/>
      </c>
      <c r="CU28">
        <f>IF(COUNTIF(Material_Detail!$DE:$DE,$A28)&gt;0,IF(ISNUMBER(SEARCH("[済]",INDEX(Material_Detail!$D:$DC,MATCH($A28,Material_Detail!$DE:$DE,0)+1,98))),0,IFERROR(INDEX(Material_Detail!$D:$DC,MATCH($A28,Material_Detail!$DE:$DE,0),98),0)),SUMIFS(T_Shipments[Confirmed_Qty],T_Shipments[Part Name],$A28,T_Shipments[Effective_Week],98))</f>
        <v/>
      </c>
      <c r="CV28">
        <f>IF(COUNTIF(Material_Detail!$DE:$DE,$A28)&gt;0,IF(ISNUMBER(SEARCH("[済]",INDEX(Material_Detail!$D:$DC,MATCH($A28,Material_Detail!$DE:$DE,0)+1,99))),0,IFERROR(INDEX(Material_Detail!$D:$DC,MATCH($A28,Material_Detail!$DE:$DE,0),99),0)),SUMIFS(T_Shipments[Confirmed_Qty],T_Shipments[Part Name],$A28,T_Shipments[Effective_Week],99))</f>
        <v/>
      </c>
      <c r="CW28">
        <f>IF(COUNTIF(Material_Detail!$DE:$DE,$A28)&gt;0,IF(ISNUMBER(SEARCH("[済]",INDEX(Material_Detail!$D:$DC,MATCH($A28,Material_Detail!$DE:$DE,0)+1,100))),0,IFERROR(INDEX(Material_Detail!$D:$DC,MATCH($A28,Material_Detail!$DE:$DE,0),100),0)),SUMIFS(T_Shipments[Confirmed_Qty],T_Shipments[Part Name],$A28,T_Shipments[Effective_Week],100))</f>
        <v/>
      </c>
      <c r="CX28">
        <f>IF(COUNTIF(Material_Detail!$DE:$DE,$A28)&gt;0,IF(ISNUMBER(SEARCH("[済]",INDEX(Material_Detail!$D:$DC,MATCH($A28,Material_Detail!$DE:$DE,0)+1,101))),0,IFERROR(INDEX(Material_Detail!$D:$DC,MATCH($A28,Material_Detail!$DE:$DE,0),101),0)),SUMIFS(T_Shipments[Confirmed_Qty],T_Shipments[Part Name],$A28,T_Shipments[Effective_Week],101))</f>
        <v/>
      </c>
      <c r="CY28">
        <f>IF(COUNTIF(Material_Detail!$DE:$DE,$A28)&gt;0,IF(ISNUMBER(SEARCH("[済]",INDEX(Material_Detail!$D:$DC,MATCH($A28,Material_Detail!$DE:$DE,0)+1,102))),0,IFERROR(INDEX(Material_Detail!$D:$DC,MATCH($A28,Material_Detail!$DE:$DE,0),102),0)),SUMIFS(T_Shipments[Confirmed_Qty],T_Shipments[Part Name],$A28,T_Shipments[Effective_Week],102))</f>
        <v/>
      </c>
      <c r="CZ28">
        <f>IF(COUNTIF(Material_Detail!$DE:$DE,$A28)&gt;0,IF(ISNUMBER(SEARCH("[済]",INDEX(Material_Detail!$D:$DC,MATCH($A28,Material_Detail!$DE:$DE,0)+1,103))),0,IFERROR(INDEX(Material_Detail!$D:$DC,MATCH($A28,Material_Detail!$DE:$DE,0),103),0)),SUMIFS(T_Shipments[Confirmed_Qty],T_Shipments[Part Name],$A28,T_Shipments[Effective_Week],103))</f>
        <v/>
      </c>
      <c r="DA28">
        <f>IF(COUNTIF(Material_Detail!$DE:$DE,$A28)&gt;0,IF(ISNUMBER(SEARCH("[済]",INDEX(Material_Detail!$D:$DC,MATCH($A28,Material_Detail!$DE:$DE,0)+1,104))),0,IFERROR(INDEX(Material_Detail!$D:$DC,MATCH($A28,Material_Detail!$DE:$DE,0),104),0)),SUMIFS(T_Shipments[Confirmed_Qty],T_Shipments[Part Name],$A28,T_Shipments[Effective_Week],104))</f>
        <v/>
      </c>
    </row>
    <row r="29">
      <c r="A29" t="inlineStr">
        <is>
          <t>CHEM-1120</t>
        </is>
      </c>
      <c r="B29">
        <f>IF(COUNTIF(Material_Detail!$DE:$DE,$A29)&gt;0,IF(ISNUMBER(SEARCH("[済]",INDEX(Material_Detail!$D:$DC,MATCH($A29,Material_Detail!$DE:$DE,0)+1,1))),0,IFERROR(INDEX(Material_Detail!$D:$DC,MATCH($A29,Material_Detail!$DE:$DE,0),1),0)),SUMIFS(T_Shipments[Confirmed_Qty],T_Shipments[Part Name],$A29,T_Shipments[Effective_Week],1))</f>
        <v/>
      </c>
      <c r="C29">
        <f>IF(COUNTIF(Material_Detail!$DE:$DE,$A29)&gt;0,IF(ISNUMBER(SEARCH("[済]",INDEX(Material_Detail!$D:$DC,MATCH($A29,Material_Detail!$DE:$DE,0)+1,2))),0,IFERROR(INDEX(Material_Detail!$D:$DC,MATCH($A29,Material_Detail!$DE:$DE,0),2),0)),SUMIFS(T_Shipments[Confirmed_Qty],T_Shipments[Part Name],$A29,T_Shipments[Effective_Week],2))</f>
        <v/>
      </c>
      <c r="D29">
        <f>IF(COUNTIF(Material_Detail!$DE:$DE,$A29)&gt;0,IF(ISNUMBER(SEARCH("[済]",INDEX(Material_Detail!$D:$DC,MATCH($A29,Material_Detail!$DE:$DE,0)+1,3))),0,IFERROR(INDEX(Material_Detail!$D:$DC,MATCH($A29,Material_Detail!$DE:$DE,0),3),0)),SUMIFS(T_Shipments[Confirmed_Qty],T_Shipments[Part Name],$A29,T_Shipments[Effective_Week],3))</f>
        <v/>
      </c>
      <c r="E29">
        <f>IF(COUNTIF(Material_Detail!$DE:$DE,$A29)&gt;0,IF(ISNUMBER(SEARCH("[済]",INDEX(Material_Detail!$D:$DC,MATCH($A29,Material_Detail!$DE:$DE,0)+1,4))),0,IFERROR(INDEX(Material_Detail!$D:$DC,MATCH($A29,Material_Detail!$DE:$DE,0),4),0)),SUMIFS(T_Shipments[Confirmed_Qty],T_Shipments[Part Name],$A29,T_Shipments[Effective_Week],4))</f>
        <v/>
      </c>
      <c r="F29">
        <f>IF(COUNTIF(Material_Detail!$DE:$DE,$A29)&gt;0,IF(ISNUMBER(SEARCH("[済]",INDEX(Material_Detail!$D:$DC,MATCH($A29,Material_Detail!$DE:$DE,0)+1,5))),0,IFERROR(INDEX(Material_Detail!$D:$DC,MATCH($A29,Material_Detail!$DE:$DE,0),5),0)),SUMIFS(T_Shipments[Confirmed_Qty],T_Shipments[Part Name],$A29,T_Shipments[Effective_Week],5))</f>
        <v/>
      </c>
      <c r="G29">
        <f>IF(COUNTIF(Material_Detail!$DE:$DE,$A29)&gt;0,IF(ISNUMBER(SEARCH("[済]",INDEX(Material_Detail!$D:$DC,MATCH($A29,Material_Detail!$DE:$DE,0)+1,6))),0,IFERROR(INDEX(Material_Detail!$D:$DC,MATCH($A29,Material_Detail!$DE:$DE,0),6),0)),SUMIFS(T_Shipments[Confirmed_Qty],T_Shipments[Part Name],$A29,T_Shipments[Effective_Week],6))</f>
        <v/>
      </c>
      <c r="H29">
        <f>IF(COUNTIF(Material_Detail!$DE:$DE,$A29)&gt;0,IF(ISNUMBER(SEARCH("[済]",INDEX(Material_Detail!$D:$DC,MATCH($A29,Material_Detail!$DE:$DE,0)+1,7))),0,IFERROR(INDEX(Material_Detail!$D:$DC,MATCH($A29,Material_Detail!$DE:$DE,0),7),0)),SUMIFS(T_Shipments[Confirmed_Qty],T_Shipments[Part Name],$A29,T_Shipments[Effective_Week],7))</f>
        <v/>
      </c>
      <c r="I29">
        <f>IF(COUNTIF(Material_Detail!$DE:$DE,$A29)&gt;0,IF(ISNUMBER(SEARCH("[済]",INDEX(Material_Detail!$D:$DC,MATCH($A29,Material_Detail!$DE:$DE,0)+1,8))),0,IFERROR(INDEX(Material_Detail!$D:$DC,MATCH($A29,Material_Detail!$DE:$DE,0),8),0)),SUMIFS(T_Shipments[Confirmed_Qty],T_Shipments[Part Name],$A29,T_Shipments[Effective_Week],8))</f>
        <v/>
      </c>
      <c r="J29">
        <f>IF(COUNTIF(Material_Detail!$DE:$DE,$A29)&gt;0,IF(ISNUMBER(SEARCH("[済]",INDEX(Material_Detail!$D:$DC,MATCH($A29,Material_Detail!$DE:$DE,0)+1,9))),0,IFERROR(INDEX(Material_Detail!$D:$DC,MATCH($A29,Material_Detail!$DE:$DE,0),9),0)),SUMIFS(T_Shipments[Confirmed_Qty],T_Shipments[Part Name],$A29,T_Shipments[Effective_Week],9))</f>
        <v/>
      </c>
      <c r="K29">
        <f>IF(COUNTIF(Material_Detail!$DE:$DE,$A29)&gt;0,IF(ISNUMBER(SEARCH("[済]",INDEX(Material_Detail!$D:$DC,MATCH($A29,Material_Detail!$DE:$DE,0)+1,10))),0,IFERROR(INDEX(Material_Detail!$D:$DC,MATCH($A29,Material_Detail!$DE:$DE,0),10),0)),SUMIFS(T_Shipments[Confirmed_Qty],T_Shipments[Part Name],$A29,T_Shipments[Effective_Week],10))</f>
        <v/>
      </c>
      <c r="L29">
        <f>IF(COUNTIF(Material_Detail!$DE:$DE,$A29)&gt;0,IF(ISNUMBER(SEARCH("[済]",INDEX(Material_Detail!$D:$DC,MATCH($A29,Material_Detail!$DE:$DE,0)+1,11))),0,IFERROR(INDEX(Material_Detail!$D:$DC,MATCH($A29,Material_Detail!$DE:$DE,0),11),0)),SUMIFS(T_Shipments[Confirmed_Qty],T_Shipments[Part Name],$A29,T_Shipments[Effective_Week],11))</f>
        <v/>
      </c>
      <c r="M29">
        <f>IF(COUNTIF(Material_Detail!$DE:$DE,$A29)&gt;0,IF(ISNUMBER(SEARCH("[済]",INDEX(Material_Detail!$D:$DC,MATCH($A29,Material_Detail!$DE:$DE,0)+1,12))),0,IFERROR(INDEX(Material_Detail!$D:$DC,MATCH($A29,Material_Detail!$DE:$DE,0),12),0)),SUMIFS(T_Shipments[Confirmed_Qty],T_Shipments[Part Name],$A29,T_Shipments[Effective_Week],12))</f>
        <v/>
      </c>
      <c r="N29">
        <f>IF(COUNTIF(Material_Detail!$DE:$DE,$A29)&gt;0,IF(ISNUMBER(SEARCH("[済]",INDEX(Material_Detail!$D:$DC,MATCH($A29,Material_Detail!$DE:$DE,0)+1,13))),0,IFERROR(INDEX(Material_Detail!$D:$DC,MATCH($A29,Material_Detail!$DE:$DE,0),13),0)),SUMIFS(T_Shipments[Confirmed_Qty],T_Shipments[Part Name],$A29,T_Shipments[Effective_Week],13))</f>
        <v/>
      </c>
      <c r="O29">
        <f>IF(COUNTIF(Material_Detail!$DE:$DE,$A29)&gt;0,IF(ISNUMBER(SEARCH("[済]",INDEX(Material_Detail!$D:$DC,MATCH($A29,Material_Detail!$DE:$DE,0)+1,14))),0,IFERROR(INDEX(Material_Detail!$D:$DC,MATCH($A29,Material_Detail!$DE:$DE,0),14),0)),SUMIFS(T_Shipments[Confirmed_Qty],T_Shipments[Part Name],$A29,T_Shipments[Effective_Week],14))</f>
        <v/>
      </c>
      <c r="P29">
        <f>IF(COUNTIF(Material_Detail!$DE:$DE,$A29)&gt;0,IF(ISNUMBER(SEARCH("[済]",INDEX(Material_Detail!$D:$DC,MATCH($A29,Material_Detail!$DE:$DE,0)+1,15))),0,IFERROR(INDEX(Material_Detail!$D:$DC,MATCH($A29,Material_Detail!$DE:$DE,0),15),0)),SUMIFS(T_Shipments[Confirmed_Qty],T_Shipments[Part Name],$A29,T_Shipments[Effective_Week],15))</f>
        <v/>
      </c>
      <c r="Q29">
        <f>IF(COUNTIF(Material_Detail!$DE:$DE,$A29)&gt;0,IF(ISNUMBER(SEARCH("[済]",INDEX(Material_Detail!$D:$DC,MATCH($A29,Material_Detail!$DE:$DE,0)+1,16))),0,IFERROR(INDEX(Material_Detail!$D:$DC,MATCH($A29,Material_Detail!$DE:$DE,0),16),0)),SUMIFS(T_Shipments[Confirmed_Qty],T_Shipments[Part Name],$A29,T_Shipments[Effective_Week],16))</f>
        <v/>
      </c>
      <c r="R29">
        <f>IF(COUNTIF(Material_Detail!$DE:$DE,$A29)&gt;0,IF(ISNUMBER(SEARCH("[済]",INDEX(Material_Detail!$D:$DC,MATCH($A29,Material_Detail!$DE:$DE,0)+1,17))),0,IFERROR(INDEX(Material_Detail!$D:$DC,MATCH($A29,Material_Detail!$DE:$DE,0),17),0)),SUMIFS(T_Shipments[Confirmed_Qty],T_Shipments[Part Name],$A29,T_Shipments[Effective_Week],17))</f>
        <v/>
      </c>
      <c r="S29">
        <f>IF(COUNTIF(Material_Detail!$DE:$DE,$A29)&gt;0,IF(ISNUMBER(SEARCH("[済]",INDEX(Material_Detail!$D:$DC,MATCH($A29,Material_Detail!$DE:$DE,0)+1,18))),0,IFERROR(INDEX(Material_Detail!$D:$DC,MATCH($A29,Material_Detail!$DE:$DE,0),18),0)),SUMIFS(T_Shipments[Confirmed_Qty],T_Shipments[Part Name],$A29,T_Shipments[Effective_Week],18))</f>
        <v/>
      </c>
      <c r="T29">
        <f>IF(COUNTIF(Material_Detail!$DE:$DE,$A29)&gt;0,IF(ISNUMBER(SEARCH("[済]",INDEX(Material_Detail!$D:$DC,MATCH($A29,Material_Detail!$DE:$DE,0)+1,19))),0,IFERROR(INDEX(Material_Detail!$D:$DC,MATCH($A29,Material_Detail!$DE:$DE,0),19),0)),SUMIFS(T_Shipments[Confirmed_Qty],T_Shipments[Part Name],$A29,T_Shipments[Effective_Week],19))</f>
        <v/>
      </c>
      <c r="U29">
        <f>IF(COUNTIF(Material_Detail!$DE:$DE,$A29)&gt;0,IF(ISNUMBER(SEARCH("[済]",INDEX(Material_Detail!$D:$DC,MATCH($A29,Material_Detail!$DE:$DE,0)+1,20))),0,IFERROR(INDEX(Material_Detail!$D:$DC,MATCH($A29,Material_Detail!$DE:$DE,0),20),0)),SUMIFS(T_Shipments[Confirmed_Qty],T_Shipments[Part Name],$A29,T_Shipments[Effective_Week],20))</f>
        <v/>
      </c>
      <c r="V29">
        <f>IF(COUNTIF(Material_Detail!$DE:$DE,$A29)&gt;0,IF(ISNUMBER(SEARCH("[済]",INDEX(Material_Detail!$D:$DC,MATCH($A29,Material_Detail!$DE:$DE,0)+1,21))),0,IFERROR(INDEX(Material_Detail!$D:$DC,MATCH($A29,Material_Detail!$DE:$DE,0),21),0)),SUMIFS(T_Shipments[Confirmed_Qty],T_Shipments[Part Name],$A29,T_Shipments[Effective_Week],21))</f>
        <v/>
      </c>
      <c r="W29">
        <f>IF(COUNTIF(Material_Detail!$DE:$DE,$A29)&gt;0,IF(ISNUMBER(SEARCH("[済]",INDEX(Material_Detail!$D:$DC,MATCH($A29,Material_Detail!$DE:$DE,0)+1,22))),0,IFERROR(INDEX(Material_Detail!$D:$DC,MATCH($A29,Material_Detail!$DE:$DE,0),22),0)),SUMIFS(T_Shipments[Confirmed_Qty],T_Shipments[Part Name],$A29,T_Shipments[Effective_Week],22))</f>
        <v/>
      </c>
      <c r="X29">
        <f>IF(COUNTIF(Material_Detail!$DE:$DE,$A29)&gt;0,IF(ISNUMBER(SEARCH("[済]",INDEX(Material_Detail!$D:$DC,MATCH($A29,Material_Detail!$DE:$DE,0)+1,23))),0,IFERROR(INDEX(Material_Detail!$D:$DC,MATCH($A29,Material_Detail!$DE:$DE,0),23),0)),SUMIFS(T_Shipments[Confirmed_Qty],T_Shipments[Part Name],$A29,T_Shipments[Effective_Week],23))</f>
        <v/>
      </c>
      <c r="Y29">
        <f>IF(COUNTIF(Material_Detail!$DE:$DE,$A29)&gt;0,IF(ISNUMBER(SEARCH("[済]",INDEX(Material_Detail!$D:$DC,MATCH($A29,Material_Detail!$DE:$DE,0)+1,24))),0,IFERROR(INDEX(Material_Detail!$D:$DC,MATCH($A29,Material_Detail!$DE:$DE,0),24),0)),SUMIFS(T_Shipments[Confirmed_Qty],T_Shipments[Part Name],$A29,T_Shipments[Effective_Week],24))</f>
        <v/>
      </c>
      <c r="Z29">
        <f>IF(COUNTIF(Material_Detail!$DE:$DE,$A29)&gt;0,IF(ISNUMBER(SEARCH("[済]",INDEX(Material_Detail!$D:$DC,MATCH($A29,Material_Detail!$DE:$DE,0)+1,25))),0,IFERROR(INDEX(Material_Detail!$D:$DC,MATCH($A29,Material_Detail!$DE:$DE,0),25),0)),SUMIFS(T_Shipments[Confirmed_Qty],T_Shipments[Part Name],$A29,T_Shipments[Effective_Week],25))</f>
        <v/>
      </c>
      <c r="AA29">
        <f>IF(COUNTIF(Material_Detail!$DE:$DE,$A29)&gt;0,IF(ISNUMBER(SEARCH("[済]",INDEX(Material_Detail!$D:$DC,MATCH($A29,Material_Detail!$DE:$DE,0)+1,26))),0,IFERROR(INDEX(Material_Detail!$D:$DC,MATCH($A29,Material_Detail!$DE:$DE,0),26),0)),SUMIFS(T_Shipments[Confirmed_Qty],T_Shipments[Part Name],$A29,T_Shipments[Effective_Week],26))</f>
        <v/>
      </c>
      <c r="AB29">
        <f>IF(COUNTIF(Material_Detail!$DE:$DE,$A29)&gt;0,IF(ISNUMBER(SEARCH("[済]",INDEX(Material_Detail!$D:$DC,MATCH($A29,Material_Detail!$DE:$DE,0)+1,27))),0,IFERROR(INDEX(Material_Detail!$D:$DC,MATCH($A29,Material_Detail!$DE:$DE,0),27),0)),SUMIFS(T_Shipments[Confirmed_Qty],T_Shipments[Part Name],$A29,T_Shipments[Effective_Week],27))</f>
        <v/>
      </c>
      <c r="AC29">
        <f>IF(COUNTIF(Material_Detail!$DE:$DE,$A29)&gt;0,IF(ISNUMBER(SEARCH("[済]",INDEX(Material_Detail!$D:$DC,MATCH($A29,Material_Detail!$DE:$DE,0)+1,28))),0,IFERROR(INDEX(Material_Detail!$D:$DC,MATCH($A29,Material_Detail!$DE:$DE,0),28),0)),SUMIFS(T_Shipments[Confirmed_Qty],T_Shipments[Part Name],$A29,T_Shipments[Effective_Week],28))</f>
        <v/>
      </c>
      <c r="AD29">
        <f>IF(COUNTIF(Material_Detail!$DE:$DE,$A29)&gt;0,IF(ISNUMBER(SEARCH("[済]",INDEX(Material_Detail!$D:$DC,MATCH($A29,Material_Detail!$DE:$DE,0)+1,29))),0,IFERROR(INDEX(Material_Detail!$D:$DC,MATCH($A29,Material_Detail!$DE:$DE,0),29),0)),SUMIFS(T_Shipments[Confirmed_Qty],T_Shipments[Part Name],$A29,T_Shipments[Effective_Week],29))</f>
        <v/>
      </c>
      <c r="AE29">
        <f>IF(COUNTIF(Material_Detail!$DE:$DE,$A29)&gt;0,IF(ISNUMBER(SEARCH("[済]",INDEX(Material_Detail!$D:$DC,MATCH($A29,Material_Detail!$DE:$DE,0)+1,30))),0,IFERROR(INDEX(Material_Detail!$D:$DC,MATCH($A29,Material_Detail!$DE:$DE,0),30),0)),SUMIFS(T_Shipments[Confirmed_Qty],T_Shipments[Part Name],$A29,T_Shipments[Effective_Week],30))</f>
        <v/>
      </c>
      <c r="AF29">
        <f>IF(COUNTIF(Material_Detail!$DE:$DE,$A29)&gt;0,IF(ISNUMBER(SEARCH("[済]",INDEX(Material_Detail!$D:$DC,MATCH($A29,Material_Detail!$DE:$DE,0)+1,31))),0,IFERROR(INDEX(Material_Detail!$D:$DC,MATCH($A29,Material_Detail!$DE:$DE,0),31),0)),SUMIFS(T_Shipments[Confirmed_Qty],T_Shipments[Part Name],$A29,T_Shipments[Effective_Week],31))</f>
        <v/>
      </c>
      <c r="AG29">
        <f>IF(COUNTIF(Material_Detail!$DE:$DE,$A29)&gt;0,IF(ISNUMBER(SEARCH("[済]",INDEX(Material_Detail!$D:$DC,MATCH($A29,Material_Detail!$DE:$DE,0)+1,32))),0,IFERROR(INDEX(Material_Detail!$D:$DC,MATCH($A29,Material_Detail!$DE:$DE,0),32),0)),SUMIFS(T_Shipments[Confirmed_Qty],T_Shipments[Part Name],$A29,T_Shipments[Effective_Week],32))</f>
        <v/>
      </c>
      <c r="AH29">
        <f>IF(COUNTIF(Material_Detail!$DE:$DE,$A29)&gt;0,IF(ISNUMBER(SEARCH("[済]",INDEX(Material_Detail!$D:$DC,MATCH($A29,Material_Detail!$DE:$DE,0)+1,33))),0,IFERROR(INDEX(Material_Detail!$D:$DC,MATCH($A29,Material_Detail!$DE:$DE,0),33),0)),SUMIFS(T_Shipments[Confirmed_Qty],T_Shipments[Part Name],$A29,T_Shipments[Effective_Week],33))</f>
        <v/>
      </c>
      <c r="AI29">
        <f>IF(COUNTIF(Material_Detail!$DE:$DE,$A29)&gt;0,IF(ISNUMBER(SEARCH("[済]",INDEX(Material_Detail!$D:$DC,MATCH($A29,Material_Detail!$DE:$DE,0)+1,34))),0,IFERROR(INDEX(Material_Detail!$D:$DC,MATCH($A29,Material_Detail!$DE:$DE,0),34),0)),SUMIFS(T_Shipments[Confirmed_Qty],T_Shipments[Part Name],$A29,T_Shipments[Effective_Week],34))</f>
        <v/>
      </c>
      <c r="AJ29">
        <f>IF(COUNTIF(Material_Detail!$DE:$DE,$A29)&gt;0,IF(ISNUMBER(SEARCH("[済]",INDEX(Material_Detail!$D:$DC,MATCH($A29,Material_Detail!$DE:$DE,0)+1,35))),0,IFERROR(INDEX(Material_Detail!$D:$DC,MATCH($A29,Material_Detail!$DE:$DE,0),35),0)),SUMIFS(T_Shipments[Confirmed_Qty],T_Shipments[Part Name],$A29,T_Shipments[Effective_Week],35))</f>
        <v/>
      </c>
      <c r="AK29">
        <f>IF(COUNTIF(Material_Detail!$DE:$DE,$A29)&gt;0,IF(ISNUMBER(SEARCH("[済]",INDEX(Material_Detail!$D:$DC,MATCH($A29,Material_Detail!$DE:$DE,0)+1,36))),0,IFERROR(INDEX(Material_Detail!$D:$DC,MATCH($A29,Material_Detail!$DE:$DE,0),36),0)),SUMIFS(T_Shipments[Confirmed_Qty],T_Shipments[Part Name],$A29,T_Shipments[Effective_Week],36))</f>
        <v/>
      </c>
      <c r="AL29">
        <f>IF(COUNTIF(Material_Detail!$DE:$DE,$A29)&gt;0,IF(ISNUMBER(SEARCH("[済]",INDEX(Material_Detail!$D:$DC,MATCH($A29,Material_Detail!$DE:$DE,0)+1,37))),0,IFERROR(INDEX(Material_Detail!$D:$DC,MATCH($A29,Material_Detail!$DE:$DE,0),37),0)),SUMIFS(T_Shipments[Confirmed_Qty],T_Shipments[Part Name],$A29,T_Shipments[Effective_Week],37))</f>
        <v/>
      </c>
      <c r="AM29">
        <f>IF(COUNTIF(Material_Detail!$DE:$DE,$A29)&gt;0,IF(ISNUMBER(SEARCH("[済]",INDEX(Material_Detail!$D:$DC,MATCH($A29,Material_Detail!$DE:$DE,0)+1,38))),0,IFERROR(INDEX(Material_Detail!$D:$DC,MATCH($A29,Material_Detail!$DE:$DE,0),38),0)),SUMIFS(T_Shipments[Confirmed_Qty],T_Shipments[Part Name],$A29,T_Shipments[Effective_Week],38))</f>
        <v/>
      </c>
      <c r="AN29">
        <f>IF(COUNTIF(Material_Detail!$DE:$DE,$A29)&gt;0,IF(ISNUMBER(SEARCH("[済]",INDEX(Material_Detail!$D:$DC,MATCH($A29,Material_Detail!$DE:$DE,0)+1,39))),0,IFERROR(INDEX(Material_Detail!$D:$DC,MATCH($A29,Material_Detail!$DE:$DE,0),39),0)),SUMIFS(T_Shipments[Confirmed_Qty],T_Shipments[Part Name],$A29,T_Shipments[Effective_Week],39))</f>
        <v/>
      </c>
      <c r="AO29">
        <f>IF(COUNTIF(Material_Detail!$DE:$DE,$A29)&gt;0,IF(ISNUMBER(SEARCH("[済]",INDEX(Material_Detail!$D:$DC,MATCH($A29,Material_Detail!$DE:$DE,0)+1,40))),0,IFERROR(INDEX(Material_Detail!$D:$DC,MATCH($A29,Material_Detail!$DE:$DE,0),40),0)),SUMIFS(T_Shipments[Confirmed_Qty],T_Shipments[Part Name],$A29,T_Shipments[Effective_Week],40))</f>
        <v/>
      </c>
      <c r="AP29">
        <f>IF(COUNTIF(Material_Detail!$DE:$DE,$A29)&gt;0,IF(ISNUMBER(SEARCH("[済]",INDEX(Material_Detail!$D:$DC,MATCH($A29,Material_Detail!$DE:$DE,0)+1,41))),0,IFERROR(INDEX(Material_Detail!$D:$DC,MATCH($A29,Material_Detail!$DE:$DE,0),41),0)),SUMIFS(T_Shipments[Confirmed_Qty],T_Shipments[Part Name],$A29,T_Shipments[Effective_Week],41))</f>
        <v/>
      </c>
      <c r="AQ29">
        <f>IF(COUNTIF(Material_Detail!$DE:$DE,$A29)&gt;0,IF(ISNUMBER(SEARCH("[済]",INDEX(Material_Detail!$D:$DC,MATCH($A29,Material_Detail!$DE:$DE,0)+1,42))),0,IFERROR(INDEX(Material_Detail!$D:$DC,MATCH($A29,Material_Detail!$DE:$DE,0),42),0)),SUMIFS(T_Shipments[Confirmed_Qty],T_Shipments[Part Name],$A29,T_Shipments[Effective_Week],42))</f>
        <v/>
      </c>
      <c r="AR29">
        <f>IF(COUNTIF(Material_Detail!$DE:$DE,$A29)&gt;0,IF(ISNUMBER(SEARCH("[済]",INDEX(Material_Detail!$D:$DC,MATCH($A29,Material_Detail!$DE:$DE,0)+1,43))),0,IFERROR(INDEX(Material_Detail!$D:$DC,MATCH($A29,Material_Detail!$DE:$DE,0),43),0)),SUMIFS(T_Shipments[Confirmed_Qty],T_Shipments[Part Name],$A29,T_Shipments[Effective_Week],43))</f>
        <v/>
      </c>
      <c r="AS29">
        <f>IF(COUNTIF(Material_Detail!$DE:$DE,$A29)&gt;0,IF(ISNUMBER(SEARCH("[済]",INDEX(Material_Detail!$D:$DC,MATCH($A29,Material_Detail!$DE:$DE,0)+1,44))),0,IFERROR(INDEX(Material_Detail!$D:$DC,MATCH($A29,Material_Detail!$DE:$DE,0),44),0)),SUMIFS(T_Shipments[Confirmed_Qty],T_Shipments[Part Name],$A29,T_Shipments[Effective_Week],44))</f>
        <v/>
      </c>
      <c r="AT29">
        <f>IF(COUNTIF(Material_Detail!$DE:$DE,$A29)&gt;0,IF(ISNUMBER(SEARCH("[済]",INDEX(Material_Detail!$D:$DC,MATCH($A29,Material_Detail!$DE:$DE,0)+1,45))),0,IFERROR(INDEX(Material_Detail!$D:$DC,MATCH($A29,Material_Detail!$DE:$DE,0),45),0)),SUMIFS(T_Shipments[Confirmed_Qty],T_Shipments[Part Name],$A29,T_Shipments[Effective_Week],45))</f>
        <v/>
      </c>
      <c r="AU29">
        <f>IF(COUNTIF(Material_Detail!$DE:$DE,$A29)&gt;0,IF(ISNUMBER(SEARCH("[済]",INDEX(Material_Detail!$D:$DC,MATCH($A29,Material_Detail!$DE:$DE,0)+1,46))),0,IFERROR(INDEX(Material_Detail!$D:$DC,MATCH($A29,Material_Detail!$DE:$DE,0),46),0)),SUMIFS(T_Shipments[Confirmed_Qty],T_Shipments[Part Name],$A29,T_Shipments[Effective_Week],46))</f>
        <v/>
      </c>
      <c r="AV29">
        <f>IF(COUNTIF(Material_Detail!$DE:$DE,$A29)&gt;0,IF(ISNUMBER(SEARCH("[済]",INDEX(Material_Detail!$D:$DC,MATCH($A29,Material_Detail!$DE:$DE,0)+1,47))),0,IFERROR(INDEX(Material_Detail!$D:$DC,MATCH($A29,Material_Detail!$DE:$DE,0),47),0)),SUMIFS(T_Shipments[Confirmed_Qty],T_Shipments[Part Name],$A29,T_Shipments[Effective_Week],47))</f>
        <v/>
      </c>
      <c r="AW29">
        <f>IF(COUNTIF(Material_Detail!$DE:$DE,$A29)&gt;0,IF(ISNUMBER(SEARCH("[済]",INDEX(Material_Detail!$D:$DC,MATCH($A29,Material_Detail!$DE:$DE,0)+1,48))),0,IFERROR(INDEX(Material_Detail!$D:$DC,MATCH($A29,Material_Detail!$DE:$DE,0),48),0)),SUMIFS(T_Shipments[Confirmed_Qty],T_Shipments[Part Name],$A29,T_Shipments[Effective_Week],48))</f>
        <v/>
      </c>
      <c r="AX29">
        <f>IF(COUNTIF(Material_Detail!$DE:$DE,$A29)&gt;0,IF(ISNUMBER(SEARCH("[済]",INDEX(Material_Detail!$D:$DC,MATCH($A29,Material_Detail!$DE:$DE,0)+1,49))),0,IFERROR(INDEX(Material_Detail!$D:$DC,MATCH($A29,Material_Detail!$DE:$DE,0),49),0)),SUMIFS(T_Shipments[Confirmed_Qty],T_Shipments[Part Name],$A29,T_Shipments[Effective_Week],49))</f>
        <v/>
      </c>
      <c r="AY29">
        <f>IF(COUNTIF(Material_Detail!$DE:$DE,$A29)&gt;0,IF(ISNUMBER(SEARCH("[済]",INDEX(Material_Detail!$D:$DC,MATCH($A29,Material_Detail!$DE:$DE,0)+1,50))),0,IFERROR(INDEX(Material_Detail!$D:$DC,MATCH($A29,Material_Detail!$DE:$DE,0),50),0)),SUMIFS(T_Shipments[Confirmed_Qty],T_Shipments[Part Name],$A29,T_Shipments[Effective_Week],50))</f>
        <v/>
      </c>
      <c r="AZ29">
        <f>IF(COUNTIF(Material_Detail!$DE:$DE,$A29)&gt;0,IF(ISNUMBER(SEARCH("[済]",INDEX(Material_Detail!$D:$DC,MATCH($A29,Material_Detail!$DE:$DE,0)+1,51))),0,IFERROR(INDEX(Material_Detail!$D:$DC,MATCH($A29,Material_Detail!$DE:$DE,0),51),0)),SUMIFS(T_Shipments[Confirmed_Qty],T_Shipments[Part Name],$A29,T_Shipments[Effective_Week],51))</f>
        <v/>
      </c>
      <c r="BA29">
        <f>IF(COUNTIF(Material_Detail!$DE:$DE,$A29)&gt;0,IF(ISNUMBER(SEARCH("[済]",INDEX(Material_Detail!$D:$DC,MATCH($A29,Material_Detail!$DE:$DE,0)+1,52))),0,IFERROR(INDEX(Material_Detail!$D:$DC,MATCH($A29,Material_Detail!$DE:$DE,0),52),0)),SUMIFS(T_Shipments[Confirmed_Qty],T_Shipments[Part Name],$A29,T_Shipments[Effective_Week],52))</f>
        <v/>
      </c>
      <c r="BB29">
        <f>IF(COUNTIF(Material_Detail!$DE:$DE,$A29)&gt;0,IF(ISNUMBER(SEARCH("[済]",INDEX(Material_Detail!$D:$DC,MATCH($A29,Material_Detail!$DE:$DE,0)+1,53))),0,IFERROR(INDEX(Material_Detail!$D:$DC,MATCH($A29,Material_Detail!$DE:$DE,0),53),0)),SUMIFS(T_Shipments[Confirmed_Qty],T_Shipments[Part Name],$A29,T_Shipments[Effective_Week],53))</f>
        <v/>
      </c>
      <c r="BC29">
        <f>IF(COUNTIF(Material_Detail!$DE:$DE,$A29)&gt;0,IF(ISNUMBER(SEARCH("[済]",INDEX(Material_Detail!$D:$DC,MATCH($A29,Material_Detail!$DE:$DE,0)+1,54))),0,IFERROR(INDEX(Material_Detail!$D:$DC,MATCH($A29,Material_Detail!$DE:$DE,0),54),0)),SUMIFS(T_Shipments[Confirmed_Qty],T_Shipments[Part Name],$A29,T_Shipments[Effective_Week],54))</f>
        <v/>
      </c>
      <c r="BD29">
        <f>IF(COUNTIF(Material_Detail!$DE:$DE,$A29)&gt;0,IF(ISNUMBER(SEARCH("[済]",INDEX(Material_Detail!$D:$DC,MATCH($A29,Material_Detail!$DE:$DE,0)+1,55))),0,IFERROR(INDEX(Material_Detail!$D:$DC,MATCH($A29,Material_Detail!$DE:$DE,0),55),0)),SUMIFS(T_Shipments[Confirmed_Qty],T_Shipments[Part Name],$A29,T_Shipments[Effective_Week],55))</f>
        <v/>
      </c>
      <c r="BE29">
        <f>IF(COUNTIF(Material_Detail!$DE:$DE,$A29)&gt;0,IF(ISNUMBER(SEARCH("[済]",INDEX(Material_Detail!$D:$DC,MATCH($A29,Material_Detail!$DE:$DE,0)+1,56))),0,IFERROR(INDEX(Material_Detail!$D:$DC,MATCH($A29,Material_Detail!$DE:$DE,0),56),0)),SUMIFS(T_Shipments[Confirmed_Qty],T_Shipments[Part Name],$A29,T_Shipments[Effective_Week],56))</f>
        <v/>
      </c>
      <c r="BF29">
        <f>IF(COUNTIF(Material_Detail!$DE:$DE,$A29)&gt;0,IF(ISNUMBER(SEARCH("[済]",INDEX(Material_Detail!$D:$DC,MATCH($A29,Material_Detail!$DE:$DE,0)+1,57))),0,IFERROR(INDEX(Material_Detail!$D:$DC,MATCH($A29,Material_Detail!$DE:$DE,0),57),0)),SUMIFS(T_Shipments[Confirmed_Qty],T_Shipments[Part Name],$A29,T_Shipments[Effective_Week],57))</f>
        <v/>
      </c>
      <c r="BG29">
        <f>IF(COUNTIF(Material_Detail!$DE:$DE,$A29)&gt;0,IF(ISNUMBER(SEARCH("[済]",INDEX(Material_Detail!$D:$DC,MATCH($A29,Material_Detail!$DE:$DE,0)+1,58))),0,IFERROR(INDEX(Material_Detail!$D:$DC,MATCH($A29,Material_Detail!$DE:$DE,0),58),0)),SUMIFS(T_Shipments[Confirmed_Qty],T_Shipments[Part Name],$A29,T_Shipments[Effective_Week],58))</f>
        <v/>
      </c>
      <c r="BH29">
        <f>IF(COUNTIF(Material_Detail!$DE:$DE,$A29)&gt;0,IF(ISNUMBER(SEARCH("[済]",INDEX(Material_Detail!$D:$DC,MATCH($A29,Material_Detail!$DE:$DE,0)+1,59))),0,IFERROR(INDEX(Material_Detail!$D:$DC,MATCH($A29,Material_Detail!$DE:$DE,0),59),0)),SUMIFS(T_Shipments[Confirmed_Qty],T_Shipments[Part Name],$A29,T_Shipments[Effective_Week],59))</f>
        <v/>
      </c>
      <c r="BI29">
        <f>IF(COUNTIF(Material_Detail!$DE:$DE,$A29)&gt;0,IF(ISNUMBER(SEARCH("[済]",INDEX(Material_Detail!$D:$DC,MATCH($A29,Material_Detail!$DE:$DE,0)+1,60))),0,IFERROR(INDEX(Material_Detail!$D:$DC,MATCH($A29,Material_Detail!$DE:$DE,0),60),0)),SUMIFS(T_Shipments[Confirmed_Qty],T_Shipments[Part Name],$A29,T_Shipments[Effective_Week],60))</f>
        <v/>
      </c>
      <c r="BJ29">
        <f>IF(COUNTIF(Material_Detail!$DE:$DE,$A29)&gt;0,IF(ISNUMBER(SEARCH("[済]",INDEX(Material_Detail!$D:$DC,MATCH($A29,Material_Detail!$DE:$DE,0)+1,61))),0,IFERROR(INDEX(Material_Detail!$D:$DC,MATCH($A29,Material_Detail!$DE:$DE,0),61),0)),SUMIFS(T_Shipments[Confirmed_Qty],T_Shipments[Part Name],$A29,T_Shipments[Effective_Week],61))</f>
        <v/>
      </c>
      <c r="BK29">
        <f>IF(COUNTIF(Material_Detail!$DE:$DE,$A29)&gt;0,IF(ISNUMBER(SEARCH("[済]",INDEX(Material_Detail!$D:$DC,MATCH($A29,Material_Detail!$DE:$DE,0)+1,62))),0,IFERROR(INDEX(Material_Detail!$D:$DC,MATCH($A29,Material_Detail!$DE:$DE,0),62),0)),SUMIFS(T_Shipments[Confirmed_Qty],T_Shipments[Part Name],$A29,T_Shipments[Effective_Week],62))</f>
        <v/>
      </c>
      <c r="BL29">
        <f>IF(COUNTIF(Material_Detail!$DE:$DE,$A29)&gt;0,IF(ISNUMBER(SEARCH("[済]",INDEX(Material_Detail!$D:$DC,MATCH($A29,Material_Detail!$DE:$DE,0)+1,63))),0,IFERROR(INDEX(Material_Detail!$D:$DC,MATCH($A29,Material_Detail!$DE:$DE,0),63),0)),SUMIFS(T_Shipments[Confirmed_Qty],T_Shipments[Part Name],$A29,T_Shipments[Effective_Week],63))</f>
        <v/>
      </c>
      <c r="BM29">
        <f>IF(COUNTIF(Material_Detail!$DE:$DE,$A29)&gt;0,IF(ISNUMBER(SEARCH("[済]",INDEX(Material_Detail!$D:$DC,MATCH($A29,Material_Detail!$DE:$DE,0)+1,64))),0,IFERROR(INDEX(Material_Detail!$D:$DC,MATCH($A29,Material_Detail!$DE:$DE,0),64),0)),SUMIFS(T_Shipments[Confirmed_Qty],T_Shipments[Part Name],$A29,T_Shipments[Effective_Week],64))</f>
        <v/>
      </c>
      <c r="BN29">
        <f>IF(COUNTIF(Material_Detail!$DE:$DE,$A29)&gt;0,IF(ISNUMBER(SEARCH("[済]",INDEX(Material_Detail!$D:$DC,MATCH($A29,Material_Detail!$DE:$DE,0)+1,65))),0,IFERROR(INDEX(Material_Detail!$D:$DC,MATCH($A29,Material_Detail!$DE:$DE,0),65),0)),SUMIFS(T_Shipments[Confirmed_Qty],T_Shipments[Part Name],$A29,T_Shipments[Effective_Week],65))</f>
        <v/>
      </c>
      <c r="BO29">
        <f>IF(COUNTIF(Material_Detail!$DE:$DE,$A29)&gt;0,IF(ISNUMBER(SEARCH("[済]",INDEX(Material_Detail!$D:$DC,MATCH($A29,Material_Detail!$DE:$DE,0)+1,66))),0,IFERROR(INDEX(Material_Detail!$D:$DC,MATCH($A29,Material_Detail!$DE:$DE,0),66),0)),SUMIFS(T_Shipments[Confirmed_Qty],T_Shipments[Part Name],$A29,T_Shipments[Effective_Week],66))</f>
        <v/>
      </c>
      <c r="BP29">
        <f>IF(COUNTIF(Material_Detail!$DE:$DE,$A29)&gt;0,IF(ISNUMBER(SEARCH("[済]",INDEX(Material_Detail!$D:$DC,MATCH($A29,Material_Detail!$DE:$DE,0)+1,67))),0,IFERROR(INDEX(Material_Detail!$D:$DC,MATCH($A29,Material_Detail!$DE:$DE,0),67),0)),SUMIFS(T_Shipments[Confirmed_Qty],T_Shipments[Part Name],$A29,T_Shipments[Effective_Week],67))</f>
        <v/>
      </c>
      <c r="BQ29">
        <f>IF(COUNTIF(Material_Detail!$DE:$DE,$A29)&gt;0,IF(ISNUMBER(SEARCH("[済]",INDEX(Material_Detail!$D:$DC,MATCH($A29,Material_Detail!$DE:$DE,0)+1,68))),0,IFERROR(INDEX(Material_Detail!$D:$DC,MATCH($A29,Material_Detail!$DE:$DE,0),68),0)),SUMIFS(T_Shipments[Confirmed_Qty],T_Shipments[Part Name],$A29,T_Shipments[Effective_Week],68))</f>
        <v/>
      </c>
      <c r="BR29">
        <f>IF(COUNTIF(Material_Detail!$DE:$DE,$A29)&gt;0,IF(ISNUMBER(SEARCH("[済]",INDEX(Material_Detail!$D:$DC,MATCH($A29,Material_Detail!$DE:$DE,0)+1,69))),0,IFERROR(INDEX(Material_Detail!$D:$DC,MATCH($A29,Material_Detail!$DE:$DE,0),69),0)),SUMIFS(T_Shipments[Confirmed_Qty],T_Shipments[Part Name],$A29,T_Shipments[Effective_Week],69))</f>
        <v/>
      </c>
      <c r="BS29">
        <f>IF(COUNTIF(Material_Detail!$DE:$DE,$A29)&gt;0,IF(ISNUMBER(SEARCH("[済]",INDEX(Material_Detail!$D:$DC,MATCH($A29,Material_Detail!$DE:$DE,0)+1,70))),0,IFERROR(INDEX(Material_Detail!$D:$DC,MATCH($A29,Material_Detail!$DE:$DE,0),70),0)),SUMIFS(T_Shipments[Confirmed_Qty],T_Shipments[Part Name],$A29,T_Shipments[Effective_Week],70))</f>
        <v/>
      </c>
      <c r="BT29">
        <f>IF(COUNTIF(Material_Detail!$DE:$DE,$A29)&gt;0,IF(ISNUMBER(SEARCH("[済]",INDEX(Material_Detail!$D:$DC,MATCH($A29,Material_Detail!$DE:$DE,0)+1,71))),0,IFERROR(INDEX(Material_Detail!$D:$DC,MATCH($A29,Material_Detail!$DE:$DE,0),71),0)),SUMIFS(T_Shipments[Confirmed_Qty],T_Shipments[Part Name],$A29,T_Shipments[Effective_Week],71))</f>
        <v/>
      </c>
      <c r="BU29">
        <f>IF(COUNTIF(Material_Detail!$DE:$DE,$A29)&gt;0,IF(ISNUMBER(SEARCH("[済]",INDEX(Material_Detail!$D:$DC,MATCH($A29,Material_Detail!$DE:$DE,0)+1,72))),0,IFERROR(INDEX(Material_Detail!$D:$DC,MATCH($A29,Material_Detail!$DE:$DE,0),72),0)),SUMIFS(T_Shipments[Confirmed_Qty],T_Shipments[Part Name],$A29,T_Shipments[Effective_Week],72))</f>
        <v/>
      </c>
      <c r="BV29">
        <f>IF(COUNTIF(Material_Detail!$DE:$DE,$A29)&gt;0,IF(ISNUMBER(SEARCH("[済]",INDEX(Material_Detail!$D:$DC,MATCH($A29,Material_Detail!$DE:$DE,0)+1,73))),0,IFERROR(INDEX(Material_Detail!$D:$DC,MATCH($A29,Material_Detail!$DE:$DE,0),73),0)),SUMIFS(T_Shipments[Confirmed_Qty],T_Shipments[Part Name],$A29,T_Shipments[Effective_Week],73))</f>
        <v/>
      </c>
      <c r="BW29">
        <f>IF(COUNTIF(Material_Detail!$DE:$DE,$A29)&gt;0,IF(ISNUMBER(SEARCH("[済]",INDEX(Material_Detail!$D:$DC,MATCH($A29,Material_Detail!$DE:$DE,0)+1,74))),0,IFERROR(INDEX(Material_Detail!$D:$DC,MATCH($A29,Material_Detail!$DE:$DE,0),74),0)),SUMIFS(T_Shipments[Confirmed_Qty],T_Shipments[Part Name],$A29,T_Shipments[Effective_Week],74))</f>
        <v/>
      </c>
      <c r="BX29">
        <f>IF(COUNTIF(Material_Detail!$DE:$DE,$A29)&gt;0,IF(ISNUMBER(SEARCH("[済]",INDEX(Material_Detail!$D:$DC,MATCH($A29,Material_Detail!$DE:$DE,0)+1,75))),0,IFERROR(INDEX(Material_Detail!$D:$DC,MATCH($A29,Material_Detail!$DE:$DE,0),75),0)),SUMIFS(T_Shipments[Confirmed_Qty],T_Shipments[Part Name],$A29,T_Shipments[Effective_Week],75))</f>
        <v/>
      </c>
      <c r="BY29">
        <f>IF(COUNTIF(Material_Detail!$DE:$DE,$A29)&gt;0,IF(ISNUMBER(SEARCH("[済]",INDEX(Material_Detail!$D:$DC,MATCH($A29,Material_Detail!$DE:$DE,0)+1,76))),0,IFERROR(INDEX(Material_Detail!$D:$DC,MATCH($A29,Material_Detail!$DE:$DE,0),76),0)),SUMIFS(T_Shipments[Confirmed_Qty],T_Shipments[Part Name],$A29,T_Shipments[Effective_Week],76))</f>
        <v/>
      </c>
      <c r="BZ29">
        <f>IF(COUNTIF(Material_Detail!$DE:$DE,$A29)&gt;0,IF(ISNUMBER(SEARCH("[済]",INDEX(Material_Detail!$D:$DC,MATCH($A29,Material_Detail!$DE:$DE,0)+1,77))),0,IFERROR(INDEX(Material_Detail!$D:$DC,MATCH($A29,Material_Detail!$DE:$DE,0),77),0)),SUMIFS(T_Shipments[Confirmed_Qty],T_Shipments[Part Name],$A29,T_Shipments[Effective_Week],77))</f>
        <v/>
      </c>
      <c r="CA29">
        <f>IF(COUNTIF(Material_Detail!$DE:$DE,$A29)&gt;0,IF(ISNUMBER(SEARCH("[済]",INDEX(Material_Detail!$D:$DC,MATCH($A29,Material_Detail!$DE:$DE,0)+1,78))),0,IFERROR(INDEX(Material_Detail!$D:$DC,MATCH($A29,Material_Detail!$DE:$DE,0),78),0)),SUMIFS(T_Shipments[Confirmed_Qty],T_Shipments[Part Name],$A29,T_Shipments[Effective_Week],78))</f>
        <v/>
      </c>
      <c r="CB29">
        <f>IF(COUNTIF(Material_Detail!$DE:$DE,$A29)&gt;0,IF(ISNUMBER(SEARCH("[済]",INDEX(Material_Detail!$D:$DC,MATCH($A29,Material_Detail!$DE:$DE,0)+1,79))),0,IFERROR(INDEX(Material_Detail!$D:$DC,MATCH($A29,Material_Detail!$DE:$DE,0),79),0)),SUMIFS(T_Shipments[Confirmed_Qty],T_Shipments[Part Name],$A29,T_Shipments[Effective_Week],79))</f>
        <v/>
      </c>
      <c r="CC29">
        <f>IF(COUNTIF(Material_Detail!$DE:$DE,$A29)&gt;0,IF(ISNUMBER(SEARCH("[済]",INDEX(Material_Detail!$D:$DC,MATCH($A29,Material_Detail!$DE:$DE,0)+1,80))),0,IFERROR(INDEX(Material_Detail!$D:$DC,MATCH($A29,Material_Detail!$DE:$DE,0),80),0)),SUMIFS(T_Shipments[Confirmed_Qty],T_Shipments[Part Name],$A29,T_Shipments[Effective_Week],80))</f>
        <v/>
      </c>
      <c r="CD29">
        <f>IF(COUNTIF(Material_Detail!$DE:$DE,$A29)&gt;0,IF(ISNUMBER(SEARCH("[済]",INDEX(Material_Detail!$D:$DC,MATCH($A29,Material_Detail!$DE:$DE,0)+1,81))),0,IFERROR(INDEX(Material_Detail!$D:$DC,MATCH($A29,Material_Detail!$DE:$DE,0),81),0)),SUMIFS(T_Shipments[Confirmed_Qty],T_Shipments[Part Name],$A29,T_Shipments[Effective_Week],81))</f>
        <v/>
      </c>
      <c r="CE29">
        <f>IF(COUNTIF(Material_Detail!$DE:$DE,$A29)&gt;0,IF(ISNUMBER(SEARCH("[済]",INDEX(Material_Detail!$D:$DC,MATCH($A29,Material_Detail!$DE:$DE,0)+1,82))),0,IFERROR(INDEX(Material_Detail!$D:$DC,MATCH($A29,Material_Detail!$DE:$DE,0),82),0)),SUMIFS(T_Shipments[Confirmed_Qty],T_Shipments[Part Name],$A29,T_Shipments[Effective_Week],82))</f>
        <v/>
      </c>
      <c r="CF29">
        <f>IF(COUNTIF(Material_Detail!$DE:$DE,$A29)&gt;0,IF(ISNUMBER(SEARCH("[済]",INDEX(Material_Detail!$D:$DC,MATCH($A29,Material_Detail!$DE:$DE,0)+1,83))),0,IFERROR(INDEX(Material_Detail!$D:$DC,MATCH($A29,Material_Detail!$DE:$DE,0),83),0)),SUMIFS(T_Shipments[Confirmed_Qty],T_Shipments[Part Name],$A29,T_Shipments[Effective_Week],83))</f>
        <v/>
      </c>
      <c r="CG29">
        <f>IF(COUNTIF(Material_Detail!$DE:$DE,$A29)&gt;0,IF(ISNUMBER(SEARCH("[済]",INDEX(Material_Detail!$D:$DC,MATCH($A29,Material_Detail!$DE:$DE,0)+1,84))),0,IFERROR(INDEX(Material_Detail!$D:$DC,MATCH($A29,Material_Detail!$DE:$DE,0),84),0)),SUMIFS(T_Shipments[Confirmed_Qty],T_Shipments[Part Name],$A29,T_Shipments[Effective_Week],84))</f>
        <v/>
      </c>
      <c r="CH29">
        <f>IF(COUNTIF(Material_Detail!$DE:$DE,$A29)&gt;0,IF(ISNUMBER(SEARCH("[済]",INDEX(Material_Detail!$D:$DC,MATCH($A29,Material_Detail!$DE:$DE,0)+1,85))),0,IFERROR(INDEX(Material_Detail!$D:$DC,MATCH($A29,Material_Detail!$DE:$DE,0),85),0)),SUMIFS(T_Shipments[Confirmed_Qty],T_Shipments[Part Name],$A29,T_Shipments[Effective_Week],85))</f>
        <v/>
      </c>
      <c r="CI29">
        <f>IF(COUNTIF(Material_Detail!$DE:$DE,$A29)&gt;0,IF(ISNUMBER(SEARCH("[済]",INDEX(Material_Detail!$D:$DC,MATCH($A29,Material_Detail!$DE:$DE,0)+1,86))),0,IFERROR(INDEX(Material_Detail!$D:$DC,MATCH($A29,Material_Detail!$DE:$DE,0),86),0)),SUMIFS(T_Shipments[Confirmed_Qty],T_Shipments[Part Name],$A29,T_Shipments[Effective_Week],86))</f>
        <v/>
      </c>
      <c r="CJ29">
        <f>IF(COUNTIF(Material_Detail!$DE:$DE,$A29)&gt;0,IF(ISNUMBER(SEARCH("[済]",INDEX(Material_Detail!$D:$DC,MATCH($A29,Material_Detail!$DE:$DE,0)+1,87))),0,IFERROR(INDEX(Material_Detail!$D:$DC,MATCH($A29,Material_Detail!$DE:$DE,0),87),0)),SUMIFS(T_Shipments[Confirmed_Qty],T_Shipments[Part Name],$A29,T_Shipments[Effective_Week],87))</f>
        <v/>
      </c>
      <c r="CK29">
        <f>IF(COUNTIF(Material_Detail!$DE:$DE,$A29)&gt;0,IF(ISNUMBER(SEARCH("[済]",INDEX(Material_Detail!$D:$DC,MATCH($A29,Material_Detail!$DE:$DE,0)+1,88))),0,IFERROR(INDEX(Material_Detail!$D:$DC,MATCH($A29,Material_Detail!$DE:$DE,0),88),0)),SUMIFS(T_Shipments[Confirmed_Qty],T_Shipments[Part Name],$A29,T_Shipments[Effective_Week],88))</f>
        <v/>
      </c>
      <c r="CL29">
        <f>IF(COUNTIF(Material_Detail!$DE:$DE,$A29)&gt;0,IF(ISNUMBER(SEARCH("[済]",INDEX(Material_Detail!$D:$DC,MATCH($A29,Material_Detail!$DE:$DE,0)+1,89))),0,IFERROR(INDEX(Material_Detail!$D:$DC,MATCH($A29,Material_Detail!$DE:$DE,0),89),0)),SUMIFS(T_Shipments[Confirmed_Qty],T_Shipments[Part Name],$A29,T_Shipments[Effective_Week],89))</f>
        <v/>
      </c>
      <c r="CM29">
        <f>IF(COUNTIF(Material_Detail!$DE:$DE,$A29)&gt;0,IF(ISNUMBER(SEARCH("[済]",INDEX(Material_Detail!$D:$DC,MATCH($A29,Material_Detail!$DE:$DE,0)+1,90))),0,IFERROR(INDEX(Material_Detail!$D:$DC,MATCH($A29,Material_Detail!$DE:$DE,0),90),0)),SUMIFS(T_Shipments[Confirmed_Qty],T_Shipments[Part Name],$A29,T_Shipments[Effective_Week],90))</f>
        <v/>
      </c>
      <c r="CN29">
        <f>IF(COUNTIF(Material_Detail!$DE:$DE,$A29)&gt;0,IF(ISNUMBER(SEARCH("[済]",INDEX(Material_Detail!$D:$DC,MATCH($A29,Material_Detail!$DE:$DE,0)+1,91))),0,IFERROR(INDEX(Material_Detail!$D:$DC,MATCH($A29,Material_Detail!$DE:$DE,0),91),0)),SUMIFS(T_Shipments[Confirmed_Qty],T_Shipments[Part Name],$A29,T_Shipments[Effective_Week],91))</f>
        <v/>
      </c>
      <c r="CO29">
        <f>IF(COUNTIF(Material_Detail!$DE:$DE,$A29)&gt;0,IF(ISNUMBER(SEARCH("[済]",INDEX(Material_Detail!$D:$DC,MATCH($A29,Material_Detail!$DE:$DE,0)+1,92))),0,IFERROR(INDEX(Material_Detail!$D:$DC,MATCH($A29,Material_Detail!$DE:$DE,0),92),0)),SUMIFS(T_Shipments[Confirmed_Qty],T_Shipments[Part Name],$A29,T_Shipments[Effective_Week],92))</f>
        <v/>
      </c>
      <c r="CP29">
        <f>IF(COUNTIF(Material_Detail!$DE:$DE,$A29)&gt;0,IF(ISNUMBER(SEARCH("[済]",INDEX(Material_Detail!$D:$DC,MATCH($A29,Material_Detail!$DE:$DE,0)+1,93))),0,IFERROR(INDEX(Material_Detail!$D:$DC,MATCH($A29,Material_Detail!$DE:$DE,0),93),0)),SUMIFS(T_Shipments[Confirmed_Qty],T_Shipments[Part Name],$A29,T_Shipments[Effective_Week],93))</f>
        <v/>
      </c>
      <c r="CQ29">
        <f>IF(COUNTIF(Material_Detail!$DE:$DE,$A29)&gt;0,IF(ISNUMBER(SEARCH("[済]",INDEX(Material_Detail!$D:$DC,MATCH($A29,Material_Detail!$DE:$DE,0)+1,94))),0,IFERROR(INDEX(Material_Detail!$D:$DC,MATCH($A29,Material_Detail!$DE:$DE,0),94),0)),SUMIFS(T_Shipments[Confirmed_Qty],T_Shipments[Part Name],$A29,T_Shipments[Effective_Week],94))</f>
        <v/>
      </c>
      <c r="CR29">
        <f>IF(COUNTIF(Material_Detail!$DE:$DE,$A29)&gt;0,IF(ISNUMBER(SEARCH("[済]",INDEX(Material_Detail!$D:$DC,MATCH($A29,Material_Detail!$DE:$DE,0)+1,95))),0,IFERROR(INDEX(Material_Detail!$D:$DC,MATCH($A29,Material_Detail!$DE:$DE,0),95),0)),SUMIFS(T_Shipments[Confirmed_Qty],T_Shipments[Part Name],$A29,T_Shipments[Effective_Week],95))</f>
        <v/>
      </c>
      <c r="CS29">
        <f>IF(COUNTIF(Material_Detail!$DE:$DE,$A29)&gt;0,IF(ISNUMBER(SEARCH("[済]",INDEX(Material_Detail!$D:$DC,MATCH($A29,Material_Detail!$DE:$DE,0)+1,96))),0,IFERROR(INDEX(Material_Detail!$D:$DC,MATCH($A29,Material_Detail!$DE:$DE,0),96),0)),SUMIFS(T_Shipments[Confirmed_Qty],T_Shipments[Part Name],$A29,T_Shipments[Effective_Week],96))</f>
        <v/>
      </c>
      <c r="CT29">
        <f>IF(COUNTIF(Material_Detail!$DE:$DE,$A29)&gt;0,IF(ISNUMBER(SEARCH("[済]",INDEX(Material_Detail!$D:$DC,MATCH($A29,Material_Detail!$DE:$DE,0)+1,97))),0,IFERROR(INDEX(Material_Detail!$D:$DC,MATCH($A29,Material_Detail!$DE:$DE,0),97),0)),SUMIFS(T_Shipments[Confirmed_Qty],T_Shipments[Part Name],$A29,T_Shipments[Effective_Week],97))</f>
        <v/>
      </c>
      <c r="CU29">
        <f>IF(COUNTIF(Material_Detail!$DE:$DE,$A29)&gt;0,IF(ISNUMBER(SEARCH("[済]",INDEX(Material_Detail!$D:$DC,MATCH($A29,Material_Detail!$DE:$DE,0)+1,98))),0,IFERROR(INDEX(Material_Detail!$D:$DC,MATCH($A29,Material_Detail!$DE:$DE,0),98),0)),SUMIFS(T_Shipments[Confirmed_Qty],T_Shipments[Part Name],$A29,T_Shipments[Effective_Week],98))</f>
        <v/>
      </c>
      <c r="CV29">
        <f>IF(COUNTIF(Material_Detail!$DE:$DE,$A29)&gt;0,IF(ISNUMBER(SEARCH("[済]",INDEX(Material_Detail!$D:$DC,MATCH($A29,Material_Detail!$DE:$DE,0)+1,99))),0,IFERROR(INDEX(Material_Detail!$D:$DC,MATCH($A29,Material_Detail!$DE:$DE,0),99),0)),SUMIFS(T_Shipments[Confirmed_Qty],T_Shipments[Part Name],$A29,T_Shipments[Effective_Week],99))</f>
        <v/>
      </c>
      <c r="CW29">
        <f>IF(COUNTIF(Material_Detail!$DE:$DE,$A29)&gt;0,IF(ISNUMBER(SEARCH("[済]",INDEX(Material_Detail!$D:$DC,MATCH($A29,Material_Detail!$DE:$DE,0)+1,100))),0,IFERROR(INDEX(Material_Detail!$D:$DC,MATCH($A29,Material_Detail!$DE:$DE,0),100),0)),SUMIFS(T_Shipments[Confirmed_Qty],T_Shipments[Part Name],$A29,T_Shipments[Effective_Week],100))</f>
        <v/>
      </c>
      <c r="CX29">
        <f>IF(COUNTIF(Material_Detail!$DE:$DE,$A29)&gt;0,IF(ISNUMBER(SEARCH("[済]",INDEX(Material_Detail!$D:$DC,MATCH($A29,Material_Detail!$DE:$DE,0)+1,101))),0,IFERROR(INDEX(Material_Detail!$D:$DC,MATCH($A29,Material_Detail!$DE:$DE,0),101),0)),SUMIFS(T_Shipments[Confirmed_Qty],T_Shipments[Part Name],$A29,T_Shipments[Effective_Week],101))</f>
        <v/>
      </c>
      <c r="CY29">
        <f>IF(COUNTIF(Material_Detail!$DE:$DE,$A29)&gt;0,IF(ISNUMBER(SEARCH("[済]",INDEX(Material_Detail!$D:$DC,MATCH($A29,Material_Detail!$DE:$DE,0)+1,102))),0,IFERROR(INDEX(Material_Detail!$D:$DC,MATCH($A29,Material_Detail!$DE:$DE,0),102),0)),SUMIFS(T_Shipments[Confirmed_Qty],T_Shipments[Part Name],$A29,T_Shipments[Effective_Week],102))</f>
        <v/>
      </c>
      <c r="CZ29">
        <f>IF(COUNTIF(Material_Detail!$DE:$DE,$A29)&gt;0,IF(ISNUMBER(SEARCH("[済]",INDEX(Material_Detail!$D:$DC,MATCH($A29,Material_Detail!$DE:$DE,0)+1,103))),0,IFERROR(INDEX(Material_Detail!$D:$DC,MATCH($A29,Material_Detail!$DE:$DE,0),103),0)),SUMIFS(T_Shipments[Confirmed_Qty],T_Shipments[Part Name],$A29,T_Shipments[Effective_Week],103))</f>
        <v/>
      </c>
      <c r="DA29">
        <f>IF(COUNTIF(Material_Detail!$DE:$DE,$A29)&gt;0,IF(ISNUMBER(SEARCH("[済]",INDEX(Material_Detail!$D:$DC,MATCH($A29,Material_Detail!$DE:$DE,0)+1,104))),0,IFERROR(INDEX(Material_Detail!$D:$DC,MATCH($A29,Material_Detail!$DE:$DE,0),104),0)),SUMIFS(T_Shipments[Confirmed_Qty],T_Shipments[Part Name],$A29,T_Shipments[Effective_Week],104))</f>
        <v/>
      </c>
    </row>
    <row r="30">
      <c r="A30" t="inlineStr">
        <is>
          <t>CHEM-1550</t>
        </is>
      </c>
      <c r="B30">
        <f>IF(COUNTIF(Material_Detail!$DE:$DE,$A30)&gt;0,IF(ISNUMBER(SEARCH("[済]",INDEX(Material_Detail!$D:$DC,MATCH($A30,Material_Detail!$DE:$DE,0)+1,1))),0,IFERROR(INDEX(Material_Detail!$D:$DC,MATCH($A30,Material_Detail!$DE:$DE,0),1),0)),SUMIFS(T_Shipments[Confirmed_Qty],T_Shipments[Part Name],$A30,T_Shipments[Effective_Week],1))</f>
        <v/>
      </c>
      <c r="C30">
        <f>IF(COUNTIF(Material_Detail!$DE:$DE,$A30)&gt;0,IF(ISNUMBER(SEARCH("[済]",INDEX(Material_Detail!$D:$DC,MATCH($A30,Material_Detail!$DE:$DE,0)+1,2))),0,IFERROR(INDEX(Material_Detail!$D:$DC,MATCH($A30,Material_Detail!$DE:$DE,0),2),0)),SUMIFS(T_Shipments[Confirmed_Qty],T_Shipments[Part Name],$A30,T_Shipments[Effective_Week],2))</f>
        <v/>
      </c>
      <c r="D30">
        <f>IF(COUNTIF(Material_Detail!$DE:$DE,$A30)&gt;0,IF(ISNUMBER(SEARCH("[済]",INDEX(Material_Detail!$D:$DC,MATCH($A30,Material_Detail!$DE:$DE,0)+1,3))),0,IFERROR(INDEX(Material_Detail!$D:$DC,MATCH($A30,Material_Detail!$DE:$DE,0),3),0)),SUMIFS(T_Shipments[Confirmed_Qty],T_Shipments[Part Name],$A30,T_Shipments[Effective_Week],3))</f>
        <v/>
      </c>
      <c r="E30">
        <f>IF(COUNTIF(Material_Detail!$DE:$DE,$A30)&gt;0,IF(ISNUMBER(SEARCH("[済]",INDEX(Material_Detail!$D:$DC,MATCH($A30,Material_Detail!$DE:$DE,0)+1,4))),0,IFERROR(INDEX(Material_Detail!$D:$DC,MATCH($A30,Material_Detail!$DE:$DE,0),4),0)),SUMIFS(T_Shipments[Confirmed_Qty],T_Shipments[Part Name],$A30,T_Shipments[Effective_Week],4))</f>
        <v/>
      </c>
      <c r="F30">
        <f>IF(COUNTIF(Material_Detail!$DE:$DE,$A30)&gt;0,IF(ISNUMBER(SEARCH("[済]",INDEX(Material_Detail!$D:$DC,MATCH($A30,Material_Detail!$DE:$DE,0)+1,5))),0,IFERROR(INDEX(Material_Detail!$D:$DC,MATCH($A30,Material_Detail!$DE:$DE,0),5),0)),SUMIFS(T_Shipments[Confirmed_Qty],T_Shipments[Part Name],$A30,T_Shipments[Effective_Week],5))</f>
        <v/>
      </c>
      <c r="G30">
        <f>IF(COUNTIF(Material_Detail!$DE:$DE,$A30)&gt;0,IF(ISNUMBER(SEARCH("[済]",INDEX(Material_Detail!$D:$DC,MATCH($A30,Material_Detail!$DE:$DE,0)+1,6))),0,IFERROR(INDEX(Material_Detail!$D:$DC,MATCH($A30,Material_Detail!$DE:$DE,0),6),0)),SUMIFS(T_Shipments[Confirmed_Qty],T_Shipments[Part Name],$A30,T_Shipments[Effective_Week],6))</f>
        <v/>
      </c>
      <c r="H30">
        <f>IF(COUNTIF(Material_Detail!$DE:$DE,$A30)&gt;0,IF(ISNUMBER(SEARCH("[済]",INDEX(Material_Detail!$D:$DC,MATCH($A30,Material_Detail!$DE:$DE,0)+1,7))),0,IFERROR(INDEX(Material_Detail!$D:$DC,MATCH($A30,Material_Detail!$DE:$DE,0),7),0)),SUMIFS(T_Shipments[Confirmed_Qty],T_Shipments[Part Name],$A30,T_Shipments[Effective_Week],7))</f>
        <v/>
      </c>
      <c r="I30">
        <f>IF(COUNTIF(Material_Detail!$DE:$DE,$A30)&gt;0,IF(ISNUMBER(SEARCH("[済]",INDEX(Material_Detail!$D:$DC,MATCH($A30,Material_Detail!$DE:$DE,0)+1,8))),0,IFERROR(INDEX(Material_Detail!$D:$DC,MATCH($A30,Material_Detail!$DE:$DE,0),8),0)),SUMIFS(T_Shipments[Confirmed_Qty],T_Shipments[Part Name],$A30,T_Shipments[Effective_Week],8))</f>
        <v/>
      </c>
      <c r="J30">
        <f>IF(COUNTIF(Material_Detail!$DE:$DE,$A30)&gt;0,IF(ISNUMBER(SEARCH("[済]",INDEX(Material_Detail!$D:$DC,MATCH($A30,Material_Detail!$DE:$DE,0)+1,9))),0,IFERROR(INDEX(Material_Detail!$D:$DC,MATCH($A30,Material_Detail!$DE:$DE,0),9),0)),SUMIFS(T_Shipments[Confirmed_Qty],T_Shipments[Part Name],$A30,T_Shipments[Effective_Week],9))</f>
        <v/>
      </c>
      <c r="K30">
        <f>IF(COUNTIF(Material_Detail!$DE:$DE,$A30)&gt;0,IF(ISNUMBER(SEARCH("[済]",INDEX(Material_Detail!$D:$DC,MATCH($A30,Material_Detail!$DE:$DE,0)+1,10))),0,IFERROR(INDEX(Material_Detail!$D:$DC,MATCH($A30,Material_Detail!$DE:$DE,0),10),0)),SUMIFS(T_Shipments[Confirmed_Qty],T_Shipments[Part Name],$A30,T_Shipments[Effective_Week],10))</f>
        <v/>
      </c>
      <c r="L30">
        <f>IF(COUNTIF(Material_Detail!$DE:$DE,$A30)&gt;0,IF(ISNUMBER(SEARCH("[済]",INDEX(Material_Detail!$D:$DC,MATCH($A30,Material_Detail!$DE:$DE,0)+1,11))),0,IFERROR(INDEX(Material_Detail!$D:$DC,MATCH($A30,Material_Detail!$DE:$DE,0),11),0)),SUMIFS(T_Shipments[Confirmed_Qty],T_Shipments[Part Name],$A30,T_Shipments[Effective_Week],11))</f>
        <v/>
      </c>
      <c r="M30">
        <f>IF(COUNTIF(Material_Detail!$DE:$DE,$A30)&gt;0,IF(ISNUMBER(SEARCH("[済]",INDEX(Material_Detail!$D:$DC,MATCH($A30,Material_Detail!$DE:$DE,0)+1,12))),0,IFERROR(INDEX(Material_Detail!$D:$DC,MATCH($A30,Material_Detail!$DE:$DE,0),12),0)),SUMIFS(T_Shipments[Confirmed_Qty],T_Shipments[Part Name],$A30,T_Shipments[Effective_Week],12))</f>
        <v/>
      </c>
      <c r="N30">
        <f>IF(COUNTIF(Material_Detail!$DE:$DE,$A30)&gt;0,IF(ISNUMBER(SEARCH("[済]",INDEX(Material_Detail!$D:$DC,MATCH($A30,Material_Detail!$DE:$DE,0)+1,13))),0,IFERROR(INDEX(Material_Detail!$D:$DC,MATCH($A30,Material_Detail!$DE:$DE,0),13),0)),SUMIFS(T_Shipments[Confirmed_Qty],T_Shipments[Part Name],$A30,T_Shipments[Effective_Week],13))</f>
        <v/>
      </c>
      <c r="O30">
        <f>IF(COUNTIF(Material_Detail!$DE:$DE,$A30)&gt;0,IF(ISNUMBER(SEARCH("[済]",INDEX(Material_Detail!$D:$DC,MATCH($A30,Material_Detail!$DE:$DE,0)+1,14))),0,IFERROR(INDEX(Material_Detail!$D:$DC,MATCH($A30,Material_Detail!$DE:$DE,0),14),0)),SUMIFS(T_Shipments[Confirmed_Qty],T_Shipments[Part Name],$A30,T_Shipments[Effective_Week],14))</f>
        <v/>
      </c>
      <c r="P30">
        <f>IF(COUNTIF(Material_Detail!$DE:$DE,$A30)&gt;0,IF(ISNUMBER(SEARCH("[済]",INDEX(Material_Detail!$D:$DC,MATCH($A30,Material_Detail!$DE:$DE,0)+1,15))),0,IFERROR(INDEX(Material_Detail!$D:$DC,MATCH($A30,Material_Detail!$DE:$DE,0),15),0)),SUMIFS(T_Shipments[Confirmed_Qty],T_Shipments[Part Name],$A30,T_Shipments[Effective_Week],15))</f>
        <v/>
      </c>
      <c r="Q30">
        <f>IF(COUNTIF(Material_Detail!$DE:$DE,$A30)&gt;0,IF(ISNUMBER(SEARCH("[済]",INDEX(Material_Detail!$D:$DC,MATCH($A30,Material_Detail!$DE:$DE,0)+1,16))),0,IFERROR(INDEX(Material_Detail!$D:$DC,MATCH($A30,Material_Detail!$DE:$DE,0),16),0)),SUMIFS(T_Shipments[Confirmed_Qty],T_Shipments[Part Name],$A30,T_Shipments[Effective_Week],16))</f>
        <v/>
      </c>
      <c r="R30">
        <f>IF(COUNTIF(Material_Detail!$DE:$DE,$A30)&gt;0,IF(ISNUMBER(SEARCH("[済]",INDEX(Material_Detail!$D:$DC,MATCH($A30,Material_Detail!$DE:$DE,0)+1,17))),0,IFERROR(INDEX(Material_Detail!$D:$DC,MATCH($A30,Material_Detail!$DE:$DE,0),17),0)),SUMIFS(T_Shipments[Confirmed_Qty],T_Shipments[Part Name],$A30,T_Shipments[Effective_Week],17))</f>
        <v/>
      </c>
      <c r="S30">
        <f>IF(COUNTIF(Material_Detail!$DE:$DE,$A30)&gt;0,IF(ISNUMBER(SEARCH("[済]",INDEX(Material_Detail!$D:$DC,MATCH($A30,Material_Detail!$DE:$DE,0)+1,18))),0,IFERROR(INDEX(Material_Detail!$D:$DC,MATCH($A30,Material_Detail!$DE:$DE,0),18),0)),SUMIFS(T_Shipments[Confirmed_Qty],T_Shipments[Part Name],$A30,T_Shipments[Effective_Week],18))</f>
        <v/>
      </c>
      <c r="T30">
        <f>IF(COUNTIF(Material_Detail!$DE:$DE,$A30)&gt;0,IF(ISNUMBER(SEARCH("[済]",INDEX(Material_Detail!$D:$DC,MATCH($A30,Material_Detail!$DE:$DE,0)+1,19))),0,IFERROR(INDEX(Material_Detail!$D:$DC,MATCH($A30,Material_Detail!$DE:$DE,0),19),0)),SUMIFS(T_Shipments[Confirmed_Qty],T_Shipments[Part Name],$A30,T_Shipments[Effective_Week],19))</f>
        <v/>
      </c>
      <c r="U30">
        <f>IF(COUNTIF(Material_Detail!$DE:$DE,$A30)&gt;0,IF(ISNUMBER(SEARCH("[済]",INDEX(Material_Detail!$D:$DC,MATCH($A30,Material_Detail!$DE:$DE,0)+1,20))),0,IFERROR(INDEX(Material_Detail!$D:$DC,MATCH($A30,Material_Detail!$DE:$DE,0),20),0)),SUMIFS(T_Shipments[Confirmed_Qty],T_Shipments[Part Name],$A30,T_Shipments[Effective_Week],20))</f>
        <v/>
      </c>
      <c r="V30">
        <f>IF(COUNTIF(Material_Detail!$DE:$DE,$A30)&gt;0,IF(ISNUMBER(SEARCH("[済]",INDEX(Material_Detail!$D:$DC,MATCH($A30,Material_Detail!$DE:$DE,0)+1,21))),0,IFERROR(INDEX(Material_Detail!$D:$DC,MATCH($A30,Material_Detail!$DE:$DE,0),21),0)),SUMIFS(T_Shipments[Confirmed_Qty],T_Shipments[Part Name],$A30,T_Shipments[Effective_Week],21))</f>
        <v/>
      </c>
      <c r="W30">
        <f>IF(COUNTIF(Material_Detail!$DE:$DE,$A30)&gt;0,IF(ISNUMBER(SEARCH("[済]",INDEX(Material_Detail!$D:$DC,MATCH($A30,Material_Detail!$DE:$DE,0)+1,22))),0,IFERROR(INDEX(Material_Detail!$D:$DC,MATCH($A30,Material_Detail!$DE:$DE,0),22),0)),SUMIFS(T_Shipments[Confirmed_Qty],T_Shipments[Part Name],$A30,T_Shipments[Effective_Week],22))</f>
        <v/>
      </c>
      <c r="X30">
        <f>IF(COUNTIF(Material_Detail!$DE:$DE,$A30)&gt;0,IF(ISNUMBER(SEARCH("[済]",INDEX(Material_Detail!$D:$DC,MATCH($A30,Material_Detail!$DE:$DE,0)+1,23))),0,IFERROR(INDEX(Material_Detail!$D:$DC,MATCH($A30,Material_Detail!$DE:$DE,0),23),0)),SUMIFS(T_Shipments[Confirmed_Qty],T_Shipments[Part Name],$A30,T_Shipments[Effective_Week],23))</f>
        <v/>
      </c>
      <c r="Y30">
        <f>IF(COUNTIF(Material_Detail!$DE:$DE,$A30)&gt;0,IF(ISNUMBER(SEARCH("[済]",INDEX(Material_Detail!$D:$DC,MATCH($A30,Material_Detail!$DE:$DE,0)+1,24))),0,IFERROR(INDEX(Material_Detail!$D:$DC,MATCH($A30,Material_Detail!$DE:$DE,0),24),0)),SUMIFS(T_Shipments[Confirmed_Qty],T_Shipments[Part Name],$A30,T_Shipments[Effective_Week],24))</f>
        <v/>
      </c>
      <c r="Z30">
        <f>IF(COUNTIF(Material_Detail!$DE:$DE,$A30)&gt;0,IF(ISNUMBER(SEARCH("[済]",INDEX(Material_Detail!$D:$DC,MATCH($A30,Material_Detail!$DE:$DE,0)+1,25))),0,IFERROR(INDEX(Material_Detail!$D:$DC,MATCH($A30,Material_Detail!$DE:$DE,0),25),0)),SUMIFS(T_Shipments[Confirmed_Qty],T_Shipments[Part Name],$A30,T_Shipments[Effective_Week],25))</f>
        <v/>
      </c>
      <c r="AA30">
        <f>IF(COUNTIF(Material_Detail!$DE:$DE,$A30)&gt;0,IF(ISNUMBER(SEARCH("[済]",INDEX(Material_Detail!$D:$DC,MATCH($A30,Material_Detail!$DE:$DE,0)+1,26))),0,IFERROR(INDEX(Material_Detail!$D:$DC,MATCH($A30,Material_Detail!$DE:$DE,0),26),0)),SUMIFS(T_Shipments[Confirmed_Qty],T_Shipments[Part Name],$A30,T_Shipments[Effective_Week],26))</f>
        <v/>
      </c>
      <c r="AB30">
        <f>IF(COUNTIF(Material_Detail!$DE:$DE,$A30)&gt;0,IF(ISNUMBER(SEARCH("[済]",INDEX(Material_Detail!$D:$DC,MATCH($A30,Material_Detail!$DE:$DE,0)+1,27))),0,IFERROR(INDEX(Material_Detail!$D:$DC,MATCH($A30,Material_Detail!$DE:$DE,0),27),0)),SUMIFS(T_Shipments[Confirmed_Qty],T_Shipments[Part Name],$A30,T_Shipments[Effective_Week],27))</f>
        <v/>
      </c>
      <c r="AC30">
        <f>IF(COUNTIF(Material_Detail!$DE:$DE,$A30)&gt;0,IF(ISNUMBER(SEARCH("[済]",INDEX(Material_Detail!$D:$DC,MATCH($A30,Material_Detail!$DE:$DE,0)+1,28))),0,IFERROR(INDEX(Material_Detail!$D:$DC,MATCH($A30,Material_Detail!$DE:$DE,0),28),0)),SUMIFS(T_Shipments[Confirmed_Qty],T_Shipments[Part Name],$A30,T_Shipments[Effective_Week],28))</f>
        <v/>
      </c>
      <c r="AD30">
        <f>IF(COUNTIF(Material_Detail!$DE:$DE,$A30)&gt;0,IF(ISNUMBER(SEARCH("[済]",INDEX(Material_Detail!$D:$DC,MATCH($A30,Material_Detail!$DE:$DE,0)+1,29))),0,IFERROR(INDEX(Material_Detail!$D:$DC,MATCH($A30,Material_Detail!$DE:$DE,0),29),0)),SUMIFS(T_Shipments[Confirmed_Qty],T_Shipments[Part Name],$A30,T_Shipments[Effective_Week],29))</f>
        <v/>
      </c>
      <c r="AE30">
        <f>IF(COUNTIF(Material_Detail!$DE:$DE,$A30)&gt;0,IF(ISNUMBER(SEARCH("[済]",INDEX(Material_Detail!$D:$DC,MATCH($A30,Material_Detail!$DE:$DE,0)+1,30))),0,IFERROR(INDEX(Material_Detail!$D:$DC,MATCH($A30,Material_Detail!$DE:$DE,0),30),0)),SUMIFS(T_Shipments[Confirmed_Qty],T_Shipments[Part Name],$A30,T_Shipments[Effective_Week],30))</f>
        <v/>
      </c>
      <c r="AF30">
        <f>IF(COUNTIF(Material_Detail!$DE:$DE,$A30)&gt;0,IF(ISNUMBER(SEARCH("[済]",INDEX(Material_Detail!$D:$DC,MATCH($A30,Material_Detail!$DE:$DE,0)+1,31))),0,IFERROR(INDEX(Material_Detail!$D:$DC,MATCH($A30,Material_Detail!$DE:$DE,0),31),0)),SUMIFS(T_Shipments[Confirmed_Qty],T_Shipments[Part Name],$A30,T_Shipments[Effective_Week],31))</f>
        <v/>
      </c>
      <c r="AG30">
        <f>IF(COUNTIF(Material_Detail!$DE:$DE,$A30)&gt;0,IF(ISNUMBER(SEARCH("[済]",INDEX(Material_Detail!$D:$DC,MATCH($A30,Material_Detail!$DE:$DE,0)+1,32))),0,IFERROR(INDEX(Material_Detail!$D:$DC,MATCH($A30,Material_Detail!$DE:$DE,0),32),0)),SUMIFS(T_Shipments[Confirmed_Qty],T_Shipments[Part Name],$A30,T_Shipments[Effective_Week],32))</f>
        <v/>
      </c>
      <c r="AH30">
        <f>IF(COUNTIF(Material_Detail!$DE:$DE,$A30)&gt;0,IF(ISNUMBER(SEARCH("[済]",INDEX(Material_Detail!$D:$DC,MATCH($A30,Material_Detail!$DE:$DE,0)+1,33))),0,IFERROR(INDEX(Material_Detail!$D:$DC,MATCH($A30,Material_Detail!$DE:$DE,0),33),0)),SUMIFS(T_Shipments[Confirmed_Qty],T_Shipments[Part Name],$A30,T_Shipments[Effective_Week],33))</f>
        <v/>
      </c>
      <c r="AI30">
        <f>IF(COUNTIF(Material_Detail!$DE:$DE,$A30)&gt;0,IF(ISNUMBER(SEARCH("[済]",INDEX(Material_Detail!$D:$DC,MATCH($A30,Material_Detail!$DE:$DE,0)+1,34))),0,IFERROR(INDEX(Material_Detail!$D:$DC,MATCH($A30,Material_Detail!$DE:$DE,0),34),0)),SUMIFS(T_Shipments[Confirmed_Qty],T_Shipments[Part Name],$A30,T_Shipments[Effective_Week],34))</f>
        <v/>
      </c>
      <c r="AJ30">
        <f>IF(COUNTIF(Material_Detail!$DE:$DE,$A30)&gt;0,IF(ISNUMBER(SEARCH("[済]",INDEX(Material_Detail!$D:$DC,MATCH($A30,Material_Detail!$DE:$DE,0)+1,35))),0,IFERROR(INDEX(Material_Detail!$D:$DC,MATCH($A30,Material_Detail!$DE:$DE,0),35),0)),SUMIFS(T_Shipments[Confirmed_Qty],T_Shipments[Part Name],$A30,T_Shipments[Effective_Week],35))</f>
        <v/>
      </c>
      <c r="AK30">
        <f>IF(COUNTIF(Material_Detail!$DE:$DE,$A30)&gt;0,IF(ISNUMBER(SEARCH("[済]",INDEX(Material_Detail!$D:$DC,MATCH($A30,Material_Detail!$DE:$DE,0)+1,36))),0,IFERROR(INDEX(Material_Detail!$D:$DC,MATCH($A30,Material_Detail!$DE:$DE,0),36),0)),SUMIFS(T_Shipments[Confirmed_Qty],T_Shipments[Part Name],$A30,T_Shipments[Effective_Week],36))</f>
        <v/>
      </c>
      <c r="AL30">
        <f>IF(COUNTIF(Material_Detail!$DE:$DE,$A30)&gt;0,IF(ISNUMBER(SEARCH("[済]",INDEX(Material_Detail!$D:$DC,MATCH($A30,Material_Detail!$DE:$DE,0)+1,37))),0,IFERROR(INDEX(Material_Detail!$D:$DC,MATCH($A30,Material_Detail!$DE:$DE,0),37),0)),SUMIFS(T_Shipments[Confirmed_Qty],T_Shipments[Part Name],$A30,T_Shipments[Effective_Week],37))</f>
        <v/>
      </c>
      <c r="AM30">
        <f>IF(COUNTIF(Material_Detail!$DE:$DE,$A30)&gt;0,IF(ISNUMBER(SEARCH("[済]",INDEX(Material_Detail!$D:$DC,MATCH($A30,Material_Detail!$DE:$DE,0)+1,38))),0,IFERROR(INDEX(Material_Detail!$D:$DC,MATCH($A30,Material_Detail!$DE:$DE,0),38),0)),SUMIFS(T_Shipments[Confirmed_Qty],T_Shipments[Part Name],$A30,T_Shipments[Effective_Week],38))</f>
        <v/>
      </c>
      <c r="AN30">
        <f>IF(COUNTIF(Material_Detail!$DE:$DE,$A30)&gt;0,IF(ISNUMBER(SEARCH("[済]",INDEX(Material_Detail!$D:$DC,MATCH($A30,Material_Detail!$DE:$DE,0)+1,39))),0,IFERROR(INDEX(Material_Detail!$D:$DC,MATCH($A30,Material_Detail!$DE:$DE,0),39),0)),SUMIFS(T_Shipments[Confirmed_Qty],T_Shipments[Part Name],$A30,T_Shipments[Effective_Week],39))</f>
        <v/>
      </c>
      <c r="AO30">
        <f>IF(COUNTIF(Material_Detail!$DE:$DE,$A30)&gt;0,IF(ISNUMBER(SEARCH("[済]",INDEX(Material_Detail!$D:$DC,MATCH($A30,Material_Detail!$DE:$DE,0)+1,40))),0,IFERROR(INDEX(Material_Detail!$D:$DC,MATCH($A30,Material_Detail!$DE:$DE,0),40),0)),SUMIFS(T_Shipments[Confirmed_Qty],T_Shipments[Part Name],$A30,T_Shipments[Effective_Week],40))</f>
        <v/>
      </c>
      <c r="AP30">
        <f>IF(COUNTIF(Material_Detail!$DE:$DE,$A30)&gt;0,IF(ISNUMBER(SEARCH("[済]",INDEX(Material_Detail!$D:$DC,MATCH($A30,Material_Detail!$DE:$DE,0)+1,41))),0,IFERROR(INDEX(Material_Detail!$D:$DC,MATCH($A30,Material_Detail!$DE:$DE,0),41),0)),SUMIFS(T_Shipments[Confirmed_Qty],T_Shipments[Part Name],$A30,T_Shipments[Effective_Week],41))</f>
        <v/>
      </c>
      <c r="AQ30">
        <f>IF(COUNTIF(Material_Detail!$DE:$DE,$A30)&gt;0,IF(ISNUMBER(SEARCH("[済]",INDEX(Material_Detail!$D:$DC,MATCH($A30,Material_Detail!$DE:$DE,0)+1,42))),0,IFERROR(INDEX(Material_Detail!$D:$DC,MATCH($A30,Material_Detail!$DE:$DE,0),42),0)),SUMIFS(T_Shipments[Confirmed_Qty],T_Shipments[Part Name],$A30,T_Shipments[Effective_Week],42))</f>
        <v/>
      </c>
      <c r="AR30">
        <f>IF(COUNTIF(Material_Detail!$DE:$DE,$A30)&gt;0,IF(ISNUMBER(SEARCH("[済]",INDEX(Material_Detail!$D:$DC,MATCH($A30,Material_Detail!$DE:$DE,0)+1,43))),0,IFERROR(INDEX(Material_Detail!$D:$DC,MATCH($A30,Material_Detail!$DE:$DE,0),43),0)),SUMIFS(T_Shipments[Confirmed_Qty],T_Shipments[Part Name],$A30,T_Shipments[Effective_Week],43))</f>
        <v/>
      </c>
      <c r="AS30">
        <f>IF(COUNTIF(Material_Detail!$DE:$DE,$A30)&gt;0,IF(ISNUMBER(SEARCH("[済]",INDEX(Material_Detail!$D:$DC,MATCH($A30,Material_Detail!$DE:$DE,0)+1,44))),0,IFERROR(INDEX(Material_Detail!$D:$DC,MATCH($A30,Material_Detail!$DE:$DE,0),44),0)),SUMIFS(T_Shipments[Confirmed_Qty],T_Shipments[Part Name],$A30,T_Shipments[Effective_Week],44))</f>
        <v/>
      </c>
      <c r="AT30">
        <f>IF(COUNTIF(Material_Detail!$DE:$DE,$A30)&gt;0,IF(ISNUMBER(SEARCH("[済]",INDEX(Material_Detail!$D:$DC,MATCH($A30,Material_Detail!$DE:$DE,0)+1,45))),0,IFERROR(INDEX(Material_Detail!$D:$DC,MATCH($A30,Material_Detail!$DE:$DE,0),45),0)),SUMIFS(T_Shipments[Confirmed_Qty],T_Shipments[Part Name],$A30,T_Shipments[Effective_Week],45))</f>
        <v/>
      </c>
      <c r="AU30">
        <f>IF(COUNTIF(Material_Detail!$DE:$DE,$A30)&gt;0,IF(ISNUMBER(SEARCH("[済]",INDEX(Material_Detail!$D:$DC,MATCH($A30,Material_Detail!$DE:$DE,0)+1,46))),0,IFERROR(INDEX(Material_Detail!$D:$DC,MATCH($A30,Material_Detail!$DE:$DE,0),46),0)),SUMIFS(T_Shipments[Confirmed_Qty],T_Shipments[Part Name],$A30,T_Shipments[Effective_Week],46))</f>
        <v/>
      </c>
      <c r="AV30">
        <f>IF(COUNTIF(Material_Detail!$DE:$DE,$A30)&gt;0,IF(ISNUMBER(SEARCH("[済]",INDEX(Material_Detail!$D:$DC,MATCH($A30,Material_Detail!$DE:$DE,0)+1,47))),0,IFERROR(INDEX(Material_Detail!$D:$DC,MATCH($A30,Material_Detail!$DE:$DE,0),47),0)),SUMIFS(T_Shipments[Confirmed_Qty],T_Shipments[Part Name],$A30,T_Shipments[Effective_Week],47))</f>
        <v/>
      </c>
      <c r="AW30">
        <f>IF(COUNTIF(Material_Detail!$DE:$DE,$A30)&gt;0,IF(ISNUMBER(SEARCH("[済]",INDEX(Material_Detail!$D:$DC,MATCH($A30,Material_Detail!$DE:$DE,0)+1,48))),0,IFERROR(INDEX(Material_Detail!$D:$DC,MATCH($A30,Material_Detail!$DE:$DE,0),48),0)),SUMIFS(T_Shipments[Confirmed_Qty],T_Shipments[Part Name],$A30,T_Shipments[Effective_Week],48))</f>
        <v/>
      </c>
      <c r="AX30">
        <f>IF(COUNTIF(Material_Detail!$DE:$DE,$A30)&gt;0,IF(ISNUMBER(SEARCH("[済]",INDEX(Material_Detail!$D:$DC,MATCH($A30,Material_Detail!$DE:$DE,0)+1,49))),0,IFERROR(INDEX(Material_Detail!$D:$DC,MATCH($A30,Material_Detail!$DE:$DE,0),49),0)),SUMIFS(T_Shipments[Confirmed_Qty],T_Shipments[Part Name],$A30,T_Shipments[Effective_Week],49))</f>
        <v/>
      </c>
      <c r="AY30">
        <f>IF(COUNTIF(Material_Detail!$DE:$DE,$A30)&gt;0,IF(ISNUMBER(SEARCH("[済]",INDEX(Material_Detail!$D:$DC,MATCH($A30,Material_Detail!$DE:$DE,0)+1,50))),0,IFERROR(INDEX(Material_Detail!$D:$DC,MATCH($A30,Material_Detail!$DE:$DE,0),50),0)),SUMIFS(T_Shipments[Confirmed_Qty],T_Shipments[Part Name],$A30,T_Shipments[Effective_Week],50))</f>
        <v/>
      </c>
      <c r="AZ30">
        <f>IF(COUNTIF(Material_Detail!$DE:$DE,$A30)&gt;0,IF(ISNUMBER(SEARCH("[済]",INDEX(Material_Detail!$D:$DC,MATCH($A30,Material_Detail!$DE:$DE,0)+1,51))),0,IFERROR(INDEX(Material_Detail!$D:$DC,MATCH($A30,Material_Detail!$DE:$DE,0),51),0)),SUMIFS(T_Shipments[Confirmed_Qty],T_Shipments[Part Name],$A30,T_Shipments[Effective_Week],51))</f>
        <v/>
      </c>
      <c r="BA30">
        <f>IF(COUNTIF(Material_Detail!$DE:$DE,$A30)&gt;0,IF(ISNUMBER(SEARCH("[済]",INDEX(Material_Detail!$D:$DC,MATCH($A30,Material_Detail!$DE:$DE,0)+1,52))),0,IFERROR(INDEX(Material_Detail!$D:$DC,MATCH($A30,Material_Detail!$DE:$DE,0),52),0)),SUMIFS(T_Shipments[Confirmed_Qty],T_Shipments[Part Name],$A30,T_Shipments[Effective_Week],52))</f>
        <v/>
      </c>
      <c r="BB30">
        <f>IF(COUNTIF(Material_Detail!$DE:$DE,$A30)&gt;0,IF(ISNUMBER(SEARCH("[済]",INDEX(Material_Detail!$D:$DC,MATCH($A30,Material_Detail!$DE:$DE,0)+1,53))),0,IFERROR(INDEX(Material_Detail!$D:$DC,MATCH($A30,Material_Detail!$DE:$DE,0),53),0)),SUMIFS(T_Shipments[Confirmed_Qty],T_Shipments[Part Name],$A30,T_Shipments[Effective_Week],53))</f>
        <v/>
      </c>
      <c r="BC30">
        <f>IF(COUNTIF(Material_Detail!$DE:$DE,$A30)&gt;0,IF(ISNUMBER(SEARCH("[済]",INDEX(Material_Detail!$D:$DC,MATCH($A30,Material_Detail!$DE:$DE,0)+1,54))),0,IFERROR(INDEX(Material_Detail!$D:$DC,MATCH($A30,Material_Detail!$DE:$DE,0),54),0)),SUMIFS(T_Shipments[Confirmed_Qty],T_Shipments[Part Name],$A30,T_Shipments[Effective_Week],54))</f>
        <v/>
      </c>
      <c r="BD30">
        <f>IF(COUNTIF(Material_Detail!$DE:$DE,$A30)&gt;0,IF(ISNUMBER(SEARCH("[済]",INDEX(Material_Detail!$D:$DC,MATCH($A30,Material_Detail!$DE:$DE,0)+1,55))),0,IFERROR(INDEX(Material_Detail!$D:$DC,MATCH($A30,Material_Detail!$DE:$DE,0),55),0)),SUMIFS(T_Shipments[Confirmed_Qty],T_Shipments[Part Name],$A30,T_Shipments[Effective_Week],55))</f>
        <v/>
      </c>
      <c r="BE30">
        <f>IF(COUNTIF(Material_Detail!$DE:$DE,$A30)&gt;0,IF(ISNUMBER(SEARCH("[済]",INDEX(Material_Detail!$D:$DC,MATCH($A30,Material_Detail!$DE:$DE,0)+1,56))),0,IFERROR(INDEX(Material_Detail!$D:$DC,MATCH($A30,Material_Detail!$DE:$DE,0),56),0)),SUMIFS(T_Shipments[Confirmed_Qty],T_Shipments[Part Name],$A30,T_Shipments[Effective_Week],56))</f>
        <v/>
      </c>
      <c r="BF30">
        <f>IF(COUNTIF(Material_Detail!$DE:$DE,$A30)&gt;0,IF(ISNUMBER(SEARCH("[済]",INDEX(Material_Detail!$D:$DC,MATCH($A30,Material_Detail!$DE:$DE,0)+1,57))),0,IFERROR(INDEX(Material_Detail!$D:$DC,MATCH($A30,Material_Detail!$DE:$DE,0),57),0)),SUMIFS(T_Shipments[Confirmed_Qty],T_Shipments[Part Name],$A30,T_Shipments[Effective_Week],57))</f>
        <v/>
      </c>
      <c r="BG30">
        <f>IF(COUNTIF(Material_Detail!$DE:$DE,$A30)&gt;0,IF(ISNUMBER(SEARCH("[済]",INDEX(Material_Detail!$D:$DC,MATCH($A30,Material_Detail!$DE:$DE,0)+1,58))),0,IFERROR(INDEX(Material_Detail!$D:$DC,MATCH($A30,Material_Detail!$DE:$DE,0),58),0)),SUMIFS(T_Shipments[Confirmed_Qty],T_Shipments[Part Name],$A30,T_Shipments[Effective_Week],58))</f>
        <v/>
      </c>
      <c r="BH30">
        <f>IF(COUNTIF(Material_Detail!$DE:$DE,$A30)&gt;0,IF(ISNUMBER(SEARCH("[済]",INDEX(Material_Detail!$D:$DC,MATCH($A30,Material_Detail!$DE:$DE,0)+1,59))),0,IFERROR(INDEX(Material_Detail!$D:$DC,MATCH($A30,Material_Detail!$DE:$DE,0),59),0)),SUMIFS(T_Shipments[Confirmed_Qty],T_Shipments[Part Name],$A30,T_Shipments[Effective_Week],59))</f>
        <v/>
      </c>
      <c r="BI30">
        <f>IF(COUNTIF(Material_Detail!$DE:$DE,$A30)&gt;0,IF(ISNUMBER(SEARCH("[済]",INDEX(Material_Detail!$D:$DC,MATCH($A30,Material_Detail!$DE:$DE,0)+1,60))),0,IFERROR(INDEX(Material_Detail!$D:$DC,MATCH($A30,Material_Detail!$DE:$DE,0),60),0)),SUMIFS(T_Shipments[Confirmed_Qty],T_Shipments[Part Name],$A30,T_Shipments[Effective_Week],60))</f>
        <v/>
      </c>
      <c r="BJ30">
        <f>IF(COUNTIF(Material_Detail!$DE:$DE,$A30)&gt;0,IF(ISNUMBER(SEARCH("[済]",INDEX(Material_Detail!$D:$DC,MATCH($A30,Material_Detail!$DE:$DE,0)+1,61))),0,IFERROR(INDEX(Material_Detail!$D:$DC,MATCH($A30,Material_Detail!$DE:$DE,0),61),0)),SUMIFS(T_Shipments[Confirmed_Qty],T_Shipments[Part Name],$A30,T_Shipments[Effective_Week],61))</f>
        <v/>
      </c>
      <c r="BK30">
        <f>IF(COUNTIF(Material_Detail!$DE:$DE,$A30)&gt;0,IF(ISNUMBER(SEARCH("[済]",INDEX(Material_Detail!$D:$DC,MATCH($A30,Material_Detail!$DE:$DE,0)+1,62))),0,IFERROR(INDEX(Material_Detail!$D:$DC,MATCH($A30,Material_Detail!$DE:$DE,0),62),0)),SUMIFS(T_Shipments[Confirmed_Qty],T_Shipments[Part Name],$A30,T_Shipments[Effective_Week],62))</f>
        <v/>
      </c>
      <c r="BL30">
        <f>IF(COUNTIF(Material_Detail!$DE:$DE,$A30)&gt;0,IF(ISNUMBER(SEARCH("[済]",INDEX(Material_Detail!$D:$DC,MATCH($A30,Material_Detail!$DE:$DE,0)+1,63))),0,IFERROR(INDEX(Material_Detail!$D:$DC,MATCH($A30,Material_Detail!$DE:$DE,0),63),0)),SUMIFS(T_Shipments[Confirmed_Qty],T_Shipments[Part Name],$A30,T_Shipments[Effective_Week],63))</f>
        <v/>
      </c>
      <c r="BM30">
        <f>IF(COUNTIF(Material_Detail!$DE:$DE,$A30)&gt;0,IF(ISNUMBER(SEARCH("[済]",INDEX(Material_Detail!$D:$DC,MATCH($A30,Material_Detail!$DE:$DE,0)+1,64))),0,IFERROR(INDEX(Material_Detail!$D:$DC,MATCH($A30,Material_Detail!$DE:$DE,0),64),0)),SUMIFS(T_Shipments[Confirmed_Qty],T_Shipments[Part Name],$A30,T_Shipments[Effective_Week],64))</f>
        <v/>
      </c>
      <c r="BN30">
        <f>IF(COUNTIF(Material_Detail!$DE:$DE,$A30)&gt;0,IF(ISNUMBER(SEARCH("[済]",INDEX(Material_Detail!$D:$DC,MATCH($A30,Material_Detail!$DE:$DE,0)+1,65))),0,IFERROR(INDEX(Material_Detail!$D:$DC,MATCH($A30,Material_Detail!$DE:$DE,0),65),0)),SUMIFS(T_Shipments[Confirmed_Qty],T_Shipments[Part Name],$A30,T_Shipments[Effective_Week],65))</f>
        <v/>
      </c>
      <c r="BO30">
        <f>IF(COUNTIF(Material_Detail!$DE:$DE,$A30)&gt;0,IF(ISNUMBER(SEARCH("[済]",INDEX(Material_Detail!$D:$DC,MATCH($A30,Material_Detail!$DE:$DE,0)+1,66))),0,IFERROR(INDEX(Material_Detail!$D:$DC,MATCH($A30,Material_Detail!$DE:$DE,0),66),0)),SUMIFS(T_Shipments[Confirmed_Qty],T_Shipments[Part Name],$A30,T_Shipments[Effective_Week],66))</f>
        <v/>
      </c>
      <c r="BP30">
        <f>IF(COUNTIF(Material_Detail!$DE:$DE,$A30)&gt;0,IF(ISNUMBER(SEARCH("[済]",INDEX(Material_Detail!$D:$DC,MATCH($A30,Material_Detail!$DE:$DE,0)+1,67))),0,IFERROR(INDEX(Material_Detail!$D:$DC,MATCH($A30,Material_Detail!$DE:$DE,0),67),0)),SUMIFS(T_Shipments[Confirmed_Qty],T_Shipments[Part Name],$A30,T_Shipments[Effective_Week],67))</f>
        <v/>
      </c>
      <c r="BQ30">
        <f>IF(COUNTIF(Material_Detail!$DE:$DE,$A30)&gt;0,IF(ISNUMBER(SEARCH("[済]",INDEX(Material_Detail!$D:$DC,MATCH($A30,Material_Detail!$DE:$DE,0)+1,68))),0,IFERROR(INDEX(Material_Detail!$D:$DC,MATCH($A30,Material_Detail!$DE:$DE,0),68),0)),SUMIFS(T_Shipments[Confirmed_Qty],T_Shipments[Part Name],$A30,T_Shipments[Effective_Week],68))</f>
        <v/>
      </c>
      <c r="BR30">
        <f>IF(COUNTIF(Material_Detail!$DE:$DE,$A30)&gt;0,IF(ISNUMBER(SEARCH("[済]",INDEX(Material_Detail!$D:$DC,MATCH($A30,Material_Detail!$DE:$DE,0)+1,69))),0,IFERROR(INDEX(Material_Detail!$D:$DC,MATCH($A30,Material_Detail!$DE:$DE,0),69),0)),SUMIFS(T_Shipments[Confirmed_Qty],T_Shipments[Part Name],$A30,T_Shipments[Effective_Week],69))</f>
        <v/>
      </c>
      <c r="BS30">
        <f>IF(COUNTIF(Material_Detail!$DE:$DE,$A30)&gt;0,IF(ISNUMBER(SEARCH("[済]",INDEX(Material_Detail!$D:$DC,MATCH($A30,Material_Detail!$DE:$DE,0)+1,70))),0,IFERROR(INDEX(Material_Detail!$D:$DC,MATCH($A30,Material_Detail!$DE:$DE,0),70),0)),SUMIFS(T_Shipments[Confirmed_Qty],T_Shipments[Part Name],$A30,T_Shipments[Effective_Week],70))</f>
        <v/>
      </c>
      <c r="BT30">
        <f>IF(COUNTIF(Material_Detail!$DE:$DE,$A30)&gt;0,IF(ISNUMBER(SEARCH("[済]",INDEX(Material_Detail!$D:$DC,MATCH($A30,Material_Detail!$DE:$DE,0)+1,71))),0,IFERROR(INDEX(Material_Detail!$D:$DC,MATCH($A30,Material_Detail!$DE:$DE,0),71),0)),SUMIFS(T_Shipments[Confirmed_Qty],T_Shipments[Part Name],$A30,T_Shipments[Effective_Week],71))</f>
        <v/>
      </c>
      <c r="BU30">
        <f>IF(COUNTIF(Material_Detail!$DE:$DE,$A30)&gt;0,IF(ISNUMBER(SEARCH("[済]",INDEX(Material_Detail!$D:$DC,MATCH($A30,Material_Detail!$DE:$DE,0)+1,72))),0,IFERROR(INDEX(Material_Detail!$D:$DC,MATCH($A30,Material_Detail!$DE:$DE,0),72),0)),SUMIFS(T_Shipments[Confirmed_Qty],T_Shipments[Part Name],$A30,T_Shipments[Effective_Week],72))</f>
        <v/>
      </c>
      <c r="BV30">
        <f>IF(COUNTIF(Material_Detail!$DE:$DE,$A30)&gt;0,IF(ISNUMBER(SEARCH("[済]",INDEX(Material_Detail!$D:$DC,MATCH($A30,Material_Detail!$DE:$DE,0)+1,73))),0,IFERROR(INDEX(Material_Detail!$D:$DC,MATCH($A30,Material_Detail!$DE:$DE,0),73),0)),SUMIFS(T_Shipments[Confirmed_Qty],T_Shipments[Part Name],$A30,T_Shipments[Effective_Week],73))</f>
        <v/>
      </c>
      <c r="BW30">
        <f>IF(COUNTIF(Material_Detail!$DE:$DE,$A30)&gt;0,IF(ISNUMBER(SEARCH("[済]",INDEX(Material_Detail!$D:$DC,MATCH($A30,Material_Detail!$DE:$DE,0)+1,74))),0,IFERROR(INDEX(Material_Detail!$D:$DC,MATCH($A30,Material_Detail!$DE:$DE,0),74),0)),SUMIFS(T_Shipments[Confirmed_Qty],T_Shipments[Part Name],$A30,T_Shipments[Effective_Week],74))</f>
        <v/>
      </c>
      <c r="BX30">
        <f>IF(COUNTIF(Material_Detail!$DE:$DE,$A30)&gt;0,IF(ISNUMBER(SEARCH("[済]",INDEX(Material_Detail!$D:$DC,MATCH($A30,Material_Detail!$DE:$DE,0)+1,75))),0,IFERROR(INDEX(Material_Detail!$D:$DC,MATCH($A30,Material_Detail!$DE:$DE,0),75),0)),SUMIFS(T_Shipments[Confirmed_Qty],T_Shipments[Part Name],$A30,T_Shipments[Effective_Week],75))</f>
        <v/>
      </c>
      <c r="BY30">
        <f>IF(COUNTIF(Material_Detail!$DE:$DE,$A30)&gt;0,IF(ISNUMBER(SEARCH("[済]",INDEX(Material_Detail!$D:$DC,MATCH($A30,Material_Detail!$DE:$DE,0)+1,76))),0,IFERROR(INDEX(Material_Detail!$D:$DC,MATCH($A30,Material_Detail!$DE:$DE,0),76),0)),SUMIFS(T_Shipments[Confirmed_Qty],T_Shipments[Part Name],$A30,T_Shipments[Effective_Week],76))</f>
        <v/>
      </c>
      <c r="BZ30">
        <f>IF(COUNTIF(Material_Detail!$DE:$DE,$A30)&gt;0,IF(ISNUMBER(SEARCH("[済]",INDEX(Material_Detail!$D:$DC,MATCH($A30,Material_Detail!$DE:$DE,0)+1,77))),0,IFERROR(INDEX(Material_Detail!$D:$DC,MATCH($A30,Material_Detail!$DE:$DE,0),77),0)),SUMIFS(T_Shipments[Confirmed_Qty],T_Shipments[Part Name],$A30,T_Shipments[Effective_Week],77))</f>
        <v/>
      </c>
      <c r="CA30">
        <f>IF(COUNTIF(Material_Detail!$DE:$DE,$A30)&gt;0,IF(ISNUMBER(SEARCH("[済]",INDEX(Material_Detail!$D:$DC,MATCH($A30,Material_Detail!$DE:$DE,0)+1,78))),0,IFERROR(INDEX(Material_Detail!$D:$DC,MATCH($A30,Material_Detail!$DE:$DE,0),78),0)),SUMIFS(T_Shipments[Confirmed_Qty],T_Shipments[Part Name],$A30,T_Shipments[Effective_Week],78))</f>
        <v/>
      </c>
      <c r="CB30">
        <f>IF(COUNTIF(Material_Detail!$DE:$DE,$A30)&gt;0,IF(ISNUMBER(SEARCH("[済]",INDEX(Material_Detail!$D:$DC,MATCH($A30,Material_Detail!$DE:$DE,0)+1,79))),0,IFERROR(INDEX(Material_Detail!$D:$DC,MATCH($A30,Material_Detail!$DE:$DE,0),79),0)),SUMIFS(T_Shipments[Confirmed_Qty],T_Shipments[Part Name],$A30,T_Shipments[Effective_Week],79))</f>
        <v/>
      </c>
      <c r="CC30">
        <f>IF(COUNTIF(Material_Detail!$DE:$DE,$A30)&gt;0,IF(ISNUMBER(SEARCH("[済]",INDEX(Material_Detail!$D:$DC,MATCH($A30,Material_Detail!$DE:$DE,0)+1,80))),0,IFERROR(INDEX(Material_Detail!$D:$DC,MATCH($A30,Material_Detail!$DE:$DE,0),80),0)),SUMIFS(T_Shipments[Confirmed_Qty],T_Shipments[Part Name],$A30,T_Shipments[Effective_Week],80))</f>
        <v/>
      </c>
      <c r="CD30">
        <f>IF(COUNTIF(Material_Detail!$DE:$DE,$A30)&gt;0,IF(ISNUMBER(SEARCH("[済]",INDEX(Material_Detail!$D:$DC,MATCH($A30,Material_Detail!$DE:$DE,0)+1,81))),0,IFERROR(INDEX(Material_Detail!$D:$DC,MATCH($A30,Material_Detail!$DE:$DE,0),81),0)),SUMIFS(T_Shipments[Confirmed_Qty],T_Shipments[Part Name],$A30,T_Shipments[Effective_Week],81))</f>
        <v/>
      </c>
      <c r="CE30">
        <f>IF(COUNTIF(Material_Detail!$DE:$DE,$A30)&gt;0,IF(ISNUMBER(SEARCH("[済]",INDEX(Material_Detail!$D:$DC,MATCH($A30,Material_Detail!$DE:$DE,0)+1,82))),0,IFERROR(INDEX(Material_Detail!$D:$DC,MATCH($A30,Material_Detail!$DE:$DE,0),82),0)),SUMIFS(T_Shipments[Confirmed_Qty],T_Shipments[Part Name],$A30,T_Shipments[Effective_Week],82))</f>
        <v/>
      </c>
      <c r="CF30">
        <f>IF(COUNTIF(Material_Detail!$DE:$DE,$A30)&gt;0,IF(ISNUMBER(SEARCH("[済]",INDEX(Material_Detail!$D:$DC,MATCH($A30,Material_Detail!$DE:$DE,0)+1,83))),0,IFERROR(INDEX(Material_Detail!$D:$DC,MATCH($A30,Material_Detail!$DE:$DE,0),83),0)),SUMIFS(T_Shipments[Confirmed_Qty],T_Shipments[Part Name],$A30,T_Shipments[Effective_Week],83))</f>
        <v/>
      </c>
      <c r="CG30">
        <f>IF(COUNTIF(Material_Detail!$DE:$DE,$A30)&gt;0,IF(ISNUMBER(SEARCH("[済]",INDEX(Material_Detail!$D:$DC,MATCH($A30,Material_Detail!$DE:$DE,0)+1,84))),0,IFERROR(INDEX(Material_Detail!$D:$DC,MATCH($A30,Material_Detail!$DE:$DE,0),84),0)),SUMIFS(T_Shipments[Confirmed_Qty],T_Shipments[Part Name],$A30,T_Shipments[Effective_Week],84))</f>
        <v/>
      </c>
      <c r="CH30">
        <f>IF(COUNTIF(Material_Detail!$DE:$DE,$A30)&gt;0,IF(ISNUMBER(SEARCH("[済]",INDEX(Material_Detail!$D:$DC,MATCH($A30,Material_Detail!$DE:$DE,0)+1,85))),0,IFERROR(INDEX(Material_Detail!$D:$DC,MATCH($A30,Material_Detail!$DE:$DE,0),85),0)),SUMIFS(T_Shipments[Confirmed_Qty],T_Shipments[Part Name],$A30,T_Shipments[Effective_Week],85))</f>
        <v/>
      </c>
      <c r="CI30">
        <f>IF(COUNTIF(Material_Detail!$DE:$DE,$A30)&gt;0,IF(ISNUMBER(SEARCH("[済]",INDEX(Material_Detail!$D:$DC,MATCH($A30,Material_Detail!$DE:$DE,0)+1,86))),0,IFERROR(INDEX(Material_Detail!$D:$DC,MATCH($A30,Material_Detail!$DE:$DE,0),86),0)),SUMIFS(T_Shipments[Confirmed_Qty],T_Shipments[Part Name],$A30,T_Shipments[Effective_Week],86))</f>
        <v/>
      </c>
      <c r="CJ30">
        <f>IF(COUNTIF(Material_Detail!$DE:$DE,$A30)&gt;0,IF(ISNUMBER(SEARCH("[済]",INDEX(Material_Detail!$D:$DC,MATCH($A30,Material_Detail!$DE:$DE,0)+1,87))),0,IFERROR(INDEX(Material_Detail!$D:$DC,MATCH($A30,Material_Detail!$DE:$DE,0),87),0)),SUMIFS(T_Shipments[Confirmed_Qty],T_Shipments[Part Name],$A30,T_Shipments[Effective_Week],87))</f>
        <v/>
      </c>
      <c r="CK30">
        <f>IF(COUNTIF(Material_Detail!$DE:$DE,$A30)&gt;0,IF(ISNUMBER(SEARCH("[済]",INDEX(Material_Detail!$D:$DC,MATCH($A30,Material_Detail!$DE:$DE,0)+1,88))),0,IFERROR(INDEX(Material_Detail!$D:$DC,MATCH($A30,Material_Detail!$DE:$DE,0),88),0)),SUMIFS(T_Shipments[Confirmed_Qty],T_Shipments[Part Name],$A30,T_Shipments[Effective_Week],88))</f>
        <v/>
      </c>
      <c r="CL30">
        <f>IF(COUNTIF(Material_Detail!$DE:$DE,$A30)&gt;0,IF(ISNUMBER(SEARCH("[済]",INDEX(Material_Detail!$D:$DC,MATCH($A30,Material_Detail!$DE:$DE,0)+1,89))),0,IFERROR(INDEX(Material_Detail!$D:$DC,MATCH($A30,Material_Detail!$DE:$DE,0),89),0)),SUMIFS(T_Shipments[Confirmed_Qty],T_Shipments[Part Name],$A30,T_Shipments[Effective_Week],89))</f>
        <v/>
      </c>
      <c r="CM30">
        <f>IF(COUNTIF(Material_Detail!$DE:$DE,$A30)&gt;0,IF(ISNUMBER(SEARCH("[済]",INDEX(Material_Detail!$D:$DC,MATCH($A30,Material_Detail!$DE:$DE,0)+1,90))),0,IFERROR(INDEX(Material_Detail!$D:$DC,MATCH($A30,Material_Detail!$DE:$DE,0),90),0)),SUMIFS(T_Shipments[Confirmed_Qty],T_Shipments[Part Name],$A30,T_Shipments[Effective_Week],90))</f>
        <v/>
      </c>
      <c r="CN30">
        <f>IF(COUNTIF(Material_Detail!$DE:$DE,$A30)&gt;0,IF(ISNUMBER(SEARCH("[済]",INDEX(Material_Detail!$D:$DC,MATCH($A30,Material_Detail!$DE:$DE,0)+1,91))),0,IFERROR(INDEX(Material_Detail!$D:$DC,MATCH($A30,Material_Detail!$DE:$DE,0),91),0)),SUMIFS(T_Shipments[Confirmed_Qty],T_Shipments[Part Name],$A30,T_Shipments[Effective_Week],91))</f>
        <v/>
      </c>
      <c r="CO30">
        <f>IF(COUNTIF(Material_Detail!$DE:$DE,$A30)&gt;0,IF(ISNUMBER(SEARCH("[済]",INDEX(Material_Detail!$D:$DC,MATCH($A30,Material_Detail!$DE:$DE,0)+1,92))),0,IFERROR(INDEX(Material_Detail!$D:$DC,MATCH($A30,Material_Detail!$DE:$DE,0),92),0)),SUMIFS(T_Shipments[Confirmed_Qty],T_Shipments[Part Name],$A30,T_Shipments[Effective_Week],92))</f>
        <v/>
      </c>
      <c r="CP30">
        <f>IF(COUNTIF(Material_Detail!$DE:$DE,$A30)&gt;0,IF(ISNUMBER(SEARCH("[済]",INDEX(Material_Detail!$D:$DC,MATCH($A30,Material_Detail!$DE:$DE,0)+1,93))),0,IFERROR(INDEX(Material_Detail!$D:$DC,MATCH($A30,Material_Detail!$DE:$DE,0),93),0)),SUMIFS(T_Shipments[Confirmed_Qty],T_Shipments[Part Name],$A30,T_Shipments[Effective_Week],93))</f>
        <v/>
      </c>
      <c r="CQ30">
        <f>IF(COUNTIF(Material_Detail!$DE:$DE,$A30)&gt;0,IF(ISNUMBER(SEARCH("[済]",INDEX(Material_Detail!$D:$DC,MATCH($A30,Material_Detail!$DE:$DE,0)+1,94))),0,IFERROR(INDEX(Material_Detail!$D:$DC,MATCH($A30,Material_Detail!$DE:$DE,0),94),0)),SUMIFS(T_Shipments[Confirmed_Qty],T_Shipments[Part Name],$A30,T_Shipments[Effective_Week],94))</f>
        <v/>
      </c>
      <c r="CR30">
        <f>IF(COUNTIF(Material_Detail!$DE:$DE,$A30)&gt;0,IF(ISNUMBER(SEARCH("[済]",INDEX(Material_Detail!$D:$DC,MATCH($A30,Material_Detail!$DE:$DE,0)+1,95))),0,IFERROR(INDEX(Material_Detail!$D:$DC,MATCH($A30,Material_Detail!$DE:$DE,0),95),0)),SUMIFS(T_Shipments[Confirmed_Qty],T_Shipments[Part Name],$A30,T_Shipments[Effective_Week],95))</f>
        <v/>
      </c>
      <c r="CS30">
        <f>IF(COUNTIF(Material_Detail!$DE:$DE,$A30)&gt;0,IF(ISNUMBER(SEARCH("[済]",INDEX(Material_Detail!$D:$DC,MATCH($A30,Material_Detail!$DE:$DE,0)+1,96))),0,IFERROR(INDEX(Material_Detail!$D:$DC,MATCH($A30,Material_Detail!$DE:$DE,0),96),0)),SUMIFS(T_Shipments[Confirmed_Qty],T_Shipments[Part Name],$A30,T_Shipments[Effective_Week],96))</f>
        <v/>
      </c>
      <c r="CT30">
        <f>IF(COUNTIF(Material_Detail!$DE:$DE,$A30)&gt;0,IF(ISNUMBER(SEARCH("[済]",INDEX(Material_Detail!$D:$DC,MATCH($A30,Material_Detail!$DE:$DE,0)+1,97))),0,IFERROR(INDEX(Material_Detail!$D:$DC,MATCH($A30,Material_Detail!$DE:$DE,0),97),0)),SUMIFS(T_Shipments[Confirmed_Qty],T_Shipments[Part Name],$A30,T_Shipments[Effective_Week],97))</f>
        <v/>
      </c>
      <c r="CU30">
        <f>IF(COUNTIF(Material_Detail!$DE:$DE,$A30)&gt;0,IF(ISNUMBER(SEARCH("[済]",INDEX(Material_Detail!$D:$DC,MATCH($A30,Material_Detail!$DE:$DE,0)+1,98))),0,IFERROR(INDEX(Material_Detail!$D:$DC,MATCH($A30,Material_Detail!$DE:$DE,0),98),0)),SUMIFS(T_Shipments[Confirmed_Qty],T_Shipments[Part Name],$A30,T_Shipments[Effective_Week],98))</f>
        <v/>
      </c>
      <c r="CV30">
        <f>IF(COUNTIF(Material_Detail!$DE:$DE,$A30)&gt;0,IF(ISNUMBER(SEARCH("[済]",INDEX(Material_Detail!$D:$DC,MATCH($A30,Material_Detail!$DE:$DE,0)+1,99))),0,IFERROR(INDEX(Material_Detail!$D:$DC,MATCH($A30,Material_Detail!$DE:$DE,0),99),0)),SUMIFS(T_Shipments[Confirmed_Qty],T_Shipments[Part Name],$A30,T_Shipments[Effective_Week],99))</f>
        <v/>
      </c>
      <c r="CW30">
        <f>IF(COUNTIF(Material_Detail!$DE:$DE,$A30)&gt;0,IF(ISNUMBER(SEARCH("[済]",INDEX(Material_Detail!$D:$DC,MATCH($A30,Material_Detail!$DE:$DE,0)+1,100))),0,IFERROR(INDEX(Material_Detail!$D:$DC,MATCH($A30,Material_Detail!$DE:$DE,0),100),0)),SUMIFS(T_Shipments[Confirmed_Qty],T_Shipments[Part Name],$A30,T_Shipments[Effective_Week],100))</f>
        <v/>
      </c>
      <c r="CX30">
        <f>IF(COUNTIF(Material_Detail!$DE:$DE,$A30)&gt;0,IF(ISNUMBER(SEARCH("[済]",INDEX(Material_Detail!$D:$DC,MATCH($A30,Material_Detail!$DE:$DE,0)+1,101))),0,IFERROR(INDEX(Material_Detail!$D:$DC,MATCH($A30,Material_Detail!$DE:$DE,0),101),0)),SUMIFS(T_Shipments[Confirmed_Qty],T_Shipments[Part Name],$A30,T_Shipments[Effective_Week],101))</f>
        <v/>
      </c>
      <c r="CY30">
        <f>IF(COUNTIF(Material_Detail!$DE:$DE,$A30)&gt;0,IF(ISNUMBER(SEARCH("[済]",INDEX(Material_Detail!$D:$DC,MATCH($A30,Material_Detail!$DE:$DE,0)+1,102))),0,IFERROR(INDEX(Material_Detail!$D:$DC,MATCH($A30,Material_Detail!$DE:$DE,0),102),0)),SUMIFS(T_Shipments[Confirmed_Qty],T_Shipments[Part Name],$A30,T_Shipments[Effective_Week],102))</f>
        <v/>
      </c>
      <c r="CZ30">
        <f>IF(COUNTIF(Material_Detail!$DE:$DE,$A30)&gt;0,IF(ISNUMBER(SEARCH("[済]",INDEX(Material_Detail!$D:$DC,MATCH($A30,Material_Detail!$DE:$DE,0)+1,103))),0,IFERROR(INDEX(Material_Detail!$D:$DC,MATCH($A30,Material_Detail!$DE:$DE,0),103),0)),SUMIFS(T_Shipments[Confirmed_Qty],T_Shipments[Part Name],$A30,T_Shipments[Effective_Week],103))</f>
        <v/>
      </c>
      <c r="DA30">
        <f>IF(COUNTIF(Material_Detail!$DE:$DE,$A30)&gt;0,IF(ISNUMBER(SEARCH("[済]",INDEX(Material_Detail!$D:$DC,MATCH($A30,Material_Detail!$DE:$DE,0)+1,104))),0,IFERROR(INDEX(Material_Detail!$D:$DC,MATCH($A30,Material_Detail!$DE:$DE,0),104),0)),SUMIFS(T_Shipments[Confirmed_Qty],T_Shipments[Part Name],$A30,T_Shipments[Effective_Week],104))</f>
        <v/>
      </c>
    </row>
    <row r="31">
      <c r="A31" t="inlineStr">
        <is>
          <t>CHEM-1440</t>
        </is>
      </c>
      <c r="B31">
        <f>IF(COUNTIF(Material_Detail!$DE:$DE,$A31)&gt;0,IF(ISNUMBER(SEARCH("[済]",INDEX(Material_Detail!$D:$DC,MATCH($A31,Material_Detail!$DE:$DE,0)+1,1))),0,IFERROR(INDEX(Material_Detail!$D:$DC,MATCH($A31,Material_Detail!$DE:$DE,0),1),0)),SUMIFS(T_Shipments[Confirmed_Qty],T_Shipments[Part Name],$A31,T_Shipments[Effective_Week],1))</f>
        <v/>
      </c>
      <c r="C31">
        <f>IF(COUNTIF(Material_Detail!$DE:$DE,$A31)&gt;0,IF(ISNUMBER(SEARCH("[済]",INDEX(Material_Detail!$D:$DC,MATCH($A31,Material_Detail!$DE:$DE,0)+1,2))),0,IFERROR(INDEX(Material_Detail!$D:$DC,MATCH($A31,Material_Detail!$DE:$DE,0),2),0)),SUMIFS(T_Shipments[Confirmed_Qty],T_Shipments[Part Name],$A31,T_Shipments[Effective_Week],2))</f>
        <v/>
      </c>
      <c r="D31">
        <f>IF(COUNTIF(Material_Detail!$DE:$DE,$A31)&gt;0,IF(ISNUMBER(SEARCH("[済]",INDEX(Material_Detail!$D:$DC,MATCH($A31,Material_Detail!$DE:$DE,0)+1,3))),0,IFERROR(INDEX(Material_Detail!$D:$DC,MATCH($A31,Material_Detail!$DE:$DE,0),3),0)),SUMIFS(T_Shipments[Confirmed_Qty],T_Shipments[Part Name],$A31,T_Shipments[Effective_Week],3))</f>
        <v/>
      </c>
      <c r="E31">
        <f>IF(COUNTIF(Material_Detail!$DE:$DE,$A31)&gt;0,IF(ISNUMBER(SEARCH("[済]",INDEX(Material_Detail!$D:$DC,MATCH($A31,Material_Detail!$DE:$DE,0)+1,4))),0,IFERROR(INDEX(Material_Detail!$D:$DC,MATCH($A31,Material_Detail!$DE:$DE,0),4),0)),SUMIFS(T_Shipments[Confirmed_Qty],T_Shipments[Part Name],$A31,T_Shipments[Effective_Week],4))</f>
        <v/>
      </c>
      <c r="F31">
        <f>IF(COUNTIF(Material_Detail!$DE:$DE,$A31)&gt;0,IF(ISNUMBER(SEARCH("[済]",INDEX(Material_Detail!$D:$DC,MATCH($A31,Material_Detail!$DE:$DE,0)+1,5))),0,IFERROR(INDEX(Material_Detail!$D:$DC,MATCH($A31,Material_Detail!$DE:$DE,0),5),0)),SUMIFS(T_Shipments[Confirmed_Qty],T_Shipments[Part Name],$A31,T_Shipments[Effective_Week],5))</f>
        <v/>
      </c>
      <c r="G31">
        <f>IF(COUNTIF(Material_Detail!$DE:$DE,$A31)&gt;0,IF(ISNUMBER(SEARCH("[済]",INDEX(Material_Detail!$D:$DC,MATCH($A31,Material_Detail!$DE:$DE,0)+1,6))),0,IFERROR(INDEX(Material_Detail!$D:$DC,MATCH($A31,Material_Detail!$DE:$DE,0),6),0)),SUMIFS(T_Shipments[Confirmed_Qty],T_Shipments[Part Name],$A31,T_Shipments[Effective_Week],6))</f>
        <v/>
      </c>
      <c r="H31">
        <f>IF(COUNTIF(Material_Detail!$DE:$DE,$A31)&gt;0,IF(ISNUMBER(SEARCH("[済]",INDEX(Material_Detail!$D:$DC,MATCH($A31,Material_Detail!$DE:$DE,0)+1,7))),0,IFERROR(INDEX(Material_Detail!$D:$DC,MATCH($A31,Material_Detail!$DE:$DE,0),7),0)),SUMIFS(T_Shipments[Confirmed_Qty],T_Shipments[Part Name],$A31,T_Shipments[Effective_Week],7))</f>
        <v/>
      </c>
      <c r="I31">
        <f>IF(COUNTIF(Material_Detail!$DE:$DE,$A31)&gt;0,IF(ISNUMBER(SEARCH("[済]",INDEX(Material_Detail!$D:$DC,MATCH($A31,Material_Detail!$DE:$DE,0)+1,8))),0,IFERROR(INDEX(Material_Detail!$D:$DC,MATCH($A31,Material_Detail!$DE:$DE,0),8),0)),SUMIFS(T_Shipments[Confirmed_Qty],T_Shipments[Part Name],$A31,T_Shipments[Effective_Week],8))</f>
        <v/>
      </c>
      <c r="J31">
        <f>IF(COUNTIF(Material_Detail!$DE:$DE,$A31)&gt;0,IF(ISNUMBER(SEARCH("[済]",INDEX(Material_Detail!$D:$DC,MATCH($A31,Material_Detail!$DE:$DE,0)+1,9))),0,IFERROR(INDEX(Material_Detail!$D:$DC,MATCH($A31,Material_Detail!$DE:$DE,0),9),0)),SUMIFS(T_Shipments[Confirmed_Qty],T_Shipments[Part Name],$A31,T_Shipments[Effective_Week],9))</f>
        <v/>
      </c>
      <c r="K31">
        <f>IF(COUNTIF(Material_Detail!$DE:$DE,$A31)&gt;0,IF(ISNUMBER(SEARCH("[済]",INDEX(Material_Detail!$D:$DC,MATCH($A31,Material_Detail!$DE:$DE,0)+1,10))),0,IFERROR(INDEX(Material_Detail!$D:$DC,MATCH($A31,Material_Detail!$DE:$DE,0),10),0)),SUMIFS(T_Shipments[Confirmed_Qty],T_Shipments[Part Name],$A31,T_Shipments[Effective_Week],10))</f>
        <v/>
      </c>
      <c r="L31">
        <f>IF(COUNTIF(Material_Detail!$DE:$DE,$A31)&gt;0,IF(ISNUMBER(SEARCH("[済]",INDEX(Material_Detail!$D:$DC,MATCH($A31,Material_Detail!$DE:$DE,0)+1,11))),0,IFERROR(INDEX(Material_Detail!$D:$DC,MATCH($A31,Material_Detail!$DE:$DE,0),11),0)),SUMIFS(T_Shipments[Confirmed_Qty],T_Shipments[Part Name],$A31,T_Shipments[Effective_Week],11))</f>
        <v/>
      </c>
      <c r="M31">
        <f>IF(COUNTIF(Material_Detail!$DE:$DE,$A31)&gt;0,IF(ISNUMBER(SEARCH("[済]",INDEX(Material_Detail!$D:$DC,MATCH($A31,Material_Detail!$DE:$DE,0)+1,12))),0,IFERROR(INDEX(Material_Detail!$D:$DC,MATCH($A31,Material_Detail!$DE:$DE,0),12),0)),SUMIFS(T_Shipments[Confirmed_Qty],T_Shipments[Part Name],$A31,T_Shipments[Effective_Week],12))</f>
        <v/>
      </c>
      <c r="N31">
        <f>IF(COUNTIF(Material_Detail!$DE:$DE,$A31)&gt;0,IF(ISNUMBER(SEARCH("[済]",INDEX(Material_Detail!$D:$DC,MATCH($A31,Material_Detail!$DE:$DE,0)+1,13))),0,IFERROR(INDEX(Material_Detail!$D:$DC,MATCH($A31,Material_Detail!$DE:$DE,0),13),0)),SUMIFS(T_Shipments[Confirmed_Qty],T_Shipments[Part Name],$A31,T_Shipments[Effective_Week],13))</f>
        <v/>
      </c>
      <c r="O31">
        <f>IF(COUNTIF(Material_Detail!$DE:$DE,$A31)&gt;0,IF(ISNUMBER(SEARCH("[済]",INDEX(Material_Detail!$D:$DC,MATCH($A31,Material_Detail!$DE:$DE,0)+1,14))),0,IFERROR(INDEX(Material_Detail!$D:$DC,MATCH($A31,Material_Detail!$DE:$DE,0),14),0)),SUMIFS(T_Shipments[Confirmed_Qty],T_Shipments[Part Name],$A31,T_Shipments[Effective_Week],14))</f>
        <v/>
      </c>
      <c r="P31">
        <f>IF(COUNTIF(Material_Detail!$DE:$DE,$A31)&gt;0,IF(ISNUMBER(SEARCH("[済]",INDEX(Material_Detail!$D:$DC,MATCH($A31,Material_Detail!$DE:$DE,0)+1,15))),0,IFERROR(INDEX(Material_Detail!$D:$DC,MATCH($A31,Material_Detail!$DE:$DE,0),15),0)),SUMIFS(T_Shipments[Confirmed_Qty],T_Shipments[Part Name],$A31,T_Shipments[Effective_Week],15))</f>
        <v/>
      </c>
      <c r="Q31">
        <f>IF(COUNTIF(Material_Detail!$DE:$DE,$A31)&gt;0,IF(ISNUMBER(SEARCH("[済]",INDEX(Material_Detail!$D:$DC,MATCH($A31,Material_Detail!$DE:$DE,0)+1,16))),0,IFERROR(INDEX(Material_Detail!$D:$DC,MATCH($A31,Material_Detail!$DE:$DE,0),16),0)),SUMIFS(T_Shipments[Confirmed_Qty],T_Shipments[Part Name],$A31,T_Shipments[Effective_Week],16))</f>
        <v/>
      </c>
      <c r="R31">
        <f>IF(COUNTIF(Material_Detail!$DE:$DE,$A31)&gt;0,IF(ISNUMBER(SEARCH("[済]",INDEX(Material_Detail!$D:$DC,MATCH($A31,Material_Detail!$DE:$DE,0)+1,17))),0,IFERROR(INDEX(Material_Detail!$D:$DC,MATCH($A31,Material_Detail!$DE:$DE,0),17),0)),SUMIFS(T_Shipments[Confirmed_Qty],T_Shipments[Part Name],$A31,T_Shipments[Effective_Week],17))</f>
        <v/>
      </c>
      <c r="S31">
        <f>IF(COUNTIF(Material_Detail!$DE:$DE,$A31)&gt;0,IF(ISNUMBER(SEARCH("[済]",INDEX(Material_Detail!$D:$DC,MATCH($A31,Material_Detail!$DE:$DE,0)+1,18))),0,IFERROR(INDEX(Material_Detail!$D:$DC,MATCH($A31,Material_Detail!$DE:$DE,0),18),0)),SUMIFS(T_Shipments[Confirmed_Qty],T_Shipments[Part Name],$A31,T_Shipments[Effective_Week],18))</f>
        <v/>
      </c>
      <c r="T31">
        <f>IF(COUNTIF(Material_Detail!$DE:$DE,$A31)&gt;0,IF(ISNUMBER(SEARCH("[済]",INDEX(Material_Detail!$D:$DC,MATCH($A31,Material_Detail!$DE:$DE,0)+1,19))),0,IFERROR(INDEX(Material_Detail!$D:$DC,MATCH($A31,Material_Detail!$DE:$DE,0),19),0)),SUMIFS(T_Shipments[Confirmed_Qty],T_Shipments[Part Name],$A31,T_Shipments[Effective_Week],19))</f>
        <v/>
      </c>
      <c r="U31">
        <f>IF(COUNTIF(Material_Detail!$DE:$DE,$A31)&gt;0,IF(ISNUMBER(SEARCH("[済]",INDEX(Material_Detail!$D:$DC,MATCH($A31,Material_Detail!$DE:$DE,0)+1,20))),0,IFERROR(INDEX(Material_Detail!$D:$DC,MATCH($A31,Material_Detail!$DE:$DE,0),20),0)),SUMIFS(T_Shipments[Confirmed_Qty],T_Shipments[Part Name],$A31,T_Shipments[Effective_Week],20))</f>
        <v/>
      </c>
      <c r="V31">
        <f>IF(COUNTIF(Material_Detail!$DE:$DE,$A31)&gt;0,IF(ISNUMBER(SEARCH("[済]",INDEX(Material_Detail!$D:$DC,MATCH($A31,Material_Detail!$DE:$DE,0)+1,21))),0,IFERROR(INDEX(Material_Detail!$D:$DC,MATCH($A31,Material_Detail!$DE:$DE,0),21),0)),SUMIFS(T_Shipments[Confirmed_Qty],T_Shipments[Part Name],$A31,T_Shipments[Effective_Week],21))</f>
        <v/>
      </c>
      <c r="W31">
        <f>IF(COUNTIF(Material_Detail!$DE:$DE,$A31)&gt;0,IF(ISNUMBER(SEARCH("[済]",INDEX(Material_Detail!$D:$DC,MATCH($A31,Material_Detail!$DE:$DE,0)+1,22))),0,IFERROR(INDEX(Material_Detail!$D:$DC,MATCH($A31,Material_Detail!$DE:$DE,0),22),0)),SUMIFS(T_Shipments[Confirmed_Qty],T_Shipments[Part Name],$A31,T_Shipments[Effective_Week],22))</f>
        <v/>
      </c>
      <c r="X31">
        <f>IF(COUNTIF(Material_Detail!$DE:$DE,$A31)&gt;0,IF(ISNUMBER(SEARCH("[済]",INDEX(Material_Detail!$D:$DC,MATCH($A31,Material_Detail!$DE:$DE,0)+1,23))),0,IFERROR(INDEX(Material_Detail!$D:$DC,MATCH($A31,Material_Detail!$DE:$DE,0),23),0)),SUMIFS(T_Shipments[Confirmed_Qty],T_Shipments[Part Name],$A31,T_Shipments[Effective_Week],23))</f>
        <v/>
      </c>
      <c r="Y31">
        <f>IF(COUNTIF(Material_Detail!$DE:$DE,$A31)&gt;0,IF(ISNUMBER(SEARCH("[済]",INDEX(Material_Detail!$D:$DC,MATCH($A31,Material_Detail!$DE:$DE,0)+1,24))),0,IFERROR(INDEX(Material_Detail!$D:$DC,MATCH($A31,Material_Detail!$DE:$DE,0),24),0)),SUMIFS(T_Shipments[Confirmed_Qty],T_Shipments[Part Name],$A31,T_Shipments[Effective_Week],24))</f>
        <v/>
      </c>
      <c r="Z31">
        <f>IF(COUNTIF(Material_Detail!$DE:$DE,$A31)&gt;0,IF(ISNUMBER(SEARCH("[済]",INDEX(Material_Detail!$D:$DC,MATCH($A31,Material_Detail!$DE:$DE,0)+1,25))),0,IFERROR(INDEX(Material_Detail!$D:$DC,MATCH($A31,Material_Detail!$DE:$DE,0),25),0)),SUMIFS(T_Shipments[Confirmed_Qty],T_Shipments[Part Name],$A31,T_Shipments[Effective_Week],25))</f>
        <v/>
      </c>
      <c r="AA31">
        <f>IF(COUNTIF(Material_Detail!$DE:$DE,$A31)&gt;0,IF(ISNUMBER(SEARCH("[済]",INDEX(Material_Detail!$D:$DC,MATCH($A31,Material_Detail!$DE:$DE,0)+1,26))),0,IFERROR(INDEX(Material_Detail!$D:$DC,MATCH($A31,Material_Detail!$DE:$DE,0),26),0)),SUMIFS(T_Shipments[Confirmed_Qty],T_Shipments[Part Name],$A31,T_Shipments[Effective_Week],26))</f>
        <v/>
      </c>
      <c r="AB31">
        <f>IF(COUNTIF(Material_Detail!$DE:$DE,$A31)&gt;0,IF(ISNUMBER(SEARCH("[済]",INDEX(Material_Detail!$D:$DC,MATCH($A31,Material_Detail!$DE:$DE,0)+1,27))),0,IFERROR(INDEX(Material_Detail!$D:$DC,MATCH($A31,Material_Detail!$DE:$DE,0),27),0)),SUMIFS(T_Shipments[Confirmed_Qty],T_Shipments[Part Name],$A31,T_Shipments[Effective_Week],27))</f>
        <v/>
      </c>
      <c r="AC31">
        <f>IF(COUNTIF(Material_Detail!$DE:$DE,$A31)&gt;0,IF(ISNUMBER(SEARCH("[済]",INDEX(Material_Detail!$D:$DC,MATCH($A31,Material_Detail!$DE:$DE,0)+1,28))),0,IFERROR(INDEX(Material_Detail!$D:$DC,MATCH($A31,Material_Detail!$DE:$DE,0),28),0)),SUMIFS(T_Shipments[Confirmed_Qty],T_Shipments[Part Name],$A31,T_Shipments[Effective_Week],28))</f>
        <v/>
      </c>
      <c r="AD31">
        <f>IF(COUNTIF(Material_Detail!$DE:$DE,$A31)&gt;0,IF(ISNUMBER(SEARCH("[済]",INDEX(Material_Detail!$D:$DC,MATCH($A31,Material_Detail!$DE:$DE,0)+1,29))),0,IFERROR(INDEX(Material_Detail!$D:$DC,MATCH($A31,Material_Detail!$DE:$DE,0),29),0)),SUMIFS(T_Shipments[Confirmed_Qty],T_Shipments[Part Name],$A31,T_Shipments[Effective_Week],29))</f>
        <v/>
      </c>
      <c r="AE31">
        <f>IF(COUNTIF(Material_Detail!$DE:$DE,$A31)&gt;0,IF(ISNUMBER(SEARCH("[済]",INDEX(Material_Detail!$D:$DC,MATCH($A31,Material_Detail!$DE:$DE,0)+1,30))),0,IFERROR(INDEX(Material_Detail!$D:$DC,MATCH($A31,Material_Detail!$DE:$DE,0),30),0)),SUMIFS(T_Shipments[Confirmed_Qty],T_Shipments[Part Name],$A31,T_Shipments[Effective_Week],30))</f>
        <v/>
      </c>
      <c r="AF31">
        <f>IF(COUNTIF(Material_Detail!$DE:$DE,$A31)&gt;0,IF(ISNUMBER(SEARCH("[済]",INDEX(Material_Detail!$D:$DC,MATCH($A31,Material_Detail!$DE:$DE,0)+1,31))),0,IFERROR(INDEX(Material_Detail!$D:$DC,MATCH($A31,Material_Detail!$DE:$DE,0),31),0)),SUMIFS(T_Shipments[Confirmed_Qty],T_Shipments[Part Name],$A31,T_Shipments[Effective_Week],31))</f>
        <v/>
      </c>
      <c r="AG31">
        <f>IF(COUNTIF(Material_Detail!$DE:$DE,$A31)&gt;0,IF(ISNUMBER(SEARCH("[済]",INDEX(Material_Detail!$D:$DC,MATCH($A31,Material_Detail!$DE:$DE,0)+1,32))),0,IFERROR(INDEX(Material_Detail!$D:$DC,MATCH($A31,Material_Detail!$DE:$DE,0),32),0)),SUMIFS(T_Shipments[Confirmed_Qty],T_Shipments[Part Name],$A31,T_Shipments[Effective_Week],32))</f>
        <v/>
      </c>
      <c r="AH31">
        <f>IF(COUNTIF(Material_Detail!$DE:$DE,$A31)&gt;0,IF(ISNUMBER(SEARCH("[済]",INDEX(Material_Detail!$D:$DC,MATCH($A31,Material_Detail!$DE:$DE,0)+1,33))),0,IFERROR(INDEX(Material_Detail!$D:$DC,MATCH($A31,Material_Detail!$DE:$DE,0),33),0)),SUMIFS(T_Shipments[Confirmed_Qty],T_Shipments[Part Name],$A31,T_Shipments[Effective_Week],33))</f>
        <v/>
      </c>
      <c r="AI31">
        <f>IF(COUNTIF(Material_Detail!$DE:$DE,$A31)&gt;0,IF(ISNUMBER(SEARCH("[済]",INDEX(Material_Detail!$D:$DC,MATCH($A31,Material_Detail!$DE:$DE,0)+1,34))),0,IFERROR(INDEX(Material_Detail!$D:$DC,MATCH($A31,Material_Detail!$DE:$DE,0),34),0)),SUMIFS(T_Shipments[Confirmed_Qty],T_Shipments[Part Name],$A31,T_Shipments[Effective_Week],34))</f>
        <v/>
      </c>
      <c r="AJ31">
        <f>IF(COUNTIF(Material_Detail!$DE:$DE,$A31)&gt;0,IF(ISNUMBER(SEARCH("[済]",INDEX(Material_Detail!$D:$DC,MATCH($A31,Material_Detail!$DE:$DE,0)+1,35))),0,IFERROR(INDEX(Material_Detail!$D:$DC,MATCH($A31,Material_Detail!$DE:$DE,0),35),0)),SUMIFS(T_Shipments[Confirmed_Qty],T_Shipments[Part Name],$A31,T_Shipments[Effective_Week],35))</f>
        <v/>
      </c>
      <c r="AK31">
        <f>IF(COUNTIF(Material_Detail!$DE:$DE,$A31)&gt;0,IF(ISNUMBER(SEARCH("[済]",INDEX(Material_Detail!$D:$DC,MATCH($A31,Material_Detail!$DE:$DE,0)+1,36))),0,IFERROR(INDEX(Material_Detail!$D:$DC,MATCH($A31,Material_Detail!$DE:$DE,0),36),0)),SUMIFS(T_Shipments[Confirmed_Qty],T_Shipments[Part Name],$A31,T_Shipments[Effective_Week],36))</f>
        <v/>
      </c>
      <c r="AL31">
        <f>IF(COUNTIF(Material_Detail!$DE:$DE,$A31)&gt;0,IF(ISNUMBER(SEARCH("[済]",INDEX(Material_Detail!$D:$DC,MATCH($A31,Material_Detail!$DE:$DE,0)+1,37))),0,IFERROR(INDEX(Material_Detail!$D:$DC,MATCH($A31,Material_Detail!$DE:$DE,0),37),0)),SUMIFS(T_Shipments[Confirmed_Qty],T_Shipments[Part Name],$A31,T_Shipments[Effective_Week],37))</f>
        <v/>
      </c>
      <c r="AM31">
        <f>IF(COUNTIF(Material_Detail!$DE:$DE,$A31)&gt;0,IF(ISNUMBER(SEARCH("[済]",INDEX(Material_Detail!$D:$DC,MATCH($A31,Material_Detail!$DE:$DE,0)+1,38))),0,IFERROR(INDEX(Material_Detail!$D:$DC,MATCH($A31,Material_Detail!$DE:$DE,0),38),0)),SUMIFS(T_Shipments[Confirmed_Qty],T_Shipments[Part Name],$A31,T_Shipments[Effective_Week],38))</f>
        <v/>
      </c>
      <c r="AN31">
        <f>IF(COUNTIF(Material_Detail!$DE:$DE,$A31)&gt;0,IF(ISNUMBER(SEARCH("[済]",INDEX(Material_Detail!$D:$DC,MATCH($A31,Material_Detail!$DE:$DE,0)+1,39))),0,IFERROR(INDEX(Material_Detail!$D:$DC,MATCH($A31,Material_Detail!$DE:$DE,0),39),0)),SUMIFS(T_Shipments[Confirmed_Qty],T_Shipments[Part Name],$A31,T_Shipments[Effective_Week],39))</f>
        <v/>
      </c>
      <c r="AO31">
        <f>IF(COUNTIF(Material_Detail!$DE:$DE,$A31)&gt;0,IF(ISNUMBER(SEARCH("[済]",INDEX(Material_Detail!$D:$DC,MATCH($A31,Material_Detail!$DE:$DE,0)+1,40))),0,IFERROR(INDEX(Material_Detail!$D:$DC,MATCH($A31,Material_Detail!$DE:$DE,0),40),0)),SUMIFS(T_Shipments[Confirmed_Qty],T_Shipments[Part Name],$A31,T_Shipments[Effective_Week],40))</f>
        <v/>
      </c>
      <c r="AP31">
        <f>IF(COUNTIF(Material_Detail!$DE:$DE,$A31)&gt;0,IF(ISNUMBER(SEARCH("[済]",INDEX(Material_Detail!$D:$DC,MATCH($A31,Material_Detail!$DE:$DE,0)+1,41))),0,IFERROR(INDEX(Material_Detail!$D:$DC,MATCH($A31,Material_Detail!$DE:$DE,0),41),0)),SUMIFS(T_Shipments[Confirmed_Qty],T_Shipments[Part Name],$A31,T_Shipments[Effective_Week],41))</f>
        <v/>
      </c>
      <c r="AQ31">
        <f>IF(COUNTIF(Material_Detail!$DE:$DE,$A31)&gt;0,IF(ISNUMBER(SEARCH("[済]",INDEX(Material_Detail!$D:$DC,MATCH($A31,Material_Detail!$DE:$DE,0)+1,42))),0,IFERROR(INDEX(Material_Detail!$D:$DC,MATCH($A31,Material_Detail!$DE:$DE,0),42),0)),SUMIFS(T_Shipments[Confirmed_Qty],T_Shipments[Part Name],$A31,T_Shipments[Effective_Week],42))</f>
        <v/>
      </c>
      <c r="AR31">
        <f>IF(COUNTIF(Material_Detail!$DE:$DE,$A31)&gt;0,IF(ISNUMBER(SEARCH("[済]",INDEX(Material_Detail!$D:$DC,MATCH($A31,Material_Detail!$DE:$DE,0)+1,43))),0,IFERROR(INDEX(Material_Detail!$D:$DC,MATCH($A31,Material_Detail!$DE:$DE,0),43),0)),SUMIFS(T_Shipments[Confirmed_Qty],T_Shipments[Part Name],$A31,T_Shipments[Effective_Week],43))</f>
        <v/>
      </c>
      <c r="AS31">
        <f>IF(COUNTIF(Material_Detail!$DE:$DE,$A31)&gt;0,IF(ISNUMBER(SEARCH("[済]",INDEX(Material_Detail!$D:$DC,MATCH($A31,Material_Detail!$DE:$DE,0)+1,44))),0,IFERROR(INDEX(Material_Detail!$D:$DC,MATCH($A31,Material_Detail!$DE:$DE,0),44),0)),SUMIFS(T_Shipments[Confirmed_Qty],T_Shipments[Part Name],$A31,T_Shipments[Effective_Week],44))</f>
        <v/>
      </c>
      <c r="AT31">
        <f>IF(COUNTIF(Material_Detail!$DE:$DE,$A31)&gt;0,IF(ISNUMBER(SEARCH("[済]",INDEX(Material_Detail!$D:$DC,MATCH($A31,Material_Detail!$DE:$DE,0)+1,45))),0,IFERROR(INDEX(Material_Detail!$D:$DC,MATCH($A31,Material_Detail!$DE:$DE,0),45),0)),SUMIFS(T_Shipments[Confirmed_Qty],T_Shipments[Part Name],$A31,T_Shipments[Effective_Week],45))</f>
        <v/>
      </c>
      <c r="AU31">
        <f>IF(COUNTIF(Material_Detail!$DE:$DE,$A31)&gt;0,IF(ISNUMBER(SEARCH("[済]",INDEX(Material_Detail!$D:$DC,MATCH($A31,Material_Detail!$DE:$DE,0)+1,46))),0,IFERROR(INDEX(Material_Detail!$D:$DC,MATCH($A31,Material_Detail!$DE:$DE,0),46),0)),SUMIFS(T_Shipments[Confirmed_Qty],T_Shipments[Part Name],$A31,T_Shipments[Effective_Week],46))</f>
        <v/>
      </c>
      <c r="AV31">
        <f>IF(COUNTIF(Material_Detail!$DE:$DE,$A31)&gt;0,IF(ISNUMBER(SEARCH("[済]",INDEX(Material_Detail!$D:$DC,MATCH($A31,Material_Detail!$DE:$DE,0)+1,47))),0,IFERROR(INDEX(Material_Detail!$D:$DC,MATCH($A31,Material_Detail!$DE:$DE,0),47),0)),SUMIFS(T_Shipments[Confirmed_Qty],T_Shipments[Part Name],$A31,T_Shipments[Effective_Week],47))</f>
        <v/>
      </c>
      <c r="AW31">
        <f>IF(COUNTIF(Material_Detail!$DE:$DE,$A31)&gt;0,IF(ISNUMBER(SEARCH("[済]",INDEX(Material_Detail!$D:$DC,MATCH($A31,Material_Detail!$DE:$DE,0)+1,48))),0,IFERROR(INDEX(Material_Detail!$D:$DC,MATCH($A31,Material_Detail!$DE:$DE,0),48),0)),SUMIFS(T_Shipments[Confirmed_Qty],T_Shipments[Part Name],$A31,T_Shipments[Effective_Week],48))</f>
        <v/>
      </c>
      <c r="AX31">
        <f>IF(COUNTIF(Material_Detail!$DE:$DE,$A31)&gt;0,IF(ISNUMBER(SEARCH("[済]",INDEX(Material_Detail!$D:$DC,MATCH($A31,Material_Detail!$DE:$DE,0)+1,49))),0,IFERROR(INDEX(Material_Detail!$D:$DC,MATCH($A31,Material_Detail!$DE:$DE,0),49),0)),SUMIFS(T_Shipments[Confirmed_Qty],T_Shipments[Part Name],$A31,T_Shipments[Effective_Week],49))</f>
        <v/>
      </c>
      <c r="AY31">
        <f>IF(COUNTIF(Material_Detail!$DE:$DE,$A31)&gt;0,IF(ISNUMBER(SEARCH("[済]",INDEX(Material_Detail!$D:$DC,MATCH($A31,Material_Detail!$DE:$DE,0)+1,50))),0,IFERROR(INDEX(Material_Detail!$D:$DC,MATCH($A31,Material_Detail!$DE:$DE,0),50),0)),SUMIFS(T_Shipments[Confirmed_Qty],T_Shipments[Part Name],$A31,T_Shipments[Effective_Week],50))</f>
        <v/>
      </c>
      <c r="AZ31">
        <f>IF(COUNTIF(Material_Detail!$DE:$DE,$A31)&gt;0,IF(ISNUMBER(SEARCH("[済]",INDEX(Material_Detail!$D:$DC,MATCH($A31,Material_Detail!$DE:$DE,0)+1,51))),0,IFERROR(INDEX(Material_Detail!$D:$DC,MATCH($A31,Material_Detail!$DE:$DE,0),51),0)),SUMIFS(T_Shipments[Confirmed_Qty],T_Shipments[Part Name],$A31,T_Shipments[Effective_Week],51))</f>
        <v/>
      </c>
      <c r="BA31">
        <f>IF(COUNTIF(Material_Detail!$DE:$DE,$A31)&gt;0,IF(ISNUMBER(SEARCH("[済]",INDEX(Material_Detail!$D:$DC,MATCH($A31,Material_Detail!$DE:$DE,0)+1,52))),0,IFERROR(INDEX(Material_Detail!$D:$DC,MATCH($A31,Material_Detail!$DE:$DE,0),52),0)),SUMIFS(T_Shipments[Confirmed_Qty],T_Shipments[Part Name],$A31,T_Shipments[Effective_Week],52))</f>
        <v/>
      </c>
      <c r="BB31">
        <f>IF(COUNTIF(Material_Detail!$DE:$DE,$A31)&gt;0,IF(ISNUMBER(SEARCH("[済]",INDEX(Material_Detail!$D:$DC,MATCH($A31,Material_Detail!$DE:$DE,0)+1,53))),0,IFERROR(INDEX(Material_Detail!$D:$DC,MATCH($A31,Material_Detail!$DE:$DE,0),53),0)),SUMIFS(T_Shipments[Confirmed_Qty],T_Shipments[Part Name],$A31,T_Shipments[Effective_Week],53))</f>
        <v/>
      </c>
      <c r="BC31">
        <f>IF(COUNTIF(Material_Detail!$DE:$DE,$A31)&gt;0,IF(ISNUMBER(SEARCH("[済]",INDEX(Material_Detail!$D:$DC,MATCH($A31,Material_Detail!$DE:$DE,0)+1,54))),0,IFERROR(INDEX(Material_Detail!$D:$DC,MATCH($A31,Material_Detail!$DE:$DE,0),54),0)),SUMIFS(T_Shipments[Confirmed_Qty],T_Shipments[Part Name],$A31,T_Shipments[Effective_Week],54))</f>
        <v/>
      </c>
      <c r="BD31">
        <f>IF(COUNTIF(Material_Detail!$DE:$DE,$A31)&gt;0,IF(ISNUMBER(SEARCH("[済]",INDEX(Material_Detail!$D:$DC,MATCH($A31,Material_Detail!$DE:$DE,0)+1,55))),0,IFERROR(INDEX(Material_Detail!$D:$DC,MATCH($A31,Material_Detail!$DE:$DE,0),55),0)),SUMIFS(T_Shipments[Confirmed_Qty],T_Shipments[Part Name],$A31,T_Shipments[Effective_Week],55))</f>
        <v/>
      </c>
      <c r="BE31">
        <f>IF(COUNTIF(Material_Detail!$DE:$DE,$A31)&gt;0,IF(ISNUMBER(SEARCH("[済]",INDEX(Material_Detail!$D:$DC,MATCH($A31,Material_Detail!$DE:$DE,0)+1,56))),0,IFERROR(INDEX(Material_Detail!$D:$DC,MATCH($A31,Material_Detail!$DE:$DE,0),56),0)),SUMIFS(T_Shipments[Confirmed_Qty],T_Shipments[Part Name],$A31,T_Shipments[Effective_Week],56))</f>
        <v/>
      </c>
      <c r="BF31">
        <f>IF(COUNTIF(Material_Detail!$DE:$DE,$A31)&gt;0,IF(ISNUMBER(SEARCH("[済]",INDEX(Material_Detail!$D:$DC,MATCH($A31,Material_Detail!$DE:$DE,0)+1,57))),0,IFERROR(INDEX(Material_Detail!$D:$DC,MATCH($A31,Material_Detail!$DE:$DE,0),57),0)),SUMIFS(T_Shipments[Confirmed_Qty],T_Shipments[Part Name],$A31,T_Shipments[Effective_Week],57))</f>
        <v/>
      </c>
      <c r="BG31">
        <f>IF(COUNTIF(Material_Detail!$DE:$DE,$A31)&gt;0,IF(ISNUMBER(SEARCH("[済]",INDEX(Material_Detail!$D:$DC,MATCH($A31,Material_Detail!$DE:$DE,0)+1,58))),0,IFERROR(INDEX(Material_Detail!$D:$DC,MATCH($A31,Material_Detail!$DE:$DE,0),58),0)),SUMIFS(T_Shipments[Confirmed_Qty],T_Shipments[Part Name],$A31,T_Shipments[Effective_Week],58))</f>
        <v/>
      </c>
      <c r="BH31">
        <f>IF(COUNTIF(Material_Detail!$DE:$DE,$A31)&gt;0,IF(ISNUMBER(SEARCH("[済]",INDEX(Material_Detail!$D:$DC,MATCH($A31,Material_Detail!$DE:$DE,0)+1,59))),0,IFERROR(INDEX(Material_Detail!$D:$DC,MATCH($A31,Material_Detail!$DE:$DE,0),59),0)),SUMIFS(T_Shipments[Confirmed_Qty],T_Shipments[Part Name],$A31,T_Shipments[Effective_Week],59))</f>
        <v/>
      </c>
      <c r="BI31">
        <f>IF(COUNTIF(Material_Detail!$DE:$DE,$A31)&gt;0,IF(ISNUMBER(SEARCH("[済]",INDEX(Material_Detail!$D:$DC,MATCH($A31,Material_Detail!$DE:$DE,0)+1,60))),0,IFERROR(INDEX(Material_Detail!$D:$DC,MATCH($A31,Material_Detail!$DE:$DE,0),60),0)),SUMIFS(T_Shipments[Confirmed_Qty],T_Shipments[Part Name],$A31,T_Shipments[Effective_Week],60))</f>
        <v/>
      </c>
      <c r="BJ31">
        <f>IF(COUNTIF(Material_Detail!$DE:$DE,$A31)&gt;0,IF(ISNUMBER(SEARCH("[済]",INDEX(Material_Detail!$D:$DC,MATCH($A31,Material_Detail!$DE:$DE,0)+1,61))),0,IFERROR(INDEX(Material_Detail!$D:$DC,MATCH($A31,Material_Detail!$DE:$DE,0),61),0)),SUMIFS(T_Shipments[Confirmed_Qty],T_Shipments[Part Name],$A31,T_Shipments[Effective_Week],61))</f>
        <v/>
      </c>
      <c r="BK31">
        <f>IF(COUNTIF(Material_Detail!$DE:$DE,$A31)&gt;0,IF(ISNUMBER(SEARCH("[済]",INDEX(Material_Detail!$D:$DC,MATCH($A31,Material_Detail!$DE:$DE,0)+1,62))),0,IFERROR(INDEX(Material_Detail!$D:$DC,MATCH($A31,Material_Detail!$DE:$DE,0),62),0)),SUMIFS(T_Shipments[Confirmed_Qty],T_Shipments[Part Name],$A31,T_Shipments[Effective_Week],62))</f>
        <v/>
      </c>
      <c r="BL31">
        <f>IF(COUNTIF(Material_Detail!$DE:$DE,$A31)&gt;0,IF(ISNUMBER(SEARCH("[済]",INDEX(Material_Detail!$D:$DC,MATCH($A31,Material_Detail!$DE:$DE,0)+1,63))),0,IFERROR(INDEX(Material_Detail!$D:$DC,MATCH($A31,Material_Detail!$DE:$DE,0),63),0)),SUMIFS(T_Shipments[Confirmed_Qty],T_Shipments[Part Name],$A31,T_Shipments[Effective_Week],63))</f>
        <v/>
      </c>
      <c r="BM31">
        <f>IF(COUNTIF(Material_Detail!$DE:$DE,$A31)&gt;0,IF(ISNUMBER(SEARCH("[済]",INDEX(Material_Detail!$D:$DC,MATCH($A31,Material_Detail!$DE:$DE,0)+1,64))),0,IFERROR(INDEX(Material_Detail!$D:$DC,MATCH($A31,Material_Detail!$DE:$DE,0),64),0)),SUMIFS(T_Shipments[Confirmed_Qty],T_Shipments[Part Name],$A31,T_Shipments[Effective_Week],64))</f>
        <v/>
      </c>
      <c r="BN31">
        <f>IF(COUNTIF(Material_Detail!$DE:$DE,$A31)&gt;0,IF(ISNUMBER(SEARCH("[済]",INDEX(Material_Detail!$D:$DC,MATCH($A31,Material_Detail!$DE:$DE,0)+1,65))),0,IFERROR(INDEX(Material_Detail!$D:$DC,MATCH($A31,Material_Detail!$DE:$DE,0),65),0)),SUMIFS(T_Shipments[Confirmed_Qty],T_Shipments[Part Name],$A31,T_Shipments[Effective_Week],65))</f>
        <v/>
      </c>
      <c r="BO31">
        <f>IF(COUNTIF(Material_Detail!$DE:$DE,$A31)&gt;0,IF(ISNUMBER(SEARCH("[済]",INDEX(Material_Detail!$D:$DC,MATCH($A31,Material_Detail!$DE:$DE,0)+1,66))),0,IFERROR(INDEX(Material_Detail!$D:$DC,MATCH($A31,Material_Detail!$DE:$DE,0),66),0)),SUMIFS(T_Shipments[Confirmed_Qty],T_Shipments[Part Name],$A31,T_Shipments[Effective_Week],66))</f>
        <v/>
      </c>
      <c r="BP31">
        <f>IF(COUNTIF(Material_Detail!$DE:$DE,$A31)&gt;0,IF(ISNUMBER(SEARCH("[済]",INDEX(Material_Detail!$D:$DC,MATCH($A31,Material_Detail!$DE:$DE,0)+1,67))),0,IFERROR(INDEX(Material_Detail!$D:$DC,MATCH($A31,Material_Detail!$DE:$DE,0),67),0)),SUMIFS(T_Shipments[Confirmed_Qty],T_Shipments[Part Name],$A31,T_Shipments[Effective_Week],67))</f>
        <v/>
      </c>
      <c r="BQ31">
        <f>IF(COUNTIF(Material_Detail!$DE:$DE,$A31)&gt;0,IF(ISNUMBER(SEARCH("[済]",INDEX(Material_Detail!$D:$DC,MATCH($A31,Material_Detail!$DE:$DE,0)+1,68))),0,IFERROR(INDEX(Material_Detail!$D:$DC,MATCH($A31,Material_Detail!$DE:$DE,0),68),0)),SUMIFS(T_Shipments[Confirmed_Qty],T_Shipments[Part Name],$A31,T_Shipments[Effective_Week],68))</f>
        <v/>
      </c>
      <c r="BR31">
        <f>IF(COUNTIF(Material_Detail!$DE:$DE,$A31)&gt;0,IF(ISNUMBER(SEARCH("[済]",INDEX(Material_Detail!$D:$DC,MATCH($A31,Material_Detail!$DE:$DE,0)+1,69))),0,IFERROR(INDEX(Material_Detail!$D:$DC,MATCH($A31,Material_Detail!$DE:$DE,0),69),0)),SUMIFS(T_Shipments[Confirmed_Qty],T_Shipments[Part Name],$A31,T_Shipments[Effective_Week],69))</f>
        <v/>
      </c>
      <c r="BS31">
        <f>IF(COUNTIF(Material_Detail!$DE:$DE,$A31)&gt;0,IF(ISNUMBER(SEARCH("[済]",INDEX(Material_Detail!$D:$DC,MATCH($A31,Material_Detail!$DE:$DE,0)+1,70))),0,IFERROR(INDEX(Material_Detail!$D:$DC,MATCH($A31,Material_Detail!$DE:$DE,0),70),0)),SUMIFS(T_Shipments[Confirmed_Qty],T_Shipments[Part Name],$A31,T_Shipments[Effective_Week],70))</f>
        <v/>
      </c>
      <c r="BT31">
        <f>IF(COUNTIF(Material_Detail!$DE:$DE,$A31)&gt;0,IF(ISNUMBER(SEARCH("[済]",INDEX(Material_Detail!$D:$DC,MATCH($A31,Material_Detail!$DE:$DE,0)+1,71))),0,IFERROR(INDEX(Material_Detail!$D:$DC,MATCH($A31,Material_Detail!$DE:$DE,0),71),0)),SUMIFS(T_Shipments[Confirmed_Qty],T_Shipments[Part Name],$A31,T_Shipments[Effective_Week],71))</f>
        <v/>
      </c>
      <c r="BU31">
        <f>IF(COUNTIF(Material_Detail!$DE:$DE,$A31)&gt;0,IF(ISNUMBER(SEARCH("[済]",INDEX(Material_Detail!$D:$DC,MATCH($A31,Material_Detail!$DE:$DE,0)+1,72))),0,IFERROR(INDEX(Material_Detail!$D:$DC,MATCH($A31,Material_Detail!$DE:$DE,0),72),0)),SUMIFS(T_Shipments[Confirmed_Qty],T_Shipments[Part Name],$A31,T_Shipments[Effective_Week],72))</f>
        <v/>
      </c>
      <c r="BV31">
        <f>IF(COUNTIF(Material_Detail!$DE:$DE,$A31)&gt;0,IF(ISNUMBER(SEARCH("[済]",INDEX(Material_Detail!$D:$DC,MATCH($A31,Material_Detail!$DE:$DE,0)+1,73))),0,IFERROR(INDEX(Material_Detail!$D:$DC,MATCH($A31,Material_Detail!$DE:$DE,0),73),0)),SUMIFS(T_Shipments[Confirmed_Qty],T_Shipments[Part Name],$A31,T_Shipments[Effective_Week],73))</f>
        <v/>
      </c>
      <c r="BW31">
        <f>IF(COUNTIF(Material_Detail!$DE:$DE,$A31)&gt;0,IF(ISNUMBER(SEARCH("[済]",INDEX(Material_Detail!$D:$DC,MATCH($A31,Material_Detail!$DE:$DE,0)+1,74))),0,IFERROR(INDEX(Material_Detail!$D:$DC,MATCH($A31,Material_Detail!$DE:$DE,0),74),0)),SUMIFS(T_Shipments[Confirmed_Qty],T_Shipments[Part Name],$A31,T_Shipments[Effective_Week],74))</f>
        <v/>
      </c>
      <c r="BX31">
        <f>IF(COUNTIF(Material_Detail!$DE:$DE,$A31)&gt;0,IF(ISNUMBER(SEARCH("[済]",INDEX(Material_Detail!$D:$DC,MATCH($A31,Material_Detail!$DE:$DE,0)+1,75))),0,IFERROR(INDEX(Material_Detail!$D:$DC,MATCH($A31,Material_Detail!$DE:$DE,0),75),0)),SUMIFS(T_Shipments[Confirmed_Qty],T_Shipments[Part Name],$A31,T_Shipments[Effective_Week],75))</f>
        <v/>
      </c>
      <c r="BY31">
        <f>IF(COUNTIF(Material_Detail!$DE:$DE,$A31)&gt;0,IF(ISNUMBER(SEARCH("[済]",INDEX(Material_Detail!$D:$DC,MATCH($A31,Material_Detail!$DE:$DE,0)+1,76))),0,IFERROR(INDEX(Material_Detail!$D:$DC,MATCH($A31,Material_Detail!$DE:$DE,0),76),0)),SUMIFS(T_Shipments[Confirmed_Qty],T_Shipments[Part Name],$A31,T_Shipments[Effective_Week],76))</f>
        <v/>
      </c>
      <c r="BZ31">
        <f>IF(COUNTIF(Material_Detail!$DE:$DE,$A31)&gt;0,IF(ISNUMBER(SEARCH("[済]",INDEX(Material_Detail!$D:$DC,MATCH($A31,Material_Detail!$DE:$DE,0)+1,77))),0,IFERROR(INDEX(Material_Detail!$D:$DC,MATCH($A31,Material_Detail!$DE:$DE,0),77),0)),SUMIFS(T_Shipments[Confirmed_Qty],T_Shipments[Part Name],$A31,T_Shipments[Effective_Week],77))</f>
        <v/>
      </c>
      <c r="CA31">
        <f>IF(COUNTIF(Material_Detail!$DE:$DE,$A31)&gt;0,IF(ISNUMBER(SEARCH("[済]",INDEX(Material_Detail!$D:$DC,MATCH($A31,Material_Detail!$DE:$DE,0)+1,78))),0,IFERROR(INDEX(Material_Detail!$D:$DC,MATCH($A31,Material_Detail!$DE:$DE,0),78),0)),SUMIFS(T_Shipments[Confirmed_Qty],T_Shipments[Part Name],$A31,T_Shipments[Effective_Week],78))</f>
        <v/>
      </c>
      <c r="CB31">
        <f>IF(COUNTIF(Material_Detail!$DE:$DE,$A31)&gt;0,IF(ISNUMBER(SEARCH("[済]",INDEX(Material_Detail!$D:$DC,MATCH($A31,Material_Detail!$DE:$DE,0)+1,79))),0,IFERROR(INDEX(Material_Detail!$D:$DC,MATCH($A31,Material_Detail!$DE:$DE,0),79),0)),SUMIFS(T_Shipments[Confirmed_Qty],T_Shipments[Part Name],$A31,T_Shipments[Effective_Week],79))</f>
        <v/>
      </c>
      <c r="CC31">
        <f>IF(COUNTIF(Material_Detail!$DE:$DE,$A31)&gt;0,IF(ISNUMBER(SEARCH("[済]",INDEX(Material_Detail!$D:$DC,MATCH($A31,Material_Detail!$DE:$DE,0)+1,80))),0,IFERROR(INDEX(Material_Detail!$D:$DC,MATCH($A31,Material_Detail!$DE:$DE,0),80),0)),SUMIFS(T_Shipments[Confirmed_Qty],T_Shipments[Part Name],$A31,T_Shipments[Effective_Week],80))</f>
        <v/>
      </c>
      <c r="CD31">
        <f>IF(COUNTIF(Material_Detail!$DE:$DE,$A31)&gt;0,IF(ISNUMBER(SEARCH("[済]",INDEX(Material_Detail!$D:$DC,MATCH($A31,Material_Detail!$DE:$DE,0)+1,81))),0,IFERROR(INDEX(Material_Detail!$D:$DC,MATCH($A31,Material_Detail!$DE:$DE,0),81),0)),SUMIFS(T_Shipments[Confirmed_Qty],T_Shipments[Part Name],$A31,T_Shipments[Effective_Week],81))</f>
        <v/>
      </c>
      <c r="CE31">
        <f>IF(COUNTIF(Material_Detail!$DE:$DE,$A31)&gt;0,IF(ISNUMBER(SEARCH("[済]",INDEX(Material_Detail!$D:$DC,MATCH($A31,Material_Detail!$DE:$DE,0)+1,82))),0,IFERROR(INDEX(Material_Detail!$D:$DC,MATCH($A31,Material_Detail!$DE:$DE,0),82),0)),SUMIFS(T_Shipments[Confirmed_Qty],T_Shipments[Part Name],$A31,T_Shipments[Effective_Week],82))</f>
        <v/>
      </c>
      <c r="CF31">
        <f>IF(COUNTIF(Material_Detail!$DE:$DE,$A31)&gt;0,IF(ISNUMBER(SEARCH("[済]",INDEX(Material_Detail!$D:$DC,MATCH($A31,Material_Detail!$DE:$DE,0)+1,83))),0,IFERROR(INDEX(Material_Detail!$D:$DC,MATCH($A31,Material_Detail!$DE:$DE,0),83),0)),SUMIFS(T_Shipments[Confirmed_Qty],T_Shipments[Part Name],$A31,T_Shipments[Effective_Week],83))</f>
        <v/>
      </c>
      <c r="CG31">
        <f>IF(COUNTIF(Material_Detail!$DE:$DE,$A31)&gt;0,IF(ISNUMBER(SEARCH("[済]",INDEX(Material_Detail!$D:$DC,MATCH($A31,Material_Detail!$DE:$DE,0)+1,84))),0,IFERROR(INDEX(Material_Detail!$D:$DC,MATCH($A31,Material_Detail!$DE:$DE,0),84),0)),SUMIFS(T_Shipments[Confirmed_Qty],T_Shipments[Part Name],$A31,T_Shipments[Effective_Week],84))</f>
        <v/>
      </c>
      <c r="CH31">
        <f>IF(COUNTIF(Material_Detail!$DE:$DE,$A31)&gt;0,IF(ISNUMBER(SEARCH("[済]",INDEX(Material_Detail!$D:$DC,MATCH($A31,Material_Detail!$DE:$DE,0)+1,85))),0,IFERROR(INDEX(Material_Detail!$D:$DC,MATCH($A31,Material_Detail!$DE:$DE,0),85),0)),SUMIFS(T_Shipments[Confirmed_Qty],T_Shipments[Part Name],$A31,T_Shipments[Effective_Week],85))</f>
        <v/>
      </c>
      <c r="CI31">
        <f>IF(COUNTIF(Material_Detail!$DE:$DE,$A31)&gt;0,IF(ISNUMBER(SEARCH("[済]",INDEX(Material_Detail!$D:$DC,MATCH($A31,Material_Detail!$DE:$DE,0)+1,86))),0,IFERROR(INDEX(Material_Detail!$D:$DC,MATCH($A31,Material_Detail!$DE:$DE,0),86),0)),SUMIFS(T_Shipments[Confirmed_Qty],T_Shipments[Part Name],$A31,T_Shipments[Effective_Week],86))</f>
        <v/>
      </c>
      <c r="CJ31">
        <f>IF(COUNTIF(Material_Detail!$DE:$DE,$A31)&gt;0,IF(ISNUMBER(SEARCH("[済]",INDEX(Material_Detail!$D:$DC,MATCH($A31,Material_Detail!$DE:$DE,0)+1,87))),0,IFERROR(INDEX(Material_Detail!$D:$DC,MATCH($A31,Material_Detail!$DE:$DE,0),87),0)),SUMIFS(T_Shipments[Confirmed_Qty],T_Shipments[Part Name],$A31,T_Shipments[Effective_Week],87))</f>
        <v/>
      </c>
      <c r="CK31">
        <f>IF(COUNTIF(Material_Detail!$DE:$DE,$A31)&gt;0,IF(ISNUMBER(SEARCH("[済]",INDEX(Material_Detail!$D:$DC,MATCH($A31,Material_Detail!$DE:$DE,0)+1,88))),0,IFERROR(INDEX(Material_Detail!$D:$DC,MATCH($A31,Material_Detail!$DE:$DE,0),88),0)),SUMIFS(T_Shipments[Confirmed_Qty],T_Shipments[Part Name],$A31,T_Shipments[Effective_Week],88))</f>
        <v/>
      </c>
      <c r="CL31">
        <f>IF(COUNTIF(Material_Detail!$DE:$DE,$A31)&gt;0,IF(ISNUMBER(SEARCH("[済]",INDEX(Material_Detail!$D:$DC,MATCH($A31,Material_Detail!$DE:$DE,0)+1,89))),0,IFERROR(INDEX(Material_Detail!$D:$DC,MATCH($A31,Material_Detail!$DE:$DE,0),89),0)),SUMIFS(T_Shipments[Confirmed_Qty],T_Shipments[Part Name],$A31,T_Shipments[Effective_Week],89))</f>
        <v/>
      </c>
      <c r="CM31">
        <f>IF(COUNTIF(Material_Detail!$DE:$DE,$A31)&gt;0,IF(ISNUMBER(SEARCH("[済]",INDEX(Material_Detail!$D:$DC,MATCH($A31,Material_Detail!$DE:$DE,0)+1,90))),0,IFERROR(INDEX(Material_Detail!$D:$DC,MATCH($A31,Material_Detail!$DE:$DE,0),90),0)),SUMIFS(T_Shipments[Confirmed_Qty],T_Shipments[Part Name],$A31,T_Shipments[Effective_Week],90))</f>
        <v/>
      </c>
      <c r="CN31">
        <f>IF(COUNTIF(Material_Detail!$DE:$DE,$A31)&gt;0,IF(ISNUMBER(SEARCH("[済]",INDEX(Material_Detail!$D:$DC,MATCH($A31,Material_Detail!$DE:$DE,0)+1,91))),0,IFERROR(INDEX(Material_Detail!$D:$DC,MATCH($A31,Material_Detail!$DE:$DE,0),91),0)),SUMIFS(T_Shipments[Confirmed_Qty],T_Shipments[Part Name],$A31,T_Shipments[Effective_Week],91))</f>
        <v/>
      </c>
      <c r="CO31">
        <f>IF(COUNTIF(Material_Detail!$DE:$DE,$A31)&gt;0,IF(ISNUMBER(SEARCH("[済]",INDEX(Material_Detail!$D:$DC,MATCH($A31,Material_Detail!$DE:$DE,0)+1,92))),0,IFERROR(INDEX(Material_Detail!$D:$DC,MATCH($A31,Material_Detail!$DE:$DE,0),92),0)),SUMIFS(T_Shipments[Confirmed_Qty],T_Shipments[Part Name],$A31,T_Shipments[Effective_Week],92))</f>
        <v/>
      </c>
      <c r="CP31">
        <f>IF(COUNTIF(Material_Detail!$DE:$DE,$A31)&gt;0,IF(ISNUMBER(SEARCH("[済]",INDEX(Material_Detail!$D:$DC,MATCH($A31,Material_Detail!$DE:$DE,0)+1,93))),0,IFERROR(INDEX(Material_Detail!$D:$DC,MATCH($A31,Material_Detail!$DE:$DE,0),93),0)),SUMIFS(T_Shipments[Confirmed_Qty],T_Shipments[Part Name],$A31,T_Shipments[Effective_Week],93))</f>
        <v/>
      </c>
      <c r="CQ31">
        <f>IF(COUNTIF(Material_Detail!$DE:$DE,$A31)&gt;0,IF(ISNUMBER(SEARCH("[済]",INDEX(Material_Detail!$D:$DC,MATCH($A31,Material_Detail!$DE:$DE,0)+1,94))),0,IFERROR(INDEX(Material_Detail!$D:$DC,MATCH($A31,Material_Detail!$DE:$DE,0),94),0)),SUMIFS(T_Shipments[Confirmed_Qty],T_Shipments[Part Name],$A31,T_Shipments[Effective_Week],94))</f>
        <v/>
      </c>
      <c r="CR31">
        <f>IF(COUNTIF(Material_Detail!$DE:$DE,$A31)&gt;0,IF(ISNUMBER(SEARCH("[済]",INDEX(Material_Detail!$D:$DC,MATCH($A31,Material_Detail!$DE:$DE,0)+1,95))),0,IFERROR(INDEX(Material_Detail!$D:$DC,MATCH($A31,Material_Detail!$DE:$DE,0),95),0)),SUMIFS(T_Shipments[Confirmed_Qty],T_Shipments[Part Name],$A31,T_Shipments[Effective_Week],95))</f>
        <v/>
      </c>
      <c r="CS31">
        <f>IF(COUNTIF(Material_Detail!$DE:$DE,$A31)&gt;0,IF(ISNUMBER(SEARCH("[済]",INDEX(Material_Detail!$D:$DC,MATCH($A31,Material_Detail!$DE:$DE,0)+1,96))),0,IFERROR(INDEX(Material_Detail!$D:$DC,MATCH($A31,Material_Detail!$DE:$DE,0),96),0)),SUMIFS(T_Shipments[Confirmed_Qty],T_Shipments[Part Name],$A31,T_Shipments[Effective_Week],96))</f>
        <v/>
      </c>
      <c r="CT31">
        <f>IF(COUNTIF(Material_Detail!$DE:$DE,$A31)&gt;0,IF(ISNUMBER(SEARCH("[済]",INDEX(Material_Detail!$D:$DC,MATCH($A31,Material_Detail!$DE:$DE,0)+1,97))),0,IFERROR(INDEX(Material_Detail!$D:$DC,MATCH($A31,Material_Detail!$DE:$DE,0),97),0)),SUMIFS(T_Shipments[Confirmed_Qty],T_Shipments[Part Name],$A31,T_Shipments[Effective_Week],97))</f>
        <v/>
      </c>
      <c r="CU31">
        <f>IF(COUNTIF(Material_Detail!$DE:$DE,$A31)&gt;0,IF(ISNUMBER(SEARCH("[済]",INDEX(Material_Detail!$D:$DC,MATCH($A31,Material_Detail!$DE:$DE,0)+1,98))),0,IFERROR(INDEX(Material_Detail!$D:$DC,MATCH($A31,Material_Detail!$DE:$DE,0),98),0)),SUMIFS(T_Shipments[Confirmed_Qty],T_Shipments[Part Name],$A31,T_Shipments[Effective_Week],98))</f>
        <v/>
      </c>
      <c r="CV31">
        <f>IF(COUNTIF(Material_Detail!$DE:$DE,$A31)&gt;0,IF(ISNUMBER(SEARCH("[済]",INDEX(Material_Detail!$D:$DC,MATCH($A31,Material_Detail!$DE:$DE,0)+1,99))),0,IFERROR(INDEX(Material_Detail!$D:$DC,MATCH($A31,Material_Detail!$DE:$DE,0),99),0)),SUMIFS(T_Shipments[Confirmed_Qty],T_Shipments[Part Name],$A31,T_Shipments[Effective_Week],99))</f>
        <v/>
      </c>
      <c r="CW31">
        <f>IF(COUNTIF(Material_Detail!$DE:$DE,$A31)&gt;0,IF(ISNUMBER(SEARCH("[済]",INDEX(Material_Detail!$D:$DC,MATCH($A31,Material_Detail!$DE:$DE,0)+1,100))),0,IFERROR(INDEX(Material_Detail!$D:$DC,MATCH($A31,Material_Detail!$DE:$DE,0),100),0)),SUMIFS(T_Shipments[Confirmed_Qty],T_Shipments[Part Name],$A31,T_Shipments[Effective_Week],100))</f>
        <v/>
      </c>
      <c r="CX31">
        <f>IF(COUNTIF(Material_Detail!$DE:$DE,$A31)&gt;0,IF(ISNUMBER(SEARCH("[済]",INDEX(Material_Detail!$D:$DC,MATCH($A31,Material_Detail!$DE:$DE,0)+1,101))),0,IFERROR(INDEX(Material_Detail!$D:$DC,MATCH($A31,Material_Detail!$DE:$DE,0),101),0)),SUMIFS(T_Shipments[Confirmed_Qty],T_Shipments[Part Name],$A31,T_Shipments[Effective_Week],101))</f>
        <v/>
      </c>
      <c r="CY31">
        <f>IF(COUNTIF(Material_Detail!$DE:$DE,$A31)&gt;0,IF(ISNUMBER(SEARCH("[済]",INDEX(Material_Detail!$D:$DC,MATCH($A31,Material_Detail!$DE:$DE,0)+1,102))),0,IFERROR(INDEX(Material_Detail!$D:$DC,MATCH($A31,Material_Detail!$DE:$DE,0),102),0)),SUMIFS(T_Shipments[Confirmed_Qty],T_Shipments[Part Name],$A31,T_Shipments[Effective_Week],102))</f>
        <v/>
      </c>
      <c r="CZ31">
        <f>IF(COUNTIF(Material_Detail!$DE:$DE,$A31)&gt;0,IF(ISNUMBER(SEARCH("[済]",INDEX(Material_Detail!$D:$DC,MATCH($A31,Material_Detail!$DE:$DE,0)+1,103))),0,IFERROR(INDEX(Material_Detail!$D:$DC,MATCH($A31,Material_Detail!$DE:$DE,0),103),0)),SUMIFS(T_Shipments[Confirmed_Qty],T_Shipments[Part Name],$A31,T_Shipments[Effective_Week],103))</f>
        <v/>
      </c>
      <c r="DA31">
        <f>IF(COUNTIF(Material_Detail!$DE:$DE,$A31)&gt;0,IF(ISNUMBER(SEARCH("[済]",INDEX(Material_Detail!$D:$DC,MATCH($A31,Material_Detail!$DE:$DE,0)+1,104))),0,IFERROR(INDEX(Material_Detail!$D:$DC,MATCH($A31,Material_Detail!$DE:$DE,0),104),0)),SUMIFS(T_Shipments[Confirmed_Qty],T_Shipments[Part Name],$A31,T_Shipments[Effective_Week],104))</f>
        <v/>
      </c>
    </row>
    <row r="32">
      <c r="A32" t="inlineStr">
        <is>
          <t>CHEM-1780</t>
        </is>
      </c>
      <c r="B32">
        <f>IF(COUNTIF(Material_Detail!$DE:$DE,$A32)&gt;0,IF(ISNUMBER(SEARCH("[済]",INDEX(Material_Detail!$D:$DC,MATCH($A32,Material_Detail!$DE:$DE,0)+1,1))),0,IFERROR(INDEX(Material_Detail!$D:$DC,MATCH($A32,Material_Detail!$DE:$DE,0),1),0)),SUMIFS(T_Shipments[Confirmed_Qty],T_Shipments[Part Name],$A32,T_Shipments[Effective_Week],1))</f>
        <v/>
      </c>
      <c r="C32">
        <f>IF(COUNTIF(Material_Detail!$DE:$DE,$A32)&gt;0,IF(ISNUMBER(SEARCH("[済]",INDEX(Material_Detail!$D:$DC,MATCH($A32,Material_Detail!$DE:$DE,0)+1,2))),0,IFERROR(INDEX(Material_Detail!$D:$DC,MATCH($A32,Material_Detail!$DE:$DE,0),2),0)),SUMIFS(T_Shipments[Confirmed_Qty],T_Shipments[Part Name],$A32,T_Shipments[Effective_Week],2))</f>
        <v/>
      </c>
      <c r="D32">
        <f>IF(COUNTIF(Material_Detail!$DE:$DE,$A32)&gt;0,IF(ISNUMBER(SEARCH("[済]",INDEX(Material_Detail!$D:$DC,MATCH($A32,Material_Detail!$DE:$DE,0)+1,3))),0,IFERROR(INDEX(Material_Detail!$D:$DC,MATCH($A32,Material_Detail!$DE:$DE,0),3),0)),SUMIFS(T_Shipments[Confirmed_Qty],T_Shipments[Part Name],$A32,T_Shipments[Effective_Week],3))</f>
        <v/>
      </c>
      <c r="E32">
        <f>IF(COUNTIF(Material_Detail!$DE:$DE,$A32)&gt;0,IF(ISNUMBER(SEARCH("[済]",INDEX(Material_Detail!$D:$DC,MATCH($A32,Material_Detail!$DE:$DE,0)+1,4))),0,IFERROR(INDEX(Material_Detail!$D:$DC,MATCH($A32,Material_Detail!$DE:$DE,0),4),0)),SUMIFS(T_Shipments[Confirmed_Qty],T_Shipments[Part Name],$A32,T_Shipments[Effective_Week],4))</f>
        <v/>
      </c>
      <c r="F32">
        <f>IF(COUNTIF(Material_Detail!$DE:$DE,$A32)&gt;0,IF(ISNUMBER(SEARCH("[済]",INDEX(Material_Detail!$D:$DC,MATCH($A32,Material_Detail!$DE:$DE,0)+1,5))),0,IFERROR(INDEX(Material_Detail!$D:$DC,MATCH($A32,Material_Detail!$DE:$DE,0),5),0)),SUMIFS(T_Shipments[Confirmed_Qty],T_Shipments[Part Name],$A32,T_Shipments[Effective_Week],5))</f>
        <v/>
      </c>
      <c r="G32">
        <f>IF(COUNTIF(Material_Detail!$DE:$DE,$A32)&gt;0,IF(ISNUMBER(SEARCH("[済]",INDEX(Material_Detail!$D:$DC,MATCH($A32,Material_Detail!$DE:$DE,0)+1,6))),0,IFERROR(INDEX(Material_Detail!$D:$DC,MATCH($A32,Material_Detail!$DE:$DE,0),6),0)),SUMIFS(T_Shipments[Confirmed_Qty],T_Shipments[Part Name],$A32,T_Shipments[Effective_Week],6))</f>
        <v/>
      </c>
      <c r="H32">
        <f>IF(COUNTIF(Material_Detail!$DE:$DE,$A32)&gt;0,IF(ISNUMBER(SEARCH("[済]",INDEX(Material_Detail!$D:$DC,MATCH($A32,Material_Detail!$DE:$DE,0)+1,7))),0,IFERROR(INDEX(Material_Detail!$D:$DC,MATCH($A32,Material_Detail!$DE:$DE,0),7),0)),SUMIFS(T_Shipments[Confirmed_Qty],T_Shipments[Part Name],$A32,T_Shipments[Effective_Week],7))</f>
        <v/>
      </c>
      <c r="I32">
        <f>IF(COUNTIF(Material_Detail!$DE:$DE,$A32)&gt;0,IF(ISNUMBER(SEARCH("[済]",INDEX(Material_Detail!$D:$DC,MATCH($A32,Material_Detail!$DE:$DE,0)+1,8))),0,IFERROR(INDEX(Material_Detail!$D:$DC,MATCH($A32,Material_Detail!$DE:$DE,0),8),0)),SUMIFS(T_Shipments[Confirmed_Qty],T_Shipments[Part Name],$A32,T_Shipments[Effective_Week],8))</f>
        <v/>
      </c>
      <c r="J32">
        <f>IF(COUNTIF(Material_Detail!$DE:$DE,$A32)&gt;0,IF(ISNUMBER(SEARCH("[済]",INDEX(Material_Detail!$D:$DC,MATCH($A32,Material_Detail!$DE:$DE,0)+1,9))),0,IFERROR(INDEX(Material_Detail!$D:$DC,MATCH($A32,Material_Detail!$DE:$DE,0),9),0)),SUMIFS(T_Shipments[Confirmed_Qty],T_Shipments[Part Name],$A32,T_Shipments[Effective_Week],9))</f>
        <v/>
      </c>
      <c r="K32">
        <f>IF(COUNTIF(Material_Detail!$DE:$DE,$A32)&gt;0,IF(ISNUMBER(SEARCH("[済]",INDEX(Material_Detail!$D:$DC,MATCH($A32,Material_Detail!$DE:$DE,0)+1,10))),0,IFERROR(INDEX(Material_Detail!$D:$DC,MATCH($A32,Material_Detail!$DE:$DE,0),10),0)),SUMIFS(T_Shipments[Confirmed_Qty],T_Shipments[Part Name],$A32,T_Shipments[Effective_Week],10))</f>
        <v/>
      </c>
      <c r="L32">
        <f>IF(COUNTIF(Material_Detail!$DE:$DE,$A32)&gt;0,IF(ISNUMBER(SEARCH("[済]",INDEX(Material_Detail!$D:$DC,MATCH($A32,Material_Detail!$DE:$DE,0)+1,11))),0,IFERROR(INDEX(Material_Detail!$D:$DC,MATCH($A32,Material_Detail!$DE:$DE,0),11),0)),SUMIFS(T_Shipments[Confirmed_Qty],T_Shipments[Part Name],$A32,T_Shipments[Effective_Week],11))</f>
        <v/>
      </c>
      <c r="M32">
        <f>IF(COUNTIF(Material_Detail!$DE:$DE,$A32)&gt;0,IF(ISNUMBER(SEARCH("[済]",INDEX(Material_Detail!$D:$DC,MATCH($A32,Material_Detail!$DE:$DE,0)+1,12))),0,IFERROR(INDEX(Material_Detail!$D:$DC,MATCH($A32,Material_Detail!$DE:$DE,0),12),0)),SUMIFS(T_Shipments[Confirmed_Qty],T_Shipments[Part Name],$A32,T_Shipments[Effective_Week],12))</f>
        <v/>
      </c>
      <c r="N32">
        <f>IF(COUNTIF(Material_Detail!$DE:$DE,$A32)&gt;0,IF(ISNUMBER(SEARCH("[済]",INDEX(Material_Detail!$D:$DC,MATCH($A32,Material_Detail!$DE:$DE,0)+1,13))),0,IFERROR(INDEX(Material_Detail!$D:$DC,MATCH($A32,Material_Detail!$DE:$DE,0),13),0)),SUMIFS(T_Shipments[Confirmed_Qty],T_Shipments[Part Name],$A32,T_Shipments[Effective_Week],13))</f>
        <v/>
      </c>
      <c r="O32">
        <f>IF(COUNTIF(Material_Detail!$DE:$DE,$A32)&gt;0,IF(ISNUMBER(SEARCH("[済]",INDEX(Material_Detail!$D:$DC,MATCH($A32,Material_Detail!$DE:$DE,0)+1,14))),0,IFERROR(INDEX(Material_Detail!$D:$DC,MATCH($A32,Material_Detail!$DE:$DE,0),14),0)),SUMIFS(T_Shipments[Confirmed_Qty],T_Shipments[Part Name],$A32,T_Shipments[Effective_Week],14))</f>
        <v/>
      </c>
      <c r="P32">
        <f>IF(COUNTIF(Material_Detail!$DE:$DE,$A32)&gt;0,IF(ISNUMBER(SEARCH("[済]",INDEX(Material_Detail!$D:$DC,MATCH($A32,Material_Detail!$DE:$DE,0)+1,15))),0,IFERROR(INDEX(Material_Detail!$D:$DC,MATCH($A32,Material_Detail!$DE:$DE,0),15),0)),SUMIFS(T_Shipments[Confirmed_Qty],T_Shipments[Part Name],$A32,T_Shipments[Effective_Week],15))</f>
        <v/>
      </c>
      <c r="Q32">
        <f>IF(COUNTIF(Material_Detail!$DE:$DE,$A32)&gt;0,IF(ISNUMBER(SEARCH("[済]",INDEX(Material_Detail!$D:$DC,MATCH($A32,Material_Detail!$DE:$DE,0)+1,16))),0,IFERROR(INDEX(Material_Detail!$D:$DC,MATCH($A32,Material_Detail!$DE:$DE,0),16),0)),SUMIFS(T_Shipments[Confirmed_Qty],T_Shipments[Part Name],$A32,T_Shipments[Effective_Week],16))</f>
        <v/>
      </c>
      <c r="R32">
        <f>IF(COUNTIF(Material_Detail!$DE:$DE,$A32)&gt;0,IF(ISNUMBER(SEARCH("[済]",INDEX(Material_Detail!$D:$DC,MATCH($A32,Material_Detail!$DE:$DE,0)+1,17))),0,IFERROR(INDEX(Material_Detail!$D:$DC,MATCH($A32,Material_Detail!$DE:$DE,0),17),0)),SUMIFS(T_Shipments[Confirmed_Qty],T_Shipments[Part Name],$A32,T_Shipments[Effective_Week],17))</f>
        <v/>
      </c>
      <c r="S32">
        <f>IF(COUNTIF(Material_Detail!$DE:$DE,$A32)&gt;0,IF(ISNUMBER(SEARCH("[済]",INDEX(Material_Detail!$D:$DC,MATCH($A32,Material_Detail!$DE:$DE,0)+1,18))),0,IFERROR(INDEX(Material_Detail!$D:$DC,MATCH($A32,Material_Detail!$DE:$DE,0),18),0)),SUMIFS(T_Shipments[Confirmed_Qty],T_Shipments[Part Name],$A32,T_Shipments[Effective_Week],18))</f>
        <v/>
      </c>
      <c r="T32">
        <f>IF(COUNTIF(Material_Detail!$DE:$DE,$A32)&gt;0,IF(ISNUMBER(SEARCH("[済]",INDEX(Material_Detail!$D:$DC,MATCH($A32,Material_Detail!$DE:$DE,0)+1,19))),0,IFERROR(INDEX(Material_Detail!$D:$DC,MATCH($A32,Material_Detail!$DE:$DE,0),19),0)),SUMIFS(T_Shipments[Confirmed_Qty],T_Shipments[Part Name],$A32,T_Shipments[Effective_Week],19))</f>
        <v/>
      </c>
      <c r="U32">
        <f>IF(COUNTIF(Material_Detail!$DE:$DE,$A32)&gt;0,IF(ISNUMBER(SEARCH("[済]",INDEX(Material_Detail!$D:$DC,MATCH($A32,Material_Detail!$DE:$DE,0)+1,20))),0,IFERROR(INDEX(Material_Detail!$D:$DC,MATCH($A32,Material_Detail!$DE:$DE,0),20),0)),SUMIFS(T_Shipments[Confirmed_Qty],T_Shipments[Part Name],$A32,T_Shipments[Effective_Week],20))</f>
        <v/>
      </c>
      <c r="V32">
        <f>IF(COUNTIF(Material_Detail!$DE:$DE,$A32)&gt;0,IF(ISNUMBER(SEARCH("[済]",INDEX(Material_Detail!$D:$DC,MATCH($A32,Material_Detail!$DE:$DE,0)+1,21))),0,IFERROR(INDEX(Material_Detail!$D:$DC,MATCH($A32,Material_Detail!$DE:$DE,0),21),0)),SUMIFS(T_Shipments[Confirmed_Qty],T_Shipments[Part Name],$A32,T_Shipments[Effective_Week],21))</f>
        <v/>
      </c>
      <c r="W32">
        <f>IF(COUNTIF(Material_Detail!$DE:$DE,$A32)&gt;0,IF(ISNUMBER(SEARCH("[済]",INDEX(Material_Detail!$D:$DC,MATCH($A32,Material_Detail!$DE:$DE,0)+1,22))),0,IFERROR(INDEX(Material_Detail!$D:$DC,MATCH($A32,Material_Detail!$DE:$DE,0),22),0)),SUMIFS(T_Shipments[Confirmed_Qty],T_Shipments[Part Name],$A32,T_Shipments[Effective_Week],22))</f>
        <v/>
      </c>
      <c r="X32">
        <f>IF(COUNTIF(Material_Detail!$DE:$DE,$A32)&gt;0,IF(ISNUMBER(SEARCH("[済]",INDEX(Material_Detail!$D:$DC,MATCH($A32,Material_Detail!$DE:$DE,0)+1,23))),0,IFERROR(INDEX(Material_Detail!$D:$DC,MATCH($A32,Material_Detail!$DE:$DE,0),23),0)),SUMIFS(T_Shipments[Confirmed_Qty],T_Shipments[Part Name],$A32,T_Shipments[Effective_Week],23))</f>
        <v/>
      </c>
      <c r="Y32">
        <f>IF(COUNTIF(Material_Detail!$DE:$DE,$A32)&gt;0,IF(ISNUMBER(SEARCH("[済]",INDEX(Material_Detail!$D:$DC,MATCH($A32,Material_Detail!$DE:$DE,0)+1,24))),0,IFERROR(INDEX(Material_Detail!$D:$DC,MATCH($A32,Material_Detail!$DE:$DE,0),24),0)),SUMIFS(T_Shipments[Confirmed_Qty],T_Shipments[Part Name],$A32,T_Shipments[Effective_Week],24))</f>
        <v/>
      </c>
      <c r="Z32">
        <f>IF(COUNTIF(Material_Detail!$DE:$DE,$A32)&gt;0,IF(ISNUMBER(SEARCH("[済]",INDEX(Material_Detail!$D:$DC,MATCH($A32,Material_Detail!$DE:$DE,0)+1,25))),0,IFERROR(INDEX(Material_Detail!$D:$DC,MATCH($A32,Material_Detail!$DE:$DE,0),25),0)),SUMIFS(T_Shipments[Confirmed_Qty],T_Shipments[Part Name],$A32,T_Shipments[Effective_Week],25))</f>
        <v/>
      </c>
      <c r="AA32">
        <f>IF(COUNTIF(Material_Detail!$DE:$DE,$A32)&gt;0,IF(ISNUMBER(SEARCH("[済]",INDEX(Material_Detail!$D:$DC,MATCH($A32,Material_Detail!$DE:$DE,0)+1,26))),0,IFERROR(INDEX(Material_Detail!$D:$DC,MATCH($A32,Material_Detail!$DE:$DE,0),26),0)),SUMIFS(T_Shipments[Confirmed_Qty],T_Shipments[Part Name],$A32,T_Shipments[Effective_Week],26))</f>
        <v/>
      </c>
      <c r="AB32">
        <f>IF(COUNTIF(Material_Detail!$DE:$DE,$A32)&gt;0,IF(ISNUMBER(SEARCH("[済]",INDEX(Material_Detail!$D:$DC,MATCH($A32,Material_Detail!$DE:$DE,0)+1,27))),0,IFERROR(INDEX(Material_Detail!$D:$DC,MATCH($A32,Material_Detail!$DE:$DE,0),27),0)),SUMIFS(T_Shipments[Confirmed_Qty],T_Shipments[Part Name],$A32,T_Shipments[Effective_Week],27))</f>
        <v/>
      </c>
      <c r="AC32">
        <f>IF(COUNTIF(Material_Detail!$DE:$DE,$A32)&gt;0,IF(ISNUMBER(SEARCH("[済]",INDEX(Material_Detail!$D:$DC,MATCH($A32,Material_Detail!$DE:$DE,0)+1,28))),0,IFERROR(INDEX(Material_Detail!$D:$DC,MATCH($A32,Material_Detail!$DE:$DE,0),28),0)),SUMIFS(T_Shipments[Confirmed_Qty],T_Shipments[Part Name],$A32,T_Shipments[Effective_Week],28))</f>
        <v/>
      </c>
      <c r="AD32">
        <f>IF(COUNTIF(Material_Detail!$DE:$DE,$A32)&gt;0,IF(ISNUMBER(SEARCH("[済]",INDEX(Material_Detail!$D:$DC,MATCH($A32,Material_Detail!$DE:$DE,0)+1,29))),0,IFERROR(INDEX(Material_Detail!$D:$DC,MATCH($A32,Material_Detail!$DE:$DE,0),29),0)),SUMIFS(T_Shipments[Confirmed_Qty],T_Shipments[Part Name],$A32,T_Shipments[Effective_Week],29))</f>
        <v/>
      </c>
      <c r="AE32">
        <f>IF(COUNTIF(Material_Detail!$DE:$DE,$A32)&gt;0,IF(ISNUMBER(SEARCH("[済]",INDEX(Material_Detail!$D:$DC,MATCH($A32,Material_Detail!$DE:$DE,0)+1,30))),0,IFERROR(INDEX(Material_Detail!$D:$DC,MATCH($A32,Material_Detail!$DE:$DE,0),30),0)),SUMIFS(T_Shipments[Confirmed_Qty],T_Shipments[Part Name],$A32,T_Shipments[Effective_Week],30))</f>
        <v/>
      </c>
      <c r="AF32">
        <f>IF(COUNTIF(Material_Detail!$DE:$DE,$A32)&gt;0,IF(ISNUMBER(SEARCH("[済]",INDEX(Material_Detail!$D:$DC,MATCH($A32,Material_Detail!$DE:$DE,0)+1,31))),0,IFERROR(INDEX(Material_Detail!$D:$DC,MATCH($A32,Material_Detail!$DE:$DE,0),31),0)),SUMIFS(T_Shipments[Confirmed_Qty],T_Shipments[Part Name],$A32,T_Shipments[Effective_Week],31))</f>
        <v/>
      </c>
      <c r="AG32">
        <f>IF(COUNTIF(Material_Detail!$DE:$DE,$A32)&gt;0,IF(ISNUMBER(SEARCH("[済]",INDEX(Material_Detail!$D:$DC,MATCH($A32,Material_Detail!$DE:$DE,0)+1,32))),0,IFERROR(INDEX(Material_Detail!$D:$DC,MATCH($A32,Material_Detail!$DE:$DE,0),32),0)),SUMIFS(T_Shipments[Confirmed_Qty],T_Shipments[Part Name],$A32,T_Shipments[Effective_Week],32))</f>
        <v/>
      </c>
      <c r="AH32">
        <f>IF(COUNTIF(Material_Detail!$DE:$DE,$A32)&gt;0,IF(ISNUMBER(SEARCH("[済]",INDEX(Material_Detail!$D:$DC,MATCH($A32,Material_Detail!$DE:$DE,0)+1,33))),0,IFERROR(INDEX(Material_Detail!$D:$DC,MATCH($A32,Material_Detail!$DE:$DE,0),33),0)),SUMIFS(T_Shipments[Confirmed_Qty],T_Shipments[Part Name],$A32,T_Shipments[Effective_Week],33))</f>
        <v/>
      </c>
      <c r="AI32">
        <f>IF(COUNTIF(Material_Detail!$DE:$DE,$A32)&gt;0,IF(ISNUMBER(SEARCH("[済]",INDEX(Material_Detail!$D:$DC,MATCH($A32,Material_Detail!$DE:$DE,0)+1,34))),0,IFERROR(INDEX(Material_Detail!$D:$DC,MATCH($A32,Material_Detail!$DE:$DE,0),34),0)),SUMIFS(T_Shipments[Confirmed_Qty],T_Shipments[Part Name],$A32,T_Shipments[Effective_Week],34))</f>
        <v/>
      </c>
      <c r="AJ32">
        <f>IF(COUNTIF(Material_Detail!$DE:$DE,$A32)&gt;0,IF(ISNUMBER(SEARCH("[済]",INDEX(Material_Detail!$D:$DC,MATCH($A32,Material_Detail!$DE:$DE,0)+1,35))),0,IFERROR(INDEX(Material_Detail!$D:$DC,MATCH($A32,Material_Detail!$DE:$DE,0),35),0)),SUMIFS(T_Shipments[Confirmed_Qty],T_Shipments[Part Name],$A32,T_Shipments[Effective_Week],35))</f>
        <v/>
      </c>
      <c r="AK32">
        <f>IF(COUNTIF(Material_Detail!$DE:$DE,$A32)&gt;0,IF(ISNUMBER(SEARCH("[済]",INDEX(Material_Detail!$D:$DC,MATCH($A32,Material_Detail!$DE:$DE,0)+1,36))),0,IFERROR(INDEX(Material_Detail!$D:$DC,MATCH($A32,Material_Detail!$DE:$DE,0),36),0)),SUMIFS(T_Shipments[Confirmed_Qty],T_Shipments[Part Name],$A32,T_Shipments[Effective_Week],36))</f>
        <v/>
      </c>
      <c r="AL32">
        <f>IF(COUNTIF(Material_Detail!$DE:$DE,$A32)&gt;0,IF(ISNUMBER(SEARCH("[済]",INDEX(Material_Detail!$D:$DC,MATCH($A32,Material_Detail!$DE:$DE,0)+1,37))),0,IFERROR(INDEX(Material_Detail!$D:$DC,MATCH($A32,Material_Detail!$DE:$DE,0),37),0)),SUMIFS(T_Shipments[Confirmed_Qty],T_Shipments[Part Name],$A32,T_Shipments[Effective_Week],37))</f>
        <v/>
      </c>
      <c r="AM32">
        <f>IF(COUNTIF(Material_Detail!$DE:$DE,$A32)&gt;0,IF(ISNUMBER(SEARCH("[済]",INDEX(Material_Detail!$D:$DC,MATCH($A32,Material_Detail!$DE:$DE,0)+1,38))),0,IFERROR(INDEX(Material_Detail!$D:$DC,MATCH($A32,Material_Detail!$DE:$DE,0),38),0)),SUMIFS(T_Shipments[Confirmed_Qty],T_Shipments[Part Name],$A32,T_Shipments[Effective_Week],38))</f>
        <v/>
      </c>
      <c r="AN32">
        <f>IF(COUNTIF(Material_Detail!$DE:$DE,$A32)&gt;0,IF(ISNUMBER(SEARCH("[済]",INDEX(Material_Detail!$D:$DC,MATCH($A32,Material_Detail!$DE:$DE,0)+1,39))),0,IFERROR(INDEX(Material_Detail!$D:$DC,MATCH($A32,Material_Detail!$DE:$DE,0),39),0)),SUMIFS(T_Shipments[Confirmed_Qty],T_Shipments[Part Name],$A32,T_Shipments[Effective_Week],39))</f>
        <v/>
      </c>
      <c r="AO32">
        <f>IF(COUNTIF(Material_Detail!$DE:$DE,$A32)&gt;0,IF(ISNUMBER(SEARCH("[済]",INDEX(Material_Detail!$D:$DC,MATCH($A32,Material_Detail!$DE:$DE,0)+1,40))),0,IFERROR(INDEX(Material_Detail!$D:$DC,MATCH($A32,Material_Detail!$DE:$DE,0),40),0)),SUMIFS(T_Shipments[Confirmed_Qty],T_Shipments[Part Name],$A32,T_Shipments[Effective_Week],40))</f>
        <v/>
      </c>
      <c r="AP32">
        <f>IF(COUNTIF(Material_Detail!$DE:$DE,$A32)&gt;0,IF(ISNUMBER(SEARCH("[済]",INDEX(Material_Detail!$D:$DC,MATCH($A32,Material_Detail!$DE:$DE,0)+1,41))),0,IFERROR(INDEX(Material_Detail!$D:$DC,MATCH($A32,Material_Detail!$DE:$DE,0),41),0)),SUMIFS(T_Shipments[Confirmed_Qty],T_Shipments[Part Name],$A32,T_Shipments[Effective_Week],41))</f>
        <v/>
      </c>
      <c r="AQ32">
        <f>IF(COUNTIF(Material_Detail!$DE:$DE,$A32)&gt;0,IF(ISNUMBER(SEARCH("[済]",INDEX(Material_Detail!$D:$DC,MATCH($A32,Material_Detail!$DE:$DE,0)+1,42))),0,IFERROR(INDEX(Material_Detail!$D:$DC,MATCH($A32,Material_Detail!$DE:$DE,0),42),0)),SUMIFS(T_Shipments[Confirmed_Qty],T_Shipments[Part Name],$A32,T_Shipments[Effective_Week],42))</f>
        <v/>
      </c>
      <c r="AR32">
        <f>IF(COUNTIF(Material_Detail!$DE:$DE,$A32)&gt;0,IF(ISNUMBER(SEARCH("[済]",INDEX(Material_Detail!$D:$DC,MATCH($A32,Material_Detail!$DE:$DE,0)+1,43))),0,IFERROR(INDEX(Material_Detail!$D:$DC,MATCH($A32,Material_Detail!$DE:$DE,0),43),0)),SUMIFS(T_Shipments[Confirmed_Qty],T_Shipments[Part Name],$A32,T_Shipments[Effective_Week],43))</f>
        <v/>
      </c>
      <c r="AS32">
        <f>IF(COUNTIF(Material_Detail!$DE:$DE,$A32)&gt;0,IF(ISNUMBER(SEARCH("[済]",INDEX(Material_Detail!$D:$DC,MATCH($A32,Material_Detail!$DE:$DE,0)+1,44))),0,IFERROR(INDEX(Material_Detail!$D:$DC,MATCH($A32,Material_Detail!$DE:$DE,0),44),0)),SUMIFS(T_Shipments[Confirmed_Qty],T_Shipments[Part Name],$A32,T_Shipments[Effective_Week],44))</f>
        <v/>
      </c>
      <c r="AT32">
        <f>IF(COUNTIF(Material_Detail!$DE:$DE,$A32)&gt;0,IF(ISNUMBER(SEARCH("[済]",INDEX(Material_Detail!$D:$DC,MATCH($A32,Material_Detail!$DE:$DE,0)+1,45))),0,IFERROR(INDEX(Material_Detail!$D:$DC,MATCH($A32,Material_Detail!$DE:$DE,0),45),0)),SUMIFS(T_Shipments[Confirmed_Qty],T_Shipments[Part Name],$A32,T_Shipments[Effective_Week],45))</f>
        <v/>
      </c>
      <c r="AU32">
        <f>IF(COUNTIF(Material_Detail!$DE:$DE,$A32)&gt;0,IF(ISNUMBER(SEARCH("[済]",INDEX(Material_Detail!$D:$DC,MATCH($A32,Material_Detail!$DE:$DE,0)+1,46))),0,IFERROR(INDEX(Material_Detail!$D:$DC,MATCH($A32,Material_Detail!$DE:$DE,0),46),0)),SUMIFS(T_Shipments[Confirmed_Qty],T_Shipments[Part Name],$A32,T_Shipments[Effective_Week],46))</f>
        <v/>
      </c>
      <c r="AV32">
        <f>IF(COUNTIF(Material_Detail!$DE:$DE,$A32)&gt;0,IF(ISNUMBER(SEARCH("[済]",INDEX(Material_Detail!$D:$DC,MATCH($A32,Material_Detail!$DE:$DE,0)+1,47))),0,IFERROR(INDEX(Material_Detail!$D:$DC,MATCH($A32,Material_Detail!$DE:$DE,0),47),0)),SUMIFS(T_Shipments[Confirmed_Qty],T_Shipments[Part Name],$A32,T_Shipments[Effective_Week],47))</f>
        <v/>
      </c>
      <c r="AW32">
        <f>IF(COUNTIF(Material_Detail!$DE:$DE,$A32)&gt;0,IF(ISNUMBER(SEARCH("[済]",INDEX(Material_Detail!$D:$DC,MATCH($A32,Material_Detail!$DE:$DE,0)+1,48))),0,IFERROR(INDEX(Material_Detail!$D:$DC,MATCH($A32,Material_Detail!$DE:$DE,0),48),0)),SUMIFS(T_Shipments[Confirmed_Qty],T_Shipments[Part Name],$A32,T_Shipments[Effective_Week],48))</f>
        <v/>
      </c>
      <c r="AX32">
        <f>IF(COUNTIF(Material_Detail!$DE:$DE,$A32)&gt;0,IF(ISNUMBER(SEARCH("[済]",INDEX(Material_Detail!$D:$DC,MATCH($A32,Material_Detail!$DE:$DE,0)+1,49))),0,IFERROR(INDEX(Material_Detail!$D:$DC,MATCH($A32,Material_Detail!$DE:$DE,0),49),0)),SUMIFS(T_Shipments[Confirmed_Qty],T_Shipments[Part Name],$A32,T_Shipments[Effective_Week],49))</f>
        <v/>
      </c>
      <c r="AY32">
        <f>IF(COUNTIF(Material_Detail!$DE:$DE,$A32)&gt;0,IF(ISNUMBER(SEARCH("[済]",INDEX(Material_Detail!$D:$DC,MATCH($A32,Material_Detail!$DE:$DE,0)+1,50))),0,IFERROR(INDEX(Material_Detail!$D:$DC,MATCH($A32,Material_Detail!$DE:$DE,0),50),0)),SUMIFS(T_Shipments[Confirmed_Qty],T_Shipments[Part Name],$A32,T_Shipments[Effective_Week],50))</f>
        <v/>
      </c>
      <c r="AZ32">
        <f>IF(COUNTIF(Material_Detail!$DE:$DE,$A32)&gt;0,IF(ISNUMBER(SEARCH("[済]",INDEX(Material_Detail!$D:$DC,MATCH($A32,Material_Detail!$DE:$DE,0)+1,51))),0,IFERROR(INDEX(Material_Detail!$D:$DC,MATCH($A32,Material_Detail!$DE:$DE,0),51),0)),SUMIFS(T_Shipments[Confirmed_Qty],T_Shipments[Part Name],$A32,T_Shipments[Effective_Week],51))</f>
        <v/>
      </c>
      <c r="BA32">
        <f>IF(COUNTIF(Material_Detail!$DE:$DE,$A32)&gt;0,IF(ISNUMBER(SEARCH("[済]",INDEX(Material_Detail!$D:$DC,MATCH($A32,Material_Detail!$DE:$DE,0)+1,52))),0,IFERROR(INDEX(Material_Detail!$D:$DC,MATCH($A32,Material_Detail!$DE:$DE,0),52),0)),SUMIFS(T_Shipments[Confirmed_Qty],T_Shipments[Part Name],$A32,T_Shipments[Effective_Week],52))</f>
        <v/>
      </c>
      <c r="BB32">
        <f>IF(COUNTIF(Material_Detail!$DE:$DE,$A32)&gt;0,IF(ISNUMBER(SEARCH("[済]",INDEX(Material_Detail!$D:$DC,MATCH($A32,Material_Detail!$DE:$DE,0)+1,53))),0,IFERROR(INDEX(Material_Detail!$D:$DC,MATCH($A32,Material_Detail!$DE:$DE,0),53),0)),SUMIFS(T_Shipments[Confirmed_Qty],T_Shipments[Part Name],$A32,T_Shipments[Effective_Week],53))</f>
        <v/>
      </c>
      <c r="BC32">
        <f>IF(COUNTIF(Material_Detail!$DE:$DE,$A32)&gt;0,IF(ISNUMBER(SEARCH("[済]",INDEX(Material_Detail!$D:$DC,MATCH($A32,Material_Detail!$DE:$DE,0)+1,54))),0,IFERROR(INDEX(Material_Detail!$D:$DC,MATCH($A32,Material_Detail!$DE:$DE,0),54),0)),SUMIFS(T_Shipments[Confirmed_Qty],T_Shipments[Part Name],$A32,T_Shipments[Effective_Week],54))</f>
        <v/>
      </c>
      <c r="BD32">
        <f>IF(COUNTIF(Material_Detail!$DE:$DE,$A32)&gt;0,IF(ISNUMBER(SEARCH("[済]",INDEX(Material_Detail!$D:$DC,MATCH($A32,Material_Detail!$DE:$DE,0)+1,55))),0,IFERROR(INDEX(Material_Detail!$D:$DC,MATCH($A32,Material_Detail!$DE:$DE,0),55),0)),SUMIFS(T_Shipments[Confirmed_Qty],T_Shipments[Part Name],$A32,T_Shipments[Effective_Week],55))</f>
        <v/>
      </c>
      <c r="BE32">
        <f>IF(COUNTIF(Material_Detail!$DE:$DE,$A32)&gt;0,IF(ISNUMBER(SEARCH("[済]",INDEX(Material_Detail!$D:$DC,MATCH($A32,Material_Detail!$DE:$DE,0)+1,56))),0,IFERROR(INDEX(Material_Detail!$D:$DC,MATCH($A32,Material_Detail!$DE:$DE,0),56),0)),SUMIFS(T_Shipments[Confirmed_Qty],T_Shipments[Part Name],$A32,T_Shipments[Effective_Week],56))</f>
        <v/>
      </c>
      <c r="BF32">
        <f>IF(COUNTIF(Material_Detail!$DE:$DE,$A32)&gt;0,IF(ISNUMBER(SEARCH("[済]",INDEX(Material_Detail!$D:$DC,MATCH($A32,Material_Detail!$DE:$DE,0)+1,57))),0,IFERROR(INDEX(Material_Detail!$D:$DC,MATCH($A32,Material_Detail!$DE:$DE,0),57),0)),SUMIFS(T_Shipments[Confirmed_Qty],T_Shipments[Part Name],$A32,T_Shipments[Effective_Week],57))</f>
        <v/>
      </c>
      <c r="BG32">
        <f>IF(COUNTIF(Material_Detail!$DE:$DE,$A32)&gt;0,IF(ISNUMBER(SEARCH("[済]",INDEX(Material_Detail!$D:$DC,MATCH($A32,Material_Detail!$DE:$DE,0)+1,58))),0,IFERROR(INDEX(Material_Detail!$D:$DC,MATCH($A32,Material_Detail!$DE:$DE,0),58),0)),SUMIFS(T_Shipments[Confirmed_Qty],T_Shipments[Part Name],$A32,T_Shipments[Effective_Week],58))</f>
        <v/>
      </c>
      <c r="BH32">
        <f>IF(COUNTIF(Material_Detail!$DE:$DE,$A32)&gt;0,IF(ISNUMBER(SEARCH("[済]",INDEX(Material_Detail!$D:$DC,MATCH($A32,Material_Detail!$DE:$DE,0)+1,59))),0,IFERROR(INDEX(Material_Detail!$D:$DC,MATCH($A32,Material_Detail!$DE:$DE,0),59),0)),SUMIFS(T_Shipments[Confirmed_Qty],T_Shipments[Part Name],$A32,T_Shipments[Effective_Week],59))</f>
        <v/>
      </c>
      <c r="BI32">
        <f>IF(COUNTIF(Material_Detail!$DE:$DE,$A32)&gt;0,IF(ISNUMBER(SEARCH("[済]",INDEX(Material_Detail!$D:$DC,MATCH($A32,Material_Detail!$DE:$DE,0)+1,60))),0,IFERROR(INDEX(Material_Detail!$D:$DC,MATCH($A32,Material_Detail!$DE:$DE,0),60),0)),SUMIFS(T_Shipments[Confirmed_Qty],T_Shipments[Part Name],$A32,T_Shipments[Effective_Week],60))</f>
        <v/>
      </c>
      <c r="BJ32">
        <f>IF(COUNTIF(Material_Detail!$DE:$DE,$A32)&gt;0,IF(ISNUMBER(SEARCH("[済]",INDEX(Material_Detail!$D:$DC,MATCH($A32,Material_Detail!$DE:$DE,0)+1,61))),0,IFERROR(INDEX(Material_Detail!$D:$DC,MATCH($A32,Material_Detail!$DE:$DE,0),61),0)),SUMIFS(T_Shipments[Confirmed_Qty],T_Shipments[Part Name],$A32,T_Shipments[Effective_Week],61))</f>
        <v/>
      </c>
      <c r="BK32">
        <f>IF(COUNTIF(Material_Detail!$DE:$DE,$A32)&gt;0,IF(ISNUMBER(SEARCH("[済]",INDEX(Material_Detail!$D:$DC,MATCH($A32,Material_Detail!$DE:$DE,0)+1,62))),0,IFERROR(INDEX(Material_Detail!$D:$DC,MATCH($A32,Material_Detail!$DE:$DE,0),62),0)),SUMIFS(T_Shipments[Confirmed_Qty],T_Shipments[Part Name],$A32,T_Shipments[Effective_Week],62))</f>
        <v/>
      </c>
      <c r="BL32">
        <f>IF(COUNTIF(Material_Detail!$DE:$DE,$A32)&gt;0,IF(ISNUMBER(SEARCH("[済]",INDEX(Material_Detail!$D:$DC,MATCH($A32,Material_Detail!$DE:$DE,0)+1,63))),0,IFERROR(INDEX(Material_Detail!$D:$DC,MATCH($A32,Material_Detail!$DE:$DE,0),63),0)),SUMIFS(T_Shipments[Confirmed_Qty],T_Shipments[Part Name],$A32,T_Shipments[Effective_Week],63))</f>
        <v/>
      </c>
      <c r="BM32">
        <f>IF(COUNTIF(Material_Detail!$DE:$DE,$A32)&gt;0,IF(ISNUMBER(SEARCH("[済]",INDEX(Material_Detail!$D:$DC,MATCH($A32,Material_Detail!$DE:$DE,0)+1,64))),0,IFERROR(INDEX(Material_Detail!$D:$DC,MATCH($A32,Material_Detail!$DE:$DE,0),64),0)),SUMIFS(T_Shipments[Confirmed_Qty],T_Shipments[Part Name],$A32,T_Shipments[Effective_Week],64))</f>
        <v/>
      </c>
      <c r="BN32">
        <f>IF(COUNTIF(Material_Detail!$DE:$DE,$A32)&gt;0,IF(ISNUMBER(SEARCH("[済]",INDEX(Material_Detail!$D:$DC,MATCH($A32,Material_Detail!$DE:$DE,0)+1,65))),0,IFERROR(INDEX(Material_Detail!$D:$DC,MATCH($A32,Material_Detail!$DE:$DE,0),65),0)),SUMIFS(T_Shipments[Confirmed_Qty],T_Shipments[Part Name],$A32,T_Shipments[Effective_Week],65))</f>
        <v/>
      </c>
      <c r="BO32">
        <f>IF(COUNTIF(Material_Detail!$DE:$DE,$A32)&gt;0,IF(ISNUMBER(SEARCH("[済]",INDEX(Material_Detail!$D:$DC,MATCH($A32,Material_Detail!$DE:$DE,0)+1,66))),0,IFERROR(INDEX(Material_Detail!$D:$DC,MATCH($A32,Material_Detail!$DE:$DE,0),66),0)),SUMIFS(T_Shipments[Confirmed_Qty],T_Shipments[Part Name],$A32,T_Shipments[Effective_Week],66))</f>
        <v/>
      </c>
      <c r="BP32">
        <f>IF(COUNTIF(Material_Detail!$DE:$DE,$A32)&gt;0,IF(ISNUMBER(SEARCH("[済]",INDEX(Material_Detail!$D:$DC,MATCH($A32,Material_Detail!$DE:$DE,0)+1,67))),0,IFERROR(INDEX(Material_Detail!$D:$DC,MATCH($A32,Material_Detail!$DE:$DE,0),67),0)),SUMIFS(T_Shipments[Confirmed_Qty],T_Shipments[Part Name],$A32,T_Shipments[Effective_Week],67))</f>
        <v/>
      </c>
      <c r="BQ32">
        <f>IF(COUNTIF(Material_Detail!$DE:$DE,$A32)&gt;0,IF(ISNUMBER(SEARCH("[済]",INDEX(Material_Detail!$D:$DC,MATCH($A32,Material_Detail!$DE:$DE,0)+1,68))),0,IFERROR(INDEX(Material_Detail!$D:$DC,MATCH($A32,Material_Detail!$DE:$DE,0),68),0)),SUMIFS(T_Shipments[Confirmed_Qty],T_Shipments[Part Name],$A32,T_Shipments[Effective_Week],68))</f>
        <v/>
      </c>
      <c r="BR32">
        <f>IF(COUNTIF(Material_Detail!$DE:$DE,$A32)&gt;0,IF(ISNUMBER(SEARCH("[済]",INDEX(Material_Detail!$D:$DC,MATCH($A32,Material_Detail!$DE:$DE,0)+1,69))),0,IFERROR(INDEX(Material_Detail!$D:$DC,MATCH($A32,Material_Detail!$DE:$DE,0),69),0)),SUMIFS(T_Shipments[Confirmed_Qty],T_Shipments[Part Name],$A32,T_Shipments[Effective_Week],69))</f>
        <v/>
      </c>
      <c r="BS32">
        <f>IF(COUNTIF(Material_Detail!$DE:$DE,$A32)&gt;0,IF(ISNUMBER(SEARCH("[済]",INDEX(Material_Detail!$D:$DC,MATCH($A32,Material_Detail!$DE:$DE,0)+1,70))),0,IFERROR(INDEX(Material_Detail!$D:$DC,MATCH($A32,Material_Detail!$DE:$DE,0),70),0)),SUMIFS(T_Shipments[Confirmed_Qty],T_Shipments[Part Name],$A32,T_Shipments[Effective_Week],70))</f>
        <v/>
      </c>
      <c r="BT32">
        <f>IF(COUNTIF(Material_Detail!$DE:$DE,$A32)&gt;0,IF(ISNUMBER(SEARCH("[済]",INDEX(Material_Detail!$D:$DC,MATCH($A32,Material_Detail!$DE:$DE,0)+1,71))),0,IFERROR(INDEX(Material_Detail!$D:$DC,MATCH($A32,Material_Detail!$DE:$DE,0),71),0)),SUMIFS(T_Shipments[Confirmed_Qty],T_Shipments[Part Name],$A32,T_Shipments[Effective_Week],71))</f>
        <v/>
      </c>
      <c r="BU32">
        <f>IF(COUNTIF(Material_Detail!$DE:$DE,$A32)&gt;0,IF(ISNUMBER(SEARCH("[済]",INDEX(Material_Detail!$D:$DC,MATCH($A32,Material_Detail!$DE:$DE,0)+1,72))),0,IFERROR(INDEX(Material_Detail!$D:$DC,MATCH($A32,Material_Detail!$DE:$DE,0),72),0)),SUMIFS(T_Shipments[Confirmed_Qty],T_Shipments[Part Name],$A32,T_Shipments[Effective_Week],72))</f>
        <v/>
      </c>
      <c r="BV32">
        <f>IF(COUNTIF(Material_Detail!$DE:$DE,$A32)&gt;0,IF(ISNUMBER(SEARCH("[済]",INDEX(Material_Detail!$D:$DC,MATCH($A32,Material_Detail!$DE:$DE,0)+1,73))),0,IFERROR(INDEX(Material_Detail!$D:$DC,MATCH($A32,Material_Detail!$DE:$DE,0),73),0)),SUMIFS(T_Shipments[Confirmed_Qty],T_Shipments[Part Name],$A32,T_Shipments[Effective_Week],73))</f>
        <v/>
      </c>
      <c r="BW32">
        <f>IF(COUNTIF(Material_Detail!$DE:$DE,$A32)&gt;0,IF(ISNUMBER(SEARCH("[済]",INDEX(Material_Detail!$D:$DC,MATCH($A32,Material_Detail!$DE:$DE,0)+1,74))),0,IFERROR(INDEX(Material_Detail!$D:$DC,MATCH($A32,Material_Detail!$DE:$DE,0),74),0)),SUMIFS(T_Shipments[Confirmed_Qty],T_Shipments[Part Name],$A32,T_Shipments[Effective_Week],74))</f>
        <v/>
      </c>
      <c r="BX32">
        <f>IF(COUNTIF(Material_Detail!$DE:$DE,$A32)&gt;0,IF(ISNUMBER(SEARCH("[済]",INDEX(Material_Detail!$D:$DC,MATCH($A32,Material_Detail!$DE:$DE,0)+1,75))),0,IFERROR(INDEX(Material_Detail!$D:$DC,MATCH($A32,Material_Detail!$DE:$DE,0),75),0)),SUMIFS(T_Shipments[Confirmed_Qty],T_Shipments[Part Name],$A32,T_Shipments[Effective_Week],75))</f>
        <v/>
      </c>
      <c r="BY32">
        <f>IF(COUNTIF(Material_Detail!$DE:$DE,$A32)&gt;0,IF(ISNUMBER(SEARCH("[済]",INDEX(Material_Detail!$D:$DC,MATCH($A32,Material_Detail!$DE:$DE,0)+1,76))),0,IFERROR(INDEX(Material_Detail!$D:$DC,MATCH($A32,Material_Detail!$DE:$DE,0),76),0)),SUMIFS(T_Shipments[Confirmed_Qty],T_Shipments[Part Name],$A32,T_Shipments[Effective_Week],76))</f>
        <v/>
      </c>
      <c r="BZ32">
        <f>IF(COUNTIF(Material_Detail!$DE:$DE,$A32)&gt;0,IF(ISNUMBER(SEARCH("[済]",INDEX(Material_Detail!$D:$DC,MATCH($A32,Material_Detail!$DE:$DE,0)+1,77))),0,IFERROR(INDEX(Material_Detail!$D:$DC,MATCH($A32,Material_Detail!$DE:$DE,0),77),0)),SUMIFS(T_Shipments[Confirmed_Qty],T_Shipments[Part Name],$A32,T_Shipments[Effective_Week],77))</f>
        <v/>
      </c>
      <c r="CA32">
        <f>IF(COUNTIF(Material_Detail!$DE:$DE,$A32)&gt;0,IF(ISNUMBER(SEARCH("[済]",INDEX(Material_Detail!$D:$DC,MATCH($A32,Material_Detail!$DE:$DE,0)+1,78))),0,IFERROR(INDEX(Material_Detail!$D:$DC,MATCH($A32,Material_Detail!$DE:$DE,0),78),0)),SUMIFS(T_Shipments[Confirmed_Qty],T_Shipments[Part Name],$A32,T_Shipments[Effective_Week],78))</f>
        <v/>
      </c>
      <c r="CB32">
        <f>IF(COUNTIF(Material_Detail!$DE:$DE,$A32)&gt;0,IF(ISNUMBER(SEARCH("[済]",INDEX(Material_Detail!$D:$DC,MATCH($A32,Material_Detail!$DE:$DE,0)+1,79))),0,IFERROR(INDEX(Material_Detail!$D:$DC,MATCH($A32,Material_Detail!$DE:$DE,0),79),0)),SUMIFS(T_Shipments[Confirmed_Qty],T_Shipments[Part Name],$A32,T_Shipments[Effective_Week],79))</f>
        <v/>
      </c>
      <c r="CC32">
        <f>IF(COUNTIF(Material_Detail!$DE:$DE,$A32)&gt;0,IF(ISNUMBER(SEARCH("[済]",INDEX(Material_Detail!$D:$DC,MATCH($A32,Material_Detail!$DE:$DE,0)+1,80))),0,IFERROR(INDEX(Material_Detail!$D:$DC,MATCH($A32,Material_Detail!$DE:$DE,0),80),0)),SUMIFS(T_Shipments[Confirmed_Qty],T_Shipments[Part Name],$A32,T_Shipments[Effective_Week],80))</f>
        <v/>
      </c>
      <c r="CD32">
        <f>IF(COUNTIF(Material_Detail!$DE:$DE,$A32)&gt;0,IF(ISNUMBER(SEARCH("[済]",INDEX(Material_Detail!$D:$DC,MATCH($A32,Material_Detail!$DE:$DE,0)+1,81))),0,IFERROR(INDEX(Material_Detail!$D:$DC,MATCH($A32,Material_Detail!$DE:$DE,0),81),0)),SUMIFS(T_Shipments[Confirmed_Qty],T_Shipments[Part Name],$A32,T_Shipments[Effective_Week],81))</f>
        <v/>
      </c>
      <c r="CE32">
        <f>IF(COUNTIF(Material_Detail!$DE:$DE,$A32)&gt;0,IF(ISNUMBER(SEARCH("[済]",INDEX(Material_Detail!$D:$DC,MATCH($A32,Material_Detail!$DE:$DE,0)+1,82))),0,IFERROR(INDEX(Material_Detail!$D:$DC,MATCH($A32,Material_Detail!$DE:$DE,0),82),0)),SUMIFS(T_Shipments[Confirmed_Qty],T_Shipments[Part Name],$A32,T_Shipments[Effective_Week],82))</f>
        <v/>
      </c>
      <c r="CF32">
        <f>IF(COUNTIF(Material_Detail!$DE:$DE,$A32)&gt;0,IF(ISNUMBER(SEARCH("[済]",INDEX(Material_Detail!$D:$DC,MATCH($A32,Material_Detail!$DE:$DE,0)+1,83))),0,IFERROR(INDEX(Material_Detail!$D:$DC,MATCH($A32,Material_Detail!$DE:$DE,0),83),0)),SUMIFS(T_Shipments[Confirmed_Qty],T_Shipments[Part Name],$A32,T_Shipments[Effective_Week],83))</f>
        <v/>
      </c>
      <c r="CG32">
        <f>IF(COUNTIF(Material_Detail!$DE:$DE,$A32)&gt;0,IF(ISNUMBER(SEARCH("[済]",INDEX(Material_Detail!$D:$DC,MATCH($A32,Material_Detail!$DE:$DE,0)+1,84))),0,IFERROR(INDEX(Material_Detail!$D:$DC,MATCH($A32,Material_Detail!$DE:$DE,0),84),0)),SUMIFS(T_Shipments[Confirmed_Qty],T_Shipments[Part Name],$A32,T_Shipments[Effective_Week],84))</f>
        <v/>
      </c>
      <c r="CH32">
        <f>IF(COUNTIF(Material_Detail!$DE:$DE,$A32)&gt;0,IF(ISNUMBER(SEARCH("[済]",INDEX(Material_Detail!$D:$DC,MATCH($A32,Material_Detail!$DE:$DE,0)+1,85))),0,IFERROR(INDEX(Material_Detail!$D:$DC,MATCH($A32,Material_Detail!$DE:$DE,0),85),0)),SUMIFS(T_Shipments[Confirmed_Qty],T_Shipments[Part Name],$A32,T_Shipments[Effective_Week],85))</f>
        <v/>
      </c>
      <c r="CI32">
        <f>IF(COUNTIF(Material_Detail!$DE:$DE,$A32)&gt;0,IF(ISNUMBER(SEARCH("[済]",INDEX(Material_Detail!$D:$DC,MATCH($A32,Material_Detail!$DE:$DE,0)+1,86))),0,IFERROR(INDEX(Material_Detail!$D:$DC,MATCH($A32,Material_Detail!$DE:$DE,0),86),0)),SUMIFS(T_Shipments[Confirmed_Qty],T_Shipments[Part Name],$A32,T_Shipments[Effective_Week],86))</f>
        <v/>
      </c>
      <c r="CJ32">
        <f>IF(COUNTIF(Material_Detail!$DE:$DE,$A32)&gt;0,IF(ISNUMBER(SEARCH("[済]",INDEX(Material_Detail!$D:$DC,MATCH($A32,Material_Detail!$DE:$DE,0)+1,87))),0,IFERROR(INDEX(Material_Detail!$D:$DC,MATCH($A32,Material_Detail!$DE:$DE,0),87),0)),SUMIFS(T_Shipments[Confirmed_Qty],T_Shipments[Part Name],$A32,T_Shipments[Effective_Week],87))</f>
        <v/>
      </c>
      <c r="CK32">
        <f>IF(COUNTIF(Material_Detail!$DE:$DE,$A32)&gt;0,IF(ISNUMBER(SEARCH("[済]",INDEX(Material_Detail!$D:$DC,MATCH($A32,Material_Detail!$DE:$DE,0)+1,88))),0,IFERROR(INDEX(Material_Detail!$D:$DC,MATCH($A32,Material_Detail!$DE:$DE,0),88),0)),SUMIFS(T_Shipments[Confirmed_Qty],T_Shipments[Part Name],$A32,T_Shipments[Effective_Week],88))</f>
        <v/>
      </c>
      <c r="CL32">
        <f>IF(COUNTIF(Material_Detail!$DE:$DE,$A32)&gt;0,IF(ISNUMBER(SEARCH("[済]",INDEX(Material_Detail!$D:$DC,MATCH($A32,Material_Detail!$DE:$DE,0)+1,89))),0,IFERROR(INDEX(Material_Detail!$D:$DC,MATCH($A32,Material_Detail!$DE:$DE,0),89),0)),SUMIFS(T_Shipments[Confirmed_Qty],T_Shipments[Part Name],$A32,T_Shipments[Effective_Week],89))</f>
        <v/>
      </c>
      <c r="CM32">
        <f>IF(COUNTIF(Material_Detail!$DE:$DE,$A32)&gt;0,IF(ISNUMBER(SEARCH("[済]",INDEX(Material_Detail!$D:$DC,MATCH($A32,Material_Detail!$DE:$DE,0)+1,90))),0,IFERROR(INDEX(Material_Detail!$D:$DC,MATCH($A32,Material_Detail!$DE:$DE,0),90),0)),SUMIFS(T_Shipments[Confirmed_Qty],T_Shipments[Part Name],$A32,T_Shipments[Effective_Week],90))</f>
        <v/>
      </c>
      <c r="CN32">
        <f>IF(COUNTIF(Material_Detail!$DE:$DE,$A32)&gt;0,IF(ISNUMBER(SEARCH("[済]",INDEX(Material_Detail!$D:$DC,MATCH($A32,Material_Detail!$DE:$DE,0)+1,91))),0,IFERROR(INDEX(Material_Detail!$D:$DC,MATCH($A32,Material_Detail!$DE:$DE,0),91),0)),SUMIFS(T_Shipments[Confirmed_Qty],T_Shipments[Part Name],$A32,T_Shipments[Effective_Week],91))</f>
        <v/>
      </c>
      <c r="CO32">
        <f>IF(COUNTIF(Material_Detail!$DE:$DE,$A32)&gt;0,IF(ISNUMBER(SEARCH("[済]",INDEX(Material_Detail!$D:$DC,MATCH($A32,Material_Detail!$DE:$DE,0)+1,92))),0,IFERROR(INDEX(Material_Detail!$D:$DC,MATCH($A32,Material_Detail!$DE:$DE,0),92),0)),SUMIFS(T_Shipments[Confirmed_Qty],T_Shipments[Part Name],$A32,T_Shipments[Effective_Week],92))</f>
        <v/>
      </c>
      <c r="CP32">
        <f>IF(COUNTIF(Material_Detail!$DE:$DE,$A32)&gt;0,IF(ISNUMBER(SEARCH("[済]",INDEX(Material_Detail!$D:$DC,MATCH($A32,Material_Detail!$DE:$DE,0)+1,93))),0,IFERROR(INDEX(Material_Detail!$D:$DC,MATCH($A32,Material_Detail!$DE:$DE,0),93),0)),SUMIFS(T_Shipments[Confirmed_Qty],T_Shipments[Part Name],$A32,T_Shipments[Effective_Week],93))</f>
        <v/>
      </c>
      <c r="CQ32">
        <f>IF(COUNTIF(Material_Detail!$DE:$DE,$A32)&gt;0,IF(ISNUMBER(SEARCH("[済]",INDEX(Material_Detail!$D:$DC,MATCH($A32,Material_Detail!$DE:$DE,0)+1,94))),0,IFERROR(INDEX(Material_Detail!$D:$DC,MATCH($A32,Material_Detail!$DE:$DE,0),94),0)),SUMIFS(T_Shipments[Confirmed_Qty],T_Shipments[Part Name],$A32,T_Shipments[Effective_Week],94))</f>
        <v/>
      </c>
      <c r="CR32">
        <f>IF(COUNTIF(Material_Detail!$DE:$DE,$A32)&gt;0,IF(ISNUMBER(SEARCH("[済]",INDEX(Material_Detail!$D:$DC,MATCH($A32,Material_Detail!$DE:$DE,0)+1,95))),0,IFERROR(INDEX(Material_Detail!$D:$DC,MATCH($A32,Material_Detail!$DE:$DE,0),95),0)),SUMIFS(T_Shipments[Confirmed_Qty],T_Shipments[Part Name],$A32,T_Shipments[Effective_Week],95))</f>
        <v/>
      </c>
      <c r="CS32">
        <f>IF(COUNTIF(Material_Detail!$DE:$DE,$A32)&gt;0,IF(ISNUMBER(SEARCH("[済]",INDEX(Material_Detail!$D:$DC,MATCH($A32,Material_Detail!$DE:$DE,0)+1,96))),0,IFERROR(INDEX(Material_Detail!$D:$DC,MATCH($A32,Material_Detail!$DE:$DE,0),96),0)),SUMIFS(T_Shipments[Confirmed_Qty],T_Shipments[Part Name],$A32,T_Shipments[Effective_Week],96))</f>
        <v/>
      </c>
      <c r="CT32">
        <f>IF(COUNTIF(Material_Detail!$DE:$DE,$A32)&gt;0,IF(ISNUMBER(SEARCH("[済]",INDEX(Material_Detail!$D:$DC,MATCH($A32,Material_Detail!$DE:$DE,0)+1,97))),0,IFERROR(INDEX(Material_Detail!$D:$DC,MATCH($A32,Material_Detail!$DE:$DE,0),97),0)),SUMIFS(T_Shipments[Confirmed_Qty],T_Shipments[Part Name],$A32,T_Shipments[Effective_Week],97))</f>
        <v/>
      </c>
      <c r="CU32">
        <f>IF(COUNTIF(Material_Detail!$DE:$DE,$A32)&gt;0,IF(ISNUMBER(SEARCH("[済]",INDEX(Material_Detail!$D:$DC,MATCH($A32,Material_Detail!$DE:$DE,0)+1,98))),0,IFERROR(INDEX(Material_Detail!$D:$DC,MATCH($A32,Material_Detail!$DE:$DE,0),98),0)),SUMIFS(T_Shipments[Confirmed_Qty],T_Shipments[Part Name],$A32,T_Shipments[Effective_Week],98))</f>
        <v/>
      </c>
      <c r="CV32">
        <f>IF(COUNTIF(Material_Detail!$DE:$DE,$A32)&gt;0,IF(ISNUMBER(SEARCH("[済]",INDEX(Material_Detail!$D:$DC,MATCH($A32,Material_Detail!$DE:$DE,0)+1,99))),0,IFERROR(INDEX(Material_Detail!$D:$DC,MATCH($A32,Material_Detail!$DE:$DE,0),99),0)),SUMIFS(T_Shipments[Confirmed_Qty],T_Shipments[Part Name],$A32,T_Shipments[Effective_Week],99))</f>
        <v/>
      </c>
      <c r="CW32">
        <f>IF(COUNTIF(Material_Detail!$DE:$DE,$A32)&gt;0,IF(ISNUMBER(SEARCH("[済]",INDEX(Material_Detail!$D:$DC,MATCH($A32,Material_Detail!$DE:$DE,0)+1,100))),0,IFERROR(INDEX(Material_Detail!$D:$DC,MATCH($A32,Material_Detail!$DE:$DE,0),100),0)),SUMIFS(T_Shipments[Confirmed_Qty],T_Shipments[Part Name],$A32,T_Shipments[Effective_Week],100))</f>
        <v/>
      </c>
      <c r="CX32">
        <f>IF(COUNTIF(Material_Detail!$DE:$DE,$A32)&gt;0,IF(ISNUMBER(SEARCH("[済]",INDEX(Material_Detail!$D:$DC,MATCH($A32,Material_Detail!$DE:$DE,0)+1,101))),0,IFERROR(INDEX(Material_Detail!$D:$DC,MATCH($A32,Material_Detail!$DE:$DE,0),101),0)),SUMIFS(T_Shipments[Confirmed_Qty],T_Shipments[Part Name],$A32,T_Shipments[Effective_Week],101))</f>
        <v/>
      </c>
      <c r="CY32">
        <f>IF(COUNTIF(Material_Detail!$DE:$DE,$A32)&gt;0,IF(ISNUMBER(SEARCH("[済]",INDEX(Material_Detail!$D:$DC,MATCH($A32,Material_Detail!$DE:$DE,0)+1,102))),0,IFERROR(INDEX(Material_Detail!$D:$DC,MATCH($A32,Material_Detail!$DE:$DE,0),102),0)),SUMIFS(T_Shipments[Confirmed_Qty],T_Shipments[Part Name],$A32,T_Shipments[Effective_Week],102))</f>
        <v/>
      </c>
      <c r="CZ32">
        <f>IF(COUNTIF(Material_Detail!$DE:$DE,$A32)&gt;0,IF(ISNUMBER(SEARCH("[済]",INDEX(Material_Detail!$D:$DC,MATCH($A32,Material_Detail!$DE:$DE,0)+1,103))),0,IFERROR(INDEX(Material_Detail!$D:$DC,MATCH($A32,Material_Detail!$DE:$DE,0),103),0)),SUMIFS(T_Shipments[Confirmed_Qty],T_Shipments[Part Name],$A32,T_Shipments[Effective_Week],103))</f>
        <v/>
      </c>
      <c r="DA32">
        <f>IF(COUNTIF(Material_Detail!$DE:$DE,$A32)&gt;0,IF(ISNUMBER(SEARCH("[済]",INDEX(Material_Detail!$D:$DC,MATCH($A32,Material_Detail!$DE:$DE,0)+1,104))),0,IFERROR(INDEX(Material_Detail!$D:$DC,MATCH($A32,Material_Detail!$DE:$DE,0),104),0)),SUMIFS(T_Shipments[Confirmed_Qty],T_Shipments[Part Name],$A32,T_Shipments[Effective_Week],104))</f>
        <v/>
      </c>
    </row>
    <row r="33">
      <c r="A33" t="inlineStr">
        <is>
          <t>CHEM-1400</t>
        </is>
      </c>
      <c r="B33">
        <f>IF(COUNTIF(Material_Detail!$DE:$DE,$A33)&gt;0,IF(ISNUMBER(SEARCH("[済]",INDEX(Material_Detail!$D:$DC,MATCH($A33,Material_Detail!$DE:$DE,0)+1,1))),0,IFERROR(INDEX(Material_Detail!$D:$DC,MATCH($A33,Material_Detail!$DE:$DE,0),1),0)),SUMIFS(T_Shipments[Confirmed_Qty],T_Shipments[Part Name],$A33,T_Shipments[Effective_Week],1))</f>
        <v/>
      </c>
      <c r="C33">
        <f>IF(COUNTIF(Material_Detail!$DE:$DE,$A33)&gt;0,IF(ISNUMBER(SEARCH("[済]",INDEX(Material_Detail!$D:$DC,MATCH($A33,Material_Detail!$DE:$DE,0)+1,2))),0,IFERROR(INDEX(Material_Detail!$D:$DC,MATCH($A33,Material_Detail!$DE:$DE,0),2),0)),SUMIFS(T_Shipments[Confirmed_Qty],T_Shipments[Part Name],$A33,T_Shipments[Effective_Week],2))</f>
        <v/>
      </c>
      <c r="D33">
        <f>IF(COUNTIF(Material_Detail!$DE:$DE,$A33)&gt;0,IF(ISNUMBER(SEARCH("[済]",INDEX(Material_Detail!$D:$DC,MATCH($A33,Material_Detail!$DE:$DE,0)+1,3))),0,IFERROR(INDEX(Material_Detail!$D:$DC,MATCH($A33,Material_Detail!$DE:$DE,0),3),0)),SUMIFS(T_Shipments[Confirmed_Qty],T_Shipments[Part Name],$A33,T_Shipments[Effective_Week],3))</f>
        <v/>
      </c>
      <c r="E33">
        <f>IF(COUNTIF(Material_Detail!$DE:$DE,$A33)&gt;0,IF(ISNUMBER(SEARCH("[済]",INDEX(Material_Detail!$D:$DC,MATCH($A33,Material_Detail!$DE:$DE,0)+1,4))),0,IFERROR(INDEX(Material_Detail!$D:$DC,MATCH($A33,Material_Detail!$DE:$DE,0),4),0)),SUMIFS(T_Shipments[Confirmed_Qty],T_Shipments[Part Name],$A33,T_Shipments[Effective_Week],4))</f>
        <v/>
      </c>
      <c r="F33">
        <f>IF(COUNTIF(Material_Detail!$DE:$DE,$A33)&gt;0,IF(ISNUMBER(SEARCH("[済]",INDEX(Material_Detail!$D:$DC,MATCH($A33,Material_Detail!$DE:$DE,0)+1,5))),0,IFERROR(INDEX(Material_Detail!$D:$DC,MATCH($A33,Material_Detail!$DE:$DE,0),5),0)),SUMIFS(T_Shipments[Confirmed_Qty],T_Shipments[Part Name],$A33,T_Shipments[Effective_Week],5))</f>
        <v/>
      </c>
      <c r="G33">
        <f>IF(COUNTIF(Material_Detail!$DE:$DE,$A33)&gt;0,IF(ISNUMBER(SEARCH("[済]",INDEX(Material_Detail!$D:$DC,MATCH($A33,Material_Detail!$DE:$DE,0)+1,6))),0,IFERROR(INDEX(Material_Detail!$D:$DC,MATCH($A33,Material_Detail!$DE:$DE,0),6),0)),SUMIFS(T_Shipments[Confirmed_Qty],T_Shipments[Part Name],$A33,T_Shipments[Effective_Week],6))</f>
        <v/>
      </c>
      <c r="H33">
        <f>IF(COUNTIF(Material_Detail!$DE:$DE,$A33)&gt;0,IF(ISNUMBER(SEARCH("[済]",INDEX(Material_Detail!$D:$DC,MATCH($A33,Material_Detail!$DE:$DE,0)+1,7))),0,IFERROR(INDEX(Material_Detail!$D:$DC,MATCH($A33,Material_Detail!$DE:$DE,0),7),0)),SUMIFS(T_Shipments[Confirmed_Qty],T_Shipments[Part Name],$A33,T_Shipments[Effective_Week],7))</f>
        <v/>
      </c>
      <c r="I33">
        <f>IF(COUNTIF(Material_Detail!$DE:$DE,$A33)&gt;0,IF(ISNUMBER(SEARCH("[済]",INDEX(Material_Detail!$D:$DC,MATCH($A33,Material_Detail!$DE:$DE,0)+1,8))),0,IFERROR(INDEX(Material_Detail!$D:$DC,MATCH($A33,Material_Detail!$DE:$DE,0),8),0)),SUMIFS(T_Shipments[Confirmed_Qty],T_Shipments[Part Name],$A33,T_Shipments[Effective_Week],8))</f>
        <v/>
      </c>
      <c r="J33">
        <f>IF(COUNTIF(Material_Detail!$DE:$DE,$A33)&gt;0,IF(ISNUMBER(SEARCH("[済]",INDEX(Material_Detail!$D:$DC,MATCH($A33,Material_Detail!$DE:$DE,0)+1,9))),0,IFERROR(INDEX(Material_Detail!$D:$DC,MATCH($A33,Material_Detail!$DE:$DE,0),9),0)),SUMIFS(T_Shipments[Confirmed_Qty],T_Shipments[Part Name],$A33,T_Shipments[Effective_Week],9))</f>
        <v/>
      </c>
      <c r="K33">
        <f>IF(COUNTIF(Material_Detail!$DE:$DE,$A33)&gt;0,IF(ISNUMBER(SEARCH("[済]",INDEX(Material_Detail!$D:$DC,MATCH($A33,Material_Detail!$DE:$DE,0)+1,10))),0,IFERROR(INDEX(Material_Detail!$D:$DC,MATCH($A33,Material_Detail!$DE:$DE,0),10),0)),SUMIFS(T_Shipments[Confirmed_Qty],T_Shipments[Part Name],$A33,T_Shipments[Effective_Week],10))</f>
        <v/>
      </c>
      <c r="L33">
        <f>IF(COUNTIF(Material_Detail!$DE:$DE,$A33)&gt;0,IF(ISNUMBER(SEARCH("[済]",INDEX(Material_Detail!$D:$DC,MATCH($A33,Material_Detail!$DE:$DE,0)+1,11))),0,IFERROR(INDEX(Material_Detail!$D:$DC,MATCH($A33,Material_Detail!$DE:$DE,0),11),0)),SUMIFS(T_Shipments[Confirmed_Qty],T_Shipments[Part Name],$A33,T_Shipments[Effective_Week],11))</f>
        <v/>
      </c>
      <c r="M33">
        <f>IF(COUNTIF(Material_Detail!$DE:$DE,$A33)&gt;0,IF(ISNUMBER(SEARCH("[済]",INDEX(Material_Detail!$D:$DC,MATCH($A33,Material_Detail!$DE:$DE,0)+1,12))),0,IFERROR(INDEX(Material_Detail!$D:$DC,MATCH($A33,Material_Detail!$DE:$DE,0),12),0)),SUMIFS(T_Shipments[Confirmed_Qty],T_Shipments[Part Name],$A33,T_Shipments[Effective_Week],12))</f>
        <v/>
      </c>
      <c r="N33">
        <f>IF(COUNTIF(Material_Detail!$DE:$DE,$A33)&gt;0,IF(ISNUMBER(SEARCH("[済]",INDEX(Material_Detail!$D:$DC,MATCH($A33,Material_Detail!$DE:$DE,0)+1,13))),0,IFERROR(INDEX(Material_Detail!$D:$DC,MATCH($A33,Material_Detail!$DE:$DE,0),13),0)),SUMIFS(T_Shipments[Confirmed_Qty],T_Shipments[Part Name],$A33,T_Shipments[Effective_Week],13))</f>
        <v/>
      </c>
      <c r="O33">
        <f>IF(COUNTIF(Material_Detail!$DE:$DE,$A33)&gt;0,IF(ISNUMBER(SEARCH("[済]",INDEX(Material_Detail!$D:$DC,MATCH($A33,Material_Detail!$DE:$DE,0)+1,14))),0,IFERROR(INDEX(Material_Detail!$D:$DC,MATCH($A33,Material_Detail!$DE:$DE,0),14),0)),SUMIFS(T_Shipments[Confirmed_Qty],T_Shipments[Part Name],$A33,T_Shipments[Effective_Week],14))</f>
        <v/>
      </c>
      <c r="P33">
        <f>IF(COUNTIF(Material_Detail!$DE:$DE,$A33)&gt;0,IF(ISNUMBER(SEARCH("[済]",INDEX(Material_Detail!$D:$DC,MATCH($A33,Material_Detail!$DE:$DE,0)+1,15))),0,IFERROR(INDEX(Material_Detail!$D:$DC,MATCH($A33,Material_Detail!$DE:$DE,0),15),0)),SUMIFS(T_Shipments[Confirmed_Qty],T_Shipments[Part Name],$A33,T_Shipments[Effective_Week],15))</f>
        <v/>
      </c>
      <c r="Q33">
        <f>IF(COUNTIF(Material_Detail!$DE:$DE,$A33)&gt;0,IF(ISNUMBER(SEARCH("[済]",INDEX(Material_Detail!$D:$DC,MATCH($A33,Material_Detail!$DE:$DE,0)+1,16))),0,IFERROR(INDEX(Material_Detail!$D:$DC,MATCH($A33,Material_Detail!$DE:$DE,0),16),0)),SUMIFS(T_Shipments[Confirmed_Qty],T_Shipments[Part Name],$A33,T_Shipments[Effective_Week],16))</f>
        <v/>
      </c>
      <c r="R33">
        <f>IF(COUNTIF(Material_Detail!$DE:$DE,$A33)&gt;0,IF(ISNUMBER(SEARCH("[済]",INDEX(Material_Detail!$D:$DC,MATCH($A33,Material_Detail!$DE:$DE,0)+1,17))),0,IFERROR(INDEX(Material_Detail!$D:$DC,MATCH($A33,Material_Detail!$DE:$DE,0),17),0)),SUMIFS(T_Shipments[Confirmed_Qty],T_Shipments[Part Name],$A33,T_Shipments[Effective_Week],17))</f>
        <v/>
      </c>
      <c r="S33">
        <f>IF(COUNTIF(Material_Detail!$DE:$DE,$A33)&gt;0,IF(ISNUMBER(SEARCH("[済]",INDEX(Material_Detail!$D:$DC,MATCH($A33,Material_Detail!$DE:$DE,0)+1,18))),0,IFERROR(INDEX(Material_Detail!$D:$DC,MATCH($A33,Material_Detail!$DE:$DE,0),18),0)),SUMIFS(T_Shipments[Confirmed_Qty],T_Shipments[Part Name],$A33,T_Shipments[Effective_Week],18))</f>
        <v/>
      </c>
      <c r="T33">
        <f>IF(COUNTIF(Material_Detail!$DE:$DE,$A33)&gt;0,IF(ISNUMBER(SEARCH("[済]",INDEX(Material_Detail!$D:$DC,MATCH($A33,Material_Detail!$DE:$DE,0)+1,19))),0,IFERROR(INDEX(Material_Detail!$D:$DC,MATCH($A33,Material_Detail!$DE:$DE,0),19),0)),SUMIFS(T_Shipments[Confirmed_Qty],T_Shipments[Part Name],$A33,T_Shipments[Effective_Week],19))</f>
        <v/>
      </c>
      <c r="U33">
        <f>IF(COUNTIF(Material_Detail!$DE:$DE,$A33)&gt;0,IF(ISNUMBER(SEARCH("[済]",INDEX(Material_Detail!$D:$DC,MATCH($A33,Material_Detail!$DE:$DE,0)+1,20))),0,IFERROR(INDEX(Material_Detail!$D:$DC,MATCH($A33,Material_Detail!$DE:$DE,0),20),0)),SUMIFS(T_Shipments[Confirmed_Qty],T_Shipments[Part Name],$A33,T_Shipments[Effective_Week],20))</f>
        <v/>
      </c>
      <c r="V33">
        <f>IF(COUNTIF(Material_Detail!$DE:$DE,$A33)&gt;0,IF(ISNUMBER(SEARCH("[済]",INDEX(Material_Detail!$D:$DC,MATCH($A33,Material_Detail!$DE:$DE,0)+1,21))),0,IFERROR(INDEX(Material_Detail!$D:$DC,MATCH($A33,Material_Detail!$DE:$DE,0),21),0)),SUMIFS(T_Shipments[Confirmed_Qty],T_Shipments[Part Name],$A33,T_Shipments[Effective_Week],21))</f>
        <v/>
      </c>
      <c r="W33">
        <f>IF(COUNTIF(Material_Detail!$DE:$DE,$A33)&gt;0,IF(ISNUMBER(SEARCH("[済]",INDEX(Material_Detail!$D:$DC,MATCH($A33,Material_Detail!$DE:$DE,0)+1,22))),0,IFERROR(INDEX(Material_Detail!$D:$DC,MATCH($A33,Material_Detail!$DE:$DE,0),22),0)),SUMIFS(T_Shipments[Confirmed_Qty],T_Shipments[Part Name],$A33,T_Shipments[Effective_Week],22))</f>
        <v/>
      </c>
      <c r="X33">
        <f>IF(COUNTIF(Material_Detail!$DE:$DE,$A33)&gt;0,IF(ISNUMBER(SEARCH("[済]",INDEX(Material_Detail!$D:$DC,MATCH($A33,Material_Detail!$DE:$DE,0)+1,23))),0,IFERROR(INDEX(Material_Detail!$D:$DC,MATCH($A33,Material_Detail!$DE:$DE,0),23),0)),SUMIFS(T_Shipments[Confirmed_Qty],T_Shipments[Part Name],$A33,T_Shipments[Effective_Week],23))</f>
        <v/>
      </c>
      <c r="Y33">
        <f>IF(COUNTIF(Material_Detail!$DE:$DE,$A33)&gt;0,IF(ISNUMBER(SEARCH("[済]",INDEX(Material_Detail!$D:$DC,MATCH($A33,Material_Detail!$DE:$DE,0)+1,24))),0,IFERROR(INDEX(Material_Detail!$D:$DC,MATCH($A33,Material_Detail!$DE:$DE,0),24),0)),SUMIFS(T_Shipments[Confirmed_Qty],T_Shipments[Part Name],$A33,T_Shipments[Effective_Week],24))</f>
        <v/>
      </c>
      <c r="Z33">
        <f>IF(COUNTIF(Material_Detail!$DE:$DE,$A33)&gt;0,IF(ISNUMBER(SEARCH("[済]",INDEX(Material_Detail!$D:$DC,MATCH($A33,Material_Detail!$DE:$DE,0)+1,25))),0,IFERROR(INDEX(Material_Detail!$D:$DC,MATCH($A33,Material_Detail!$DE:$DE,0),25),0)),SUMIFS(T_Shipments[Confirmed_Qty],T_Shipments[Part Name],$A33,T_Shipments[Effective_Week],25))</f>
        <v/>
      </c>
      <c r="AA33">
        <f>IF(COUNTIF(Material_Detail!$DE:$DE,$A33)&gt;0,IF(ISNUMBER(SEARCH("[済]",INDEX(Material_Detail!$D:$DC,MATCH($A33,Material_Detail!$DE:$DE,0)+1,26))),0,IFERROR(INDEX(Material_Detail!$D:$DC,MATCH($A33,Material_Detail!$DE:$DE,0),26),0)),SUMIFS(T_Shipments[Confirmed_Qty],T_Shipments[Part Name],$A33,T_Shipments[Effective_Week],26))</f>
        <v/>
      </c>
      <c r="AB33">
        <f>IF(COUNTIF(Material_Detail!$DE:$DE,$A33)&gt;0,IF(ISNUMBER(SEARCH("[済]",INDEX(Material_Detail!$D:$DC,MATCH($A33,Material_Detail!$DE:$DE,0)+1,27))),0,IFERROR(INDEX(Material_Detail!$D:$DC,MATCH($A33,Material_Detail!$DE:$DE,0),27),0)),SUMIFS(T_Shipments[Confirmed_Qty],T_Shipments[Part Name],$A33,T_Shipments[Effective_Week],27))</f>
        <v/>
      </c>
      <c r="AC33">
        <f>IF(COUNTIF(Material_Detail!$DE:$DE,$A33)&gt;0,IF(ISNUMBER(SEARCH("[済]",INDEX(Material_Detail!$D:$DC,MATCH($A33,Material_Detail!$DE:$DE,0)+1,28))),0,IFERROR(INDEX(Material_Detail!$D:$DC,MATCH($A33,Material_Detail!$DE:$DE,0),28),0)),SUMIFS(T_Shipments[Confirmed_Qty],T_Shipments[Part Name],$A33,T_Shipments[Effective_Week],28))</f>
        <v/>
      </c>
      <c r="AD33">
        <f>IF(COUNTIF(Material_Detail!$DE:$DE,$A33)&gt;0,IF(ISNUMBER(SEARCH("[済]",INDEX(Material_Detail!$D:$DC,MATCH($A33,Material_Detail!$DE:$DE,0)+1,29))),0,IFERROR(INDEX(Material_Detail!$D:$DC,MATCH($A33,Material_Detail!$DE:$DE,0),29),0)),SUMIFS(T_Shipments[Confirmed_Qty],T_Shipments[Part Name],$A33,T_Shipments[Effective_Week],29))</f>
        <v/>
      </c>
      <c r="AE33">
        <f>IF(COUNTIF(Material_Detail!$DE:$DE,$A33)&gt;0,IF(ISNUMBER(SEARCH("[済]",INDEX(Material_Detail!$D:$DC,MATCH($A33,Material_Detail!$DE:$DE,0)+1,30))),0,IFERROR(INDEX(Material_Detail!$D:$DC,MATCH($A33,Material_Detail!$DE:$DE,0),30),0)),SUMIFS(T_Shipments[Confirmed_Qty],T_Shipments[Part Name],$A33,T_Shipments[Effective_Week],30))</f>
        <v/>
      </c>
      <c r="AF33">
        <f>IF(COUNTIF(Material_Detail!$DE:$DE,$A33)&gt;0,IF(ISNUMBER(SEARCH("[済]",INDEX(Material_Detail!$D:$DC,MATCH($A33,Material_Detail!$DE:$DE,0)+1,31))),0,IFERROR(INDEX(Material_Detail!$D:$DC,MATCH($A33,Material_Detail!$DE:$DE,0),31),0)),SUMIFS(T_Shipments[Confirmed_Qty],T_Shipments[Part Name],$A33,T_Shipments[Effective_Week],31))</f>
        <v/>
      </c>
      <c r="AG33">
        <f>IF(COUNTIF(Material_Detail!$DE:$DE,$A33)&gt;0,IF(ISNUMBER(SEARCH("[済]",INDEX(Material_Detail!$D:$DC,MATCH($A33,Material_Detail!$DE:$DE,0)+1,32))),0,IFERROR(INDEX(Material_Detail!$D:$DC,MATCH($A33,Material_Detail!$DE:$DE,0),32),0)),SUMIFS(T_Shipments[Confirmed_Qty],T_Shipments[Part Name],$A33,T_Shipments[Effective_Week],32))</f>
        <v/>
      </c>
      <c r="AH33">
        <f>IF(COUNTIF(Material_Detail!$DE:$DE,$A33)&gt;0,IF(ISNUMBER(SEARCH("[済]",INDEX(Material_Detail!$D:$DC,MATCH($A33,Material_Detail!$DE:$DE,0)+1,33))),0,IFERROR(INDEX(Material_Detail!$D:$DC,MATCH($A33,Material_Detail!$DE:$DE,0),33),0)),SUMIFS(T_Shipments[Confirmed_Qty],T_Shipments[Part Name],$A33,T_Shipments[Effective_Week],33))</f>
        <v/>
      </c>
      <c r="AI33">
        <f>IF(COUNTIF(Material_Detail!$DE:$DE,$A33)&gt;0,IF(ISNUMBER(SEARCH("[済]",INDEX(Material_Detail!$D:$DC,MATCH($A33,Material_Detail!$DE:$DE,0)+1,34))),0,IFERROR(INDEX(Material_Detail!$D:$DC,MATCH($A33,Material_Detail!$DE:$DE,0),34),0)),SUMIFS(T_Shipments[Confirmed_Qty],T_Shipments[Part Name],$A33,T_Shipments[Effective_Week],34))</f>
        <v/>
      </c>
      <c r="AJ33">
        <f>IF(COUNTIF(Material_Detail!$DE:$DE,$A33)&gt;0,IF(ISNUMBER(SEARCH("[済]",INDEX(Material_Detail!$D:$DC,MATCH($A33,Material_Detail!$DE:$DE,0)+1,35))),0,IFERROR(INDEX(Material_Detail!$D:$DC,MATCH($A33,Material_Detail!$DE:$DE,0),35),0)),SUMIFS(T_Shipments[Confirmed_Qty],T_Shipments[Part Name],$A33,T_Shipments[Effective_Week],35))</f>
        <v/>
      </c>
      <c r="AK33">
        <f>IF(COUNTIF(Material_Detail!$DE:$DE,$A33)&gt;0,IF(ISNUMBER(SEARCH("[済]",INDEX(Material_Detail!$D:$DC,MATCH($A33,Material_Detail!$DE:$DE,0)+1,36))),0,IFERROR(INDEX(Material_Detail!$D:$DC,MATCH($A33,Material_Detail!$DE:$DE,0),36),0)),SUMIFS(T_Shipments[Confirmed_Qty],T_Shipments[Part Name],$A33,T_Shipments[Effective_Week],36))</f>
        <v/>
      </c>
      <c r="AL33">
        <f>IF(COUNTIF(Material_Detail!$DE:$DE,$A33)&gt;0,IF(ISNUMBER(SEARCH("[済]",INDEX(Material_Detail!$D:$DC,MATCH($A33,Material_Detail!$DE:$DE,0)+1,37))),0,IFERROR(INDEX(Material_Detail!$D:$DC,MATCH($A33,Material_Detail!$DE:$DE,0),37),0)),SUMIFS(T_Shipments[Confirmed_Qty],T_Shipments[Part Name],$A33,T_Shipments[Effective_Week],37))</f>
        <v/>
      </c>
      <c r="AM33">
        <f>IF(COUNTIF(Material_Detail!$DE:$DE,$A33)&gt;0,IF(ISNUMBER(SEARCH("[済]",INDEX(Material_Detail!$D:$DC,MATCH($A33,Material_Detail!$DE:$DE,0)+1,38))),0,IFERROR(INDEX(Material_Detail!$D:$DC,MATCH($A33,Material_Detail!$DE:$DE,0),38),0)),SUMIFS(T_Shipments[Confirmed_Qty],T_Shipments[Part Name],$A33,T_Shipments[Effective_Week],38))</f>
        <v/>
      </c>
      <c r="AN33">
        <f>IF(COUNTIF(Material_Detail!$DE:$DE,$A33)&gt;0,IF(ISNUMBER(SEARCH("[済]",INDEX(Material_Detail!$D:$DC,MATCH($A33,Material_Detail!$DE:$DE,0)+1,39))),0,IFERROR(INDEX(Material_Detail!$D:$DC,MATCH($A33,Material_Detail!$DE:$DE,0),39),0)),SUMIFS(T_Shipments[Confirmed_Qty],T_Shipments[Part Name],$A33,T_Shipments[Effective_Week],39))</f>
        <v/>
      </c>
      <c r="AO33">
        <f>IF(COUNTIF(Material_Detail!$DE:$DE,$A33)&gt;0,IF(ISNUMBER(SEARCH("[済]",INDEX(Material_Detail!$D:$DC,MATCH($A33,Material_Detail!$DE:$DE,0)+1,40))),0,IFERROR(INDEX(Material_Detail!$D:$DC,MATCH($A33,Material_Detail!$DE:$DE,0),40),0)),SUMIFS(T_Shipments[Confirmed_Qty],T_Shipments[Part Name],$A33,T_Shipments[Effective_Week],40))</f>
        <v/>
      </c>
      <c r="AP33">
        <f>IF(COUNTIF(Material_Detail!$DE:$DE,$A33)&gt;0,IF(ISNUMBER(SEARCH("[済]",INDEX(Material_Detail!$D:$DC,MATCH($A33,Material_Detail!$DE:$DE,0)+1,41))),0,IFERROR(INDEX(Material_Detail!$D:$DC,MATCH($A33,Material_Detail!$DE:$DE,0),41),0)),SUMIFS(T_Shipments[Confirmed_Qty],T_Shipments[Part Name],$A33,T_Shipments[Effective_Week],41))</f>
        <v/>
      </c>
      <c r="AQ33">
        <f>IF(COUNTIF(Material_Detail!$DE:$DE,$A33)&gt;0,IF(ISNUMBER(SEARCH("[済]",INDEX(Material_Detail!$D:$DC,MATCH($A33,Material_Detail!$DE:$DE,0)+1,42))),0,IFERROR(INDEX(Material_Detail!$D:$DC,MATCH($A33,Material_Detail!$DE:$DE,0),42),0)),SUMIFS(T_Shipments[Confirmed_Qty],T_Shipments[Part Name],$A33,T_Shipments[Effective_Week],42))</f>
        <v/>
      </c>
      <c r="AR33">
        <f>IF(COUNTIF(Material_Detail!$DE:$DE,$A33)&gt;0,IF(ISNUMBER(SEARCH("[済]",INDEX(Material_Detail!$D:$DC,MATCH($A33,Material_Detail!$DE:$DE,0)+1,43))),0,IFERROR(INDEX(Material_Detail!$D:$DC,MATCH($A33,Material_Detail!$DE:$DE,0),43),0)),SUMIFS(T_Shipments[Confirmed_Qty],T_Shipments[Part Name],$A33,T_Shipments[Effective_Week],43))</f>
        <v/>
      </c>
      <c r="AS33">
        <f>IF(COUNTIF(Material_Detail!$DE:$DE,$A33)&gt;0,IF(ISNUMBER(SEARCH("[済]",INDEX(Material_Detail!$D:$DC,MATCH($A33,Material_Detail!$DE:$DE,0)+1,44))),0,IFERROR(INDEX(Material_Detail!$D:$DC,MATCH($A33,Material_Detail!$DE:$DE,0),44),0)),SUMIFS(T_Shipments[Confirmed_Qty],T_Shipments[Part Name],$A33,T_Shipments[Effective_Week],44))</f>
        <v/>
      </c>
      <c r="AT33">
        <f>IF(COUNTIF(Material_Detail!$DE:$DE,$A33)&gt;0,IF(ISNUMBER(SEARCH("[済]",INDEX(Material_Detail!$D:$DC,MATCH($A33,Material_Detail!$DE:$DE,0)+1,45))),0,IFERROR(INDEX(Material_Detail!$D:$DC,MATCH($A33,Material_Detail!$DE:$DE,0),45),0)),SUMIFS(T_Shipments[Confirmed_Qty],T_Shipments[Part Name],$A33,T_Shipments[Effective_Week],45))</f>
        <v/>
      </c>
      <c r="AU33">
        <f>IF(COUNTIF(Material_Detail!$DE:$DE,$A33)&gt;0,IF(ISNUMBER(SEARCH("[済]",INDEX(Material_Detail!$D:$DC,MATCH($A33,Material_Detail!$DE:$DE,0)+1,46))),0,IFERROR(INDEX(Material_Detail!$D:$DC,MATCH($A33,Material_Detail!$DE:$DE,0),46),0)),SUMIFS(T_Shipments[Confirmed_Qty],T_Shipments[Part Name],$A33,T_Shipments[Effective_Week],46))</f>
        <v/>
      </c>
      <c r="AV33">
        <f>IF(COUNTIF(Material_Detail!$DE:$DE,$A33)&gt;0,IF(ISNUMBER(SEARCH("[済]",INDEX(Material_Detail!$D:$DC,MATCH($A33,Material_Detail!$DE:$DE,0)+1,47))),0,IFERROR(INDEX(Material_Detail!$D:$DC,MATCH($A33,Material_Detail!$DE:$DE,0),47),0)),SUMIFS(T_Shipments[Confirmed_Qty],T_Shipments[Part Name],$A33,T_Shipments[Effective_Week],47))</f>
        <v/>
      </c>
      <c r="AW33">
        <f>IF(COUNTIF(Material_Detail!$DE:$DE,$A33)&gt;0,IF(ISNUMBER(SEARCH("[済]",INDEX(Material_Detail!$D:$DC,MATCH($A33,Material_Detail!$DE:$DE,0)+1,48))),0,IFERROR(INDEX(Material_Detail!$D:$DC,MATCH($A33,Material_Detail!$DE:$DE,0),48),0)),SUMIFS(T_Shipments[Confirmed_Qty],T_Shipments[Part Name],$A33,T_Shipments[Effective_Week],48))</f>
        <v/>
      </c>
      <c r="AX33">
        <f>IF(COUNTIF(Material_Detail!$DE:$DE,$A33)&gt;0,IF(ISNUMBER(SEARCH("[済]",INDEX(Material_Detail!$D:$DC,MATCH($A33,Material_Detail!$DE:$DE,0)+1,49))),0,IFERROR(INDEX(Material_Detail!$D:$DC,MATCH($A33,Material_Detail!$DE:$DE,0),49),0)),SUMIFS(T_Shipments[Confirmed_Qty],T_Shipments[Part Name],$A33,T_Shipments[Effective_Week],49))</f>
        <v/>
      </c>
      <c r="AY33">
        <f>IF(COUNTIF(Material_Detail!$DE:$DE,$A33)&gt;0,IF(ISNUMBER(SEARCH("[済]",INDEX(Material_Detail!$D:$DC,MATCH($A33,Material_Detail!$DE:$DE,0)+1,50))),0,IFERROR(INDEX(Material_Detail!$D:$DC,MATCH($A33,Material_Detail!$DE:$DE,0),50),0)),SUMIFS(T_Shipments[Confirmed_Qty],T_Shipments[Part Name],$A33,T_Shipments[Effective_Week],50))</f>
        <v/>
      </c>
      <c r="AZ33">
        <f>IF(COUNTIF(Material_Detail!$DE:$DE,$A33)&gt;0,IF(ISNUMBER(SEARCH("[済]",INDEX(Material_Detail!$D:$DC,MATCH($A33,Material_Detail!$DE:$DE,0)+1,51))),0,IFERROR(INDEX(Material_Detail!$D:$DC,MATCH($A33,Material_Detail!$DE:$DE,0),51),0)),SUMIFS(T_Shipments[Confirmed_Qty],T_Shipments[Part Name],$A33,T_Shipments[Effective_Week],51))</f>
        <v/>
      </c>
      <c r="BA33">
        <f>IF(COUNTIF(Material_Detail!$DE:$DE,$A33)&gt;0,IF(ISNUMBER(SEARCH("[済]",INDEX(Material_Detail!$D:$DC,MATCH($A33,Material_Detail!$DE:$DE,0)+1,52))),0,IFERROR(INDEX(Material_Detail!$D:$DC,MATCH($A33,Material_Detail!$DE:$DE,0),52),0)),SUMIFS(T_Shipments[Confirmed_Qty],T_Shipments[Part Name],$A33,T_Shipments[Effective_Week],52))</f>
        <v/>
      </c>
      <c r="BB33">
        <f>IF(COUNTIF(Material_Detail!$DE:$DE,$A33)&gt;0,IF(ISNUMBER(SEARCH("[済]",INDEX(Material_Detail!$D:$DC,MATCH($A33,Material_Detail!$DE:$DE,0)+1,53))),0,IFERROR(INDEX(Material_Detail!$D:$DC,MATCH($A33,Material_Detail!$DE:$DE,0),53),0)),SUMIFS(T_Shipments[Confirmed_Qty],T_Shipments[Part Name],$A33,T_Shipments[Effective_Week],53))</f>
        <v/>
      </c>
      <c r="BC33">
        <f>IF(COUNTIF(Material_Detail!$DE:$DE,$A33)&gt;0,IF(ISNUMBER(SEARCH("[済]",INDEX(Material_Detail!$D:$DC,MATCH($A33,Material_Detail!$DE:$DE,0)+1,54))),0,IFERROR(INDEX(Material_Detail!$D:$DC,MATCH($A33,Material_Detail!$DE:$DE,0),54),0)),SUMIFS(T_Shipments[Confirmed_Qty],T_Shipments[Part Name],$A33,T_Shipments[Effective_Week],54))</f>
        <v/>
      </c>
      <c r="BD33">
        <f>IF(COUNTIF(Material_Detail!$DE:$DE,$A33)&gt;0,IF(ISNUMBER(SEARCH("[済]",INDEX(Material_Detail!$D:$DC,MATCH($A33,Material_Detail!$DE:$DE,0)+1,55))),0,IFERROR(INDEX(Material_Detail!$D:$DC,MATCH($A33,Material_Detail!$DE:$DE,0),55),0)),SUMIFS(T_Shipments[Confirmed_Qty],T_Shipments[Part Name],$A33,T_Shipments[Effective_Week],55))</f>
        <v/>
      </c>
      <c r="BE33">
        <f>IF(COUNTIF(Material_Detail!$DE:$DE,$A33)&gt;0,IF(ISNUMBER(SEARCH("[済]",INDEX(Material_Detail!$D:$DC,MATCH($A33,Material_Detail!$DE:$DE,0)+1,56))),0,IFERROR(INDEX(Material_Detail!$D:$DC,MATCH($A33,Material_Detail!$DE:$DE,0),56),0)),SUMIFS(T_Shipments[Confirmed_Qty],T_Shipments[Part Name],$A33,T_Shipments[Effective_Week],56))</f>
        <v/>
      </c>
      <c r="BF33">
        <f>IF(COUNTIF(Material_Detail!$DE:$DE,$A33)&gt;0,IF(ISNUMBER(SEARCH("[済]",INDEX(Material_Detail!$D:$DC,MATCH($A33,Material_Detail!$DE:$DE,0)+1,57))),0,IFERROR(INDEX(Material_Detail!$D:$DC,MATCH($A33,Material_Detail!$DE:$DE,0),57),0)),SUMIFS(T_Shipments[Confirmed_Qty],T_Shipments[Part Name],$A33,T_Shipments[Effective_Week],57))</f>
        <v/>
      </c>
      <c r="BG33">
        <f>IF(COUNTIF(Material_Detail!$DE:$DE,$A33)&gt;0,IF(ISNUMBER(SEARCH("[済]",INDEX(Material_Detail!$D:$DC,MATCH($A33,Material_Detail!$DE:$DE,0)+1,58))),0,IFERROR(INDEX(Material_Detail!$D:$DC,MATCH($A33,Material_Detail!$DE:$DE,0),58),0)),SUMIFS(T_Shipments[Confirmed_Qty],T_Shipments[Part Name],$A33,T_Shipments[Effective_Week],58))</f>
        <v/>
      </c>
      <c r="BH33">
        <f>IF(COUNTIF(Material_Detail!$DE:$DE,$A33)&gt;0,IF(ISNUMBER(SEARCH("[済]",INDEX(Material_Detail!$D:$DC,MATCH($A33,Material_Detail!$DE:$DE,0)+1,59))),0,IFERROR(INDEX(Material_Detail!$D:$DC,MATCH($A33,Material_Detail!$DE:$DE,0),59),0)),SUMIFS(T_Shipments[Confirmed_Qty],T_Shipments[Part Name],$A33,T_Shipments[Effective_Week],59))</f>
        <v/>
      </c>
      <c r="BI33">
        <f>IF(COUNTIF(Material_Detail!$DE:$DE,$A33)&gt;0,IF(ISNUMBER(SEARCH("[済]",INDEX(Material_Detail!$D:$DC,MATCH($A33,Material_Detail!$DE:$DE,0)+1,60))),0,IFERROR(INDEX(Material_Detail!$D:$DC,MATCH($A33,Material_Detail!$DE:$DE,0),60),0)),SUMIFS(T_Shipments[Confirmed_Qty],T_Shipments[Part Name],$A33,T_Shipments[Effective_Week],60))</f>
        <v/>
      </c>
      <c r="BJ33">
        <f>IF(COUNTIF(Material_Detail!$DE:$DE,$A33)&gt;0,IF(ISNUMBER(SEARCH("[済]",INDEX(Material_Detail!$D:$DC,MATCH($A33,Material_Detail!$DE:$DE,0)+1,61))),0,IFERROR(INDEX(Material_Detail!$D:$DC,MATCH($A33,Material_Detail!$DE:$DE,0),61),0)),SUMIFS(T_Shipments[Confirmed_Qty],T_Shipments[Part Name],$A33,T_Shipments[Effective_Week],61))</f>
        <v/>
      </c>
      <c r="BK33">
        <f>IF(COUNTIF(Material_Detail!$DE:$DE,$A33)&gt;0,IF(ISNUMBER(SEARCH("[済]",INDEX(Material_Detail!$D:$DC,MATCH($A33,Material_Detail!$DE:$DE,0)+1,62))),0,IFERROR(INDEX(Material_Detail!$D:$DC,MATCH($A33,Material_Detail!$DE:$DE,0),62),0)),SUMIFS(T_Shipments[Confirmed_Qty],T_Shipments[Part Name],$A33,T_Shipments[Effective_Week],62))</f>
        <v/>
      </c>
      <c r="BL33">
        <f>IF(COUNTIF(Material_Detail!$DE:$DE,$A33)&gt;0,IF(ISNUMBER(SEARCH("[済]",INDEX(Material_Detail!$D:$DC,MATCH($A33,Material_Detail!$DE:$DE,0)+1,63))),0,IFERROR(INDEX(Material_Detail!$D:$DC,MATCH($A33,Material_Detail!$DE:$DE,0),63),0)),SUMIFS(T_Shipments[Confirmed_Qty],T_Shipments[Part Name],$A33,T_Shipments[Effective_Week],63))</f>
        <v/>
      </c>
      <c r="BM33">
        <f>IF(COUNTIF(Material_Detail!$DE:$DE,$A33)&gt;0,IF(ISNUMBER(SEARCH("[済]",INDEX(Material_Detail!$D:$DC,MATCH($A33,Material_Detail!$DE:$DE,0)+1,64))),0,IFERROR(INDEX(Material_Detail!$D:$DC,MATCH($A33,Material_Detail!$DE:$DE,0),64),0)),SUMIFS(T_Shipments[Confirmed_Qty],T_Shipments[Part Name],$A33,T_Shipments[Effective_Week],64))</f>
        <v/>
      </c>
      <c r="BN33">
        <f>IF(COUNTIF(Material_Detail!$DE:$DE,$A33)&gt;0,IF(ISNUMBER(SEARCH("[済]",INDEX(Material_Detail!$D:$DC,MATCH($A33,Material_Detail!$DE:$DE,0)+1,65))),0,IFERROR(INDEX(Material_Detail!$D:$DC,MATCH($A33,Material_Detail!$DE:$DE,0),65),0)),SUMIFS(T_Shipments[Confirmed_Qty],T_Shipments[Part Name],$A33,T_Shipments[Effective_Week],65))</f>
        <v/>
      </c>
      <c r="BO33">
        <f>IF(COUNTIF(Material_Detail!$DE:$DE,$A33)&gt;0,IF(ISNUMBER(SEARCH("[済]",INDEX(Material_Detail!$D:$DC,MATCH($A33,Material_Detail!$DE:$DE,0)+1,66))),0,IFERROR(INDEX(Material_Detail!$D:$DC,MATCH($A33,Material_Detail!$DE:$DE,0),66),0)),SUMIFS(T_Shipments[Confirmed_Qty],T_Shipments[Part Name],$A33,T_Shipments[Effective_Week],66))</f>
        <v/>
      </c>
      <c r="BP33">
        <f>IF(COUNTIF(Material_Detail!$DE:$DE,$A33)&gt;0,IF(ISNUMBER(SEARCH("[済]",INDEX(Material_Detail!$D:$DC,MATCH($A33,Material_Detail!$DE:$DE,0)+1,67))),0,IFERROR(INDEX(Material_Detail!$D:$DC,MATCH($A33,Material_Detail!$DE:$DE,0),67),0)),SUMIFS(T_Shipments[Confirmed_Qty],T_Shipments[Part Name],$A33,T_Shipments[Effective_Week],67))</f>
        <v/>
      </c>
      <c r="BQ33">
        <f>IF(COUNTIF(Material_Detail!$DE:$DE,$A33)&gt;0,IF(ISNUMBER(SEARCH("[済]",INDEX(Material_Detail!$D:$DC,MATCH($A33,Material_Detail!$DE:$DE,0)+1,68))),0,IFERROR(INDEX(Material_Detail!$D:$DC,MATCH($A33,Material_Detail!$DE:$DE,0),68),0)),SUMIFS(T_Shipments[Confirmed_Qty],T_Shipments[Part Name],$A33,T_Shipments[Effective_Week],68))</f>
        <v/>
      </c>
      <c r="BR33">
        <f>IF(COUNTIF(Material_Detail!$DE:$DE,$A33)&gt;0,IF(ISNUMBER(SEARCH("[済]",INDEX(Material_Detail!$D:$DC,MATCH($A33,Material_Detail!$DE:$DE,0)+1,69))),0,IFERROR(INDEX(Material_Detail!$D:$DC,MATCH($A33,Material_Detail!$DE:$DE,0),69),0)),SUMIFS(T_Shipments[Confirmed_Qty],T_Shipments[Part Name],$A33,T_Shipments[Effective_Week],69))</f>
        <v/>
      </c>
      <c r="BS33">
        <f>IF(COUNTIF(Material_Detail!$DE:$DE,$A33)&gt;0,IF(ISNUMBER(SEARCH("[済]",INDEX(Material_Detail!$D:$DC,MATCH($A33,Material_Detail!$DE:$DE,0)+1,70))),0,IFERROR(INDEX(Material_Detail!$D:$DC,MATCH($A33,Material_Detail!$DE:$DE,0),70),0)),SUMIFS(T_Shipments[Confirmed_Qty],T_Shipments[Part Name],$A33,T_Shipments[Effective_Week],70))</f>
        <v/>
      </c>
      <c r="BT33">
        <f>IF(COUNTIF(Material_Detail!$DE:$DE,$A33)&gt;0,IF(ISNUMBER(SEARCH("[済]",INDEX(Material_Detail!$D:$DC,MATCH($A33,Material_Detail!$DE:$DE,0)+1,71))),0,IFERROR(INDEX(Material_Detail!$D:$DC,MATCH($A33,Material_Detail!$DE:$DE,0),71),0)),SUMIFS(T_Shipments[Confirmed_Qty],T_Shipments[Part Name],$A33,T_Shipments[Effective_Week],71))</f>
        <v/>
      </c>
      <c r="BU33">
        <f>IF(COUNTIF(Material_Detail!$DE:$DE,$A33)&gt;0,IF(ISNUMBER(SEARCH("[済]",INDEX(Material_Detail!$D:$DC,MATCH($A33,Material_Detail!$DE:$DE,0)+1,72))),0,IFERROR(INDEX(Material_Detail!$D:$DC,MATCH($A33,Material_Detail!$DE:$DE,0),72),0)),SUMIFS(T_Shipments[Confirmed_Qty],T_Shipments[Part Name],$A33,T_Shipments[Effective_Week],72))</f>
        <v/>
      </c>
      <c r="BV33">
        <f>IF(COUNTIF(Material_Detail!$DE:$DE,$A33)&gt;0,IF(ISNUMBER(SEARCH("[済]",INDEX(Material_Detail!$D:$DC,MATCH($A33,Material_Detail!$DE:$DE,0)+1,73))),0,IFERROR(INDEX(Material_Detail!$D:$DC,MATCH($A33,Material_Detail!$DE:$DE,0),73),0)),SUMIFS(T_Shipments[Confirmed_Qty],T_Shipments[Part Name],$A33,T_Shipments[Effective_Week],73))</f>
        <v/>
      </c>
      <c r="BW33">
        <f>IF(COUNTIF(Material_Detail!$DE:$DE,$A33)&gt;0,IF(ISNUMBER(SEARCH("[済]",INDEX(Material_Detail!$D:$DC,MATCH($A33,Material_Detail!$DE:$DE,0)+1,74))),0,IFERROR(INDEX(Material_Detail!$D:$DC,MATCH($A33,Material_Detail!$DE:$DE,0),74),0)),SUMIFS(T_Shipments[Confirmed_Qty],T_Shipments[Part Name],$A33,T_Shipments[Effective_Week],74))</f>
        <v/>
      </c>
      <c r="BX33">
        <f>IF(COUNTIF(Material_Detail!$DE:$DE,$A33)&gt;0,IF(ISNUMBER(SEARCH("[済]",INDEX(Material_Detail!$D:$DC,MATCH($A33,Material_Detail!$DE:$DE,0)+1,75))),0,IFERROR(INDEX(Material_Detail!$D:$DC,MATCH($A33,Material_Detail!$DE:$DE,0),75),0)),SUMIFS(T_Shipments[Confirmed_Qty],T_Shipments[Part Name],$A33,T_Shipments[Effective_Week],75))</f>
        <v/>
      </c>
      <c r="BY33">
        <f>IF(COUNTIF(Material_Detail!$DE:$DE,$A33)&gt;0,IF(ISNUMBER(SEARCH("[済]",INDEX(Material_Detail!$D:$DC,MATCH($A33,Material_Detail!$DE:$DE,0)+1,76))),0,IFERROR(INDEX(Material_Detail!$D:$DC,MATCH($A33,Material_Detail!$DE:$DE,0),76),0)),SUMIFS(T_Shipments[Confirmed_Qty],T_Shipments[Part Name],$A33,T_Shipments[Effective_Week],76))</f>
        <v/>
      </c>
      <c r="BZ33">
        <f>IF(COUNTIF(Material_Detail!$DE:$DE,$A33)&gt;0,IF(ISNUMBER(SEARCH("[済]",INDEX(Material_Detail!$D:$DC,MATCH($A33,Material_Detail!$DE:$DE,0)+1,77))),0,IFERROR(INDEX(Material_Detail!$D:$DC,MATCH($A33,Material_Detail!$DE:$DE,0),77),0)),SUMIFS(T_Shipments[Confirmed_Qty],T_Shipments[Part Name],$A33,T_Shipments[Effective_Week],77))</f>
        <v/>
      </c>
      <c r="CA33">
        <f>IF(COUNTIF(Material_Detail!$DE:$DE,$A33)&gt;0,IF(ISNUMBER(SEARCH("[済]",INDEX(Material_Detail!$D:$DC,MATCH($A33,Material_Detail!$DE:$DE,0)+1,78))),0,IFERROR(INDEX(Material_Detail!$D:$DC,MATCH($A33,Material_Detail!$DE:$DE,0),78),0)),SUMIFS(T_Shipments[Confirmed_Qty],T_Shipments[Part Name],$A33,T_Shipments[Effective_Week],78))</f>
        <v/>
      </c>
      <c r="CB33">
        <f>IF(COUNTIF(Material_Detail!$DE:$DE,$A33)&gt;0,IF(ISNUMBER(SEARCH("[済]",INDEX(Material_Detail!$D:$DC,MATCH($A33,Material_Detail!$DE:$DE,0)+1,79))),0,IFERROR(INDEX(Material_Detail!$D:$DC,MATCH($A33,Material_Detail!$DE:$DE,0),79),0)),SUMIFS(T_Shipments[Confirmed_Qty],T_Shipments[Part Name],$A33,T_Shipments[Effective_Week],79))</f>
        <v/>
      </c>
      <c r="CC33">
        <f>IF(COUNTIF(Material_Detail!$DE:$DE,$A33)&gt;0,IF(ISNUMBER(SEARCH("[済]",INDEX(Material_Detail!$D:$DC,MATCH($A33,Material_Detail!$DE:$DE,0)+1,80))),0,IFERROR(INDEX(Material_Detail!$D:$DC,MATCH($A33,Material_Detail!$DE:$DE,0),80),0)),SUMIFS(T_Shipments[Confirmed_Qty],T_Shipments[Part Name],$A33,T_Shipments[Effective_Week],80))</f>
        <v/>
      </c>
      <c r="CD33">
        <f>IF(COUNTIF(Material_Detail!$DE:$DE,$A33)&gt;0,IF(ISNUMBER(SEARCH("[済]",INDEX(Material_Detail!$D:$DC,MATCH($A33,Material_Detail!$DE:$DE,0)+1,81))),0,IFERROR(INDEX(Material_Detail!$D:$DC,MATCH($A33,Material_Detail!$DE:$DE,0),81),0)),SUMIFS(T_Shipments[Confirmed_Qty],T_Shipments[Part Name],$A33,T_Shipments[Effective_Week],81))</f>
        <v/>
      </c>
      <c r="CE33">
        <f>IF(COUNTIF(Material_Detail!$DE:$DE,$A33)&gt;0,IF(ISNUMBER(SEARCH("[済]",INDEX(Material_Detail!$D:$DC,MATCH($A33,Material_Detail!$DE:$DE,0)+1,82))),0,IFERROR(INDEX(Material_Detail!$D:$DC,MATCH($A33,Material_Detail!$DE:$DE,0),82),0)),SUMIFS(T_Shipments[Confirmed_Qty],T_Shipments[Part Name],$A33,T_Shipments[Effective_Week],82))</f>
        <v/>
      </c>
      <c r="CF33">
        <f>IF(COUNTIF(Material_Detail!$DE:$DE,$A33)&gt;0,IF(ISNUMBER(SEARCH("[済]",INDEX(Material_Detail!$D:$DC,MATCH($A33,Material_Detail!$DE:$DE,0)+1,83))),0,IFERROR(INDEX(Material_Detail!$D:$DC,MATCH($A33,Material_Detail!$DE:$DE,0),83),0)),SUMIFS(T_Shipments[Confirmed_Qty],T_Shipments[Part Name],$A33,T_Shipments[Effective_Week],83))</f>
        <v/>
      </c>
      <c r="CG33">
        <f>IF(COUNTIF(Material_Detail!$DE:$DE,$A33)&gt;0,IF(ISNUMBER(SEARCH("[済]",INDEX(Material_Detail!$D:$DC,MATCH($A33,Material_Detail!$DE:$DE,0)+1,84))),0,IFERROR(INDEX(Material_Detail!$D:$DC,MATCH($A33,Material_Detail!$DE:$DE,0),84),0)),SUMIFS(T_Shipments[Confirmed_Qty],T_Shipments[Part Name],$A33,T_Shipments[Effective_Week],84))</f>
        <v/>
      </c>
      <c r="CH33">
        <f>IF(COUNTIF(Material_Detail!$DE:$DE,$A33)&gt;0,IF(ISNUMBER(SEARCH("[済]",INDEX(Material_Detail!$D:$DC,MATCH($A33,Material_Detail!$DE:$DE,0)+1,85))),0,IFERROR(INDEX(Material_Detail!$D:$DC,MATCH($A33,Material_Detail!$DE:$DE,0),85),0)),SUMIFS(T_Shipments[Confirmed_Qty],T_Shipments[Part Name],$A33,T_Shipments[Effective_Week],85))</f>
        <v/>
      </c>
      <c r="CI33">
        <f>IF(COUNTIF(Material_Detail!$DE:$DE,$A33)&gt;0,IF(ISNUMBER(SEARCH("[済]",INDEX(Material_Detail!$D:$DC,MATCH($A33,Material_Detail!$DE:$DE,0)+1,86))),0,IFERROR(INDEX(Material_Detail!$D:$DC,MATCH($A33,Material_Detail!$DE:$DE,0),86),0)),SUMIFS(T_Shipments[Confirmed_Qty],T_Shipments[Part Name],$A33,T_Shipments[Effective_Week],86))</f>
        <v/>
      </c>
      <c r="CJ33">
        <f>IF(COUNTIF(Material_Detail!$DE:$DE,$A33)&gt;0,IF(ISNUMBER(SEARCH("[済]",INDEX(Material_Detail!$D:$DC,MATCH($A33,Material_Detail!$DE:$DE,0)+1,87))),0,IFERROR(INDEX(Material_Detail!$D:$DC,MATCH($A33,Material_Detail!$DE:$DE,0),87),0)),SUMIFS(T_Shipments[Confirmed_Qty],T_Shipments[Part Name],$A33,T_Shipments[Effective_Week],87))</f>
        <v/>
      </c>
      <c r="CK33">
        <f>IF(COUNTIF(Material_Detail!$DE:$DE,$A33)&gt;0,IF(ISNUMBER(SEARCH("[済]",INDEX(Material_Detail!$D:$DC,MATCH($A33,Material_Detail!$DE:$DE,0)+1,88))),0,IFERROR(INDEX(Material_Detail!$D:$DC,MATCH($A33,Material_Detail!$DE:$DE,0),88),0)),SUMIFS(T_Shipments[Confirmed_Qty],T_Shipments[Part Name],$A33,T_Shipments[Effective_Week],88))</f>
        <v/>
      </c>
      <c r="CL33">
        <f>IF(COUNTIF(Material_Detail!$DE:$DE,$A33)&gt;0,IF(ISNUMBER(SEARCH("[済]",INDEX(Material_Detail!$D:$DC,MATCH($A33,Material_Detail!$DE:$DE,0)+1,89))),0,IFERROR(INDEX(Material_Detail!$D:$DC,MATCH($A33,Material_Detail!$DE:$DE,0),89),0)),SUMIFS(T_Shipments[Confirmed_Qty],T_Shipments[Part Name],$A33,T_Shipments[Effective_Week],89))</f>
        <v/>
      </c>
      <c r="CM33">
        <f>IF(COUNTIF(Material_Detail!$DE:$DE,$A33)&gt;0,IF(ISNUMBER(SEARCH("[済]",INDEX(Material_Detail!$D:$DC,MATCH($A33,Material_Detail!$DE:$DE,0)+1,90))),0,IFERROR(INDEX(Material_Detail!$D:$DC,MATCH($A33,Material_Detail!$DE:$DE,0),90),0)),SUMIFS(T_Shipments[Confirmed_Qty],T_Shipments[Part Name],$A33,T_Shipments[Effective_Week],90))</f>
        <v/>
      </c>
      <c r="CN33">
        <f>IF(COUNTIF(Material_Detail!$DE:$DE,$A33)&gt;0,IF(ISNUMBER(SEARCH("[済]",INDEX(Material_Detail!$D:$DC,MATCH($A33,Material_Detail!$DE:$DE,0)+1,91))),0,IFERROR(INDEX(Material_Detail!$D:$DC,MATCH($A33,Material_Detail!$DE:$DE,0),91),0)),SUMIFS(T_Shipments[Confirmed_Qty],T_Shipments[Part Name],$A33,T_Shipments[Effective_Week],91))</f>
        <v/>
      </c>
      <c r="CO33">
        <f>IF(COUNTIF(Material_Detail!$DE:$DE,$A33)&gt;0,IF(ISNUMBER(SEARCH("[済]",INDEX(Material_Detail!$D:$DC,MATCH($A33,Material_Detail!$DE:$DE,0)+1,92))),0,IFERROR(INDEX(Material_Detail!$D:$DC,MATCH($A33,Material_Detail!$DE:$DE,0),92),0)),SUMIFS(T_Shipments[Confirmed_Qty],T_Shipments[Part Name],$A33,T_Shipments[Effective_Week],92))</f>
        <v/>
      </c>
      <c r="CP33">
        <f>IF(COUNTIF(Material_Detail!$DE:$DE,$A33)&gt;0,IF(ISNUMBER(SEARCH("[済]",INDEX(Material_Detail!$D:$DC,MATCH($A33,Material_Detail!$DE:$DE,0)+1,93))),0,IFERROR(INDEX(Material_Detail!$D:$DC,MATCH($A33,Material_Detail!$DE:$DE,0),93),0)),SUMIFS(T_Shipments[Confirmed_Qty],T_Shipments[Part Name],$A33,T_Shipments[Effective_Week],93))</f>
        <v/>
      </c>
      <c r="CQ33">
        <f>IF(COUNTIF(Material_Detail!$DE:$DE,$A33)&gt;0,IF(ISNUMBER(SEARCH("[済]",INDEX(Material_Detail!$D:$DC,MATCH($A33,Material_Detail!$DE:$DE,0)+1,94))),0,IFERROR(INDEX(Material_Detail!$D:$DC,MATCH($A33,Material_Detail!$DE:$DE,0),94),0)),SUMIFS(T_Shipments[Confirmed_Qty],T_Shipments[Part Name],$A33,T_Shipments[Effective_Week],94))</f>
        <v/>
      </c>
      <c r="CR33">
        <f>IF(COUNTIF(Material_Detail!$DE:$DE,$A33)&gt;0,IF(ISNUMBER(SEARCH("[済]",INDEX(Material_Detail!$D:$DC,MATCH($A33,Material_Detail!$DE:$DE,0)+1,95))),0,IFERROR(INDEX(Material_Detail!$D:$DC,MATCH($A33,Material_Detail!$DE:$DE,0),95),0)),SUMIFS(T_Shipments[Confirmed_Qty],T_Shipments[Part Name],$A33,T_Shipments[Effective_Week],95))</f>
        <v/>
      </c>
      <c r="CS33">
        <f>IF(COUNTIF(Material_Detail!$DE:$DE,$A33)&gt;0,IF(ISNUMBER(SEARCH("[済]",INDEX(Material_Detail!$D:$DC,MATCH($A33,Material_Detail!$DE:$DE,0)+1,96))),0,IFERROR(INDEX(Material_Detail!$D:$DC,MATCH($A33,Material_Detail!$DE:$DE,0),96),0)),SUMIFS(T_Shipments[Confirmed_Qty],T_Shipments[Part Name],$A33,T_Shipments[Effective_Week],96))</f>
        <v/>
      </c>
      <c r="CT33">
        <f>IF(COUNTIF(Material_Detail!$DE:$DE,$A33)&gt;0,IF(ISNUMBER(SEARCH("[済]",INDEX(Material_Detail!$D:$DC,MATCH($A33,Material_Detail!$DE:$DE,0)+1,97))),0,IFERROR(INDEX(Material_Detail!$D:$DC,MATCH($A33,Material_Detail!$DE:$DE,0),97),0)),SUMIFS(T_Shipments[Confirmed_Qty],T_Shipments[Part Name],$A33,T_Shipments[Effective_Week],97))</f>
        <v/>
      </c>
      <c r="CU33">
        <f>IF(COUNTIF(Material_Detail!$DE:$DE,$A33)&gt;0,IF(ISNUMBER(SEARCH("[済]",INDEX(Material_Detail!$D:$DC,MATCH($A33,Material_Detail!$DE:$DE,0)+1,98))),0,IFERROR(INDEX(Material_Detail!$D:$DC,MATCH($A33,Material_Detail!$DE:$DE,0),98),0)),SUMIFS(T_Shipments[Confirmed_Qty],T_Shipments[Part Name],$A33,T_Shipments[Effective_Week],98))</f>
        <v/>
      </c>
      <c r="CV33">
        <f>IF(COUNTIF(Material_Detail!$DE:$DE,$A33)&gt;0,IF(ISNUMBER(SEARCH("[済]",INDEX(Material_Detail!$D:$DC,MATCH($A33,Material_Detail!$DE:$DE,0)+1,99))),0,IFERROR(INDEX(Material_Detail!$D:$DC,MATCH($A33,Material_Detail!$DE:$DE,0),99),0)),SUMIFS(T_Shipments[Confirmed_Qty],T_Shipments[Part Name],$A33,T_Shipments[Effective_Week],99))</f>
        <v/>
      </c>
      <c r="CW33">
        <f>IF(COUNTIF(Material_Detail!$DE:$DE,$A33)&gt;0,IF(ISNUMBER(SEARCH("[済]",INDEX(Material_Detail!$D:$DC,MATCH($A33,Material_Detail!$DE:$DE,0)+1,100))),0,IFERROR(INDEX(Material_Detail!$D:$DC,MATCH($A33,Material_Detail!$DE:$DE,0),100),0)),SUMIFS(T_Shipments[Confirmed_Qty],T_Shipments[Part Name],$A33,T_Shipments[Effective_Week],100))</f>
        <v/>
      </c>
      <c r="CX33">
        <f>IF(COUNTIF(Material_Detail!$DE:$DE,$A33)&gt;0,IF(ISNUMBER(SEARCH("[済]",INDEX(Material_Detail!$D:$DC,MATCH($A33,Material_Detail!$DE:$DE,0)+1,101))),0,IFERROR(INDEX(Material_Detail!$D:$DC,MATCH($A33,Material_Detail!$DE:$DE,0),101),0)),SUMIFS(T_Shipments[Confirmed_Qty],T_Shipments[Part Name],$A33,T_Shipments[Effective_Week],101))</f>
        <v/>
      </c>
      <c r="CY33">
        <f>IF(COUNTIF(Material_Detail!$DE:$DE,$A33)&gt;0,IF(ISNUMBER(SEARCH("[済]",INDEX(Material_Detail!$D:$DC,MATCH($A33,Material_Detail!$DE:$DE,0)+1,102))),0,IFERROR(INDEX(Material_Detail!$D:$DC,MATCH($A33,Material_Detail!$DE:$DE,0),102),0)),SUMIFS(T_Shipments[Confirmed_Qty],T_Shipments[Part Name],$A33,T_Shipments[Effective_Week],102))</f>
        <v/>
      </c>
      <c r="CZ33">
        <f>IF(COUNTIF(Material_Detail!$DE:$DE,$A33)&gt;0,IF(ISNUMBER(SEARCH("[済]",INDEX(Material_Detail!$D:$DC,MATCH($A33,Material_Detail!$DE:$DE,0)+1,103))),0,IFERROR(INDEX(Material_Detail!$D:$DC,MATCH($A33,Material_Detail!$DE:$DE,0),103),0)),SUMIFS(T_Shipments[Confirmed_Qty],T_Shipments[Part Name],$A33,T_Shipments[Effective_Week],103))</f>
        <v/>
      </c>
      <c r="DA33">
        <f>IF(COUNTIF(Material_Detail!$DE:$DE,$A33)&gt;0,IF(ISNUMBER(SEARCH("[済]",INDEX(Material_Detail!$D:$DC,MATCH($A33,Material_Detail!$DE:$DE,0)+1,104))),0,IFERROR(INDEX(Material_Detail!$D:$DC,MATCH($A33,Material_Detail!$DE:$DE,0),104),0)),SUMIFS(T_Shipments[Confirmed_Qty],T_Shipments[Part Name],$A33,T_Shipments[Effective_Week],104))</f>
        <v/>
      </c>
    </row>
    <row r="34">
      <c r="A34" t="inlineStr">
        <is>
          <t>CHEM-1650</t>
        </is>
      </c>
      <c r="B34">
        <f>IF(COUNTIF(Material_Detail!$DE:$DE,$A34)&gt;0,IF(ISNUMBER(SEARCH("[済]",INDEX(Material_Detail!$D:$DC,MATCH($A34,Material_Detail!$DE:$DE,0)+1,1))),0,IFERROR(INDEX(Material_Detail!$D:$DC,MATCH($A34,Material_Detail!$DE:$DE,0),1),0)),SUMIFS(T_Shipments[Confirmed_Qty],T_Shipments[Part Name],$A34,T_Shipments[Effective_Week],1))</f>
        <v/>
      </c>
      <c r="C34">
        <f>IF(COUNTIF(Material_Detail!$DE:$DE,$A34)&gt;0,IF(ISNUMBER(SEARCH("[済]",INDEX(Material_Detail!$D:$DC,MATCH($A34,Material_Detail!$DE:$DE,0)+1,2))),0,IFERROR(INDEX(Material_Detail!$D:$DC,MATCH($A34,Material_Detail!$DE:$DE,0),2),0)),SUMIFS(T_Shipments[Confirmed_Qty],T_Shipments[Part Name],$A34,T_Shipments[Effective_Week],2))</f>
        <v/>
      </c>
      <c r="D34">
        <f>IF(COUNTIF(Material_Detail!$DE:$DE,$A34)&gt;0,IF(ISNUMBER(SEARCH("[済]",INDEX(Material_Detail!$D:$DC,MATCH($A34,Material_Detail!$DE:$DE,0)+1,3))),0,IFERROR(INDEX(Material_Detail!$D:$DC,MATCH($A34,Material_Detail!$DE:$DE,0),3),0)),SUMIFS(T_Shipments[Confirmed_Qty],T_Shipments[Part Name],$A34,T_Shipments[Effective_Week],3))</f>
        <v/>
      </c>
      <c r="E34">
        <f>IF(COUNTIF(Material_Detail!$DE:$DE,$A34)&gt;0,IF(ISNUMBER(SEARCH("[済]",INDEX(Material_Detail!$D:$DC,MATCH($A34,Material_Detail!$DE:$DE,0)+1,4))),0,IFERROR(INDEX(Material_Detail!$D:$DC,MATCH($A34,Material_Detail!$DE:$DE,0),4),0)),SUMIFS(T_Shipments[Confirmed_Qty],T_Shipments[Part Name],$A34,T_Shipments[Effective_Week],4))</f>
        <v/>
      </c>
      <c r="F34">
        <f>IF(COUNTIF(Material_Detail!$DE:$DE,$A34)&gt;0,IF(ISNUMBER(SEARCH("[済]",INDEX(Material_Detail!$D:$DC,MATCH($A34,Material_Detail!$DE:$DE,0)+1,5))),0,IFERROR(INDEX(Material_Detail!$D:$DC,MATCH($A34,Material_Detail!$DE:$DE,0),5),0)),SUMIFS(T_Shipments[Confirmed_Qty],T_Shipments[Part Name],$A34,T_Shipments[Effective_Week],5))</f>
        <v/>
      </c>
      <c r="G34">
        <f>IF(COUNTIF(Material_Detail!$DE:$DE,$A34)&gt;0,IF(ISNUMBER(SEARCH("[済]",INDEX(Material_Detail!$D:$DC,MATCH($A34,Material_Detail!$DE:$DE,0)+1,6))),0,IFERROR(INDEX(Material_Detail!$D:$DC,MATCH($A34,Material_Detail!$DE:$DE,0),6),0)),SUMIFS(T_Shipments[Confirmed_Qty],T_Shipments[Part Name],$A34,T_Shipments[Effective_Week],6))</f>
        <v/>
      </c>
      <c r="H34">
        <f>IF(COUNTIF(Material_Detail!$DE:$DE,$A34)&gt;0,IF(ISNUMBER(SEARCH("[済]",INDEX(Material_Detail!$D:$DC,MATCH($A34,Material_Detail!$DE:$DE,0)+1,7))),0,IFERROR(INDEX(Material_Detail!$D:$DC,MATCH($A34,Material_Detail!$DE:$DE,0),7),0)),SUMIFS(T_Shipments[Confirmed_Qty],T_Shipments[Part Name],$A34,T_Shipments[Effective_Week],7))</f>
        <v/>
      </c>
      <c r="I34">
        <f>IF(COUNTIF(Material_Detail!$DE:$DE,$A34)&gt;0,IF(ISNUMBER(SEARCH("[済]",INDEX(Material_Detail!$D:$DC,MATCH($A34,Material_Detail!$DE:$DE,0)+1,8))),0,IFERROR(INDEX(Material_Detail!$D:$DC,MATCH($A34,Material_Detail!$DE:$DE,0),8),0)),SUMIFS(T_Shipments[Confirmed_Qty],T_Shipments[Part Name],$A34,T_Shipments[Effective_Week],8))</f>
        <v/>
      </c>
      <c r="J34">
        <f>IF(COUNTIF(Material_Detail!$DE:$DE,$A34)&gt;0,IF(ISNUMBER(SEARCH("[済]",INDEX(Material_Detail!$D:$DC,MATCH($A34,Material_Detail!$DE:$DE,0)+1,9))),0,IFERROR(INDEX(Material_Detail!$D:$DC,MATCH($A34,Material_Detail!$DE:$DE,0),9),0)),SUMIFS(T_Shipments[Confirmed_Qty],T_Shipments[Part Name],$A34,T_Shipments[Effective_Week],9))</f>
        <v/>
      </c>
      <c r="K34">
        <f>IF(COUNTIF(Material_Detail!$DE:$DE,$A34)&gt;0,IF(ISNUMBER(SEARCH("[済]",INDEX(Material_Detail!$D:$DC,MATCH($A34,Material_Detail!$DE:$DE,0)+1,10))),0,IFERROR(INDEX(Material_Detail!$D:$DC,MATCH($A34,Material_Detail!$DE:$DE,0),10),0)),SUMIFS(T_Shipments[Confirmed_Qty],T_Shipments[Part Name],$A34,T_Shipments[Effective_Week],10))</f>
        <v/>
      </c>
      <c r="L34">
        <f>IF(COUNTIF(Material_Detail!$DE:$DE,$A34)&gt;0,IF(ISNUMBER(SEARCH("[済]",INDEX(Material_Detail!$D:$DC,MATCH($A34,Material_Detail!$DE:$DE,0)+1,11))),0,IFERROR(INDEX(Material_Detail!$D:$DC,MATCH($A34,Material_Detail!$DE:$DE,0),11),0)),SUMIFS(T_Shipments[Confirmed_Qty],T_Shipments[Part Name],$A34,T_Shipments[Effective_Week],11))</f>
        <v/>
      </c>
      <c r="M34">
        <f>IF(COUNTIF(Material_Detail!$DE:$DE,$A34)&gt;0,IF(ISNUMBER(SEARCH("[済]",INDEX(Material_Detail!$D:$DC,MATCH($A34,Material_Detail!$DE:$DE,0)+1,12))),0,IFERROR(INDEX(Material_Detail!$D:$DC,MATCH($A34,Material_Detail!$DE:$DE,0),12),0)),SUMIFS(T_Shipments[Confirmed_Qty],T_Shipments[Part Name],$A34,T_Shipments[Effective_Week],12))</f>
        <v/>
      </c>
      <c r="N34">
        <f>IF(COUNTIF(Material_Detail!$DE:$DE,$A34)&gt;0,IF(ISNUMBER(SEARCH("[済]",INDEX(Material_Detail!$D:$DC,MATCH($A34,Material_Detail!$DE:$DE,0)+1,13))),0,IFERROR(INDEX(Material_Detail!$D:$DC,MATCH($A34,Material_Detail!$DE:$DE,0),13),0)),SUMIFS(T_Shipments[Confirmed_Qty],T_Shipments[Part Name],$A34,T_Shipments[Effective_Week],13))</f>
        <v/>
      </c>
      <c r="O34">
        <f>IF(COUNTIF(Material_Detail!$DE:$DE,$A34)&gt;0,IF(ISNUMBER(SEARCH("[済]",INDEX(Material_Detail!$D:$DC,MATCH($A34,Material_Detail!$DE:$DE,0)+1,14))),0,IFERROR(INDEX(Material_Detail!$D:$DC,MATCH($A34,Material_Detail!$DE:$DE,0),14),0)),SUMIFS(T_Shipments[Confirmed_Qty],T_Shipments[Part Name],$A34,T_Shipments[Effective_Week],14))</f>
        <v/>
      </c>
      <c r="P34">
        <f>IF(COUNTIF(Material_Detail!$DE:$DE,$A34)&gt;0,IF(ISNUMBER(SEARCH("[済]",INDEX(Material_Detail!$D:$DC,MATCH($A34,Material_Detail!$DE:$DE,0)+1,15))),0,IFERROR(INDEX(Material_Detail!$D:$DC,MATCH($A34,Material_Detail!$DE:$DE,0),15),0)),SUMIFS(T_Shipments[Confirmed_Qty],T_Shipments[Part Name],$A34,T_Shipments[Effective_Week],15))</f>
        <v/>
      </c>
      <c r="Q34">
        <f>IF(COUNTIF(Material_Detail!$DE:$DE,$A34)&gt;0,IF(ISNUMBER(SEARCH("[済]",INDEX(Material_Detail!$D:$DC,MATCH($A34,Material_Detail!$DE:$DE,0)+1,16))),0,IFERROR(INDEX(Material_Detail!$D:$DC,MATCH($A34,Material_Detail!$DE:$DE,0),16),0)),SUMIFS(T_Shipments[Confirmed_Qty],T_Shipments[Part Name],$A34,T_Shipments[Effective_Week],16))</f>
        <v/>
      </c>
      <c r="R34">
        <f>IF(COUNTIF(Material_Detail!$DE:$DE,$A34)&gt;0,IF(ISNUMBER(SEARCH("[済]",INDEX(Material_Detail!$D:$DC,MATCH($A34,Material_Detail!$DE:$DE,0)+1,17))),0,IFERROR(INDEX(Material_Detail!$D:$DC,MATCH($A34,Material_Detail!$DE:$DE,0),17),0)),SUMIFS(T_Shipments[Confirmed_Qty],T_Shipments[Part Name],$A34,T_Shipments[Effective_Week],17))</f>
        <v/>
      </c>
      <c r="S34">
        <f>IF(COUNTIF(Material_Detail!$DE:$DE,$A34)&gt;0,IF(ISNUMBER(SEARCH("[済]",INDEX(Material_Detail!$D:$DC,MATCH($A34,Material_Detail!$DE:$DE,0)+1,18))),0,IFERROR(INDEX(Material_Detail!$D:$DC,MATCH($A34,Material_Detail!$DE:$DE,0),18),0)),SUMIFS(T_Shipments[Confirmed_Qty],T_Shipments[Part Name],$A34,T_Shipments[Effective_Week],18))</f>
        <v/>
      </c>
      <c r="T34">
        <f>IF(COUNTIF(Material_Detail!$DE:$DE,$A34)&gt;0,IF(ISNUMBER(SEARCH("[済]",INDEX(Material_Detail!$D:$DC,MATCH($A34,Material_Detail!$DE:$DE,0)+1,19))),0,IFERROR(INDEX(Material_Detail!$D:$DC,MATCH($A34,Material_Detail!$DE:$DE,0),19),0)),SUMIFS(T_Shipments[Confirmed_Qty],T_Shipments[Part Name],$A34,T_Shipments[Effective_Week],19))</f>
        <v/>
      </c>
      <c r="U34">
        <f>IF(COUNTIF(Material_Detail!$DE:$DE,$A34)&gt;0,IF(ISNUMBER(SEARCH("[済]",INDEX(Material_Detail!$D:$DC,MATCH($A34,Material_Detail!$DE:$DE,0)+1,20))),0,IFERROR(INDEX(Material_Detail!$D:$DC,MATCH($A34,Material_Detail!$DE:$DE,0),20),0)),SUMIFS(T_Shipments[Confirmed_Qty],T_Shipments[Part Name],$A34,T_Shipments[Effective_Week],20))</f>
        <v/>
      </c>
      <c r="V34">
        <f>IF(COUNTIF(Material_Detail!$DE:$DE,$A34)&gt;0,IF(ISNUMBER(SEARCH("[済]",INDEX(Material_Detail!$D:$DC,MATCH($A34,Material_Detail!$DE:$DE,0)+1,21))),0,IFERROR(INDEX(Material_Detail!$D:$DC,MATCH($A34,Material_Detail!$DE:$DE,0),21),0)),SUMIFS(T_Shipments[Confirmed_Qty],T_Shipments[Part Name],$A34,T_Shipments[Effective_Week],21))</f>
        <v/>
      </c>
      <c r="W34">
        <f>IF(COUNTIF(Material_Detail!$DE:$DE,$A34)&gt;0,IF(ISNUMBER(SEARCH("[済]",INDEX(Material_Detail!$D:$DC,MATCH($A34,Material_Detail!$DE:$DE,0)+1,22))),0,IFERROR(INDEX(Material_Detail!$D:$DC,MATCH($A34,Material_Detail!$DE:$DE,0),22),0)),SUMIFS(T_Shipments[Confirmed_Qty],T_Shipments[Part Name],$A34,T_Shipments[Effective_Week],22))</f>
        <v/>
      </c>
      <c r="X34">
        <f>IF(COUNTIF(Material_Detail!$DE:$DE,$A34)&gt;0,IF(ISNUMBER(SEARCH("[済]",INDEX(Material_Detail!$D:$DC,MATCH($A34,Material_Detail!$DE:$DE,0)+1,23))),0,IFERROR(INDEX(Material_Detail!$D:$DC,MATCH($A34,Material_Detail!$DE:$DE,0),23),0)),SUMIFS(T_Shipments[Confirmed_Qty],T_Shipments[Part Name],$A34,T_Shipments[Effective_Week],23))</f>
        <v/>
      </c>
      <c r="Y34">
        <f>IF(COUNTIF(Material_Detail!$DE:$DE,$A34)&gt;0,IF(ISNUMBER(SEARCH("[済]",INDEX(Material_Detail!$D:$DC,MATCH($A34,Material_Detail!$DE:$DE,0)+1,24))),0,IFERROR(INDEX(Material_Detail!$D:$DC,MATCH($A34,Material_Detail!$DE:$DE,0),24),0)),SUMIFS(T_Shipments[Confirmed_Qty],T_Shipments[Part Name],$A34,T_Shipments[Effective_Week],24))</f>
        <v/>
      </c>
      <c r="Z34">
        <f>IF(COUNTIF(Material_Detail!$DE:$DE,$A34)&gt;0,IF(ISNUMBER(SEARCH("[済]",INDEX(Material_Detail!$D:$DC,MATCH($A34,Material_Detail!$DE:$DE,0)+1,25))),0,IFERROR(INDEX(Material_Detail!$D:$DC,MATCH($A34,Material_Detail!$DE:$DE,0),25),0)),SUMIFS(T_Shipments[Confirmed_Qty],T_Shipments[Part Name],$A34,T_Shipments[Effective_Week],25))</f>
        <v/>
      </c>
      <c r="AA34">
        <f>IF(COUNTIF(Material_Detail!$DE:$DE,$A34)&gt;0,IF(ISNUMBER(SEARCH("[済]",INDEX(Material_Detail!$D:$DC,MATCH($A34,Material_Detail!$DE:$DE,0)+1,26))),0,IFERROR(INDEX(Material_Detail!$D:$DC,MATCH($A34,Material_Detail!$DE:$DE,0),26),0)),SUMIFS(T_Shipments[Confirmed_Qty],T_Shipments[Part Name],$A34,T_Shipments[Effective_Week],26))</f>
        <v/>
      </c>
      <c r="AB34">
        <f>IF(COUNTIF(Material_Detail!$DE:$DE,$A34)&gt;0,IF(ISNUMBER(SEARCH("[済]",INDEX(Material_Detail!$D:$DC,MATCH($A34,Material_Detail!$DE:$DE,0)+1,27))),0,IFERROR(INDEX(Material_Detail!$D:$DC,MATCH($A34,Material_Detail!$DE:$DE,0),27),0)),SUMIFS(T_Shipments[Confirmed_Qty],T_Shipments[Part Name],$A34,T_Shipments[Effective_Week],27))</f>
        <v/>
      </c>
      <c r="AC34">
        <f>IF(COUNTIF(Material_Detail!$DE:$DE,$A34)&gt;0,IF(ISNUMBER(SEARCH("[済]",INDEX(Material_Detail!$D:$DC,MATCH($A34,Material_Detail!$DE:$DE,0)+1,28))),0,IFERROR(INDEX(Material_Detail!$D:$DC,MATCH($A34,Material_Detail!$DE:$DE,0),28),0)),SUMIFS(T_Shipments[Confirmed_Qty],T_Shipments[Part Name],$A34,T_Shipments[Effective_Week],28))</f>
        <v/>
      </c>
      <c r="AD34">
        <f>IF(COUNTIF(Material_Detail!$DE:$DE,$A34)&gt;0,IF(ISNUMBER(SEARCH("[済]",INDEX(Material_Detail!$D:$DC,MATCH($A34,Material_Detail!$DE:$DE,0)+1,29))),0,IFERROR(INDEX(Material_Detail!$D:$DC,MATCH($A34,Material_Detail!$DE:$DE,0),29),0)),SUMIFS(T_Shipments[Confirmed_Qty],T_Shipments[Part Name],$A34,T_Shipments[Effective_Week],29))</f>
        <v/>
      </c>
      <c r="AE34">
        <f>IF(COUNTIF(Material_Detail!$DE:$DE,$A34)&gt;0,IF(ISNUMBER(SEARCH("[済]",INDEX(Material_Detail!$D:$DC,MATCH($A34,Material_Detail!$DE:$DE,0)+1,30))),0,IFERROR(INDEX(Material_Detail!$D:$DC,MATCH($A34,Material_Detail!$DE:$DE,0),30),0)),SUMIFS(T_Shipments[Confirmed_Qty],T_Shipments[Part Name],$A34,T_Shipments[Effective_Week],30))</f>
        <v/>
      </c>
      <c r="AF34">
        <f>IF(COUNTIF(Material_Detail!$DE:$DE,$A34)&gt;0,IF(ISNUMBER(SEARCH("[済]",INDEX(Material_Detail!$D:$DC,MATCH($A34,Material_Detail!$DE:$DE,0)+1,31))),0,IFERROR(INDEX(Material_Detail!$D:$DC,MATCH($A34,Material_Detail!$DE:$DE,0),31),0)),SUMIFS(T_Shipments[Confirmed_Qty],T_Shipments[Part Name],$A34,T_Shipments[Effective_Week],31))</f>
        <v/>
      </c>
      <c r="AG34">
        <f>IF(COUNTIF(Material_Detail!$DE:$DE,$A34)&gt;0,IF(ISNUMBER(SEARCH("[済]",INDEX(Material_Detail!$D:$DC,MATCH($A34,Material_Detail!$DE:$DE,0)+1,32))),0,IFERROR(INDEX(Material_Detail!$D:$DC,MATCH($A34,Material_Detail!$DE:$DE,0),32),0)),SUMIFS(T_Shipments[Confirmed_Qty],T_Shipments[Part Name],$A34,T_Shipments[Effective_Week],32))</f>
        <v/>
      </c>
      <c r="AH34">
        <f>IF(COUNTIF(Material_Detail!$DE:$DE,$A34)&gt;0,IF(ISNUMBER(SEARCH("[済]",INDEX(Material_Detail!$D:$DC,MATCH($A34,Material_Detail!$DE:$DE,0)+1,33))),0,IFERROR(INDEX(Material_Detail!$D:$DC,MATCH($A34,Material_Detail!$DE:$DE,0),33),0)),SUMIFS(T_Shipments[Confirmed_Qty],T_Shipments[Part Name],$A34,T_Shipments[Effective_Week],33))</f>
        <v/>
      </c>
      <c r="AI34">
        <f>IF(COUNTIF(Material_Detail!$DE:$DE,$A34)&gt;0,IF(ISNUMBER(SEARCH("[済]",INDEX(Material_Detail!$D:$DC,MATCH($A34,Material_Detail!$DE:$DE,0)+1,34))),0,IFERROR(INDEX(Material_Detail!$D:$DC,MATCH($A34,Material_Detail!$DE:$DE,0),34),0)),SUMIFS(T_Shipments[Confirmed_Qty],T_Shipments[Part Name],$A34,T_Shipments[Effective_Week],34))</f>
        <v/>
      </c>
      <c r="AJ34">
        <f>IF(COUNTIF(Material_Detail!$DE:$DE,$A34)&gt;0,IF(ISNUMBER(SEARCH("[済]",INDEX(Material_Detail!$D:$DC,MATCH($A34,Material_Detail!$DE:$DE,0)+1,35))),0,IFERROR(INDEX(Material_Detail!$D:$DC,MATCH($A34,Material_Detail!$DE:$DE,0),35),0)),SUMIFS(T_Shipments[Confirmed_Qty],T_Shipments[Part Name],$A34,T_Shipments[Effective_Week],35))</f>
        <v/>
      </c>
      <c r="AK34">
        <f>IF(COUNTIF(Material_Detail!$DE:$DE,$A34)&gt;0,IF(ISNUMBER(SEARCH("[済]",INDEX(Material_Detail!$D:$DC,MATCH($A34,Material_Detail!$DE:$DE,0)+1,36))),0,IFERROR(INDEX(Material_Detail!$D:$DC,MATCH($A34,Material_Detail!$DE:$DE,0),36),0)),SUMIFS(T_Shipments[Confirmed_Qty],T_Shipments[Part Name],$A34,T_Shipments[Effective_Week],36))</f>
        <v/>
      </c>
      <c r="AL34">
        <f>IF(COUNTIF(Material_Detail!$DE:$DE,$A34)&gt;0,IF(ISNUMBER(SEARCH("[済]",INDEX(Material_Detail!$D:$DC,MATCH($A34,Material_Detail!$DE:$DE,0)+1,37))),0,IFERROR(INDEX(Material_Detail!$D:$DC,MATCH($A34,Material_Detail!$DE:$DE,0),37),0)),SUMIFS(T_Shipments[Confirmed_Qty],T_Shipments[Part Name],$A34,T_Shipments[Effective_Week],37))</f>
        <v/>
      </c>
      <c r="AM34">
        <f>IF(COUNTIF(Material_Detail!$DE:$DE,$A34)&gt;0,IF(ISNUMBER(SEARCH("[済]",INDEX(Material_Detail!$D:$DC,MATCH($A34,Material_Detail!$DE:$DE,0)+1,38))),0,IFERROR(INDEX(Material_Detail!$D:$DC,MATCH($A34,Material_Detail!$DE:$DE,0),38),0)),SUMIFS(T_Shipments[Confirmed_Qty],T_Shipments[Part Name],$A34,T_Shipments[Effective_Week],38))</f>
        <v/>
      </c>
      <c r="AN34">
        <f>IF(COUNTIF(Material_Detail!$DE:$DE,$A34)&gt;0,IF(ISNUMBER(SEARCH("[済]",INDEX(Material_Detail!$D:$DC,MATCH($A34,Material_Detail!$DE:$DE,0)+1,39))),0,IFERROR(INDEX(Material_Detail!$D:$DC,MATCH($A34,Material_Detail!$DE:$DE,0),39),0)),SUMIFS(T_Shipments[Confirmed_Qty],T_Shipments[Part Name],$A34,T_Shipments[Effective_Week],39))</f>
        <v/>
      </c>
      <c r="AO34">
        <f>IF(COUNTIF(Material_Detail!$DE:$DE,$A34)&gt;0,IF(ISNUMBER(SEARCH("[済]",INDEX(Material_Detail!$D:$DC,MATCH($A34,Material_Detail!$DE:$DE,0)+1,40))),0,IFERROR(INDEX(Material_Detail!$D:$DC,MATCH($A34,Material_Detail!$DE:$DE,0),40),0)),SUMIFS(T_Shipments[Confirmed_Qty],T_Shipments[Part Name],$A34,T_Shipments[Effective_Week],40))</f>
        <v/>
      </c>
      <c r="AP34">
        <f>IF(COUNTIF(Material_Detail!$DE:$DE,$A34)&gt;0,IF(ISNUMBER(SEARCH("[済]",INDEX(Material_Detail!$D:$DC,MATCH($A34,Material_Detail!$DE:$DE,0)+1,41))),0,IFERROR(INDEX(Material_Detail!$D:$DC,MATCH($A34,Material_Detail!$DE:$DE,0),41),0)),SUMIFS(T_Shipments[Confirmed_Qty],T_Shipments[Part Name],$A34,T_Shipments[Effective_Week],41))</f>
        <v/>
      </c>
      <c r="AQ34">
        <f>IF(COUNTIF(Material_Detail!$DE:$DE,$A34)&gt;0,IF(ISNUMBER(SEARCH("[済]",INDEX(Material_Detail!$D:$DC,MATCH($A34,Material_Detail!$DE:$DE,0)+1,42))),0,IFERROR(INDEX(Material_Detail!$D:$DC,MATCH($A34,Material_Detail!$DE:$DE,0),42),0)),SUMIFS(T_Shipments[Confirmed_Qty],T_Shipments[Part Name],$A34,T_Shipments[Effective_Week],42))</f>
        <v/>
      </c>
      <c r="AR34">
        <f>IF(COUNTIF(Material_Detail!$DE:$DE,$A34)&gt;0,IF(ISNUMBER(SEARCH("[済]",INDEX(Material_Detail!$D:$DC,MATCH($A34,Material_Detail!$DE:$DE,0)+1,43))),0,IFERROR(INDEX(Material_Detail!$D:$DC,MATCH($A34,Material_Detail!$DE:$DE,0),43),0)),SUMIFS(T_Shipments[Confirmed_Qty],T_Shipments[Part Name],$A34,T_Shipments[Effective_Week],43))</f>
        <v/>
      </c>
      <c r="AS34">
        <f>IF(COUNTIF(Material_Detail!$DE:$DE,$A34)&gt;0,IF(ISNUMBER(SEARCH("[済]",INDEX(Material_Detail!$D:$DC,MATCH($A34,Material_Detail!$DE:$DE,0)+1,44))),0,IFERROR(INDEX(Material_Detail!$D:$DC,MATCH($A34,Material_Detail!$DE:$DE,0),44),0)),SUMIFS(T_Shipments[Confirmed_Qty],T_Shipments[Part Name],$A34,T_Shipments[Effective_Week],44))</f>
        <v/>
      </c>
      <c r="AT34">
        <f>IF(COUNTIF(Material_Detail!$DE:$DE,$A34)&gt;0,IF(ISNUMBER(SEARCH("[済]",INDEX(Material_Detail!$D:$DC,MATCH($A34,Material_Detail!$DE:$DE,0)+1,45))),0,IFERROR(INDEX(Material_Detail!$D:$DC,MATCH($A34,Material_Detail!$DE:$DE,0),45),0)),SUMIFS(T_Shipments[Confirmed_Qty],T_Shipments[Part Name],$A34,T_Shipments[Effective_Week],45))</f>
        <v/>
      </c>
      <c r="AU34">
        <f>IF(COUNTIF(Material_Detail!$DE:$DE,$A34)&gt;0,IF(ISNUMBER(SEARCH("[済]",INDEX(Material_Detail!$D:$DC,MATCH($A34,Material_Detail!$DE:$DE,0)+1,46))),0,IFERROR(INDEX(Material_Detail!$D:$DC,MATCH($A34,Material_Detail!$DE:$DE,0),46),0)),SUMIFS(T_Shipments[Confirmed_Qty],T_Shipments[Part Name],$A34,T_Shipments[Effective_Week],46))</f>
        <v/>
      </c>
      <c r="AV34">
        <f>IF(COUNTIF(Material_Detail!$DE:$DE,$A34)&gt;0,IF(ISNUMBER(SEARCH("[済]",INDEX(Material_Detail!$D:$DC,MATCH($A34,Material_Detail!$DE:$DE,0)+1,47))),0,IFERROR(INDEX(Material_Detail!$D:$DC,MATCH($A34,Material_Detail!$DE:$DE,0),47),0)),SUMIFS(T_Shipments[Confirmed_Qty],T_Shipments[Part Name],$A34,T_Shipments[Effective_Week],47))</f>
        <v/>
      </c>
      <c r="AW34">
        <f>IF(COUNTIF(Material_Detail!$DE:$DE,$A34)&gt;0,IF(ISNUMBER(SEARCH("[済]",INDEX(Material_Detail!$D:$DC,MATCH($A34,Material_Detail!$DE:$DE,0)+1,48))),0,IFERROR(INDEX(Material_Detail!$D:$DC,MATCH($A34,Material_Detail!$DE:$DE,0),48),0)),SUMIFS(T_Shipments[Confirmed_Qty],T_Shipments[Part Name],$A34,T_Shipments[Effective_Week],48))</f>
        <v/>
      </c>
      <c r="AX34">
        <f>IF(COUNTIF(Material_Detail!$DE:$DE,$A34)&gt;0,IF(ISNUMBER(SEARCH("[済]",INDEX(Material_Detail!$D:$DC,MATCH($A34,Material_Detail!$DE:$DE,0)+1,49))),0,IFERROR(INDEX(Material_Detail!$D:$DC,MATCH($A34,Material_Detail!$DE:$DE,0),49),0)),SUMIFS(T_Shipments[Confirmed_Qty],T_Shipments[Part Name],$A34,T_Shipments[Effective_Week],49))</f>
        <v/>
      </c>
      <c r="AY34">
        <f>IF(COUNTIF(Material_Detail!$DE:$DE,$A34)&gt;0,IF(ISNUMBER(SEARCH("[済]",INDEX(Material_Detail!$D:$DC,MATCH($A34,Material_Detail!$DE:$DE,0)+1,50))),0,IFERROR(INDEX(Material_Detail!$D:$DC,MATCH($A34,Material_Detail!$DE:$DE,0),50),0)),SUMIFS(T_Shipments[Confirmed_Qty],T_Shipments[Part Name],$A34,T_Shipments[Effective_Week],50))</f>
        <v/>
      </c>
      <c r="AZ34">
        <f>IF(COUNTIF(Material_Detail!$DE:$DE,$A34)&gt;0,IF(ISNUMBER(SEARCH("[済]",INDEX(Material_Detail!$D:$DC,MATCH($A34,Material_Detail!$DE:$DE,0)+1,51))),0,IFERROR(INDEX(Material_Detail!$D:$DC,MATCH($A34,Material_Detail!$DE:$DE,0),51),0)),SUMIFS(T_Shipments[Confirmed_Qty],T_Shipments[Part Name],$A34,T_Shipments[Effective_Week],51))</f>
        <v/>
      </c>
      <c r="BA34">
        <f>IF(COUNTIF(Material_Detail!$DE:$DE,$A34)&gt;0,IF(ISNUMBER(SEARCH("[済]",INDEX(Material_Detail!$D:$DC,MATCH($A34,Material_Detail!$DE:$DE,0)+1,52))),0,IFERROR(INDEX(Material_Detail!$D:$DC,MATCH($A34,Material_Detail!$DE:$DE,0),52),0)),SUMIFS(T_Shipments[Confirmed_Qty],T_Shipments[Part Name],$A34,T_Shipments[Effective_Week],52))</f>
        <v/>
      </c>
      <c r="BB34">
        <f>IF(COUNTIF(Material_Detail!$DE:$DE,$A34)&gt;0,IF(ISNUMBER(SEARCH("[済]",INDEX(Material_Detail!$D:$DC,MATCH($A34,Material_Detail!$DE:$DE,0)+1,53))),0,IFERROR(INDEX(Material_Detail!$D:$DC,MATCH($A34,Material_Detail!$DE:$DE,0),53),0)),SUMIFS(T_Shipments[Confirmed_Qty],T_Shipments[Part Name],$A34,T_Shipments[Effective_Week],53))</f>
        <v/>
      </c>
      <c r="BC34">
        <f>IF(COUNTIF(Material_Detail!$DE:$DE,$A34)&gt;0,IF(ISNUMBER(SEARCH("[済]",INDEX(Material_Detail!$D:$DC,MATCH($A34,Material_Detail!$DE:$DE,0)+1,54))),0,IFERROR(INDEX(Material_Detail!$D:$DC,MATCH($A34,Material_Detail!$DE:$DE,0),54),0)),SUMIFS(T_Shipments[Confirmed_Qty],T_Shipments[Part Name],$A34,T_Shipments[Effective_Week],54))</f>
        <v/>
      </c>
      <c r="BD34">
        <f>IF(COUNTIF(Material_Detail!$DE:$DE,$A34)&gt;0,IF(ISNUMBER(SEARCH("[済]",INDEX(Material_Detail!$D:$DC,MATCH($A34,Material_Detail!$DE:$DE,0)+1,55))),0,IFERROR(INDEX(Material_Detail!$D:$DC,MATCH($A34,Material_Detail!$DE:$DE,0),55),0)),SUMIFS(T_Shipments[Confirmed_Qty],T_Shipments[Part Name],$A34,T_Shipments[Effective_Week],55))</f>
        <v/>
      </c>
      <c r="BE34">
        <f>IF(COUNTIF(Material_Detail!$DE:$DE,$A34)&gt;0,IF(ISNUMBER(SEARCH("[済]",INDEX(Material_Detail!$D:$DC,MATCH($A34,Material_Detail!$DE:$DE,0)+1,56))),0,IFERROR(INDEX(Material_Detail!$D:$DC,MATCH($A34,Material_Detail!$DE:$DE,0),56),0)),SUMIFS(T_Shipments[Confirmed_Qty],T_Shipments[Part Name],$A34,T_Shipments[Effective_Week],56))</f>
        <v/>
      </c>
      <c r="BF34">
        <f>IF(COUNTIF(Material_Detail!$DE:$DE,$A34)&gt;0,IF(ISNUMBER(SEARCH("[済]",INDEX(Material_Detail!$D:$DC,MATCH($A34,Material_Detail!$DE:$DE,0)+1,57))),0,IFERROR(INDEX(Material_Detail!$D:$DC,MATCH($A34,Material_Detail!$DE:$DE,0),57),0)),SUMIFS(T_Shipments[Confirmed_Qty],T_Shipments[Part Name],$A34,T_Shipments[Effective_Week],57))</f>
        <v/>
      </c>
      <c r="BG34">
        <f>IF(COUNTIF(Material_Detail!$DE:$DE,$A34)&gt;0,IF(ISNUMBER(SEARCH("[済]",INDEX(Material_Detail!$D:$DC,MATCH($A34,Material_Detail!$DE:$DE,0)+1,58))),0,IFERROR(INDEX(Material_Detail!$D:$DC,MATCH($A34,Material_Detail!$DE:$DE,0),58),0)),SUMIFS(T_Shipments[Confirmed_Qty],T_Shipments[Part Name],$A34,T_Shipments[Effective_Week],58))</f>
        <v/>
      </c>
      <c r="BH34">
        <f>IF(COUNTIF(Material_Detail!$DE:$DE,$A34)&gt;0,IF(ISNUMBER(SEARCH("[済]",INDEX(Material_Detail!$D:$DC,MATCH($A34,Material_Detail!$DE:$DE,0)+1,59))),0,IFERROR(INDEX(Material_Detail!$D:$DC,MATCH($A34,Material_Detail!$DE:$DE,0),59),0)),SUMIFS(T_Shipments[Confirmed_Qty],T_Shipments[Part Name],$A34,T_Shipments[Effective_Week],59))</f>
        <v/>
      </c>
      <c r="BI34">
        <f>IF(COUNTIF(Material_Detail!$DE:$DE,$A34)&gt;0,IF(ISNUMBER(SEARCH("[済]",INDEX(Material_Detail!$D:$DC,MATCH($A34,Material_Detail!$DE:$DE,0)+1,60))),0,IFERROR(INDEX(Material_Detail!$D:$DC,MATCH($A34,Material_Detail!$DE:$DE,0),60),0)),SUMIFS(T_Shipments[Confirmed_Qty],T_Shipments[Part Name],$A34,T_Shipments[Effective_Week],60))</f>
        <v/>
      </c>
      <c r="BJ34">
        <f>IF(COUNTIF(Material_Detail!$DE:$DE,$A34)&gt;0,IF(ISNUMBER(SEARCH("[済]",INDEX(Material_Detail!$D:$DC,MATCH($A34,Material_Detail!$DE:$DE,0)+1,61))),0,IFERROR(INDEX(Material_Detail!$D:$DC,MATCH($A34,Material_Detail!$DE:$DE,0),61),0)),SUMIFS(T_Shipments[Confirmed_Qty],T_Shipments[Part Name],$A34,T_Shipments[Effective_Week],61))</f>
        <v/>
      </c>
      <c r="BK34">
        <f>IF(COUNTIF(Material_Detail!$DE:$DE,$A34)&gt;0,IF(ISNUMBER(SEARCH("[済]",INDEX(Material_Detail!$D:$DC,MATCH($A34,Material_Detail!$DE:$DE,0)+1,62))),0,IFERROR(INDEX(Material_Detail!$D:$DC,MATCH($A34,Material_Detail!$DE:$DE,0),62),0)),SUMIFS(T_Shipments[Confirmed_Qty],T_Shipments[Part Name],$A34,T_Shipments[Effective_Week],62))</f>
        <v/>
      </c>
      <c r="BL34">
        <f>IF(COUNTIF(Material_Detail!$DE:$DE,$A34)&gt;0,IF(ISNUMBER(SEARCH("[済]",INDEX(Material_Detail!$D:$DC,MATCH($A34,Material_Detail!$DE:$DE,0)+1,63))),0,IFERROR(INDEX(Material_Detail!$D:$DC,MATCH($A34,Material_Detail!$DE:$DE,0),63),0)),SUMIFS(T_Shipments[Confirmed_Qty],T_Shipments[Part Name],$A34,T_Shipments[Effective_Week],63))</f>
        <v/>
      </c>
      <c r="BM34">
        <f>IF(COUNTIF(Material_Detail!$DE:$DE,$A34)&gt;0,IF(ISNUMBER(SEARCH("[済]",INDEX(Material_Detail!$D:$DC,MATCH($A34,Material_Detail!$DE:$DE,0)+1,64))),0,IFERROR(INDEX(Material_Detail!$D:$DC,MATCH($A34,Material_Detail!$DE:$DE,0),64),0)),SUMIFS(T_Shipments[Confirmed_Qty],T_Shipments[Part Name],$A34,T_Shipments[Effective_Week],64))</f>
        <v/>
      </c>
      <c r="BN34">
        <f>IF(COUNTIF(Material_Detail!$DE:$DE,$A34)&gt;0,IF(ISNUMBER(SEARCH("[済]",INDEX(Material_Detail!$D:$DC,MATCH($A34,Material_Detail!$DE:$DE,0)+1,65))),0,IFERROR(INDEX(Material_Detail!$D:$DC,MATCH($A34,Material_Detail!$DE:$DE,0),65),0)),SUMIFS(T_Shipments[Confirmed_Qty],T_Shipments[Part Name],$A34,T_Shipments[Effective_Week],65))</f>
        <v/>
      </c>
      <c r="BO34">
        <f>IF(COUNTIF(Material_Detail!$DE:$DE,$A34)&gt;0,IF(ISNUMBER(SEARCH("[済]",INDEX(Material_Detail!$D:$DC,MATCH($A34,Material_Detail!$DE:$DE,0)+1,66))),0,IFERROR(INDEX(Material_Detail!$D:$DC,MATCH($A34,Material_Detail!$DE:$DE,0),66),0)),SUMIFS(T_Shipments[Confirmed_Qty],T_Shipments[Part Name],$A34,T_Shipments[Effective_Week],66))</f>
        <v/>
      </c>
      <c r="BP34">
        <f>IF(COUNTIF(Material_Detail!$DE:$DE,$A34)&gt;0,IF(ISNUMBER(SEARCH("[済]",INDEX(Material_Detail!$D:$DC,MATCH($A34,Material_Detail!$DE:$DE,0)+1,67))),0,IFERROR(INDEX(Material_Detail!$D:$DC,MATCH($A34,Material_Detail!$DE:$DE,0),67),0)),SUMIFS(T_Shipments[Confirmed_Qty],T_Shipments[Part Name],$A34,T_Shipments[Effective_Week],67))</f>
        <v/>
      </c>
      <c r="BQ34">
        <f>IF(COUNTIF(Material_Detail!$DE:$DE,$A34)&gt;0,IF(ISNUMBER(SEARCH("[済]",INDEX(Material_Detail!$D:$DC,MATCH($A34,Material_Detail!$DE:$DE,0)+1,68))),0,IFERROR(INDEX(Material_Detail!$D:$DC,MATCH($A34,Material_Detail!$DE:$DE,0),68),0)),SUMIFS(T_Shipments[Confirmed_Qty],T_Shipments[Part Name],$A34,T_Shipments[Effective_Week],68))</f>
        <v/>
      </c>
      <c r="BR34">
        <f>IF(COUNTIF(Material_Detail!$DE:$DE,$A34)&gt;0,IF(ISNUMBER(SEARCH("[済]",INDEX(Material_Detail!$D:$DC,MATCH($A34,Material_Detail!$DE:$DE,0)+1,69))),0,IFERROR(INDEX(Material_Detail!$D:$DC,MATCH($A34,Material_Detail!$DE:$DE,0),69),0)),SUMIFS(T_Shipments[Confirmed_Qty],T_Shipments[Part Name],$A34,T_Shipments[Effective_Week],69))</f>
        <v/>
      </c>
      <c r="BS34">
        <f>IF(COUNTIF(Material_Detail!$DE:$DE,$A34)&gt;0,IF(ISNUMBER(SEARCH("[済]",INDEX(Material_Detail!$D:$DC,MATCH($A34,Material_Detail!$DE:$DE,0)+1,70))),0,IFERROR(INDEX(Material_Detail!$D:$DC,MATCH($A34,Material_Detail!$DE:$DE,0),70),0)),SUMIFS(T_Shipments[Confirmed_Qty],T_Shipments[Part Name],$A34,T_Shipments[Effective_Week],70))</f>
        <v/>
      </c>
      <c r="BT34">
        <f>IF(COUNTIF(Material_Detail!$DE:$DE,$A34)&gt;0,IF(ISNUMBER(SEARCH("[済]",INDEX(Material_Detail!$D:$DC,MATCH($A34,Material_Detail!$DE:$DE,0)+1,71))),0,IFERROR(INDEX(Material_Detail!$D:$DC,MATCH($A34,Material_Detail!$DE:$DE,0),71),0)),SUMIFS(T_Shipments[Confirmed_Qty],T_Shipments[Part Name],$A34,T_Shipments[Effective_Week],71))</f>
        <v/>
      </c>
      <c r="BU34">
        <f>IF(COUNTIF(Material_Detail!$DE:$DE,$A34)&gt;0,IF(ISNUMBER(SEARCH("[済]",INDEX(Material_Detail!$D:$DC,MATCH($A34,Material_Detail!$DE:$DE,0)+1,72))),0,IFERROR(INDEX(Material_Detail!$D:$DC,MATCH($A34,Material_Detail!$DE:$DE,0),72),0)),SUMIFS(T_Shipments[Confirmed_Qty],T_Shipments[Part Name],$A34,T_Shipments[Effective_Week],72))</f>
        <v/>
      </c>
      <c r="BV34">
        <f>IF(COUNTIF(Material_Detail!$DE:$DE,$A34)&gt;0,IF(ISNUMBER(SEARCH("[済]",INDEX(Material_Detail!$D:$DC,MATCH($A34,Material_Detail!$DE:$DE,0)+1,73))),0,IFERROR(INDEX(Material_Detail!$D:$DC,MATCH($A34,Material_Detail!$DE:$DE,0),73),0)),SUMIFS(T_Shipments[Confirmed_Qty],T_Shipments[Part Name],$A34,T_Shipments[Effective_Week],73))</f>
        <v/>
      </c>
      <c r="BW34">
        <f>IF(COUNTIF(Material_Detail!$DE:$DE,$A34)&gt;0,IF(ISNUMBER(SEARCH("[済]",INDEX(Material_Detail!$D:$DC,MATCH($A34,Material_Detail!$DE:$DE,0)+1,74))),0,IFERROR(INDEX(Material_Detail!$D:$DC,MATCH($A34,Material_Detail!$DE:$DE,0),74),0)),SUMIFS(T_Shipments[Confirmed_Qty],T_Shipments[Part Name],$A34,T_Shipments[Effective_Week],74))</f>
        <v/>
      </c>
      <c r="BX34">
        <f>IF(COUNTIF(Material_Detail!$DE:$DE,$A34)&gt;0,IF(ISNUMBER(SEARCH("[済]",INDEX(Material_Detail!$D:$DC,MATCH($A34,Material_Detail!$DE:$DE,0)+1,75))),0,IFERROR(INDEX(Material_Detail!$D:$DC,MATCH($A34,Material_Detail!$DE:$DE,0),75),0)),SUMIFS(T_Shipments[Confirmed_Qty],T_Shipments[Part Name],$A34,T_Shipments[Effective_Week],75))</f>
        <v/>
      </c>
      <c r="BY34">
        <f>IF(COUNTIF(Material_Detail!$DE:$DE,$A34)&gt;0,IF(ISNUMBER(SEARCH("[済]",INDEX(Material_Detail!$D:$DC,MATCH($A34,Material_Detail!$DE:$DE,0)+1,76))),0,IFERROR(INDEX(Material_Detail!$D:$DC,MATCH($A34,Material_Detail!$DE:$DE,0),76),0)),SUMIFS(T_Shipments[Confirmed_Qty],T_Shipments[Part Name],$A34,T_Shipments[Effective_Week],76))</f>
        <v/>
      </c>
      <c r="BZ34">
        <f>IF(COUNTIF(Material_Detail!$DE:$DE,$A34)&gt;0,IF(ISNUMBER(SEARCH("[済]",INDEX(Material_Detail!$D:$DC,MATCH($A34,Material_Detail!$DE:$DE,0)+1,77))),0,IFERROR(INDEX(Material_Detail!$D:$DC,MATCH($A34,Material_Detail!$DE:$DE,0),77),0)),SUMIFS(T_Shipments[Confirmed_Qty],T_Shipments[Part Name],$A34,T_Shipments[Effective_Week],77))</f>
        <v/>
      </c>
      <c r="CA34">
        <f>IF(COUNTIF(Material_Detail!$DE:$DE,$A34)&gt;0,IF(ISNUMBER(SEARCH("[済]",INDEX(Material_Detail!$D:$DC,MATCH($A34,Material_Detail!$DE:$DE,0)+1,78))),0,IFERROR(INDEX(Material_Detail!$D:$DC,MATCH($A34,Material_Detail!$DE:$DE,0),78),0)),SUMIFS(T_Shipments[Confirmed_Qty],T_Shipments[Part Name],$A34,T_Shipments[Effective_Week],78))</f>
        <v/>
      </c>
      <c r="CB34">
        <f>IF(COUNTIF(Material_Detail!$DE:$DE,$A34)&gt;0,IF(ISNUMBER(SEARCH("[済]",INDEX(Material_Detail!$D:$DC,MATCH($A34,Material_Detail!$DE:$DE,0)+1,79))),0,IFERROR(INDEX(Material_Detail!$D:$DC,MATCH($A34,Material_Detail!$DE:$DE,0),79),0)),SUMIFS(T_Shipments[Confirmed_Qty],T_Shipments[Part Name],$A34,T_Shipments[Effective_Week],79))</f>
        <v/>
      </c>
      <c r="CC34">
        <f>IF(COUNTIF(Material_Detail!$DE:$DE,$A34)&gt;0,IF(ISNUMBER(SEARCH("[済]",INDEX(Material_Detail!$D:$DC,MATCH($A34,Material_Detail!$DE:$DE,0)+1,80))),0,IFERROR(INDEX(Material_Detail!$D:$DC,MATCH($A34,Material_Detail!$DE:$DE,0),80),0)),SUMIFS(T_Shipments[Confirmed_Qty],T_Shipments[Part Name],$A34,T_Shipments[Effective_Week],80))</f>
        <v/>
      </c>
      <c r="CD34">
        <f>IF(COUNTIF(Material_Detail!$DE:$DE,$A34)&gt;0,IF(ISNUMBER(SEARCH("[済]",INDEX(Material_Detail!$D:$DC,MATCH($A34,Material_Detail!$DE:$DE,0)+1,81))),0,IFERROR(INDEX(Material_Detail!$D:$DC,MATCH($A34,Material_Detail!$DE:$DE,0),81),0)),SUMIFS(T_Shipments[Confirmed_Qty],T_Shipments[Part Name],$A34,T_Shipments[Effective_Week],81))</f>
        <v/>
      </c>
      <c r="CE34">
        <f>IF(COUNTIF(Material_Detail!$DE:$DE,$A34)&gt;0,IF(ISNUMBER(SEARCH("[済]",INDEX(Material_Detail!$D:$DC,MATCH($A34,Material_Detail!$DE:$DE,0)+1,82))),0,IFERROR(INDEX(Material_Detail!$D:$DC,MATCH($A34,Material_Detail!$DE:$DE,0),82),0)),SUMIFS(T_Shipments[Confirmed_Qty],T_Shipments[Part Name],$A34,T_Shipments[Effective_Week],82))</f>
        <v/>
      </c>
      <c r="CF34">
        <f>IF(COUNTIF(Material_Detail!$DE:$DE,$A34)&gt;0,IF(ISNUMBER(SEARCH("[済]",INDEX(Material_Detail!$D:$DC,MATCH($A34,Material_Detail!$DE:$DE,0)+1,83))),0,IFERROR(INDEX(Material_Detail!$D:$DC,MATCH($A34,Material_Detail!$DE:$DE,0),83),0)),SUMIFS(T_Shipments[Confirmed_Qty],T_Shipments[Part Name],$A34,T_Shipments[Effective_Week],83))</f>
        <v/>
      </c>
      <c r="CG34">
        <f>IF(COUNTIF(Material_Detail!$DE:$DE,$A34)&gt;0,IF(ISNUMBER(SEARCH("[済]",INDEX(Material_Detail!$D:$DC,MATCH($A34,Material_Detail!$DE:$DE,0)+1,84))),0,IFERROR(INDEX(Material_Detail!$D:$DC,MATCH($A34,Material_Detail!$DE:$DE,0),84),0)),SUMIFS(T_Shipments[Confirmed_Qty],T_Shipments[Part Name],$A34,T_Shipments[Effective_Week],84))</f>
        <v/>
      </c>
      <c r="CH34">
        <f>IF(COUNTIF(Material_Detail!$DE:$DE,$A34)&gt;0,IF(ISNUMBER(SEARCH("[済]",INDEX(Material_Detail!$D:$DC,MATCH($A34,Material_Detail!$DE:$DE,0)+1,85))),0,IFERROR(INDEX(Material_Detail!$D:$DC,MATCH($A34,Material_Detail!$DE:$DE,0),85),0)),SUMIFS(T_Shipments[Confirmed_Qty],T_Shipments[Part Name],$A34,T_Shipments[Effective_Week],85))</f>
        <v/>
      </c>
      <c r="CI34">
        <f>IF(COUNTIF(Material_Detail!$DE:$DE,$A34)&gt;0,IF(ISNUMBER(SEARCH("[済]",INDEX(Material_Detail!$D:$DC,MATCH($A34,Material_Detail!$DE:$DE,0)+1,86))),0,IFERROR(INDEX(Material_Detail!$D:$DC,MATCH($A34,Material_Detail!$DE:$DE,0),86),0)),SUMIFS(T_Shipments[Confirmed_Qty],T_Shipments[Part Name],$A34,T_Shipments[Effective_Week],86))</f>
        <v/>
      </c>
      <c r="CJ34">
        <f>IF(COUNTIF(Material_Detail!$DE:$DE,$A34)&gt;0,IF(ISNUMBER(SEARCH("[済]",INDEX(Material_Detail!$D:$DC,MATCH($A34,Material_Detail!$DE:$DE,0)+1,87))),0,IFERROR(INDEX(Material_Detail!$D:$DC,MATCH($A34,Material_Detail!$DE:$DE,0),87),0)),SUMIFS(T_Shipments[Confirmed_Qty],T_Shipments[Part Name],$A34,T_Shipments[Effective_Week],87))</f>
        <v/>
      </c>
      <c r="CK34">
        <f>IF(COUNTIF(Material_Detail!$DE:$DE,$A34)&gt;0,IF(ISNUMBER(SEARCH("[済]",INDEX(Material_Detail!$D:$DC,MATCH($A34,Material_Detail!$DE:$DE,0)+1,88))),0,IFERROR(INDEX(Material_Detail!$D:$DC,MATCH($A34,Material_Detail!$DE:$DE,0),88),0)),SUMIFS(T_Shipments[Confirmed_Qty],T_Shipments[Part Name],$A34,T_Shipments[Effective_Week],88))</f>
        <v/>
      </c>
      <c r="CL34">
        <f>IF(COUNTIF(Material_Detail!$DE:$DE,$A34)&gt;0,IF(ISNUMBER(SEARCH("[済]",INDEX(Material_Detail!$D:$DC,MATCH($A34,Material_Detail!$DE:$DE,0)+1,89))),0,IFERROR(INDEX(Material_Detail!$D:$DC,MATCH($A34,Material_Detail!$DE:$DE,0),89),0)),SUMIFS(T_Shipments[Confirmed_Qty],T_Shipments[Part Name],$A34,T_Shipments[Effective_Week],89))</f>
        <v/>
      </c>
      <c r="CM34">
        <f>IF(COUNTIF(Material_Detail!$DE:$DE,$A34)&gt;0,IF(ISNUMBER(SEARCH("[済]",INDEX(Material_Detail!$D:$DC,MATCH($A34,Material_Detail!$DE:$DE,0)+1,90))),0,IFERROR(INDEX(Material_Detail!$D:$DC,MATCH($A34,Material_Detail!$DE:$DE,0),90),0)),SUMIFS(T_Shipments[Confirmed_Qty],T_Shipments[Part Name],$A34,T_Shipments[Effective_Week],90))</f>
        <v/>
      </c>
      <c r="CN34">
        <f>IF(COUNTIF(Material_Detail!$DE:$DE,$A34)&gt;0,IF(ISNUMBER(SEARCH("[済]",INDEX(Material_Detail!$D:$DC,MATCH($A34,Material_Detail!$DE:$DE,0)+1,91))),0,IFERROR(INDEX(Material_Detail!$D:$DC,MATCH($A34,Material_Detail!$DE:$DE,0),91),0)),SUMIFS(T_Shipments[Confirmed_Qty],T_Shipments[Part Name],$A34,T_Shipments[Effective_Week],91))</f>
        <v/>
      </c>
      <c r="CO34">
        <f>IF(COUNTIF(Material_Detail!$DE:$DE,$A34)&gt;0,IF(ISNUMBER(SEARCH("[済]",INDEX(Material_Detail!$D:$DC,MATCH($A34,Material_Detail!$DE:$DE,0)+1,92))),0,IFERROR(INDEX(Material_Detail!$D:$DC,MATCH($A34,Material_Detail!$DE:$DE,0),92),0)),SUMIFS(T_Shipments[Confirmed_Qty],T_Shipments[Part Name],$A34,T_Shipments[Effective_Week],92))</f>
        <v/>
      </c>
      <c r="CP34">
        <f>IF(COUNTIF(Material_Detail!$DE:$DE,$A34)&gt;0,IF(ISNUMBER(SEARCH("[済]",INDEX(Material_Detail!$D:$DC,MATCH($A34,Material_Detail!$DE:$DE,0)+1,93))),0,IFERROR(INDEX(Material_Detail!$D:$DC,MATCH($A34,Material_Detail!$DE:$DE,0),93),0)),SUMIFS(T_Shipments[Confirmed_Qty],T_Shipments[Part Name],$A34,T_Shipments[Effective_Week],93))</f>
        <v/>
      </c>
      <c r="CQ34">
        <f>IF(COUNTIF(Material_Detail!$DE:$DE,$A34)&gt;0,IF(ISNUMBER(SEARCH("[済]",INDEX(Material_Detail!$D:$DC,MATCH($A34,Material_Detail!$DE:$DE,0)+1,94))),0,IFERROR(INDEX(Material_Detail!$D:$DC,MATCH($A34,Material_Detail!$DE:$DE,0),94),0)),SUMIFS(T_Shipments[Confirmed_Qty],T_Shipments[Part Name],$A34,T_Shipments[Effective_Week],94))</f>
        <v/>
      </c>
      <c r="CR34">
        <f>IF(COUNTIF(Material_Detail!$DE:$DE,$A34)&gt;0,IF(ISNUMBER(SEARCH("[済]",INDEX(Material_Detail!$D:$DC,MATCH($A34,Material_Detail!$DE:$DE,0)+1,95))),0,IFERROR(INDEX(Material_Detail!$D:$DC,MATCH($A34,Material_Detail!$DE:$DE,0),95),0)),SUMIFS(T_Shipments[Confirmed_Qty],T_Shipments[Part Name],$A34,T_Shipments[Effective_Week],95))</f>
        <v/>
      </c>
      <c r="CS34">
        <f>IF(COUNTIF(Material_Detail!$DE:$DE,$A34)&gt;0,IF(ISNUMBER(SEARCH("[済]",INDEX(Material_Detail!$D:$DC,MATCH($A34,Material_Detail!$DE:$DE,0)+1,96))),0,IFERROR(INDEX(Material_Detail!$D:$DC,MATCH($A34,Material_Detail!$DE:$DE,0),96),0)),SUMIFS(T_Shipments[Confirmed_Qty],T_Shipments[Part Name],$A34,T_Shipments[Effective_Week],96))</f>
        <v/>
      </c>
      <c r="CT34">
        <f>IF(COUNTIF(Material_Detail!$DE:$DE,$A34)&gt;0,IF(ISNUMBER(SEARCH("[済]",INDEX(Material_Detail!$D:$DC,MATCH($A34,Material_Detail!$DE:$DE,0)+1,97))),0,IFERROR(INDEX(Material_Detail!$D:$DC,MATCH($A34,Material_Detail!$DE:$DE,0),97),0)),SUMIFS(T_Shipments[Confirmed_Qty],T_Shipments[Part Name],$A34,T_Shipments[Effective_Week],97))</f>
        <v/>
      </c>
      <c r="CU34">
        <f>IF(COUNTIF(Material_Detail!$DE:$DE,$A34)&gt;0,IF(ISNUMBER(SEARCH("[済]",INDEX(Material_Detail!$D:$DC,MATCH($A34,Material_Detail!$DE:$DE,0)+1,98))),0,IFERROR(INDEX(Material_Detail!$D:$DC,MATCH($A34,Material_Detail!$DE:$DE,0),98),0)),SUMIFS(T_Shipments[Confirmed_Qty],T_Shipments[Part Name],$A34,T_Shipments[Effective_Week],98))</f>
        <v/>
      </c>
      <c r="CV34">
        <f>IF(COUNTIF(Material_Detail!$DE:$DE,$A34)&gt;0,IF(ISNUMBER(SEARCH("[済]",INDEX(Material_Detail!$D:$DC,MATCH($A34,Material_Detail!$DE:$DE,0)+1,99))),0,IFERROR(INDEX(Material_Detail!$D:$DC,MATCH($A34,Material_Detail!$DE:$DE,0),99),0)),SUMIFS(T_Shipments[Confirmed_Qty],T_Shipments[Part Name],$A34,T_Shipments[Effective_Week],99))</f>
        <v/>
      </c>
      <c r="CW34">
        <f>IF(COUNTIF(Material_Detail!$DE:$DE,$A34)&gt;0,IF(ISNUMBER(SEARCH("[済]",INDEX(Material_Detail!$D:$DC,MATCH($A34,Material_Detail!$DE:$DE,0)+1,100))),0,IFERROR(INDEX(Material_Detail!$D:$DC,MATCH($A34,Material_Detail!$DE:$DE,0),100),0)),SUMIFS(T_Shipments[Confirmed_Qty],T_Shipments[Part Name],$A34,T_Shipments[Effective_Week],100))</f>
        <v/>
      </c>
      <c r="CX34">
        <f>IF(COUNTIF(Material_Detail!$DE:$DE,$A34)&gt;0,IF(ISNUMBER(SEARCH("[済]",INDEX(Material_Detail!$D:$DC,MATCH($A34,Material_Detail!$DE:$DE,0)+1,101))),0,IFERROR(INDEX(Material_Detail!$D:$DC,MATCH($A34,Material_Detail!$DE:$DE,0),101),0)),SUMIFS(T_Shipments[Confirmed_Qty],T_Shipments[Part Name],$A34,T_Shipments[Effective_Week],101))</f>
        <v/>
      </c>
      <c r="CY34">
        <f>IF(COUNTIF(Material_Detail!$DE:$DE,$A34)&gt;0,IF(ISNUMBER(SEARCH("[済]",INDEX(Material_Detail!$D:$DC,MATCH($A34,Material_Detail!$DE:$DE,0)+1,102))),0,IFERROR(INDEX(Material_Detail!$D:$DC,MATCH($A34,Material_Detail!$DE:$DE,0),102),0)),SUMIFS(T_Shipments[Confirmed_Qty],T_Shipments[Part Name],$A34,T_Shipments[Effective_Week],102))</f>
        <v/>
      </c>
      <c r="CZ34">
        <f>IF(COUNTIF(Material_Detail!$DE:$DE,$A34)&gt;0,IF(ISNUMBER(SEARCH("[済]",INDEX(Material_Detail!$D:$DC,MATCH($A34,Material_Detail!$DE:$DE,0)+1,103))),0,IFERROR(INDEX(Material_Detail!$D:$DC,MATCH($A34,Material_Detail!$DE:$DE,0),103),0)),SUMIFS(T_Shipments[Confirmed_Qty],T_Shipments[Part Name],$A34,T_Shipments[Effective_Week],103))</f>
        <v/>
      </c>
      <c r="DA34">
        <f>IF(COUNTIF(Material_Detail!$DE:$DE,$A34)&gt;0,IF(ISNUMBER(SEARCH("[済]",INDEX(Material_Detail!$D:$DC,MATCH($A34,Material_Detail!$DE:$DE,0)+1,104))),0,IFERROR(INDEX(Material_Detail!$D:$DC,MATCH($A34,Material_Detail!$DE:$DE,0),104),0)),SUMIFS(T_Shipments[Confirmed_Qty],T_Shipments[Part Name],$A34,T_Shipments[Effective_Week],104))</f>
        <v/>
      </c>
    </row>
    <row r="35">
      <c r="A35" t="inlineStr">
        <is>
          <t>CHEM-1660</t>
        </is>
      </c>
      <c r="B35">
        <f>IF(COUNTIF(Material_Detail!$DE:$DE,$A35)&gt;0,IF(ISNUMBER(SEARCH("[済]",INDEX(Material_Detail!$D:$DC,MATCH($A35,Material_Detail!$DE:$DE,0)+1,1))),0,IFERROR(INDEX(Material_Detail!$D:$DC,MATCH($A35,Material_Detail!$DE:$DE,0),1),0)),SUMIFS(T_Shipments[Confirmed_Qty],T_Shipments[Part Name],$A35,T_Shipments[Effective_Week],1))</f>
        <v/>
      </c>
      <c r="C35">
        <f>IF(COUNTIF(Material_Detail!$DE:$DE,$A35)&gt;0,IF(ISNUMBER(SEARCH("[済]",INDEX(Material_Detail!$D:$DC,MATCH($A35,Material_Detail!$DE:$DE,0)+1,2))),0,IFERROR(INDEX(Material_Detail!$D:$DC,MATCH($A35,Material_Detail!$DE:$DE,0),2),0)),SUMIFS(T_Shipments[Confirmed_Qty],T_Shipments[Part Name],$A35,T_Shipments[Effective_Week],2))</f>
        <v/>
      </c>
      <c r="D35">
        <f>IF(COUNTIF(Material_Detail!$DE:$DE,$A35)&gt;0,IF(ISNUMBER(SEARCH("[済]",INDEX(Material_Detail!$D:$DC,MATCH($A35,Material_Detail!$DE:$DE,0)+1,3))),0,IFERROR(INDEX(Material_Detail!$D:$DC,MATCH($A35,Material_Detail!$DE:$DE,0),3),0)),SUMIFS(T_Shipments[Confirmed_Qty],T_Shipments[Part Name],$A35,T_Shipments[Effective_Week],3))</f>
        <v/>
      </c>
      <c r="E35">
        <f>IF(COUNTIF(Material_Detail!$DE:$DE,$A35)&gt;0,IF(ISNUMBER(SEARCH("[済]",INDEX(Material_Detail!$D:$DC,MATCH($A35,Material_Detail!$DE:$DE,0)+1,4))),0,IFERROR(INDEX(Material_Detail!$D:$DC,MATCH($A35,Material_Detail!$DE:$DE,0),4),0)),SUMIFS(T_Shipments[Confirmed_Qty],T_Shipments[Part Name],$A35,T_Shipments[Effective_Week],4))</f>
        <v/>
      </c>
      <c r="F35">
        <f>IF(COUNTIF(Material_Detail!$DE:$DE,$A35)&gt;0,IF(ISNUMBER(SEARCH("[済]",INDEX(Material_Detail!$D:$DC,MATCH($A35,Material_Detail!$DE:$DE,0)+1,5))),0,IFERROR(INDEX(Material_Detail!$D:$DC,MATCH($A35,Material_Detail!$DE:$DE,0),5),0)),SUMIFS(T_Shipments[Confirmed_Qty],T_Shipments[Part Name],$A35,T_Shipments[Effective_Week],5))</f>
        <v/>
      </c>
      <c r="G35">
        <f>IF(COUNTIF(Material_Detail!$DE:$DE,$A35)&gt;0,IF(ISNUMBER(SEARCH("[済]",INDEX(Material_Detail!$D:$DC,MATCH($A35,Material_Detail!$DE:$DE,0)+1,6))),0,IFERROR(INDEX(Material_Detail!$D:$DC,MATCH($A35,Material_Detail!$DE:$DE,0),6),0)),SUMIFS(T_Shipments[Confirmed_Qty],T_Shipments[Part Name],$A35,T_Shipments[Effective_Week],6))</f>
        <v/>
      </c>
      <c r="H35">
        <f>IF(COUNTIF(Material_Detail!$DE:$DE,$A35)&gt;0,IF(ISNUMBER(SEARCH("[済]",INDEX(Material_Detail!$D:$DC,MATCH($A35,Material_Detail!$DE:$DE,0)+1,7))),0,IFERROR(INDEX(Material_Detail!$D:$DC,MATCH($A35,Material_Detail!$DE:$DE,0),7),0)),SUMIFS(T_Shipments[Confirmed_Qty],T_Shipments[Part Name],$A35,T_Shipments[Effective_Week],7))</f>
        <v/>
      </c>
      <c r="I35">
        <f>IF(COUNTIF(Material_Detail!$DE:$DE,$A35)&gt;0,IF(ISNUMBER(SEARCH("[済]",INDEX(Material_Detail!$D:$DC,MATCH($A35,Material_Detail!$DE:$DE,0)+1,8))),0,IFERROR(INDEX(Material_Detail!$D:$DC,MATCH($A35,Material_Detail!$DE:$DE,0),8),0)),SUMIFS(T_Shipments[Confirmed_Qty],T_Shipments[Part Name],$A35,T_Shipments[Effective_Week],8))</f>
        <v/>
      </c>
      <c r="J35">
        <f>IF(COUNTIF(Material_Detail!$DE:$DE,$A35)&gt;0,IF(ISNUMBER(SEARCH("[済]",INDEX(Material_Detail!$D:$DC,MATCH($A35,Material_Detail!$DE:$DE,0)+1,9))),0,IFERROR(INDEX(Material_Detail!$D:$DC,MATCH($A35,Material_Detail!$DE:$DE,0),9),0)),SUMIFS(T_Shipments[Confirmed_Qty],T_Shipments[Part Name],$A35,T_Shipments[Effective_Week],9))</f>
        <v/>
      </c>
      <c r="K35">
        <f>IF(COUNTIF(Material_Detail!$DE:$DE,$A35)&gt;0,IF(ISNUMBER(SEARCH("[済]",INDEX(Material_Detail!$D:$DC,MATCH($A35,Material_Detail!$DE:$DE,0)+1,10))),0,IFERROR(INDEX(Material_Detail!$D:$DC,MATCH($A35,Material_Detail!$DE:$DE,0),10),0)),SUMIFS(T_Shipments[Confirmed_Qty],T_Shipments[Part Name],$A35,T_Shipments[Effective_Week],10))</f>
        <v/>
      </c>
      <c r="L35">
        <f>IF(COUNTIF(Material_Detail!$DE:$DE,$A35)&gt;0,IF(ISNUMBER(SEARCH("[済]",INDEX(Material_Detail!$D:$DC,MATCH($A35,Material_Detail!$DE:$DE,0)+1,11))),0,IFERROR(INDEX(Material_Detail!$D:$DC,MATCH($A35,Material_Detail!$DE:$DE,0),11),0)),SUMIFS(T_Shipments[Confirmed_Qty],T_Shipments[Part Name],$A35,T_Shipments[Effective_Week],11))</f>
        <v/>
      </c>
      <c r="M35">
        <f>IF(COUNTIF(Material_Detail!$DE:$DE,$A35)&gt;0,IF(ISNUMBER(SEARCH("[済]",INDEX(Material_Detail!$D:$DC,MATCH($A35,Material_Detail!$DE:$DE,0)+1,12))),0,IFERROR(INDEX(Material_Detail!$D:$DC,MATCH($A35,Material_Detail!$DE:$DE,0),12),0)),SUMIFS(T_Shipments[Confirmed_Qty],T_Shipments[Part Name],$A35,T_Shipments[Effective_Week],12))</f>
        <v/>
      </c>
      <c r="N35">
        <f>IF(COUNTIF(Material_Detail!$DE:$DE,$A35)&gt;0,IF(ISNUMBER(SEARCH("[済]",INDEX(Material_Detail!$D:$DC,MATCH($A35,Material_Detail!$DE:$DE,0)+1,13))),0,IFERROR(INDEX(Material_Detail!$D:$DC,MATCH($A35,Material_Detail!$DE:$DE,0),13),0)),SUMIFS(T_Shipments[Confirmed_Qty],T_Shipments[Part Name],$A35,T_Shipments[Effective_Week],13))</f>
        <v/>
      </c>
      <c r="O35">
        <f>IF(COUNTIF(Material_Detail!$DE:$DE,$A35)&gt;0,IF(ISNUMBER(SEARCH("[済]",INDEX(Material_Detail!$D:$DC,MATCH($A35,Material_Detail!$DE:$DE,0)+1,14))),0,IFERROR(INDEX(Material_Detail!$D:$DC,MATCH($A35,Material_Detail!$DE:$DE,0),14),0)),SUMIFS(T_Shipments[Confirmed_Qty],T_Shipments[Part Name],$A35,T_Shipments[Effective_Week],14))</f>
        <v/>
      </c>
      <c r="P35">
        <f>IF(COUNTIF(Material_Detail!$DE:$DE,$A35)&gt;0,IF(ISNUMBER(SEARCH("[済]",INDEX(Material_Detail!$D:$DC,MATCH($A35,Material_Detail!$DE:$DE,0)+1,15))),0,IFERROR(INDEX(Material_Detail!$D:$DC,MATCH($A35,Material_Detail!$DE:$DE,0),15),0)),SUMIFS(T_Shipments[Confirmed_Qty],T_Shipments[Part Name],$A35,T_Shipments[Effective_Week],15))</f>
        <v/>
      </c>
      <c r="Q35">
        <f>IF(COUNTIF(Material_Detail!$DE:$DE,$A35)&gt;0,IF(ISNUMBER(SEARCH("[済]",INDEX(Material_Detail!$D:$DC,MATCH($A35,Material_Detail!$DE:$DE,0)+1,16))),0,IFERROR(INDEX(Material_Detail!$D:$DC,MATCH($A35,Material_Detail!$DE:$DE,0),16),0)),SUMIFS(T_Shipments[Confirmed_Qty],T_Shipments[Part Name],$A35,T_Shipments[Effective_Week],16))</f>
        <v/>
      </c>
      <c r="R35">
        <f>IF(COUNTIF(Material_Detail!$DE:$DE,$A35)&gt;0,IF(ISNUMBER(SEARCH("[済]",INDEX(Material_Detail!$D:$DC,MATCH($A35,Material_Detail!$DE:$DE,0)+1,17))),0,IFERROR(INDEX(Material_Detail!$D:$DC,MATCH($A35,Material_Detail!$DE:$DE,0),17),0)),SUMIFS(T_Shipments[Confirmed_Qty],T_Shipments[Part Name],$A35,T_Shipments[Effective_Week],17))</f>
        <v/>
      </c>
      <c r="S35">
        <f>IF(COUNTIF(Material_Detail!$DE:$DE,$A35)&gt;0,IF(ISNUMBER(SEARCH("[済]",INDEX(Material_Detail!$D:$DC,MATCH($A35,Material_Detail!$DE:$DE,0)+1,18))),0,IFERROR(INDEX(Material_Detail!$D:$DC,MATCH($A35,Material_Detail!$DE:$DE,0),18),0)),SUMIFS(T_Shipments[Confirmed_Qty],T_Shipments[Part Name],$A35,T_Shipments[Effective_Week],18))</f>
        <v/>
      </c>
      <c r="T35">
        <f>IF(COUNTIF(Material_Detail!$DE:$DE,$A35)&gt;0,IF(ISNUMBER(SEARCH("[済]",INDEX(Material_Detail!$D:$DC,MATCH($A35,Material_Detail!$DE:$DE,0)+1,19))),0,IFERROR(INDEX(Material_Detail!$D:$DC,MATCH($A35,Material_Detail!$DE:$DE,0),19),0)),SUMIFS(T_Shipments[Confirmed_Qty],T_Shipments[Part Name],$A35,T_Shipments[Effective_Week],19))</f>
        <v/>
      </c>
      <c r="U35">
        <f>IF(COUNTIF(Material_Detail!$DE:$DE,$A35)&gt;0,IF(ISNUMBER(SEARCH("[済]",INDEX(Material_Detail!$D:$DC,MATCH($A35,Material_Detail!$DE:$DE,0)+1,20))),0,IFERROR(INDEX(Material_Detail!$D:$DC,MATCH($A35,Material_Detail!$DE:$DE,0),20),0)),SUMIFS(T_Shipments[Confirmed_Qty],T_Shipments[Part Name],$A35,T_Shipments[Effective_Week],20))</f>
        <v/>
      </c>
      <c r="V35">
        <f>IF(COUNTIF(Material_Detail!$DE:$DE,$A35)&gt;0,IF(ISNUMBER(SEARCH("[済]",INDEX(Material_Detail!$D:$DC,MATCH($A35,Material_Detail!$DE:$DE,0)+1,21))),0,IFERROR(INDEX(Material_Detail!$D:$DC,MATCH($A35,Material_Detail!$DE:$DE,0),21),0)),SUMIFS(T_Shipments[Confirmed_Qty],T_Shipments[Part Name],$A35,T_Shipments[Effective_Week],21))</f>
        <v/>
      </c>
      <c r="W35">
        <f>IF(COUNTIF(Material_Detail!$DE:$DE,$A35)&gt;0,IF(ISNUMBER(SEARCH("[済]",INDEX(Material_Detail!$D:$DC,MATCH($A35,Material_Detail!$DE:$DE,0)+1,22))),0,IFERROR(INDEX(Material_Detail!$D:$DC,MATCH($A35,Material_Detail!$DE:$DE,0),22),0)),SUMIFS(T_Shipments[Confirmed_Qty],T_Shipments[Part Name],$A35,T_Shipments[Effective_Week],22))</f>
        <v/>
      </c>
      <c r="X35">
        <f>IF(COUNTIF(Material_Detail!$DE:$DE,$A35)&gt;0,IF(ISNUMBER(SEARCH("[済]",INDEX(Material_Detail!$D:$DC,MATCH($A35,Material_Detail!$DE:$DE,0)+1,23))),0,IFERROR(INDEX(Material_Detail!$D:$DC,MATCH($A35,Material_Detail!$DE:$DE,0),23),0)),SUMIFS(T_Shipments[Confirmed_Qty],T_Shipments[Part Name],$A35,T_Shipments[Effective_Week],23))</f>
        <v/>
      </c>
      <c r="Y35">
        <f>IF(COUNTIF(Material_Detail!$DE:$DE,$A35)&gt;0,IF(ISNUMBER(SEARCH("[済]",INDEX(Material_Detail!$D:$DC,MATCH($A35,Material_Detail!$DE:$DE,0)+1,24))),0,IFERROR(INDEX(Material_Detail!$D:$DC,MATCH($A35,Material_Detail!$DE:$DE,0),24),0)),SUMIFS(T_Shipments[Confirmed_Qty],T_Shipments[Part Name],$A35,T_Shipments[Effective_Week],24))</f>
        <v/>
      </c>
      <c r="Z35">
        <f>IF(COUNTIF(Material_Detail!$DE:$DE,$A35)&gt;0,IF(ISNUMBER(SEARCH("[済]",INDEX(Material_Detail!$D:$DC,MATCH($A35,Material_Detail!$DE:$DE,0)+1,25))),0,IFERROR(INDEX(Material_Detail!$D:$DC,MATCH($A35,Material_Detail!$DE:$DE,0),25),0)),SUMIFS(T_Shipments[Confirmed_Qty],T_Shipments[Part Name],$A35,T_Shipments[Effective_Week],25))</f>
        <v/>
      </c>
      <c r="AA35">
        <f>IF(COUNTIF(Material_Detail!$DE:$DE,$A35)&gt;0,IF(ISNUMBER(SEARCH("[済]",INDEX(Material_Detail!$D:$DC,MATCH($A35,Material_Detail!$DE:$DE,0)+1,26))),0,IFERROR(INDEX(Material_Detail!$D:$DC,MATCH($A35,Material_Detail!$DE:$DE,0),26),0)),SUMIFS(T_Shipments[Confirmed_Qty],T_Shipments[Part Name],$A35,T_Shipments[Effective_Week],26))</f>
        <v/>
      </c>
      <c r="AB35">
        <f>IF(COUNTIF(Material_Detail!$DE:$DE,$A35)&gt;0,IF(ISNUMBER(SEARCH("[済]",INDEX(Material_Detail!$D:$DC,MATCH($A35,Material_Detail!$DE:$DE,0)+1,27))),0,IFERROR(INDEX(Material_Detail!$D:$DC,MATCH($A35,Material_Detail!$DE:$DE,0),27),0)),SUMIFS(T_Shipments[Confirmed_Qty],T_Shipments[Part Name],$A35,T_Shipments[Effective_Week],27))</f>
        <v/>
      </c>
      <c r="AC35">
        <f>IF(COUNTIF(Material_Detail!$DE:$DE,$A35)&gt;0,IF(ISNUMBER(SEARCH("[済]",INDEX(Material_Detail!$D:$DC,MATCH($A35,Material_Detail!$DE:$DE,0)+1,28))),0,IFERROR(INDEX(Material_Detail!$D:$DC,MATCH($A35,Material_Detail!$DE:$DE,0),28),0)),SUMIFS(T_Shipments[Confirmed_Qty],T_Shipments[Part Name],$A35,T_Shipments[Effective_Week],28))</f>
        <v/>
      </c>
      <c r="AD35">
        <f>IF(COUNTIF(Material_Detail!$DE:$DE,$A35)&gt;0,IF(ISNUMBER(SEARCH("[済]",INDEX(Material_Detail!$D:$DC,MATCH($A35,Material_Detail!$DE:$DE,0)+1,29))),0,IFERROR(INDEX(Material_Detail!$D:$DC,MATCH($A35,Material_Detail!$DE:$DE,0),29),0)),SUMIFS(T_Shipments[Confirmed_Qty],T_Shipments[Part Name],$A35,T_Shipments[Effective_Week],29))</f>
        <v/>
      </c>
      <c r="AE35">
        <f>IF(COUNTIF(Material_Detail!$DE:$DE,$A35)&gt;0,IF(ISNUMBER(SEARCH("[済]",INDEX(Material_Detail!$D:$DC,MATCH($A35,Material_Detail!$DE:$DE,0)+1,30))),0,IFERROR(INDEX(Material_Detail!$D:$DC,MATCH($A35,Material_Detail!$DE:$DE,0),30),0)),SUMIFS(T_Shipments[Confirmed_Qty],T_Shipments[Part Name],$A35,T_Shipments[Effective_Week],30))</f>
        <v/>
      </c>
      <c r="AF35">
        <f>IF(COUNTIF(Material_Detail!$DE:$DE,$A35)&gt;0,IF(ISNUMBER(SEARCH("[済]",INDEX(Material_Detail!$D:$DC,MATCH($A35,Material_Detail!$DE:$DE,0)+1,31))),0,IFERROR(INDEX(Material_Detail!$D:$DC,MATCH($A35,Material_Detail!$DE:$DE,0),31),0)),SUMIFS(T_Shipments[Confirmed_Qty],T_Shipments[Part Name],$A35,T_Shipments[Effective_Week],31))</f>
        <v/>
      </c>
      <c r="AG35">
        <f>IF(COUNTIF(Material_Detail!$DE:$DE,$A35)&gt;0,IF(ISNUMBER(SEARCH("[済]",INDEX(Material_Detail!$D:$DC,MATCH($A35,Material_Detail!$DE:$DE,0)+1,32))),0,IFERROR(INDEX(Material_Detail!$D:$DC,MATCH($A35,Material_Detail!$DE:$DE,0),32),0)),SUMIFS(T_Shipments[Confirmed_Qty],T_Shipments[Part Name],$A35,T_Shipments[Effective_Week],32))</f>
        <v/>
      </c>
      <c r="AH35">
        <f>IF(COUNTIF(Material_Detail!$DE:$DE,$A35)&gt;0,IF(ISNUMBER(SEARCH("[済]",INDEX(Material_Detail!$D:$DC,MATCH($A35,Material_Detail!$DE:$DE,0)+1,33))),0,IFERROR(INDEX(Material_Detail!$D:$DC,MATCH($A35,Material_Detail!$DE:$DE,0),33),0)),SUMIFS(T_Shipments[Confirmed_Qty],T_Shipments[Part Name],$A35,T_Shipments[Effective_Week],33))</f>
        <v/>
      </c>
      <c r="AI35">
        <f>IF(COUNTIF(Material_Detail!$DE:$DE,$A35)&gt;0,IF(ISNUMBER(SEARCH("[済]",INDEX(Material_Detail!$D:$DC,MATCH($A35,Material_Detail!$DE:$DE,0)+1,34))),0,IFERROR(INDEX(Material_Detail!$D:$DC,MATCH($A35,Material_Detail!$DE:$DE,0),34),0)),SUMIFS(T_Shipments[Confirmed_Qty],T_Shipments[Part Name],$A35,T_Shipments[Effective_Week],34))</f>
        <v/>
      </c>
      <c r="AJ35">
        <f>IF(COUNTIF(Material_Detail!$DE:$DE,$A35)&gt;0,IF(ISNUMBER(SEARCH("[済]",INDEX(Material_Detail!$D:$DC,MATCH($A35,Material_Detail!$DE:$DE,0)+1,35))),0,IFERROR(INDEX(Material_Detail!$D:$DC,MATCH($A35,Material_Detail!$DE:$DE,0),35),0)),SUMIFS(T_Shipments[Confirmed_Qty],T_Shipments[Part Name],$A35,T_Shipments[Effective_Week],35))</f>
        <v/>
      </c>
      <c r="AK35">
        <f>IF(COUNTIF(Material_Detail!$DE:$DE,$A35)&gt;0,IF(ISNUMBER(SEARCH("[済]",INDEX(Material_Detail!$D:$DC,MATCH($A35,Material_Detail!$DE:$DE,0)+1,36))),0,IFERROR(INDEX(Material_Detail!$D:$DC,MATCH($A35,Material_Detail!$DE:$DE,0),36),0)),SUMIFS(T_Shipments[Confirmed_Qty],T_Shipments[Part Name],$A35,T_Shipments[Effective_Week],36))</f>
        <v/>
      </c>
      <c r="AL35">
        <f>IF(COUNTIF(Material_Detail!$DE:$DE,$A35)&gt;0,IF(ISNUMBER(SEARCH("[済]",INDEX(Material_Detail!$D:$DC,MATCH($A35,Material_Detail!$DE:$DE,0)+1,37))),0,IFERROR(INDEX(Material_Detail!$D:$DC,MATCH($A35,Material_Detail!$DE:$DE,0),37),0)),SUMIFS(T_Shipments[Confirmed_Qty],T_Shipments[Part Name],$A35,T_Shipments[Effective_Week],37))</f>
        <v/>
      </c>
      <c r="AM35">
        <f>IF(COUNTIF(Material_Detail!$DE:$DE,$A35)&gt;0,IF(ISNUMBER(SEARCH("[済]",INDEX(Material_Detail!$D:$DC,MATCH($A35,Material_Detail!$DE:$DE,0)+1,38))),0,IFERROR(INDEX(Material_Detail!$D:$DC,MATCH($A35,Material_Detail!$DE:$DE,0),38),0)),SUMIFS(T_Shipments[Confirmed_Qty],T_Shipments[Part Name],$A35,T_Shipments[Effective_Week],38))</f>
        <v/>
      </c>
      <c r="AN35">
        <f>IF(COUNTIF(Material_Detail!$DE:$DE,$A35)&gt;0,IF(ISNUMBER(SEARCH("[済]",INDEX(Material_Detail!$D:$DC,MATCH($A35,Material_Detail!$DE:$DE,0)+1,39))),0,IFERROR(INDEX(Material_Detail!$D:$DC,MATCH($A35,Material_Detail!$DE:$DE,0),39),0)),SUMIFS(T_Shipments[Confirmed_Qty],T_Shipments[Part Name],$A35,T_Shipments[Effective_Week],39))</f>
        <v/>
      </c>
      <c r="AO35">
        <f>IF(COUNTIF(Material_Detail!$DE:$DE,$A35)&gt;0,IF(ISNUMBER(SEARCH("[済]",INDEX(Material_Detail!$D:$DC,MATCH($A35,Material_Detail!$DE:$DE,0)+1,40))),0,IFERROR(INDEX(Material_Detail!$D:$DC,MATCH($A35,Material_Detail!$DE:$DE,0),40),0)),SUMIFS(T_Shipments[Confirmed_Qty],T_Shipments[Part Name],$A35,T_Shipments[Effective_Week],40))</f>
        <v/>
      </c>
      <c r="AP35">
        <f>IF(COUNTIF(Material_Detail!$DE:$DE,$A35)&gt;0,IF(ISNUMBER(SEARCH("[済]",INDEX(Material_Detail!$D:$DC,MATCH($A35,Material_Detail!$DE:$DE,0)+1,41))),0,IFERROR(INDEX(Material_Detail!$D:$DC,MATCH($A35,Material_Detail!$DE:$DE,0),41),0)),SUMIFS(T_Shipments[Confirmed_Qty],T_Shipments[Part Name],$A35,T_Shipments[Effective_Week],41))</f>
        <v/>
      </c>
      <c r="AQ35">
        <f>IF(COUNTIF(Material_Detail!$DE:$DE,$A35)&gt;0,IF(ISNUMBER(SEARCH("[済]",INDEX(Material_Detail!$D:$DC,MATCH($A35,Material_Detail!$DE:$DE,0)+1,42))),0,IFERROR(INDEX(Material_Detail!$D:$DC,MATCH($A35,Material_Detail!$DE:$DE,0),42),0)),SUMIFS(T_Shipments[Confirmed_Qty],T_Shipments[Part Name],$A35,T_Shipments[Effective_Week],42))</f>
        <v/>
      </c>
      <c r="AR35">
        <f>IF(COUNTIF(Material_Detail!$DE:$DE,$A35)&gt;0,IF(ISNUMBER(SEARCH("[済]",INDEX(Material_Detail!$D:$DC,MATCH($A35,Material_Detail!$DE:$DE,0)+1,43))),0,IFERROR(INDEX(Material_Detail!$D:$DC,MATCH($A35,Material_Detail!$DE:$DE,0),43),0)),SUMIFS(T_Shipments[Confirmed_Qty],T_Shipments[Part Name],$A35,T_Shipments[Effective_Week],43))</f>
        <v/>
      </c>
      <c r="AS35">
        <f>IF(COUNTIF(Material_Detail!$DE:$DE,$A35)&gt;0,IF(ISNUMBER(SEARCH("[済]",INDEX(Material_Detail!$D:$DC,MATCH($A35,Material_Detail!$DE:$DE,0)+1,44))),0,IFERROR(INDEX(Material_Detail!$D:$DC,MATCH($A35,Material_Detail!$DE:$DE,0),44),0)),SUMIFS(T_Shipments[Confirmed_Qty],T_Shipments[Part Name],$A35,T_Shipments[Effective_Week],44))</f>
        <v/>
      </c>
      <c r="AT35">
        <f>IF(COUNTIF(Material_Detail!$DE:$DE,$A35)&gt;0,IF(ISNUMBER(SEARCH("[済]",INDEX(Material_Detail!$D:$DC,MATCH($A35,Material_Detail!$DE:$DE,0)+1,45))),0,IFERROR(INDEX(Material_Detail!$D:$DC,MATCH($A35,Material_Detail!$DE:$DE,0),45),0)),SUMIFS(T_Shipments[Confirmed_Qty],T_Shipments[Part Name],$A35,T_Shipments[Effective_Week],45))</f>
        <v/>
      </c>
      <c r="AU35">
        <f>IF(COUNTIF(Material_Detail!$DE:$DE,$A35)&gt;0,IF(ISNUMBER(SEARCH("[済]",INDEX(Material_Detail!$D:$DC,MATCH($A35,Material_Detail!$DE:$DE,0)+1,46))),0,IFERROR(INDEX(Material_Detail!$D:$DC,MATCH($A35,Material_Detail!$DE:$DE,0),46),0)),SUMIFS(T_Shipments[Confirmed_Qty],T_Shipments[Part Name],$A35,T_Shipments[Effective_Week],46))</f>
        <v/>
      </c>
      <c r="AV35">
        <f>IF(COUNTIF(Material_Detail!$DE:$DE,$A35)&gt;0,IF(ISNUMBER(SEARCH("[済]",INDEX(Material_Detail!$D:$DC,MATCH($A35,Material_Detail!$DE:$DE,0)+1,47))),0,IFERROR(INDEX(Material_Detail!$D:$DC,MATCH($A35,Material_Detail!$DE:$DE,0),47),0)),SUMIFS(T_Shipments[Confirmed_Qty],T_Shipments[Part Name],$A35,T_Shipments[Effective_Week],47))</f>
        <v/>
      </c>
      <c r="AW35">
        <f>IF(COUNTIF(Material_Detail!$DE:$DE,$A35)&gt;0,IF(ISNUMBER(SEARCH("[済]",INDEX(Material_Detail!$D:$DC,MATCH($A35,Material_Detail!$DE:$DE,0)+1,48))),0,IFERROR(INDEX(Material_Detail!$D:$DC,MATCH($A35,Material_Detail!$DE:$DE,0),48),0)),SUMIFS(T_Shipments[Confirmed_Qty],T_Shipments[Part Name],$A35,T_Shipments[Effective_Week],48))</f>
        <v/>
      </c>
      <c r="AX35">
        <f>IF(COUNTIF(Material_Detail!$DE:$DE,$A35)&gt;0,IF(ISNUMBER(SEARCH("[済]",INDEX(Material_Detail!$D:$DC,MATCH($A35,Material_Detail!$DE:$DE,0)+1,49))),0,IFERROR(INDEX(Material_Detail!$D:$DC,MATCH($A35,Material_Detail!$DE:$DE,0),49),0)),SUMIFS(T_Shipments[Confirmed_Qty],T_Shipments[Part Name],$A35,T_Shipments[Effective_Week],49))</f>
        <v/>
      </c>
      <c r="AY35">
        <f>IF(COUNTIF(Material_Detail!$DE:$DE,$A35)&gt;0,IF(ISNUMBER(SEARCH("[済]",INDEX(Material_Detail!$D:$DC,MATCH($A35,Material_Detail!$DE:$DE,0)+1,50))),0,IFERROR(INDEX(Material_Detail!$D:$DC,MATCH($A35,Material_Detail!$DE:$DE,0),50),0)),SUMIFS(T_Shipments[Confirmed_Qty],T_Shipments[Part Name],$A35,T_Shipments[Effective_Week],50))</f>
        <v/>
      </c>
      <c r="AZ35">
        <f>IF(COUNTIF(Material_Detail!$DE:$DE,$A35)&gt;0,IF(ISNUMBER(SEARCH("[済]",INDEX(Material_Detail!$D:$DC,MATCH($A35,Material_Detail!$DE:$DE,0)+1,51))),0,IFERROR(INDEX(Material_Detail!$D:$DC,MATCH($A35,Material_Detail!$DE:$DE,0),51),0)),SUMIFS(T_Shipments[Confirmed_Qty],T_Shipments[Part Name],$A35,T_Shipments[Effective_Week],51))</f>
        <v/>
      </c>
      <c r="BA35">
        <f>IF(COUNTIF(Material_Detail!$DE:$DE,$A35)&gt;0,IF(ISNUMBER(SEARCH("[済]",INDEX(Material_Detail!$D:$DC,MATCH($A35,Material_Detail!$DE:$DE,0)+1,52))),0,IFERROR(INDEX(Material_Detail!$D:$DC,MATCH($A35,Material_Detail!$DE:$DE,0),52),0)),SUMIFS(T_Shipments[Confirmed_Qty],T_Shipments[Part Name],$A35,T_Shipments[Effective_Week],52))</f>
        <v/>
      </c>
      <c r="BB35">
        <f>IF(COUNTIF(Material_Detail!$DE:$DE,$A35)&gt;0,IF(ISNUMBER(SEARCH("[済]",INDEX(Material_Detail!$D:$DC,MATCH($A35,Material_Detail!$DE:$DE,0)+1,53))),0,IFERROR(INDEX(Material_Detail!$D:$DC,MATCH($A35,Material_Detail!$DE:$DE,0),53),0)),SUMIFS(T_Shipments[Confirmed_Qty],T_Shipments[Part Name],$A35,T_Shipments[Effective_Week],53))</f>
        <v/>
      </c>
      <c r="BC35">
        <f>IF(COUNTIF(Material_Detail!$DE:$DE,$A35)&gt;0,IF(ISNUMBER(SEARCH("[済]",INDEX(Material_Detail!$D:$DC,MATCH($A35,Material_Detail!$DE:$DE,0)+1,54))),0,IFERROR(INDEX(Material_Detail!$D:$DC,MATCH($A35,Material_Detail!$DE:$DE,0),54),0)),SUMIFS(T_Shipments[Confirmed_Qty],T_Shipments[Part Name],$A35,T_Shipments[Effective_Week],54))</f>
        <v/>
      </c>
      <c r="BD35">
        <f>IF(COUNTIF(Material_Detail!$DE:$DE,$A35)&gt;0,IF(ISNUMBER(SEARCH("[済]",INDEX(Material_Detail!$D:$DC,MATCH($A35,Material_Detail!$DE:$DE,0)+1,55))),0,IFERROR(INDEX(Material_Detail!$D:$DC,MATCH($A35,Material_Detail!$DE:$DE,0),55),0)),SUMIFS(T_Shipments[Confirmed_Qty],T_Shipments[Part Name],$A35,T_Shipments[Effective_Week],55))</f>
        <v/>
      </c>
      <c r="BE35">
        <f>IF(COUNTIF(Material_Detail!$DE:$DE,$A35)&gt;0,IF(ISNUMBER(SEARCH("[済]",INDEX(Material_Detail!$D:$DC,MATCH($A35,Material_Detail!$DE:$DE,0)+1,56))),0,IFERROR(INDEX(Material_Detail!$D:$DC,MATCH($A35,Material_Detail!$DE:$DE,0),56),0)),SUMIFS(T_Shipments[Confirmed_Qty],T_Shipments[Part Name],$A35,T_Shipments[Effective_Week],56))</f>
        <v/>
      </c>
      <c r="BF35">
        <f>IF(COUNTIF(Material_Detail!$DE:$DE,$A35)&gt;0,IF(ISNUMBER(SEARCH("[済]",INDEX(Material_Detail!$D:$DC,MATCH($A35,Material_Detail!$DE:$DE,0)+1,57))),0,IFERROR(INDEX(Material_Detail!$D:$DC,MATCH($A35,Material_Detail!$DE:$DE,0),57),0)),SUMIFS(T_Shipments[Confirmed_Qty],T_Shipments[Part Name],$A35,T_Shipments[Effective_Week],57))</f>
        <v/>
      </c>
      <c r="BG35">
        <f>IF(COUNTIF(Material_Detail!$DE:$DE,$A35)&gt;0,IF(ISNUMBER(SEARCH("[済]",INDEX(Material_Detail!$D:$DC,MATCH($A35,Material_Detail!$DE:$DE,0)+1,58))),0,IFERROR(INDEX(Material_Detail!$D:$DC,MATCH($A35,Material_Detail!$DE:$DE,0),58),0)),SUMIFS(T_Shipments[Confirmed_Qty],T_Shipments[Part Name],$A35,T_Shipments[Effective_Week],58))</f>
        <v/>
      </c>
      <c r="BH35">
        <f>IF(COUNTIF(Material_Detail!$DE:$DE,$A35)&gt;0,IF(ISNUMBER(SEARCH("[済]",INDEX(Material_Detail!$D:$DC,MATCH($A35,Material_Detail!$DE:$DE,0)+1,59))),0,IFERROR(INDEX(Material_Detail!$D:$DC,MATCH($A35,Material_Detail!$DE:$DE,0),59),0)),SUMIFS(T_Shipments[Confirmed_Qty],T_Shipments[Part Name],$A35,T_Shipments[Effective_Week],59))</f>
        <v/>
      </c>
      <c r="BI35">
        <f>IF(COUNTIF(Material_Detail!$DE:$DE,$A35)&gt;0,IF(ISNUMBER(SEARCH("[済]",INDEX(Material_Detail!$D:$DC,MATCH($A35,Material_Detail!$DE:$DE,0)+1,60))),0,IFERROR(INDEX(Material_Detail!$D:$DC,MATCH($A35,Material_Detail!$DE:$DE,0),60),0)),SUMIFS(T_Shipments[Confirmed_Qty],T_Shipments[Part Name],$A35,T_Shipments[Effective_Week],60))</f>
        <v/>
      </c>
      <c r="BJ35">
        <f>IF(COUNTIF(Material_Detail!$DE:$DE,$A35)&gt;0,IF(ISNUMBER(SEARCH("[済]",INDEX(Material_Detail!$D:$DC,MATCH($A35,Material_Detail!$DE:$DE,0)+1,61))),0,IFERROR(INDEX(Material_Detail!$D:$DC,MATCH($A35,Material_Detail!$DE:$DE,0),61),0)),SUMIFS(T_Shipments[Confirmed_Qty],T_Shipments[Part Name],$A35,T_Shipments[Effective_Week],61))</f>
        <v/>
      </c>
      <c r="BK35">
        <f>IF(COUNTIF(Material_Detail!$DE:$DE,$A35)&gt;0,IF(ISNUMBER(SEARCH("[済]",INDEX(Material_Detail!$D:$DC,MATCH($A35,Material_Detail!$DE:$DE,0)+1,62))),0,IFERROR(INDEX(Material_Detail!$D:$DC,MATCH($A35,Material_Detail!$DE:$DE,0),62),0)),SUMIFS(T_Shipments[Confirmed_Qty],T_Shipments[Part Name],$A35,T_Shipments[Effective_Week],62))</f>
        <v/>
      </c>
      <c r="BL35">
        <f>IF(COUNTIF(Material_Detail!$DE:$DE,$A35)&gt;0,IF(ISNUMBER(SEARCH("[済]",INDEX(Material_Detail!$D:$DC,MATCH($A35,Material_Detail!$DE:$DE,0)+1,63))),0,IFERROR(INDEX(Material_Detail!$D:$DC,MATCH($A35,Material_Detail!$DE:$DE,0),63),0)),SUMIFS(T_Shipments[Confirmed_Qty],T_Shipments[Part Name],$A35,T_Shipments[Effective_Week],63))</f>
        <v/>
      </c>
      <c r="BM35">
        <f>IF(COUNTIF(Material_Detail!$DE:$DE,$A35)&gt;0,IF(ISNUMBER(SEARCH("[済]",INDEX(Material_Detail!$D:$DC,MATCH($A35,Material_Detail!$DE:$DE,0)+1,64))),0,IFERROR(INDEX(Material_Detail!$D:$DC,MATCH($A35,Material_Detail!$DE:$DE,0),64),0)),SUMIFS(T_Shipments[Confirmed_Qty],T_Shipments[Part Name],$A35,T_Shipments[Effective_Week],64))</f>
        <v/>
      </c>
      <c r="BN35">
        <f>IF(COUNTIF(Material_Detail!$DE:$DE,$A35)&gt;0,IF(ISNUMBER(SEARCH("[済]",INDEX(Material_Detail!$D:$DC,MATCH($A35,Material_Detail!$DE:$DE,0)+1,65))),0,IFERROR(INDEX(Material_Detail!$D:$DC,MATCH($A35,Material_Detail!$DE:$DE,0),65),0)),SUMIFS(T_Shipments[Confirmed_Qty],T_Shipments[Part Name],$A35,T_Shipments[Effective_Week],65))</f>
        <v/>
      </c>
      <c r="BO35">
        <f>IF(COUNTIF(Material_Detail!$DE:$DE,$A35)&gt;0,IF(ISNUMBER(SEARCH("[済]",INDEX(Material_Detail!$D:$DC,MATCH($A35,Material_Detail!$DE:$DE,0)+1,66))),0,IFERROR(INDEX(Material_Detail!$D:$DC,MATCH($A35,Material_Detail!$DE:$DE,0),66),0)),SUMIFS(T_Shipments[Confirmed_Qty],T_Shipments[Part Name],$A35,T_Shipments[Effective_Week],66))</f>
        <v/>
      </c>
      <c r="BP35">
        <f>IF(COUNTIF(Material_Detail!$DE:$DE,$A35)&gt;0,IF(ISNUMBER(SEARCH("[済]",INDEX(Material_Detail!$D:$DC,MATCH($A35,Material_Detail!$DE:$DE,0)+1,67))),0,IFERROR(INDEX(Material_Detail!$D:$DC,MATCH($A35,Material_Detail!$DE:$DE,0),67),0)),SUMIFS(T_Shipments[Confirmed_Qty],T_Shipments[Part Name],$A35,T_Shipments[Effective_Week],67))</f>
        <v/>
      </c>
      <c r="BQ35">
        <f>IF(COUNTIF(Material_Detail!$DE:$DE,$A35)&gt;0,IF(ISNUMBER(SEARCH("[済]",INDEX(Material_Detail!$D:$DC,MATCH($A35,Material_Detail!$DE:$DE,0)+1,68))),0,IFERROR(INDEX(Material_Detail!$D:$DC,MATCH($A35,Material_Detail!$DE:$DE,0),68),0)),SUMIFS(T_Shipments[Confirmed_Qty],T_Shipments[Part Name],$A35,T_Shipments[Effective_Week],68))</f>
        <v/>
      </c>
      <c r="BR35">
        <f>IF(COUNTIF(Material_Detail!$DE:$DE,$A35)&gt;0,IF(ISNUMBER(SEARCH("[済]",INDEX(Material_Detail!$D:$DC,MATCH($A35,Material_Detail!$DE:$DE,0)+1,69))),0,IFERROR(INDEX(Material_Detail!$D:$DC,MATCH($A35,Material_Detail!$DE:$DE,0),69),0)),SUMIFS(T_Shipments[Confirmed_Qty],T_Shipments[Part Name],$A35,T_Shipments[Effective_Week],69))</f>
        <v/>
      </c>
      <c r="BS35">
        <f>IF(COUNTIF(Material_Detail!$DE:$DE,$A35)&gt;0,IF(ISNUMBER(SEARCH("[済]",INDEX(Material_Detail!$D:$DC,MATCH($A35,Material_Detail!$DE:$DE,0)+1,70))),0,IFERROR(INDEX(Material_Detail!$D:$DC,MATCH($A35,Material_Detail!$DE:$DE,0),70),0)),SUMIFS(T_Shipments[Confirmed_Qty],T_Shipments[Part Name],$A35,T_Shipments[Effective_Week],70))</f>
        <v/>
      </c>
      <c r="BT35">
        <f>IF(COUNTIF(Material_Detail!$DE:$DE,$A35)&gt;0,IF(ISNUMBER(SEARCH("[済]",INDEX(Material_Detail!$D:$DC,MATCH($A35,Material_Detail!$DE:$DE,0)+1,71))),0,IFERROR(INDEX(Material_Detail!$D:$DC,MATCH($A35,Material_Detail!$DE:$DE,0),71),0)),SUMIFS(T_Shipments[Confirmed_Qty],T_Shipments[Part Name],$A35,T_Shipments[Effective_Week],71))</f>
        <v/>
      </c>
      <c r="BU35">
        <f>IF(COUNTIF(Material_Detail!$DE:$DE,$A35)&gt;0,IF(ISNUMBER(SEARCH("[済]",INDEX(Material_Detail!$D:$DC,MATCH($A35,Material_Detail!$DE:$DE,0)+1,72))),0,IFERROR(INDEX(Material_Detail!$D:$DC,MATCH($A35,Material_Detail!$DE:$DE,0),72),0)),SUMIFS(T_Shipments[Confirmed_Qty],T_Shipments[Part Name],$A35,T_Shipments[Effective_Week],72))</f>
        <v/>
      </c>
      <c r="BV35">
        <f>IF(COUNTIF(Material_Detail!$DE:$DE,$A35)&gt;0,IF(ISNUMBER(SEARCH("[済]",INDEX(Material_Detail!$D:$DC,MATCH($A35,Material_Detail!$DE:$DE,0)+1,73))),0,IFERROR(INDEX(Material_Detail!$D:$DC,MATCH($A35,Material_Detail!$DE:$DE,0),73),0)),SUMIFS(T_Shipments[Confirmed_Qty],T_Shipments[Part Name],$A35,T_Shipments[Effective_Week],73))</f>
        <v/>
      </c>
      <c r="BW35">
        <f>IF(COUNTIF(Material_Detail!$DE:$DE,$A35)&gt;0,IF(ISNUMBER(SEARCH("[済]",INDEX(Material_Detail!$D:$DC,MATCH($A35,Material_Detail!$DE:$DE,0)+1,74))),0,IFERROR(INDEX(Material_Detail!$D:$DC,MATCH($A35,Material_Detail!$DE:$DE,0),74),0)),SUMIFS(T_Shipments[Confirmed_Qty],T_Shipments[Part Name],$A35,T_Shipments[Effective_Week],74))</f>
        <v/>
      </c>
      <c r="BX35">
        <f>IF(COUNTIF(Material_Detail!$DE:$DE,$A35)&gt;0,IF(ISNUMBER(SEARCH("[済]",INDEX(Material_Detail!$D:$DC,MATCH($A35,Material_Detail!$DE:$DE,0)+1,75))),0,IFERROR(INDEX(Material_Detail!$D:$DC,MATCH($A35,Material_Detail!$DE:$DE,0),75),0)),SUMIFS(T_Shipments[Confirmed_Qty],T_Shipments[Part Name],$A35,T_Shipments[Effective_Week],75))</f>
        <v/>
      </c>
      <c r="BY35">
        <f>IF(COUNTIF(Material_Detail!$DE:$DE,$A35)&gt;0,IF(ISNUMBER(SEARCH("[済]",INDEX(Material_Detail!$D:$DC,MATCH($A35,Material_Detail!$DE:$DE,0)+1,76))),0,IFERROR(INDEX(Material_Detail!$D:$DC,MATCH($A35,Material_Detail!$DE:$DE,0),76),0)),SUMIFS(T_Shipments[Confirmed_Qty],T_Shipments[Part Name],$A35,T_Shipments[Effective_Week],76))</f>
        <v/>
      </c>
      <c r="BZ35">
        <f>IF(COUNTIF(Material_Detail!$DE:$DE,$A35)&gt;0,IF(ISNUMBER(SEARCH("[済]",INDEX(Material_Detail!$D:$DC,MATCH($A35,Material_Detail!$DE:$DE,0)+1,77))),0,IFERROR(INDEX(Material_Detail!$D:$DC,MATCH($A35,Material_Detail!$DE:$DE,0),77),0)),SUMIFS(T_Shipments[Confirmed_Qty],T_Shipments[Part Name],$A35,T_Shipments[Effective_Week],77))</f>
        <v/>
      </c>
      <c r="CA35">
        <f>IF(COUNTIF(Material_Detail!$DE:$DE,$A35)&gt;0,IF(ISNUMBER(SEARCH("[済]",INDEX(Material_Detail!$D:$DC,MATCH($A35,Material_Detail!$DE:$DE,0)+1,78))),0,IFERROR(INDEX(Material_Detail!$D:$DC,MATCH($A35,Material_Detail!$DE:$DE,0),78),0)),SUMIFS(T_Shipments[Confirmed_Qty],T_Shipments[Part Name],$A35,T_Shipments[Effective_Week],78))</f>
        <v/>
      </c>
      <c r="CB35">
        <f>IF(COUNTIF(Material_Detail!$DE:$DE,$A35)&gt;0,IF(ISNUMBER(SEARCH("[済]",INDEX(Material_Detail!$D:$DC,MATCH($A35,Material_Detail!$DE:$DE,0)+1,79))),0,IFERROR(INDEX(Material_Detail!$D:$DC,MATCH($A35,Material_Detail!$DE:$DE,0),79),0)),SUMIFS(T_Shipments[Confirmed_Qty],T_Shipments[Part Name],$A35,T_Shipments[Effective_Week],79))</f>
        <v/>
      </c>
      <c r="CC35">
        <f>IF(COUNTIF(Material_Detail!$DE:$DE,$A35)&gt;0,IF(ISNUMBER(SEARCH("[済]",INDEX(Material_Detail!$D:$DC,MATCH($A35,Material_Detail!$DE:$DE,0)+1,80))),0,IFERROR(INDEX(Material_Detail!$D:$DC,MATCH($A35,Material_Detail!$DE:$DE,0),80),0)),SUMIFS(T_Shipments[Confirmed_Qty],T_Shipments[Part Name],$A35,T_Shipments[Effective_Week],80))</f>
        <v/>
      </c>
      <c r="CD35">
        <f>IF(COUNTIF(Material_Detail!$DE:$DE,$A35)&gt;0,IF(ISNUMBER(SEARCH("[済]",INDEX(Material_Detail!$D:$DC,MATCH($A35,Material_Detail!$DE:$DE,0)+1,81))),0,IFERROR(INDEX(Material_Detail!$D:$DC,MATCH($A35,Material_Detail!$DE:$DE,0),81),0)),SUMIFS(T_Shipments[Confirmed_Qty],T_Shipments[Part Name],$A35,T_Shipments[Effective_Week],81))</f>
        <v/>
      </c>
      <c r="CE35">
        <f>IF(COUNTIF(Material_Detail!$DE:$DE,$A35)&gt;0,IF(ISNUMBER(SEARCH("[済]",INDEX(Material_Detail!$D:$DC,MATCH($A35,Material_Detail!$DE:$DE,0)+1,82))),0,IFERROR(INDEX(Material_Detail!$D:$DC,MATCH($A35,Material_Detail!$DE:$DE,0),82),0)),SUMIFS(T_Shipments[Confirmed_Qty],T_Shipments[Part Name],$A35,T_Shipments[Effective_Week],82))</f>
        <v/>
      </c>
      <c r="CF35">
        <f>IF(COUNTIF(Material_Detail!$DE:$DE,$A35)&gt;0,IF(ISNUMBER(SEARCH("[済]",INDEX(Material_Detail!$D:$DC,MATCH($A35,Material_Detail!$DE:$DE,0)+1,83))),0,IFERROR(INDEX(Material_Detail!$D:$DC,MATCH($A35,Material_Detail!$DE:$DE,0),83),0)),SUMIFS(T_Shipments[Confirmed_Qty],T_Shipments[Part Name],$A35,T_Shipments[Effective_Week],83))</f>
        <v/>
      </c>
      <c r="CG35">
        <f>IF(COUNTIF(Material_Detail!$DE:$DE,$A35)&gt;0,IF(ISNUMBER(SEARCH("[済]",INDEX(Material_Detail!$D:$DC,MATCH($A35,Material_Detail!$DE:$DE,0)+1,84))),0,IFERROR(INDEX(Material_Detail!$D:$DC,MATCH($A35,Material_Detail!$DE:$DE,0),84),0)),SUMIFS(T_Shipments[Confirmed_Qty],T_Shipments[Part Name],$A35,T_Shipments[Effective_Week],84))</f>
        <v/>
      </c>
      <c r="CH35">
        <f>IF(COUNTIF(Material_Detail!$DE:$DE,$A35)&gt;0,IF(ISNUMBER(SEARCH("[済]",INDEX(Material_Detail!$D:$DC,MATCH($A35,Material_Detail!$DE:$DE,0)+1,85))),0,IFERROR(INDEX(Material_Detail!$D:$DC,MATCH($A35,Material_Detail!$DE:$DE,0),85),0)),SUMIFS(T_Shipments[Confirmed_Qty],T_Shipments[Part Name],$A35,T_Shipments[Effective_Week],85))</f>
        <v/>
      </c>
      <c r="CI35">
        <f>IF(COUNTIF(Material_Detail!$DE:$DE,$A35)&gt;0,IF(ISNUMBER(SEARCH("[済]",INDEX(Material_Detail!$D:$DC,MATCH($A35,Material_Detail!$DE:$DE,0)+1,86))),0,IFERROR(INDEX(Material_Detail!$D:$DC,MATCH($A35,Material_Detail!$DE:$DE,0),86),0)),SUMIFS(T_Shipments[Confirmed_Qty],T_Shipments[Part Name],$A35,T_Shipments[Effective_Week],86))</f>
        <v/>
      </c>
      <c r="CJ35">
        <f>IF(COUNTIF(Material_Detail!$DE:$DE,$A35)&gt;0,IF(ISNUMBER(SEARCH("[済]",INDEX(Material_Detail!$D:$DC,MATCH($A35,Material_Detail!$DE:$DE,0)+1,87))),0,IFERROR(INDEX(Material_Detail!$D:$DC,MATCH($A35,Material_Detail!$DE:$DE,0),87),0)),SUMIFS(T_Shipments[Confirmed_Qty],T_Shipments[Part Name],$A35,T_Shipments[Effective_Week],87))</f>
        <v/>
      </c>
      <c r="CK35">
        <f>IF(COUNTIF(Material_Detail!$DE:$DE,$A35)&gt;0,IF(ISNUMBER(SEARCH("[済]",INDEX(Material_Detail!$D:$DC,MATCH($A35,Material_Detail!$DE:$DE,0)+1,88))),0,IFERROR(INDEX(Material_Detail!$D:$DC,MATCH($A35,Material_Detail!$DE:$DE,0),88),0)),SUMIFS(T_Shipments[Confirmed_Qty],T_Shipments[Part Name],$A35,T_Shipments[Effective_Week],88))</f>
        <v/>
      </c>
      <c r="CL35">
        <f>IF(COUNTIF(Material_Detail!$DE:$DE,$A35)&gt;0,IF(ISNUMBER(SEARCH("[済]",INDEX(Material_Detail!$D:$DC,MATCH($A35,Material_Detail!$DE:$DE,0)+1,89))),0,IFERROR(INDEX(Material_Detail!$D:$DC,MATCH($A35,Material_Detail!$DE:$DE,0),89),0)),SUMIFS(T_Shipments[Confirmed_Qty],T_Shipments[Part Name],$A35,T_Shipments[Effective_Week],89))</f>
        <v/>
      </c>
      <c r="CM35">
        <f>IF(COUNTIF(Material_Detail!$DE:$DE,$A35)&gt;0,IF(ISNUMBER(SEARCH("[済]",INDEX(Material_Detail!$D:$DC,MATCH($A35,Material_Detail!$DE:$DE,0)+1,90))),0,IFERROR(INDEX(Material_Detail!$D:$DC,MATCH($A35,Material_Detail!$DE:$DE,0),90),0)),SUMIFS(T_Shipments[Confirmed_Qty],T_Shipments[Part Name],$A35,T_Shipments[Effective_Week],90))</f>
        <v/>
      </c>
      <c r="CN35">
        <f>IF(COUNTIF(Material_Detail!$DE:$DE,$A35)&gt;0,IF(ISNUMBER(SEARCH("[済]",INDEX(Material_Detail!$D:$DC,MATCH($A35,Material_Detail!$DE:$DE,0)+1,91))),0,IFERROR(INDEX(Material_Detail!$D:$DC,MATCH($A35,Material_Detail!$DE:$DE,0),91),0)),SUMIFS(T_Shipments[Confirmed_Qty],T_Shipments[Part Name],$A35,T_Shipments[Effective_Week],91))</f>
        <v/>
      </c>
      <c r="CO35">
        <f>IF(COUNTIF(Material_Detail!$DE:$DE,$A35)&gt;0,IF(ISNUMBER(SEARCH("[済]",INDEX(Material_Detail!$D:$DC,MATCH($A35,Material_Detail!$DE:$DE,0)+1,92))),0,IFERROR(INDEX(Material_Detail!$D:$DC,MATCH($A35,Material_Detail!$DE:$DE,0),92),0)),SUMIFS(T_Shipments[Confirmed_Qty],T_Shipments[Part Name],$A35,T_Shipments[Effective_Week],92))</f>
        <v/>
      </c>
      <c r="CP35">
        <f>IF(COUNTIF(Material_Detail!$DE:$DE,$A35)&gt;0,IF(ISNUMBER(SEARCH("[済]",INDEX(Material_Detail!$D:$DC,MATCH($A35,Material_Detail!$DE:$DE,0)+1,93))),0,IFERROR(INDEX(Material_Detail!$D:$DC,MATCH($A35,Material_Detail!$DE:$DE,0),93),0)),SUMIFS(T_Shipments[Confirmed_Qty],T_Shipments[Part Name],$A35,T_Shipments[Effective_Week],93))</f>
        <v/>
      </c>
      <c r="CQ35">
        <f>IF(COUNTIF(Material_Detail!$DE:$DE,$A35)&gt;0,IF(ISNUMBER(SEARCH("[済]",INDEX(Material_Detail!$D:$DC,MATCH($A35,Material_Detail!$DE:$DE,0)+1,94))),0,IFERROR(INDEX(Material_Detail!$D:$DC,MATCH($A35,Material_Detail!$DE:$DE,0),94),0)),SUMIFS(T_Shipments[Confirmed_Qty],T_Shipments[Part Name],$A35,T_Shipments[Effective_Week],94))</f>
        <v/>
      </c>
      <c r="CR35">
        <f>IF(COUNTIF(Material_Detail!$DE:$DE,$A35)&gt;0,IF(ISNUMBER(SEARCH("[済]",INDEX(Material_Detail!$D:$DC,MATCH($A35,Material_Detail!$DE:$DE,0)+1,95))),0,IFERROR(INDEX(Material_Detail!$D:$DC,MATCH($A35,Material_Detail!$DE:$DE,0),95),0)),SUMIFS(T_Shipments[Confirmed_Qty],T_Shipments[Part Name],$A35,T_Shipments[Effective_Week],95))</f>
        <v/>
      </c>
      <c r="CS35">
        <f>IF(COUNTIF(Material_Detail!$DE:$DE,$A35)&gt;0,IF(ISNUMBER(SEARCH("[済]",INDEX(Material_Detail!$D:$DC,MATCH($A35,Material_Detail!$DE:$DE,0)+1,96))),0,IFERROR(INDEX(Material_Detail!$D:$DC,MATCH($A35,Material_Detail!$DE:$DE,0),96),0)),SUMIFS(T_Shipments[Confirmed_Qty],T_Shipments[Part Name],$A35,T_Shipments[Effective_Week],96))</f>
        <v/>
      </c>
      <c r="CT35">
        <f>IF(COUNTIF(Material_Detail!$DE:$DE,$A35)&gt;0,IF(ISNUMBER(SEARCH("[済]",INDEX(Material_Detail!$D:$DC,MATCH($A35,Material_Detail!$DE:$DE,0)+1,97))),0,IFERROR(INDEX(Material_Detail!$D:$DC,MATCH($A35,Material_Detail!$DE:$DE,0),97),0)),SUMIFS(T_Shipments[Confirmed_Qty],T_Shipments[Part Name],$A35,T_Shipments[Effective_Week],97))</f>
        <v/>
      </c>
      <c r="CU35">
        <f>IF(COUNTIF(Material_Detail!$DE:$DE,$A35)&gt;0,IF(ISNUMBER(SEARCH("[済]",INDEX(Material_Detail!$D:$DC,MATCH($A35,Material_Detail!$DE:$DE,0)+1,98))),0,IFERROR(INDEX(Material_Detail!$D:$DC,MATCH($A35,Material_Detail!$DE:$DE,0),98),0)),SUMIFS(T_Shipments[Confirmed_Qty],T_Shipments[Part Name],$A35,T_Shipments[Effective_Week],98))</f>
        <v/>
      </c>
      <c r="CV35">
        <f>IF(COUNTIF(Material_Detail!$DE:$DE,$A35)&gt;0,IF(ISNUMBER(SEARCH("[済]",INDEX(Material_Detail!$D:$DC,MATCH($A35,Material_Detail!$DE:$DE,0)+1,99))),0,IFERROR(INDEX(Material_Detail!$D:$DC,MATCH($A35,Material_Detail!$DE:$DE,0),99),0)),SUMIFS(T_Shipments[Confirmed_Qty],T_Shipments[Part Name],$A35,T_Shipments[Effective_Week],99))</f>
        <v/>
      </c>
      <c r="CW35">
        <f>IF(COUNTIF(Material_Detail!$DE:$DE,$A35)&gt;0,IF(ISNUMBER(SEARCH("[済]",INDEX(Material_Detail!$D:$DC,MATCH($A35,Material_Detail!$DE:$DE,0)+1,100))),0,IFERROR(INDEX(Material_Detail!$D:$DC,MATCH($A35,Material_Detail!$DE:$DE,0),100),0)),SUMIFS(T_Shipments[Confirmed_Qty],T_Shipments[Part Name],$A35,T_Shipments[Effective_Week],100))</f>
        <v/>
      </c>
      <c r="CX35">
        <f>IF(COUNTIF(Material_Detail!$DE:$DE,$A35)&gt;0,IF(ISNUMBER(SEARCH("[済]",INDEX(Material_Detail!$D:$DC,MATCH($A35,Material_Detail!$DE:$DE,0)+1,101))),0,IFERROR(INDEX(Material_Detail!$D:$DC,MATCH($A35,Material_Detail!$DE:$DE,0),101),0)),SUMIFS(T_Shipments[Confirmed_Qty],T_Shipments[Part Name],$A35,T_Shipments[Effective_Week],101))</f>
        <v/>
      </c>
      <c r="CY35">
        <f>IF(COUNTIF(Material_Detail!$DE:$DE,$A35)&gt;0,IF(ISNUMBER(SEARCH("[済]",INDEX(Material_Detail!$D:$DC,MATCH($A35,Material_Detail!$DE:$DE,0)+1,102))),0,IFERROR(INDEX(Material_Detail!$D:$DC,MATCH($A35,Material_Detail!$DE:$DE,0),102),0)),SUMIFS(T_Shipments[Confirmed_Qty],T_Shipments[Part Name],$A35,T_Shipments[Effective_Week],102))</f>
        <v/>
      </c>
      <c r="CZ35">
        <f>IF(COUNTIF(Material_Detail!$DE:$DE,$A35)&gt;0,IF(ISNUMBER(SEARCH("[済]",INDEX(Material_Detail!$D:$DC,MATCH($A35,Material_Detail!$DE:$DE,0)+1,103))),0,IFERROR(INDEX(Material_Detail!$D:$DC,MATCH($A35,Material_Detail!$DE:$DE,0),103),0)),SUMIFS(T_Shipments[Confirmed_Qty],T_Shipments[Part Name],$A35,T_Shipments[Effective_Week],103))</f>
        <v/>
      </c>
      <c r="DA35">
        <f>IF(COUNTIF(Material_Detail!$DE:$DE,$A35)&gt;0,IF(ISNUMBER(SEARCH("[済]",INDEX(Material_Detail!$D:$DC,MATCH($A35,Material_Detail!$DE:$DE,0)+1,104))),0,IFERROR(INDEX(Material_Detail!$D:$DC,MATCH($A35,Material_Detail!$DE:$DE,0),104),0)),SUMIFS(T_Shipments[Confirmed_Qty],T_Shipments[Part Name],$A35,T_Shipments[Effective_Week],104))</f>
        <v/>
      </c>
    </row>
    <row r="36">
      <c r="A36" t="inlineStr">
        <is>
          <t>CHEM-1420</t>
        </is>
      </c>
      <c r="B36">
        <f>IF(COUNTIF(Material_Detail!$DE:$DE,$A36)&gt;0,IF(ISNUMBER(SEARCH("[済]",INDEX(Material_Detail!$D:$DC,MATCH($A36,Material_Detail!$DE:$DE,0)+1,1))),0,IFERROR(INDEX(Material_Detail!$D:$DC,MATCH($A36,Material_Detail!$DE:$DE,0),1),0)),SUMIFS(T_Shipments[Confirmed_Qty],T_Shipments[Part Name],$A36,T_Shipments[Effective_Week],1))</f>
        <v/>
      </c>
      <c r="C36">
        <f>IF(COUNTIF(Material_Detail!$DE:$DE,$A36)&gt;0,IF(ISNUMBER(SEARCH("[済]",INDEX(Material_Detail!$D:$DC,MATCH($A36,Material_Detail!$DE:$DE,0)+1,2))),0,IFERROR(INDEX(Material_Detail!$D:$DC,MATCH($A36,Material_Detail!$DE:$DE,0),2),0)),SUMIFS(T_Shipments[Confirmed_Qty],T_Shipments[Part Name],$A36,T_Shipments[Effective_Week],2))</f>
        <v/>
      </c>
      <c r="D36">
        <f>IF(COUNTIF(Material_Detail!$DE:$DE,$A36)&gt;0,IF(ISNUMBER(SEARCH("[済]",INDEX(Material_Detail!$D:$DC,MATCH($A36,Material_Detail!$DE:$DE,0)+1,3))),0,IFERROR(INDEX(Material_Detail!$D:$DC,MATCH($A36,Material_Detail!$DE:$DE,0),3),0)),SUMIFS(T_Shipments[Confirmed_Qty],T_Shipments[Part Name],$A36,T_Shipments[Effective_Week],3))</f>
        <v/>
      </c>
      <c r="E36">
        <f>IF(COUNTIF(Material_Detail!$DE:$DE,$A36)&gt;0,IF(ISNUMBER(SEARCH("[済]",INDEX(Material_Detail!$D:$DC,MATCH($A36,Material_Detail!$DE:$DE,0)+1,4))),0,IFERROR(INDEX(Material_Detail!$D:$DC,MATCH($A36,Material_Detail!$DE:$DE,0),4),0)),SUMIFS(T_Shipments[Confirmed_Qty],T_Shipments[Part Name],$A36,T_Shipments[Effective_Week],4))</f>
        <v/>
      </c>
      <c r="F36">
        <f>IF(COUNTIF(Material_Detail!$DE:$DE,$A36)&gt;0,IF(ISNUMBER(SEARCH("[済]",INDEX(Material_Detail!$D:$DC,MATCH($A36,Material_Detail!$DE:$DE,0)+1,5))),0,IFERROR(INDEX(Material_Detail!$D:$DC,MATCH($A36,Material_Detail!$DE:$DE,0),5),0)),SUMIFS(T_Shipments[Confirmed_Qty],T_Shipments[Part Name],$A36,T_Shipments[Effective_Week],5))</f>
        <v/>
      </c>
      <c r="G36">
        <f>IF(COUNTIF(Material_Detail!$DE:$DE,$A36)&gt;0,IF(ISNUMBER(SEARCH("[済]",INDEX(Material_Detail!$D:$DC,MATCH($A36,Material_Detail!$DE:$DE,0)+1,6))),0,IFERROR(INDEX(Material_Detail!$D:$DC,MATCH($A36,Material_Detail!$DE:$DE,0),6),0)),SUMIFS(T_Shipments[Confirmed_Qty],T_Shipments[Part Name],$A36,T_Shipments[Effective_Week],6))</f>
        <v/>
      </c>
      <c r="H36">
        <f>IF(COUNTIF(Material_Detail!$DE:$DE,$A36)&gt;0,IF(ISNUMBER(SEARCH("[済]",INDEX(Material_Detail!$D:$DC,MATCH($A36,Material_Detail!$DE:$DE,0)+1,7))),0,IFERROR(INDEX(Material_Detail!$D:$DC,MATCH($A36,Material_Detail!$DE:$DE,0),7),0)),SUMIFS(T_Shipments[Confirmed_Qty],T_Shipments[Part Name],$A36,T_Shipments[Effective_Week],7))</f>
        <v/>
      </c>
      <c r="I36">
        <f>IF(COUNTIF(Material_Detail!$DE:$DE,$A36)&gt;0,IF(ISNUMBER(SEARCH("[済]",INDEX(Material_Detail!$D:$DC,MATCH($A36,Material_Detail!$DE:$DE,0)+1,8))),0,IFERROR(INDEX(Material_Detail!$D:$DC,MATCH($A36,Material_Detail!$DE:$DE,0),8),0)),SUMIFS(T_Shipments[Confirmed_Qty],T_Shipments[Part Name],$A36,T_Shipments[Effective_Week],8))</f>
        <v/>
      </c>
      <c r="J36">
        <f>IF(COUNTIF(Material_Detail!$DE:$DE,$A36)&gt;0,IF(ISNUMBER(SEARCH("[済]",INDEX(Material_Detail!$D:$DC,MATCH($A36,Material_Detail!$DE:$DE,0)+1,9))),0,IFERROR(INDEX(Material_Detail!$D:$DC,MATCH($A36,Material_Detail!$DE:$DE,0),9),0)),SUMIFS(T_Shipments[Confirmed_Qty],T_Shipments[Part Name],$A36,T_Shipments[Effective_Week],9))</f>
        <v/>
      </c>
      <c r="K36">
        <f>IF(COUNTIF(Material_Detail!$DE:$DE,$A36)&gt;0,IF(ISNUMBER(SEARCH("[済]",INDEX(Material_Detail!$D:$DC,MATCH($A36,Material_Detail!$DE:$DE,0)+1,10))),0,IFERROR(INDEX(Material_Detail!$D:$DC,MATCH($A36,Material_Detail!$DE:$DE,0),10),0)),SUMIFS(T_Shipments[Confirmed_Qty],T_Shipments[Part Name],$A36,T_Shipments[Effective_Week],10))</f>
        <v/>
      </c>
      <c r="L36">
        <f>IF(COUNTIF(Material_Detail!$DE:$DE,$A36)&gt;0,IF(ISNUMBER(SEARCH("[済]",INDEX(Material_Detail!$D:$DC,MATCH($A36,Material_Detail!$DE:$DE,0)+1,11))),0,IFERROR(INDEX(Material_Detail!$D:$DC,MATCH($A36,Material_Detail!$DE:$DE,0),11),0)),SUMIFS(T_Shipments[Confirmed_Qty],T_Shipments[Part Name],$A36,T_Shipments[Effective_Week],11))</f>
        <v/>
      </c>
      <c r="M36">
        <f>IF(COUNTIF(Material_Detail!$DE:$DE,$A36)&gt;0,IF(ISNUMBER(SEARCH("[済]",INDEX(Material_Detail!$D:$DC,MATCH($A36,Material_Detail!$DE:$DE,0)+1,12))),0,IFERROR(INDEX(Material_Detail!$D:$DC,MATCH($A36,Material_Detail!$DE:$DE,0),12),0)),SUMIFS(T_Shipments[Confirmed_Qty],T_Shipments[Part Name],$A36,T_Shipments[Effective_Week],12))</f>
        <v/>
      </c>
      <c r="N36">
        <f>IF(COUNTIF(Material_Detail!$DE:$DE,$A36)&gt;0,IF(ISNUMBER(SEARCH("[済]",INDEX(Material_Detail!$D:$DC,MATCH($A36,Material_Detail!$DE:$DE,0)+1,13))),0,IFERROR(INDEX(Material_Detail!$D:$DC,MATCH($A36,Material_Detail!$DE:$DE,0),13),0)),SUMIFS(T_Shipments[Confirmed_Qty],T_Shipments[Part Name],$A36,T_Shipments[Effective_Week],13))</f>
        <v/>
      </c>
      <c r="O36">
        <f>IF(COUNTIF(Material_Detail!$DE:$DE,$A36)&gt;0,IF(ISNUMBER(SEARCH("[済]",INDEX(Material_Detail!$D:$DC,MATCH($A36,Material_Detail!$DE:$DE,0)+1,14))),0,IFERROR(INDEX(Material_Detail!$D:$DC,MATCH($A36,Material_Detail!$DE:$DE,0),14),0)),SUMIFS(T_Shipments[Confirmed_Qty],T_Shipments[Part Name],$A36,T_Shipments[Effective_Week],14))</f>
        <v/>
      </c>
      <c r="P36">
        <f>IF(COUNTIF(Material_Detail!$DE:$DE,$A36)&gt;0,IF(ISNUMBER(SEARCH("[済]",INDEX(Material_Detail!$D:$DC,MATCH($A36,Material_Detail!$DE:$DE,0)+1,15))),0,IFERROR(INDEX(Material_Detail!$D:$DC,MATCH($A36,Material_Detail!$DE:$DE,0),15),0)),SUMIFS(T_Shipments[Confirmed_Qty],T_Shipments[Part Name],$A36,T_Shipments[Effective_Week],15))</f>
        <v/>
      </c>
      <c r="Q36">
        <f>IF(COUNTIF(Material_Detail!$DE:$DE,$A36)&gt;0,IF(ISNUMBER(SEARCH("[済]",INDEX(Material_Detail!$D:$DC,MATCH($A36,Material_Detail!$DE:$DE,0)+1,16))),0,IFERROR(INDEX(Material_Detail!$D:$DC,MATCH($A36,Material_Detail!$DE:$DE,0),16),0)),SUMIFS(T_Shipments[Confirmed_Qty],T_Shipments[Part Name],$A36,T_Shipments[Effective_Week],16))</f>
        <v/>
      </c>
      <c r="R36">
        <f>IF(COUNTIF(Material_Detail!$DE:$DE,$A36)&gt;0,IF(ISNUMBER(SEARCH("[済]",INDEX(Material_Detail!$D:$DC,MATCH($A36,Material_Detail!$DE:$DE,0)+1,17))),0,IFERROR(INDEX(Material_Detail!$D:$DC,MATCH($A36,Material_Detail!$DE:$DE,0),17),0)),SUMIFS(T_Shipments[Confirmed_Qty],T_Shipments[Part Name],$A36,T_Shipments[Effective_Week],17))</f>
        <v/>
      </c>
      <c r="S36">
        <f>IF(COUNTIF(Material_Detail!$DE:$DE,$A36)&gt;0,IF(ISNUMBER(SEARCH("[済]",INDEX(Material_Detail!$D:$DC,MATCH($A36,Material_Detail!$DE:$DE,0)+1,18))),0,IFERROR(INDEX(Material_Detail!$D:$DC,MATCH($A36,Material_Detail!$DE:$DE,0),18),0)),SUMIFS(T_Shipments[Confirmed_Qty],T_Shipments[Part Name],$A36,T_Shipments[Effective_Week],18))</f>
        <v/>
      </c>
      <c r="T36">
        <f>IF(COUNTIF(Material_Detail!$DE:$DE,$A36)&gt;0,IF(ISNUMBER(SEARCH("[済]",INDEX(Material_Detail!$D:$DC,MATCH($A36,Material_Detail!$DE:$DE,0)+1,19))),0,IFERROR(INDEX(Material_Detail!$D:$DC,MATCH($A36,Material_Detail!$DE:$DE,0),19),0)),SUMIFS(T_Shipments[Confirmed_Qty],T_Shipments[Part Name],$A36,T_Shipments[Effective_Week],19))</f>
        <v/>
      </c>
      <c r="U36">
        <f>IF(COUNTIF(Material_Detail!$DE:$DE,$A36)&gt;0,IF(ISNUMBER(SEARCH("[済]",INDEX(Material_Detail!$D:$DC,MATCH($A36,Material_Detail!$DE:$DE,0)+1,20))),0,IFERROR(INDEX(Material_Detail!$D:$DC,MATCH($A36,Material_Detail!$DE:$DE,0),20),0)),SUMIFS(T_Shipments[Confirmed_Qty],T_Shipments[Part Name],$A36,T_Shipments[Effective_Week],20))</f>
        <v/>
      </c>
      <c r="V36">
        <f>IF(COUNTIF(Material_Detail!$DE:$DE,$A36)&gt;0,IF(ISNUMBER(SEARCH("[済]",INDEX(Material_Detail!$D:$DC,MATCH($A36,Material_Detail!$DE:$DE,0)+1,21))),0,IFERROR(INDEX(Material_Detail!$D:$DC,MATCH($A36,Material_Detail!$DE:$DE,0),21),0)),SUMIFS(T_Shipments[Confirmed_Qty],T_Shipments[Part Name],$A36,T_Shipments[Effective_Week],21))</f>
        <v/>
      </c>
      <c r="W36">
        <f>IF(COUNTIF(Material_Detail!$DE:$DE,$A36)&gt;0,IF(ISNUMBER(SEARCH("[済]",INDEX(Material_Detail!$D:$DC,MATCH($A36,Material_Detail!$DE:$DE,0)+1,22))),0,IFERROR(INDEX(Material_Detail!$D:$DC,MATCH($A36,Material_Detail!$DE:$DE,0),22),0)),SUMIFS(T_Shipments[Confirmed_Qty],T_Shipments[Part Name],$A36,T_Shipments[Effective_Week],22))</f>
        <v/>
      </c>
      <c r="X36">
        <f>IF(COUNTIF(Material_Detail!$DE:$DE,$A36)&gt;0,IF(ISNUMBER(SEARCH("[済]",INDEX(Material_Detail!$D:$DC,MATCH($A36,Material_Detail!$DE:$DE,0)+1,23))),0,IFERROR(INDEX(Material_Detail!$D:$DC,MATCH($A36,Material_Detail!$DE:$DE,0),23),0)),SUMIFS(T_Shipments[Confirmed_Qty],T_Shipments[Part Name],$A36,T_Shipments[Effective_Week],23))</f>
        <v/>
      </c>
      <c r="Y36">
        <f>IF(COUNTIF(Material_Detail!$DE:$DE,$A36)&gt;0,IF(ISNUMBER(SEARCH("[済]",INDEX(Material_Detail!$D:$DC,MATCH($A36,Material_Detail!$DE:$DE,0)+1,24))),0,IFERROR(INDEX(Material_Detail!$D:$DC,MATCH($A36,Material_Detail!$DE:$DE,0),24),0)),SUMIFS(T_Shipments[Confirmed_Qty],T_Shipments[Part Name],$A36,T_Shipments[Effective_Week],24))</f>
        <v/>
      </c>
      <c r="Z36">
        <f>IF(COUNTIF(Material_Detail!$DE:$DE,$A36)&gt;0,IF(ISNUMBER(SEARCH("[済]",INDEX(Material_Detail!$D:$DC,MATCH($A36,Material_Detail!$DE:$DE,0)+1,25))),0,IFERROR(INDEX(Material_Detail!$D:$DC,MATCH($A36,Material_Detail!$DE:$DE,0),25),0)),SUMIFS(T_Shipments[Confirmed_Qty],T_Shipments[Part Name],$A36,T_Shipments[Effective_Week],25))</f>
        <v/>
      </c>
      <c r="AA36">
        <f>IF(COUNTIF(Material_Detail!$DE:$DE,$A36)&gt;0,IF(ISNUMBER(SEARCH("[済]",INDEX(Material_Detail!$D:$DC,MATCH($A36,Material_Detail!$DE:$DE,0)+1,26))),0,IFERROR(INDEX(Material_Detail!$D:$DC,MATCH($A36,Material_Detail!$DE:$DE,0),26),0)),SUMIFS(T_Shipments[Confirmed_Qty],T_Shipments[Part Name],$A36,T_Shipments[Effective_Week],26))</f>
        <v/>
      </c>
      <c r="AB36">
        <f>IF(COUNTIF(Material_Detail!$DE:$DE,$A36)&gt;0,IF(ISNUMBER(SEARCH("[済]",INDEX(Material_Detail!$D:$DC,MATCH($A36,Material_Detail!$DE:$DE,0)+1,27))),0,IFERROR(INDEX(Material_Detail!$D:$DC,MATCH($A36,Material_Detail!$DE:$DE,0),27),0)),SUMIFS(T_Shipments[Confirmed_Qty],T_Shipments[Part Name],$A36,T_Shipments[Effective_Week],27))</f>
        <v/>
      </c>
      <c r="AC36">
        <f>IF(COUNTIF(Material_Detail!$DE:$DE,$A36)&gt;0,IF(ISNUMBER(SEARCH("[済]",INDEX(Material_Detail!$D:$DC,MATCH($A36,Material_Detail!$DE:$DE,0)+1,28))),0,IFERROR(INDEX(Material_Detail!$D:$DC,MATCH($A36,Material_Detail!$DE:$DE,0),28),0)),SUMIFS(T_Shipments[Confirmed_Qty],T_Shipments[Part Name],$A36,T_Shipments[Effective_Week],28))</f>
        <v/>
      </c>
      <c r="AD36">
        <f>IF(COUNTIF(Material_Detail!$DE:$DE,$A36)&gt;0,IF(ISNUMBER(SEARCH("[済]",INDEX(Material_Detail!$D:$DC,MATCH($A36,Material_Detail!$DE:$DE,0)+1,29))),0,IFERROR(INDEX(Material_Detail!$D:$DC,MATCH($A36,Material_Detail!$DE:$DE,0),29),0)),SUMIFS(T_Shipments[Confirmed_Qty],T_Shipments[Part Name],$A36,T_Shipments[Effective_Week],29))</f>
        <v/>
      </c>
      <c r="AE36">
        <f>IF(COUNTIF(Material_Detail!$DE:$DE,$A36)&gt;0,IF(ISNUMBER(SEARCH("[済]",INDEX(Material_Detail!$D:$DC,MATCH($A36,Material_Detail!$DE:$DE,0)+1,30))),0,IFERROR(INDEX(Material_Detail!$D:$DC,MATCH($A36,Material_Detail!$DE:$DE,0),30),0)),SUMIFS(T_Shipments[Confirmed_Qty],T_Shipments[Part Name],$A36,T_Shipments[Effective_Week],30))</f>
        <v/>
      </c>
      <c r="AF36">
        <f>IF(COUNTIF(Material_Detail!$DE:$DE,$A36)&gt;0,IF(ISNUMBER(SEARCH("[済]",INDEX(Material_Detail!$D:$DC,MATCH($A36,Material_Detail!$DE:$DE,0)+1,31))),0,IFERROR(INDEX(Material_Detail!$D:$DC,MATCH($A36,Material_Detail!$DE:$DE,0),31),0)),SUMIFS(T_Shipments[Confirmed_Qty],T_Shipments[Part Name],$A36,T_Shipments[Effective_Week],31))</f>
        <v/>
      </c>
      <c r="AG36">
        <f>IF(COUNTIF(Material_Detail!$DE:$DE,$A36)&gt;0,IF(ISNUMBER(SEARCH("[済]",INDEX(Material_Detail!$D:$DC,MATCH($A36,Material_Detail!$DE:$DE,0)+1,32))),0,IFERROR(INDEX(Material_Detail!$D:$DC,MATCH($A36,Material_Detail!$DE:$DE,0),32),0)),SUMIFS(T_Shipments[Confirmed_Qty],T_Shipments[Part Name],$A36,T_Shipments[Effective_Week],32))</f>
        <v/>
      </c>
      <c r="AH36">
        <f>IF(COUNTIF(Material_Detail!$DE:$DE,$A36)&gt;0,IF(ISNUMBER(SEARCH("[済]",INDEX(Material_Detail!$D:$DC,MATCH($A36,Material_Detail!$DE:$DE,0)+1,33))),0,IFERROR(INDEX(Material_Detail!$D:$DC,MATCH($A36,Material_Detail!$DE:$DE,0),33),0)),SUMIFS(T_Shipments[Confirmed_Qty],T_Shipments[Part Name],$A36,T_Shipments[Effective_Week],33))</f>
        <v/>
      </c>
      <c r="AI36">
        <f>IF(COUNTIF(Material_Detail!$DE:$DE,$A36)&gt;0,IF(ISNUMBER(SEARCH("[済]",INDEX(Material_Detail!$D:$DC,MATCH($A36,Material_Detail!$DE:$DE,0)+1,34))),0,IFERROR(INDEX(Material_Detail!$D:$DC,MATCH($A36,Material_Detail!$DE:$DE,0),34),0)),SUMIFS(T_Shipments[Confirmed_Qty],T_Shipments[Part Name],$A36,T_Shipments[Effective_Week],34))</f>
        <v/>
      </c>
      <c r="AJ36">
        <f>IF(COUNTIF(Material_Detail!$DE:$DE,$A36)&gt;0,IF(ISNUMBER(SEARCH("[済]",INDEX(Material_Detail!$D:$DC,MATCH($A36,Material_Detail!$DE:$DE,0)+1,35))),0,IFERROR(INDEX(Material_Detail!$D:$DC,MATCH($A36,Material_Detail!$DE:$DE,0),35),0)),SUMIFS(T_Shipments[Confirmed_Qty],T_Shipments[Part Name],$A36,T_Shipments[Effective_Week],35))</f>
        <v/>
      </c>
      <c r="AK36">
        <f>IF(COUNTIF(Material_Detail!$DE:$DE,$A36)&gt;0,IF(ISNUMBER(SEARCH("[済]",INDEX(Material_Detail!$D:$DC,MATCH($A36,Material_Detail!$DE:$DE,0)+1,36))),0,IFERROR(INDEX(Material_Detail!$D:$DC,MATCH($A36,Material_Detail!$DE:$DE,0),36),0)),SUMIFS(T_Shipments[Confirmed_Qty],T_Shipments[Part Name],$A36,T_Shipments[Effective_Week],36))</f>
        <v/>
      </c>
      <c r="AL36">
        <f>IF(COUNTIF(Material_Detail!$DE:$DE,$A36)&gt;0,IF(ISNUMBER(SEARCH("[済]",INDEX(Material_Detail!$D:$DC,MATCH($A36,Material_Detail!$DE:$DE,0)+1,37))),0,IFERROR(INDEX(Material_Detail!$D:$DC,MATCH($A36,Material_Detail!$DE:$DE,0),37),0)),SUMIFS(T_Shipments[Confirmed_Qty],T_Shipments[Part Name],$A36,T_Shipments[Effective_Week],37))</f>
        <v/>
      </c>
      <c r="AM36">
        <f>IF(COUNTIF(Material_Detail!$DE:$DE,$A36)&gt;0,IF(ISNUMBER(SEARCH("[済]",INDEX(Material_Detail!$D:$DC,MATCH($A36,Material_Detail!$DE:$DE,0)+1,38))),0,IFERROR(INDEX(Material_Detail!$D:$DC,MATCH($A36,Material_Detail!$DE:$DE,0),38),0)),SUMIFS(T_Shipments[Confirmed_Qty],T_Shipments[Part Name],$A36,T_Shipments[Effective_Week],38))</f>
        <v/>
      </c>
      <c r="AN36">
        <f>IF(COUNTIF(Material_Detail!$DE:$DE,$A36)&gt;0,IF(ISNUMBER(SEARCH("[済]",INDEX(Material_Detail!$D:$DC,MATCH($A36,Material_Detail!$DE:$DE,0)+1,39))),0,IFERROR(INDEX(Material_Detail!$D:$DC,MATCH($A36,Material_Detail!$DE:$DE,0),39),0)),SUMIFS(T_Shipments[Confirmed_Qty],T_Shipments[Part Name],$A36,T_Shipments[Effective_Week],39))</f>
        <v/>
      </c>
      <c r="AO36">
        <f>IF(COUNTIF(Material_Detail!$DE:$DE,$A36)&gt;0,IF(ISNUMBER(SEARCH("[済]",INDEX(Material_Detail!$D:$DC,MATCH($A36,Material_Detail!$DE:$DE,0)+1,40))),0,IFERROR(INDEX(Material_Detail!$D:$DC,MATCH($A36,Material_Detail!$DE:$DE,0),40),0)),SUMIFS(T_Shipments[Confirmed_Qty],T_Shipments[Part Name],$A36,T_Shipments[Effective_Week],40))</f>
        <v/>
      </c>
      <c r="AP36">
        <f>IF(COUNTIF(Material_Detail!$DE:$DE,$A36)&gt;0,IF(ISNUMBER(SEARCH("[済]",INDEX(Material_Detail!$D:$DC,MATCH($A36,Material_Detail!$DE:$DE,0)+1,41))),0,IFERROR(INDEX(Material_Detail!$D:$DC,MATCH($A36,Material_Detail!$DE:$DE,0),41),0)),SUMIFS(T_Shipments[Confirmed_Qty],T_Shipments[Part Name],$A36,T_Shipments[Effective_Week],41))</f>
        <v/>
      </c>
      <c r="AQ36">
        <f>IF(COUNTIF(Material_Detail!$DE:$DE,$A36)&gt;0,IF(ISNUMBER(SEARCH("[済]",INDEX(Material_Detail!$D:$DC,MATCH($A36,Material_Detail!$DE:$DE,0)+1,42))),0,IFERROR(INDEX(Material_Detail!$D:$DC,MATCH($A36,Material_Detail!$DE:$DE,0),42),0)),SUMIFS(T_Shipments[Confirmed_Qty],T_Shipments[Part Name],$A36,T_Shipments[Effective_Week],42))</f>
        <v/>
      </c>
      <c r="AR36">
        <f>IF(COUNTIF(Material_Detail!$DE:$DE,$A36)&gt;0,IF(ISNUMBER(SEARCH("[済]",INDEX(Material_Detail!$D:$DC,MATCH($A36,Material_Detail!$DE:$DE,0)+1,43))),0,IFERROR(INDEX(Material_Detail!$D:$DC,MATCH($A36,Material_Detail!$DE:$DE,0),43),0)),SUMIFS(T_Shipments[Confirmed_Qty],T_Shipments[Part Name],$A36,T_Shipments[Effective_Week],43))</f>
        <v/>
      </c>
      <c r="AS36">
        <f>IF(COUNTIF(Material_Detail!$DE:$DE,$A36)&gt;0,IF(ISNUMBER(SEARCH("[済]",INDEX(Material_Detail!$D:$DC,MATCH($A36,Material_Detail!$DE:$DE,0)+1,44))),0,IFERROR(INDEX(Material_Detail!$D:$DC,MATCH($A36,Material_Detail!$DE:$DE,0),44),0)),SUMIFS(T_Shipments[Confirmed_Qty],T_Shipments[Part Name],$A36,T_Shipments[Effective_Week],44))</f>
        <v/>
      </c>
      <c r="AT36">
        <f>IF(COUNTIF(Material_Detail!$DE:$DE,$A36)&gt;0,IF(ISNUMBER(SEARCH("[済]",INDEX(Material_Detail!$D:$DC,MATCH($A36,Material_Detail!$DE:$DE,0)+1,45))),0,IFERROR(INDEX(Material_Detail!$D:$DC,MATCH($A36,Material_Detail!$DE:$DE,0),45),0)),SUMIFS(T_Shipments[Confirmed_Qty],T_Shipments[Part Name],$A36,T_Shipments[Effective_Week],45))</f>
        <v/>
      </c>
      <c r="AU36">
        <f>IF(COUNTIF(Material_Detail!$DE:$DE,$A36)&gt;0,IF(ISNUMBER(SEARCH("[済]",INDEX(Material_Detail!$D:$DC,MATCH($A36,Material_Detail!$DE:$DE,0)+1,46))),0,IFERROR(INDEX(Material_Detail!$D:$DC,MATCH($A36,Material_Detail!$DE:$DE,0),46),0)),SUMIFS(T_Shipments[Confirmed_Qty],T_Shipments[Part Name],$A36,T_Shipments[Effective_Week],46))</f>
        <v/>
      </c>
      <c r="AV36">
        <f>IF(COUNTIF(Material_Detail!$DE:$DE,$A36)&gt;0,IF(ISNUMBER(SEARCH("[済]",INDEX(Material_Detail!$D:$DC,MATCH($A36,Material_Detail!$DE:$DE,0)+1,47))),0,IFERROR(INDEX(Material_Detail!$D:$DC,MATCH($A36,Material_Detail!$DE:$DE,0),47),0)),SUMIFS(T_Shipments[Confirmed_Qty],T_Shipments[Part Name],$A36,T_Shipments[Effective_Week],47))</f>
        <v/>
      </c>
      <c r="AW36">
        <f>IF(COUNTIF(Material_Detail!$DE:$DE,$A36)&gt;0,IF(ISNUMBER(SEARCH("[済]",INDEX(Material_Detail!$D:$DC,MATCH($A36,Material_Detail!$DE:$DE,0)+1,48))),0,IFERROR(INDEX(Material_Detail!$D:$DC,MATCH($A36,Material_Detail!$DE:$DE,0),48),0)),SUMIFS(T_Shipments[Confirmed_Qty],T_Shipments[Part Name],$A36,T_Shipments[Effective_Week],48))</f>
        <v/>
      </c>
      <c r="AX36">
        <f>IF(COUNTIF(Material_Detail!$DE:$DE,$A36)&gt;0,IF(ISNUMBER(SEARCH("[済]",INDEX(Material_Detail!$D:$DC,MATCH($A36,Material_Detail!$DE:$DE,0)+1,49))),0,IFERROR(INDEX(Material_Detail!$D:$DC,MATCH($A36,Material_Detail!$DE:$DE,0),49),0)),SUMIFS(T_Shipments[Confirmed_Qty],T_Shipments[Part Name],$A36,T_Shipments[Effective_Week],49))</f>
        <v/>
      </c>
      <c r="AY36">
        <f>IF(COUNTIF(Material_Detail!$DE:$DE,$A36)&gt;0,IF(ISNUMBER(SEARCH("[済]",INDEX(Material_Detail!$D:$DC,MATCH($A36,Material_Detail!$DE:$DE,0)+1,50))),0,IFERROR(INDEX(Material_Detail!$D:$DC,MATCH($A36,Material_Detail!$DE:$DE,0),50),0)),SUMIFS(T_Shipments[Confirmed_Qty],T_Shipments[Part Name],$A36,T_Shipments[Effective_Week],50))</f>
        <v/>
      </c>
      <c r="AZ36">
        <f>IF(COUNTIF(Material_Detail!$DE:$DE,$A36)&gt;0,IF(ISNUMBER(SEARCH("[済]",INDEX(Material_Detail!$D:$DC,MATCH($A36,Material_Detail!$DE:$DE,0)+1,51))),0,IFERROR(INDEX(Material_Detail!$D:$DC,MATCH($A36,Material_Detail!$DE:$DE,0),51),0)),SUMIFS(T_Shipments[Confirmed_Qty],T_Shipments[Part Name],$A36,T_Shipments[Effective_Week],51))</f>
        <v/>
      </c>
      <c r="BA36">
        <f>IF(COUNTIF(Material_Detail!$DE:$DE,$A36)&gt;0,IF(ISNUMBER(SEARCH("[済]",INDEX(Material_Detail!$D:$DC,MATCH($A36,Material_Detail!$DE:$DE,0)+1,52))),0,IFERROR(INDEX(Material_Detail!$D:$DC,MATCH($A36,Material_Detail!$DE:$DE,0),52),0)),SUMIFS(T_Shipments[Confirmed_Qty],T_Shipments[Part Name],$A36,T_Shipments[Effective_Week],52))</f>
        <v/>
      </c>
      <c r="BB36">
        <f>IF(COUNTIF(Material_Detail!$DE:$DE,$A36)&gt;0,IF(ISNUMBER(SEARCH("[済]",INDEX(Material_Detail!$D:$DC,MATCH($A36,Material_Detail!$DE:$DE,0)+1,53))),0,IFERROR(INDEX(Material_Detail!$D:$DC,MATCH($A36,Material_Detail!$DE:$DE,0),53),0)),SUMIFS(T_Shipments[Confirmed_Qty],T_Shipments[Part Name],$A36,T_Shipments[Effective_Week],53))</f>
        <v/>
      </c>
      <c r="BC36">
        <f>IF(COUNTIF(Material_Detail!$DE:$DE,$A36)&gt;0,IF(ISNUMBER(SEARCH("[済]",INDEX(Material_Detail!$D:$DC,MATCH($A36,Material_Detail!$DE:$DE,0)+1,54))),0,IFERROR(INDEX(Material_Detail!$D:$DC,MATCH($A36,Material_Detail!$DE:$DE,0),54),0)),SUMIFS(T_Shipments[Confirmed_Qty],T_Shipments[Part Name],$A36,T_Shipments[Effective_Week],54))</f>
        <v/>
      </c>
      <c r="BD36">
        <f>IF(COUNTIF(Material_Detail!$DE:$DE,$A36)&gt;0,IF(ISNUMBER(SEARCH("[済]",INDEX(Material_Detail!$D:$DC,MATCH($A36,Material_Detail!$DE:$DE,0)+1,55))),0,IFERROR(INDEX(Material_Detail!$D:$DC,MATCH($A36,Material_Detail!$DE:$DE,0),55),0)),SUMIFS(T_Shipments[Confirmed_Qty],T_Shipments[Part Name],$A36,T_Shipments[Effective_Week],55))</f>
        <v/>
      </c>
      <c r="BE36">
        <f>IF(COUNTIF(Material_Detail!$DE:$DE,$A36)&gt;0,IF(ISNUMBER(SEARCH("[済]",INDEX(Material_Detail!$D:$DC,MATCH($A36,Material_Detail!$DE:$DE,0)+1,56))),0,IFERROR(INDEX(Material_Detail!$D:$DC,MATCH($A36,Material_Detail!$DE:$DE,0),56),0)),SUMIFS(T_Shipments[Confirmed_Qty],T_Shipments[Part Name],$A36,T_Shipments[Effective_Week],56))</f>
        <v/>
      </c>
      <c r="BF36">
        <f>IF(COUNTIF(Material_Detail!$DE:$DE,$A36)&gt;0,IF(ISNUMBER(SEARCH("[済]",INDEX(Material_Detail!$D:$DC,MATCH($A36,Material_Detail!$DE:$DE,0)+1,57))),0,IFERROR(INDEX(Material_Detail!$D:$DC,MATCH($A36,Material_Detail!$DE:$DE,0),57),0)),SUMIFS(T_Shipments[Confirmed_Qty],T_Shipments[Part Name],$A36,T_Shipments[Effective_Week],57))</f>
        <v/>
      </c>
      <c r="BG36">
        <f>IF(COUNTIF(Material_Detail!$DE:$DE,$A36)&gt;0,IF(ISNUMBER(SEARCH("[済]",INDEX(Material_Detail!$D:$DC,MATCH($A36,Material_Detail!$DE:$DE,0)+1,58))),0,IFERROR(INDEX(Material_Detail!$D:$DC,MATCH($A36,Material_Detail!$DE:$DE,0),58),0)),SUMIFS(T_Shipments[Confirmed_Qty],T_Shipments[Part Name],$A36,T_Shipments[Effective_Week],58))</f>
        <v/>
      </c>
      <c r="BH36">
        <f>IF(COUNTIF(Material_Detail!$DE:$DE,$A36)&gt;0,IF(ISNUMBER(SEARCH("[済]",INDEX(Material_Detail!$D:$DC,MATCH($A36,Material_Detail!$DE:$DE,0)+1,59))),0,IFERROR(INDEX(Material_Detail!$D:$DC,MATCH($A36,Material_Detail!$DE:$DE,0),59),0)),SUMIFS(T_Shipments[Confirmed_Qty],T_Shipments[Part Name],$A36,T_Shipments[Effective_Week],59))</f>
        <v/>
      </c>
      <c r="BI36">
        <f>IF(COUNTIF(Material_Detail!$DE:$DE,$A36)&gt;0,IF(ISNUMBER(SEARCH("[済]",INDEX(Material_Detail!$D:$DC,MATCH($A36,Material_Detail!$DE:$DE,0)+1,60))),0,IFERROR(INDEX(Material_Detail!$D:$DC,MATCH($A36,Material_Detail!$DE:$DE,0),60),0)),SUMIFS(T_Shipments[Confirmed_Qty],T_Shipments[Part Name],$A36,T_Shipments[Effective_Week],60))</f>
        <v/>
      </c>
      <c r="BJ36">
        <f>IF(COUNTIF(Material_Detail!$DE:$DE,$A36)&gt;0,IF(ISNUMBER(SEARCH("[済]",INDEX(Material_Detail!$D:$DC,MATCH($A36,Material_Detail!$DE:$DE,0)+1,61))),0,IFERROR(INDEX(Material_Detail!$D:$DC,MATCH($A36,Material_Detail!$DE:$DE,0),61),0)),SUMIFS(T_Shipments[Confirmed_Qty],T_Shipments[Part Name],$A36,T_Shipments[Effective_Week],61))</f>
        <v/>
      </c>
      <c r="BK36">
        <f>IF(COUNTIF(Material_Detail!$DE:$DE,$A36)&gt;0,IF(ISNUMBER(SEARCH("[済]",INDEX(Material_Detail!$D:$DC,MATCH($A36,Material_Detail!$DE:$DE,0)+1,62))),0,IFERROR(INDEX(Material_Detail!$D:$DC,MATCH($A36,Material_Detail!$DE:$DE,0),62),0)),SUMIFS(T_Shipments[Confirmed_Qty],T_Shipments[Part Name],$A36,T_Shipments[Effective_Week],62))</f>
        <v/>
      </c>
      <c r="BL36">
        <f>IF(COUNTIF(Material_Detail!$DE:$DE,$A36)&gt;0,IF(ISNUMBER(SEARCH("[済]",INDEX(Material_Detail!$D:$DC,MATCH($A36,Material_Detail!$DE:$DE,0)+1,63))),0,IFERROR(INDEX(Material_Detail!$D:$DC,MATCH($A36,Material_Detail!$DE:$DE,0),63),0)),SUMIFS(T_Shipments[Confirmed_Qty],T_Shipments[Part Name],$A36,T_Shipments[Effective_Week],63))</f>
        <v/>
      </c>
      <c r="BM36">
        <f>IF(COUNTIF(Material_Detail!$DE:$DE,$A36)&gt;0,IF(ISNUMBER(SEARCH("[済]",INDEX(Material_Detail!$D:$DC,MATCH($A36,Material_Detail!$DE:$DE,0)+1,64))),0,IFERROR(INDEX(Material_Detail!$D:$DC,MATCH($A36,Material_Detail!$DE:$DE,0),64),0)),SUMIFS(T_Shipments[Confirmed_Qty],T_Shipments[Part Name],$A36,T_Shipments[Effective_Week],64))</f>
        <v/>
      </c>
      <c r="BN36">
        <f>IF(COUNTIF(Material_Detail!$DE:$DE,$A36)&gt;0,IF(ISNUMBER(SEARCH("[済]",INDEX(Material_Detail!$D:$DC,MATCH($A36,Material_Detail!$DE:$DE,0)+1,65))),0,IFERROR(INDEX(Material_Detail!$D:$DC,MATCH($A36,Material_Detail!$DE:$DE,0),65),0)),SUMIFS(T_Shipments[Confirmed_Qty],T_Shipments[Part Name],$A36,T_Shipments[Effective_Week],65))</f>
        <v/>
      </c>
      <c r="BO36">
        <f>IF(COUNTIF(Material_Detail!$DE:$DE,$A36)&gt;0,IF(ISNUMBER(SEARCH("[済]",INDEX(Material_Detail!$D:$DC,MATCH($A36,Material_Detail!$DE:$DE,0)+1,66))),0,IFERROR(INDEX(Material_Detail!$D:$DC,MATCH($A36,Material_Detail!$DE:$DE,0),66),0)),SUMIFS(T_Shipments[Confirmed_Qty],T_Shipments[Part Name],$A36,T_Shipments[Effective_Week],66))</f>
        <v/>
      </c>
      <c r="BP36">
        <f>IF(COUNTIF(Material_Detail!$DE:$DE,$A36)&gt;0,IF(ISNUMBER(SEARCH("[済]",INDEX(Material_Detail!$D:$DC,MATCH($A36,Material_Detail!$DE:$DE,0)+1,67))),0,IFERROR(INDEX(Material_Detail!$D:$DC,MATCH($A36,Material_Detail!$DE:$DE,0),67),0)),SUMIFS(T_Shipments[Confirmed_Qty],T_Shipments[Part Name],$A36,T_Shipments[Effective_Week],67))</f>
        <v/>
      </c>
      <c r="BQ36">
        <f>IF(COUNTIF(Material_Detail!$DE:$DE,$A36)&gt;0,IF(ISNUMBER(SEARCH("[済]",INDEX(Material_Detail!$D:$DC,MATCH($A36,Material_Detail!$DE:$DE,0)+1,68))),0,IFERROR(INDEX(Material_Detail!$D:$DC,MATCH($A36,Material_Detail!$DE:$DE,0),68),0)),SUMIFS(T_Shipments[Confirmed_Qty],T_Shipments[Part Name],$A36,T_Shipments[Effective_Week],68))</f>
        <v/>
      </c>
      <c r="BR36">
        <f>IF(COUNTIF(Material_Detail!$DE:$DE,$A36)&gt;0,IF(ISNUMBER(SEARCH("[済]",INDEX(Material_Detail!$D:$DC,MATCH($A36,Material_Detail!$DE:$DE,0)+1,69))),0,IFERROR(INDEX(Material_Detail!$D:$DC,MATCH($A36,Material_Detail!$DE:$DE,0),69),0)),SUMIFS(T_Shipments[Confirmed_Qty],T_Shipments[Part Name],$A36,T_Shipments[Effective_Week],69))</f>
        <v/>
      </c>
      <c r="BS36">
        <f>IF(COUNTIF(Material_Detail!$DE:$DE,$A36)&gt;0,IF(ISNUMBER(SEARCH("[済]",INDEX(Material_Detail!$D:$DC,MATCH($A36,Material_Detail!$DE:$DE,0)+1,70))),0,IFERROR(INDEX(Material_Detail!$D:$DC,MATCH($A36,Material_Detail!$DE:$DE,0),70),0)),SUMIFS(T_Shipments[Confirmed_Qty],T_Shipments[Part Name],$A36,T_Shipments[Effective_Week],70))</f>
        <v/>
      </c>
      <c r="BT36">
        <f>IF(COUNTIF(Material_Detail!$DE:$DE,$A36)&gt;0,IF(ISNUMBER(SEARCH("[済]",INDEX(Material_Detail!$D:$DC,MATCH($A36,Material_Detail!$DE:$DE,0)+1,71))),0,IFERROR(INDEX(Material_Detail!$D:$DC,MATCH($A36,Material_Detail!$DE:$DE,0),71),0)),SUMIFS(T_Shipments[Confirmed_Qty],T_Shipments[Part Name],$A36,T_Shipments[Effective_Week],71))</f>
        <v/>
      </c>
      <c r="BU36">
        <f>IF(COUNTIF(Material_Detail!$DE:$DE,$A36)&gt;0,IF(ISNUMBER(SEARCH("[済]",INDEX(Material_Detail!$D:$DC,MATCH($A36,Material_Detail!$DE:$DE,0)+1,72))),0,IFERROR(INDEX(Material_Detail!$D:$DC,MATCH($A36,Material_Detail!$DE:$DE,0),72),0)),SUMIFS(T_Shipments[Confirmed_Qty],T_Shipments[Part Name],$A36,T_Shipments[Effective_Week],72))</f>
        <v/>
      </c>
      <c r="BV36">
        <f>IF(COUNTIF(Material_Detail!$DE:$DE,$A36)&gt;0,IF(ISNUMBER(SEARCH("[済]",INDEX(Material_Detail!$D:$DC,MATCH($A36,Material_Detail!$DE:$DE,0)+1,73))),0,IFERROR(INDEX(Material_Detail!$D:$DC,MATCH($A36,Material_Detail!$DE:$DE,0),73),0)),SUMIFS(T_Shipments[Confirmed_Qty],T_Shipments[Part Name],$A36,T_Shipments[Effective_Week],73))</f>
        <v/>
      </c>
      <c r="BW36">
        <f>IF(COUNTIF(Material_Detail!$DE:$DE,$A36)&gt;0,IF(ISNUMBER(SEARCH("[済]",INDEX(Material_Detail!$D:$DC,MATCH($A36,Material_Detail!$DE:$DE,0)+1,74))),0,IFERROR(INDEX(Material_Detail!$D:$DC,MATCH($A36,Material_Detail!$DE:$DE,0),74),0)),SUMIFS(T_Shipments[Confirmed_Qty],T_Shipments[Part Name],$A36,T_Shipments[Effective_Week],74))</f>
        <v/>
      </c>
      <c r="BX36">
        <f>IF(COUNTIF(Material_Detail!$DE:$DE,$A36)&gt;0,IF(ISNUMBER(SEARCH("[済]",INDEX(Material_Detail!$D:$DC,MATCH($A36,Material_Detail!$DE:$DE,0)+1,75))),0,IFERROR(INDEX(Material_Detail!$D:$DC,MATCH($A36,Material_Detail!$DE:$DE,0),75),0)),SUMIFS(T_Shipments[Confirmed_Qty],T_Shipments[Part Name],$A36,T_Shipments[Effective_Week],75))</f>
        <v/>
      </c>
      <c r="BY36">
        <f>IF(COUNTIF(Material_Detail!$DE:$DE,$A36)&gt;0,IF(ISNUMBER(SEARCH("[済]",INDEX(Material_Detail!$D:$DC,MATCH($A36,Material_Detail!$DE:$DE,0)+1,76))),0,IFERROR(INDEX(Material_Detail!$D:$DC,MATCH($A36,Material_Detail!$DE:$DE,0),76),0)),SUMIFS(T_Shipments[Confirmed_Qty],T_Shipments[Part Name],$A36,T_Shipments[Effective_Week],76))</f>
        <v/>
      </c>
      <c r="BZ36">
        <f>IF(COUNTIF(Material_Detail!$DE:$DE,$A36)&gt;0,IF(ISNUMBER(SEARCH("[済]",INDEX(Material_Detail!$D:$DC,MATCH($A36,Material_Detail!$DE:$DE,0)+1,77))),0,IFERROR(INDEX(Material_Detail!$D:$DC,MATCH($A36,Material_Detail!$DE:$DE,0),77),0)),SUMIFS(T_Shipments[Confirmed_Qty],T_Shipments[Part Name],$A36,T_Shipments[Effective_Week],77))</f>
        <v/>
      </c>
      <c r="CA36">
        <f>IF(COUNTIF(Material_Detail!$DE:$DE,$A36)&gt;0,IF(ISNUMBER(SEARCH("[済]",INDEX(Material_Detail!$D:$DC,MATCH($A36,Material_Detail!$DE:$DE,0)+1,78))),0,IFERROR(INDEX(Material_Detail!$D:$DC,MATCH($A36,Material_Detail!$DE:$DE,0),78),0)),SUMIFS(T_Shipments[Confirmed_Qty],T_Shipments[Part Name],$A36,T_Shipments[Effective_Week],78))</f>
        <v/>
      </c>
      <c r="CB36">
        <f>IF(COUNTIF(Material_Detail!$DE:$DE,$A36)&gt;0,IF(ISNUMBER(SEARCH("[済]",INDEX(Material_Detail!$D:$DC,MATCH($A36,Material_Detail!$DE:$DE,0)+1,79))),0,IFERROR(INDEX(Material_Detail!$D:$DC,MATCH($A36,Material_Detail!$DE:$DE,0),79),0)),SUMIFS(T_Shipments[Confirmed_Qty],T_Shipments[Part Name],$A36,T_Shipments[Effective_Week],79))</f>
        <v/>
      </c>
      <c r="CC36">
        <f>IF(COUNTIF(Material_Detail!$DE:$DE,$A36)&gt;0,IF(ISNUMBER(SEARCH("[済]",INDEX(Material_Detail!$D:$DC,MATCH($A36,Material_Detail!$DE:$DE,0)+1,80))),0,IFERROR(INDEX(Material_Detail!$D:$DC,MATCH($A36,Material_Detail!$DE:$DE,0),80),0)),SUMIFS(T_Shipments[Confirmed_Qty],T_Shipments[Part Name],$A36,T_Shipments[Effective_Week],80))</f>
        <v/>
      </c>
      <c r="CD36">
        <f>IF(COUNTIF(Material_Detail!$DE:$DE,$A36)&gt;0,IF(ISNUMBER(SEARCH("[済]",INDEX(Material_Detail!$D:$DC,MATCH($A36,Material_Detail!$DE:$DE,0)+1,81))),0,IFERROR(INDEX(Material_Detail!$D:$DC,MATCH($A36,Material_Detail!$DE:$DE,0),81),0)),SUMIFS(T_Shipments[Confirmed_Qty],T_Shipments[Part Name],$A36,T_Shipments[Effective_Week],81))</f>
        <v/>
      </c>
      <c r="CE36">
        <f>IF(COUNTIF(Material_Detail!$DE:$DE,$A36)&gt;0,IF(ISNUMBER(SEARCH("[済]",INDEX(Material_Detail!$D:$DC,MATCH($A36,Material_Detail!$DE:$DE,0)+1,82))),0,IFERROR(INDEX(Material_Detail!$D:$DC,MATCH($A36,Material_Detail!$DE:$DE,0),82),0)),SUMIFS(T_Shipments[Confirmed_Qty],T_Shipments[Part Name],$A36,T_Shipments[Effective_Week],82))</f>
        <v/>
      </c>
      <c r="CF36">
        <f>IF(COUNTIF(Material_Detail!$DE:$DE,$A36)&gt;0,IF(ISNUMBER(SEARCH("[済]",INDEX(Material_Detail!$D:$DC,MATCH($A36,Material_Detail!$DE:$DE,0)+1,83))),0,IFERROR(INDEX(Material_Detail!$D:$DC,MATCH($A36,Material_Detail!$DE:$DE,0),83),0)),SUMIFS(T_Shipments[Confirmed_Qty],T_Shipments[Part Name],$A36,T_Shipments[Effective_Week],83))</f>
        <v/>
      </c>
      <c r="CG36">
        <f>IF(COUNTIF(Material_Detail!$DE:$DE,$A36)&gt;0,IF(ISNUMBER(SEARCH("[済]",INDEX(Material_Detail!$D:$DC,MATCH($A36,Material_Detail!$DE:$DE,0)+1,84))),0,IFERROR(INDEX(Material_Detail!$D:$DC,MATCH($A36,Material_Detail!$DE:$DE,0),84),0)),SUMIFS(T_Shipments[Confirmed_Qty],T_Shipments[Part Name],$A36,T_Shipments[Effective_Week],84))</f>
        <v/>
      </c>
      <c r="CH36">
        <f>IF(COUNTIF(Material_Detail!$DE:$DE,$A36)&gt;0,IF(ISNUMBER(SEARCH("[済]",INDEX(Material_Detail!$D:$DC,MATCH($A36,Material_Detail!$DE:$DE,0)+1,85))),0,IFERROR(INDEX(Material_Detail!$D:$DC,MATCH($A36,Material_Detail!$DE:$DE,0),85),0)),SUMIFS(T_Shipments[Confirmed_Qty],T_Shipments[Part Name],$A36,T_Shipments[Effective_Week],85))</f>
        <v/>
      </c>
      <c r="CI36">
        <f>IF(COUNTIF(Material_Detail!$DE:$DE,$A36)&gt;0,IF(ISNUMBER(SEARCH("[済]",INDEX(Material_Detail!$D:$DC,MATCH($A36,Material_Detail!$DE:$DE,0)+1,86))),0,IFERROR(INDEX(Material_Detail!$D:$DC,MATCH($A36,Material_Detail!$DE:$DE,0),86),0)),SUMIFS(T_Shipments[Confirmed_Qty],T_Shipments[Part Name],$A36,T_Shipments[Effective_Week],86))</f>
        <v/>
      </c>
      <c r="CJ36">
        <f>IF(COUNTIF(Material_Detail!$DE:$DE,$A36)&gt;0,IF(ISNUMBER(SEARCH("[済]",INDEX(Material_Detail!$D:$DC,MATCH($A36,Material_Detail!$DE:$DE,0)+1,87))),0,IFERROR(INDEX(Material_Detail!$D:$DC,MATCH($A36,Material_Detail!$DE:$DE,0),87),0)),SUMIFS(T_Shipments[Confirmed_Qty],T_Shipments[Part Name],$A36,T_Shipments[Effective_Week],87))</f>
        <v/>
      </c>
      <c r="CK36">
        <f>IF(COUNTIF(Material_Detail!$DE:$DE,$A36)&gt;0,IF(ISNUMBER(SEARCH("[済]",INDEX(Material_Detail!$D:$DC,MATCH($A36,Material_Detail!$DE:$DE,0)+1,88))),0,IFERROR(INDEX(Material_Detail!$D:$DC,MATCH($A36,Material_Detail!$DE:$DE,0),88),0)),SUMIFS(T_Shipments[Confirmed_Qty],T_Shipments[Part Name],$A36,T_Shipments[Effective_Week],88))</f>
        <v/>
      </c>
      <c r="CL36">
        <f>IF(COUNTIF(Material_Detail!$DE:$DE,$A36)&gt;0,IF(ISNUMBER(SEARCH("[済]",INDEX(Material_Detail!$D:$DC,MATCH($A36,Material_Detail!$DE:$DE,0)+1,89))),0,IFERROR(INDEX(Material_Detail!$D:$DC,MATCH($A36,Material_Detail!$DE:$DE,0),89),0)),SUMIFS(T_Shipments[Confirmed_Qty],T_Shipments[Part Name],$A36,T_Shipments[Effective_Week],89))</f>
        <v/>
      </c>
      <c r="CM36">
        <f>IF(COUNTIF(Material_Detail!$DE:$DE,$A36)&gt;0,IF(ISNUMBER(SEARCH("[済]",INDEX(Material_Detail!$D:$DC,MATCH($A36,Material_Detail!$DE:$DE,0)+1,90))),0,IFERROR(INDEX(Material_Detail!$D:$DC,MATCH($A36,Material_Detail!$DE:$DE,0),90),0)),SUMIFS(T_Shipments[Confirmed_Qty],T_Shipments[Part Name],$A36,T_Shipments[Effective_Week],90))</f>
        <v/>
      </c>
      <c r="CN36">
        <f>IF(COUNTIF(Material_Detail!$DE:$DE,$A36)&gt;0,IF(ISNUMBER(SEARCH("[済]",INDEX(Material_Detail!$D:$DC,MATCH($A36,Material_Detail!$DE:$DE,0)+1,91))),0,IFERROR(INDEX(Material_Detail!$D:$DC,MATCH($A36,Material_Detail!$DE:$DE,0),91),0)),SUMIFS(T_Shipments[Confirmed_Qty],T_Shipments[Part Name],$A36,T_Shipments[Effective_Week],91))</f>
        <v/>
      </c>
      <c r="CO36">
        <f>IF(COUNTIF(Material_Detail!$DE:$DE,$A36)&gt;0,IF(ISNUMBER(SEARCH("[済]",INDEX(Material_Detail!$D:$DC,MATCH($A36,Material_Detail!$DE:$DE,0)+1,92))),0,IFERROR(INDEX(Material_Detail!$D:$DC,MATCH($A36,Material_Detail!$DE:$DE,0),92),0)),SUMIFS(T_Shipments[Confirmed_Qty],T_Shipments[Part Name],$A36,T_Shipments[Effective_Week],92))</f>
        <v/>
      </c>
      <c r="CP36">
        <f>IF(COUNTIF(Material_Detail!$DE:$DE,$A36)&gt;0,IF(ISNUMBER(SEARCH("[済]",INDEX(Material_Detail!$D:$DC,MATCH($A36,Material_Detail!$DE:$DE,0)+1,93))),0,IFERROR(INDEX(Material_Detail!$D:$DC,MATCH($A36,Material_Detail!$DE:$DE,0),93),0)),SUMIFS(T_Shipments[Confirmed_Qty],T_Shipments[Part Name],$A36,T_Shipments[Effective_Week],93))</f>
        <v/>
      </c>
      <c r="CQ36">
        <f>IF(COUNTIF(Material_Detail!$DE:$DE,$A36)&gt;0,IF(ISNUMBER(SEARCH("[済]",INDEX(Material_Detail!$D:$DC,MATCH($A36,Material_Detail!$DE:$DE,0)+1,94))),0,IFERROR(INDEX(Material_Detail!$D:$DC,MATCH($A36,Material_Detail!$DE:$DE,0),94),0)),SUMIFS(T_Shipments[Confirmed_Qty],T_Shipments[Part Name],$A36,T_Shipments[Effective_Week],94))</f>
        <v/>
      </c>
      <c r="CR36">
        <f>IF(COUNTIF(Material_Detail!$DE:$DE,$A36)&gt;0,IF(ISNUMBER(SEARCH("[済]",INDEX(Material_Detail!$D:$DC,MATCH($A36,Material_Detail!$DE:$DE,0)+1,95))),0,IFERROR(INDEX(Material_Detail!$D:$DC,MATCH($A36,Material_Detail!$DE:$DE,0),95),0)),SUMIFS(T_Shipments[Confirmed_Qty],T_Shipments[Part Name],$A36,T_Shipments[Effective_Week],95))</f>
        <v/>
      </c>
      <c r="CS36">
        <f>IF(COUNTIF(Material_Detail!$DE:$DE,$A36)&gt;0,IF(ISNUMBER(SEARCH("[済]",INDEX(Material_Detail!$D:$DC,MATCH($A36,Material_Detail!$DE:$DE,0)+1,96))),0,IFERROR(INDEX(Material_Detail!$D:$DC,MATCH($A36,Material_Detail!$DE:$DE,0),96),0)),SUMIFS(T_Shipments[Confirmed_Qty],T_Shipments[Part Name],$A36,T_Shipments[Effective_Week],96))</f>
        <v/>
      </c>
      <c r="CT36">
        <f>IF(COUNTIF(Material_Detail!$DE:$DE,$A36)&gt;0,IF(ISNUMBER(SEARCH("[済]",INDEX(Material_Detail!$D:$DC,MATCH($A36,Material_Detail!$DE:$DE,0)+1,97))),0,IFERROR(INDEX(Material_Detail!$D:$DC,MATCH($A36,Material_Detail!$DE:$DE,0),97),0)),SUMIFS(T_Shipments[Confirmed_Qty],T_Shipments[Part Name],$A36,T_Shipments[Effective_Week],97))</f>
        <v/>
      </c>
      <c r="CU36">
        <f>IF(COUNTIF(Material_Detail!$DE:$DE,$A36)&gt;0,IF(ISNUMBER(SEARCH("[済]",INDEX(Material_Detail!$D:$DC,MATCH($A36,Material_Detail!$DE:$DE,0)+1,98))),0,IFERROR(INDEX(Material_Detail!$D:$DC,MATCH($A36,Material_Detail!$DE:$DE,0),98),0)),SUMIFS(T_Shipments[Confirmed_Qty],T_Shipments[Part Name],$A36,T_Shipments[Effective_Week],98))</f>
        <v/>
      </c>
      <c r="CV36">
        <f>IF(COUNTIF(Material_Detail!$DE:$DE,$A36)&gt;0,IF(ISNUMBER(SEARCH("[済]",INDEX(Material_Detail!$D:$DC,MATCH($A36,Material_Detail!$DE:$DE,0)+1,99))),0,IFERROR(INDEX(Material_Detail!$D:$DC,MATCH($A36,Material_Detail!$DE:$DE,0),99),0)),SUMIFS(T_Shipments[Confirmed_Qty],T_Shipments[Part Name],$A36,T_Shipments[Effective_Week],99))</f>
        <v/>
      </c>
      <c r="CW36">
        <f>IF(COUNTIF(Material_Detail!$DE:$DE,$A36)&gt;0,IF(ISNUMBER(SEARCH("[済]",INDEX(Material_Detail!$D:$DC,MATCH($A36,Material_Detail!$DE:$DE,0)+1,100))),0,IFERROR(INDEX(Material_Detail!$D:$DC,MATCH($A36,Material_Detail!$DE:$DE,0),100),0)),SUMIFS(T_Shipments[Confirmed_Qty],T_Shipments[Part Name],$A36,T_Shipments[Effective_Week],100))</f>
        <v/>
      </c>
      <c r="CX36">
        <f>IF(COUNTIF(Material_Detail!$DE:$DE,$A36)&gt;0,IF(ISNUMBER(SEARCH("[済]",INDEX(Material_Detail!$D:$DC,MATCH($A36,Material_Detail!$DE:$DE,0)+1,101))),0,IFERROR(INDEX(Material_Detail!$D:$DC,MATCH($A36,Material_Detail!$DE:$DE,0),101),0)),SUMIFS(T_Shipments[Confirmed_Qty],T_Shipments[Part Name],$A36,T_Shipments[Effective_Week],101))</f>
        <v/>
      </c>
      <c r="CY36">
        <f>IF(COUNTIF(Material_Detail!$DE:$DE,$A36)&gt;0,IF(ISNUMBER(SEARCH("[済]",INDEX(Material_Detail!$D:$DC,MATCH($A36,Material_Detail!$DE:$DE,0)+1,102))),0,IFERROR(INDEX(Material_Detail!$D:$DC,MATCH($A36,Material_Detail!$DE:$DE,0),102),0)),SUMIFS(T_Shipments[Confirmed_Qty],T_Shipments[Part Name],$A36,T_Shipments[Effective_Week],102))</f>
        <v/>
      </c>
      <c r="CZ36">
        <f>IF(COUNTIF(Material_Detail!$DE:$DE,$A36)&gt;0,IF(ISNUMBER(SEARCH("[済]",INDEX(Material_Detail!$D:$DC,MATCH($A36,Material_Detail!$DE:$DE,0)+1,103))),0,IFERROR(INDEX(Material_Detail!$D:$DC,MATCH($A36,Material_Detail!$DE:$DE,0),103),0)),SUMIFS(T_Shipments[Confirmed_Qty],T_Shipments[Part Name],$A36,T_Shipments[Effective_Week],103))</f>
        <v/>
      </c>
      <c r="DA36">
        <f>IF(COUNTIF(Material_Detail!$DE:$DE,$A36)&gt;0,IF(ISNUMBER(SEARCH("[済]",INDEX(Material_Detail!$D:$DC,MATCH($A36,Material_Detail!$DE:$DE,0)+1,104))),0,IFERROR(INDEX(Material_Detail!$D:$DC,MATCH($A36,Material_Detail!$DE:$DE,0),104),0)),SUMIFS(T_Shipments[Confirmed_Qty],T_Shipments[Part Name],$A36,T_Shipments[Effective_Week],104))</f>
        <v/>
      </c>
    </row>
    <row r="37">
      <c r="A37" t="inlineStr">
        <is>
          <t>CHEM-1080</t>
        </is>
      </c>
      <c r="B37">
        <f>IF(COUNTIF(Material_Detail!$DE:$DE,$A37)&gt;0,IF(ISNUMBER(SEARCH("[済]",INDEX(Material_Detail!$D:$DC,MATCH($A37,Material_Detail!$DE:$DE,0)+1,1))),0,IFERROR(INDEX(Material_Detail!$D:$DC,MATCH($A37,Material_Detail!$DE:$DE,0),1),0)),SUMIFS(T_Shipments[Confirmed_Qty],T_Shipments[Part Name],$A37,T_Shipments[Effective_Week],1))</f>
        <v/>
      </c>
      <c r="C37">
        <f>IF(COUNTIF(Material_Detail!$DE:$DE,$A37)&gt;0,IF(ISNUMBER(SEARCH("[済]",INDEX(Material_Detail!$D:$DC,MATCH($A37,Material_Detail!$DE:$DE,0)+1,2))),0,IFERROR(INDEX(Material_Detail!$D:$DC,MATCH($A37,Material_Detail!$DE:$DE,0),2),0)),SUMIFS(T_Shipments[Confirmed_Qty],T_Shipments[Part Name],$A37,T_Shipments[Effective_Week],2))</f>
        <v/>
      </c>
      <c r="D37">
        <f>IF(COUNTIF(Material_Detail!$DE:$DE,$A37)&gt;0,IF(ISNUMBER(SEARCH("[済]",INDEX(Material_Detail!$D:$DC,MATCH($A37,Material_Detail!$DE:$DE,0)+1,3))),0,IFERROR(INDEX(Material_Detail!$D:$DC,MATCH($A37,Material_Detail!$DE:$DE,0),3),0)),SUMIFS(T_Shipments[Confirmed_Qty],T_Shipments[Part Name],$A37,T_Shipments[Effective_Week],3))</f>
        <v/>
      </c>
      <c r="E37">
        <f>IF(COUNTIF(Material_Detail!$DE:$DE,$A37)&gt;0,IF(ISNUMBER(SEARCH("[済]",INDEX(Material_Detail!$D:$DC,MATCH($A37,Material_Detail!$DE:$DE,0)+1,4))),0,IFERROR(INDEX(Material_Detail!$D:$DC,MATCH($A37,Material_Detail!$DE:$DE,0),4),0)),SUMIFS(T_Shipments[Confirmed_Qty],T_Shipments[Part Name],$A37,T_Shipments[Effective_Week],4))</f>
        <v/>
      </c>
      <c r="F37">
        <f>IF(COUNTIF(Material_Detail!$DE:$DE,$A37)&gt;0,IF(ISNUMBER(SEARCH("[済]",INDEX(Material_Detail!$D:$DC,MATCH($A37,Material_Detail!$DE:$DE,0)+1,5))),0,IFERROR(INDEX(Material_Detail!$D:$DC,MATCH($A37,Material_Detail!$DE:$DE,0),5),0)),SUMIFS(T_Shipments[Confirmed_Qty],T_Shipments[Part Name],$A37,T_Shipments[Effective_Week],5))</f>
        <v/>
      </c>
      <c r="G37">
        <f>IF(COUNTIF(Material_Detail!$DE:$DE,$A37)&gt;0,IF(ISNUMBER(SEARCH("[済]",INDEX(Material_Detail!$D:$DC,MATCH($A37,Material_Detail!$DE:$DE,0)+1,6))),0,IFERROR(INDEX(Material_Detail!$D:$DC,MATCH($A37,Material_Detail!$DE:$DE,0),6),0)),SUMIFS(T_Shipments[Confirmed_Qty],T_Shipments[Part Name],$A37,T_Shipments[Effective_Week],6))</f>
        <v/>
      </c>
      <c r="H37">
        <f>IF(COUNTIF(Material_Detail!$DE:$DE,$A37)&gt;0,IF(ISNUMBER(SEARCH("[済]",INDEX(Material_Detail!$D:$DC,MATCH($A37,Material_Detail!$DE:$DE,0)+1,7))),0,IFERROR(INDEX(Material_Detail!$D:$DC,MATCH($A37,Material_Detail!$DE:$DE,0),7),0)),SUMIFS(T_Shipments[Confirmed_Qty],T_Shipments[Part Name],$A37,T_Shipments[Effective_Week],7))</f>
        <v/>
      </c>
      <c r="I37">
        <f>IF(COUNTIF(Material_Detail!$DE:$DE,$A37)&gt;0,IF(ISNUMBER(SEARCH("[済]",INDEX(Material_Detail!$D:$DC,MATCH($A37,Material_Detail!$DE:$DE,0)+1,8))),0,IFERROR(INDEX(Material_Detail!$D:$DC,MATCH($A37,Material_Detail!$DE:$DE,0),8),0)),SUMIFS(T_Shipments[Confirmed_Qty],T_Shipments[Part Name],$A37,T_Shipments[Effective_Week],8))</f>
        <v/>
      </c>
      <c r="J37">
        <f>IF(COUNTIF(Material_Detail!$DE:$DE,$A37)&gt;0,IF(ISNUMBER(SEARCH("[済]",INDEX(Material_Detail!$D:$DC,MATCH($A37,Material_Detail!$DE:$DE,0)+1,9))),0,IFERROR(INDEX(Material_Detail!$D:$DC,MATCH($A37,Material_Detail!$DE:$DE,0),9),0)),SUMIFS(T_Shipments[Confirmed_Qty],T_Shipments[Part Name],$A37,T_Shipments[Effective_Week],9))</f>
        <v/>
      </c>
      <c r="K37">
        <f>IF(COUNTIF(Material_Detail!$DE:$DE,$A37)&gt;0,IF(ISNUMBER(SEARCH("[済]",INDEX(Material_Detail!$D:$DC,MATCH($A37,Material_Detail!$DE:$DE,0)+1,10))),0,IFERROR(INDEX(Material_Detail!$D:$DC,MATCH($A37,Material_Detail!$DE:$DE,0),10),0)),SUMIFS(T_Shipments[Confirmed_Qty],T_Shipments[Part Name],$A37,T_Shipments[Effective_Week],10))</f>
        <v/>
      </c>
      <c r="L37">
        <f>IF(COUNTIF(Material_Detail!$DE:$DE,$A37)&gt;0,IF(ISNUMBER(SEARCH("[済]",INDEX(Material_Detail!$D:$DC,MATCH($A37,Material_Detail!$DE:$DE,0)+1,11))),0,IFERROR(INDEX(Material_Detail!$D:$DC,MATCH($A37,Material_Detail!$DE:$DE,0),11),0)),SUMIFS(T_Shipments[Confirmed_Qty],T_Shipments[Part Name],$A37,T_Shipments[Effective_Week],11))</f>
        <v/>
      </c>
      <c r="M37">
        <f>IF(COUNTIF(Material_Detail!$DE:$DE,$A37)&gt;0,IF(ISNUMBER(SEARCH("[済]",INDEX(Material_Detail!$D:$DC,MATCH($A37,Material_Detail!$DE:$DE,0)+1,12))),0,IFERROR(INDEX(Material_Detail!$D:$DC,MATCH($A37,Material_Detail!$DE:$DE,0),12),0)),SUMIFS(T_Shipments[Confirmed_Qty],T_Shipments[Part Name],$A37,T_Shipments[Effective_Week],12))</f>
        <v/>
      </c>
      <c r="N37">
        <f>IF(COUNTIF(Material_Detail!$DE:$DE,$A37)&gt;0,IF(ISNUMBER(SEARCH("[済]",INDEX(Material_Detail!$D:$DC,MATCH($A37,Material_Detail!$DE:$DE,0)+1,13))),0,IFERROR(INDEX(Material_Detail!$D:$DC,MATCH($A37,Material_Detail!$DE:$DE,0),13),0)),SUMIFS(T_Shipments[Confirmed_Qty],T_Shipments[Part Name],$A37,T_Shipments[Effective_Week],13))</f>
        <v/>
      </c>
      <c r="O37">
        <f>IF(COUNTIF(Material_Detail!$DE:$DE,$A37)&gt;0,IF(ISNUMBER(SEARCH("[済]",INDEX(Material_Detail!$D:$DC,MATCH($A37,Material_Detail!$DE:$DE,0)+1,14))),0,IFERROR(INDEX(Material_Detail!$D:$DC,MATCH($A37,Material_Detail!$DE:$DE,0),14),0)),SUMIFS(T_Shipments[Confirmed_Qty],T_Shipments[Part Name],$A37,T_Shipments[Effective_Week],14))</f>
        <v/>
      </c>
      <c r="P37">
        <f>IF(COUNTIF(Material_Detail!$DE:$DE,$A37)&gt;0,IF(ISNUMBER(SEARCH("[済]",INDEX(Material_Detail!$D:$DC,MATCH($A37,Material_Detail!$DE:$DE,0)+1,15))),0,IFERROR(INDEX(Material_Detail!$D:$DC,MATCH($A37,Material_Detail!$DE:$DE,0),15),0)),SUMIFS(T_Shipments[Confirmed_Qty],T_Shipments[Part Name],$A37,T_Shipments[Effective_Week],15))</f>
        <v/>
      </c>
      <c r="Q37">
        <f>IF(COUNTIF(Material_Detail!$DE:$DE,$A37)&gt;0,IF(ISNUMBER(SEARCH("[済]",INDEX(Material_Detail!$D:$DC,MATCH($A37,Material_Detail!$DE:$DE,0)+1,16))),0,IFERROR(INDEX(Material_Detail!$D:$DC,MATCH($A37,Material_Detail!$DE:$DE,0),16),0)),SUMIFS(T_Shipments[Confirmed_Qty],T_Shipments[Part Name],$A37,T_Shipments[Effective_Week],16))</f>
        <v/>
      </c>
      <c r="R37">
        <f>IF(COUNTIF(Material_Detail!$DE:$DE,$A37)&gt;0,IF(ISNUMBER(SEARCH("[済]",INDEX(Material_Detail!$D:$DC,MATCH($A37,Material_Detail!$DE:$DE,0)+1,17))),0,IFERROR(INDEX(Material_Detail!$D:$DC,MATCH($A37,Material_Detail!$DE:$DE,0),17),0)),SUMIFS(T_Shipments[Confirmed_Qty],T_Shipments[Part Name],$A37,T_Shipments[Effective_Week],17))</f>
        <v/>
      </c>
      <c r="S37">
        <f>IF(COUNTIF(Material_Detail!$DE:$DE,$A37)&gt;0,IF(ISNUMBER(SEARCH("[済]",INDEX(Material_Detail!$D:$DC,MATCH($A37,Material_Detail!$DE:$DE,0)+1,18))),0,IFERROR(INDEX(Material_Detail!$D:$DC,MATCH($A37,Material_Detail!$DE:$DE,0),18),0)),SUMIFS(T_Shipments[Confirmed_Qty],T_Shipments[Part Name],$A37,T_Shipments[Effective_Week],18))</f>
        <v/>
      </c>
      <c r="T37">
        <f>IF(COUNTIF(Material_Detail!$DE:$DE,$A37)&gt;0,IF(ISNUMBER(SEARCH("[済]",INDEX(Material_Detail!$D:$DC,MATCH($A37,Material_Detail!$DE:$DE,0)+1,19))),0,IFERROR(INDEX(Material_Detail!$D:$DC,MATCH($A37,Material_Detail!$DE:$DE,0),19),0)),SUMIFS(T_Shipments[Confirmed_Qty],T_Shipments[Part Name],$A37,T_Shipments[Effective_Week],19))</f>
        <v/>
      </c>
      <c r="U37">
        <f>IF(COUNTIF(Material_Detail!$DE:$DE,$A37)&gt;0,IF(ISNUMBER(SEARCH("[済]",INDEX(Material_Detail!$D:$DC,MATCH($A37,Material_Detail!$DE:$DE,0)+1,20))),0,IFERROR(INDEX(Material_Detail!$D:$DC,MATCH($A37,Material_Detail!$DE:$DE,0),20),0)),SUMIFS(T_Shipments[Confirmed_Qty],T_Shipments[Part Name],$A37,T_Shipments[Effective_Week],20))</f>
        <v/>
      </c>
      <c r="V37">
        <f>IF(COUNTIF(Material_Detail!$DE:$DE,$A37)&gt;0,IF(ISNUMBER(SEARCH("[済]",INDEX(Material_Detail!$D:$DC,MATCH($A37,Material_Detail!$DE:$DE,0)+1,21))),0,IFERROR(INDEX(Material_Detail!$D:$DC,MATCH($A37,Material_Detail!$DE:$DE,0),21),0)),SUMIFS(T_Shipments[Confirmed_Qty],T_Shipments[Part Name],$A37,T_Shipments[Effective_Week],21))</f>
        <v/>
      </c>
      <c r="W37">
        <f>IF(COUNTIF(Material_Detail!$DE:$DE,$A37)&gt;0,IF(ISNUMBER(SEARCH("[済]",INDEX(Material_Detail!$D:$DC,MATCH($A37,Material_Detail!$DE:$DE,0)+1,22))),0,IFERROR(INDEX(Material_Detail!$D:$DC,MATCH($A37,Material_Detail!$DE:$DE,0),22),0)),SUMIFS(T_Shipments[Confirmed_Qty],T_Shipments[Part Name],$A37,T_Shipments[Effective_Week],22))</f>
        <v/>
      </c>
      <c r="X37">
        <f>IF(COUNTIF(Material_Detail!$DE:$DE,$A37)&gt;0,IF(ISNUMBER(SEARCH("[済]",INDEX(Material_Detail!$D:$DC,MATCH($A37,Material_Detail!$DE:$DE,0)+1,23))),0,IFERROR(INDEX(Material_Detail!$D:$DC,MATCH($A37,Material_Detail!$DE:$DE,0),23),0)),SUMIFS(T_Shipments[Confirmed_Qty],T_Shipments[Part Name],$A37,T_Shipments[Effective_Week],23))</f>
        <v/>
      </c>
      <c r="Y37">
        <f>IF(COUNTIF(Material_Detail!$DE:$DE,$A37)&gt;0,IF(ISNUMBER(SEARCH("[済]",INDEX(Material_Detail!$D:$DC,MATCH($A37,Material_Detail!$DE:$DE,0)+1,24))),0,IFERROR(INDEX(Material_Detail!$D:$DC,MATCH($A37,Material_Detail!$DE:$DE,0),24),0)),SUMIFS(T_Shipments[Confirmed_Qty],T_Shipments[Part Name],$A37,T_Shipments[Effective_Week],24))</f>
        <v/>
      </c>
      <c r="Z37">
        <f>IF(COUNTIF(Material_Detail!$DE:$DE,$A37)&gt;0,IF(ISNUMBER(SEARCH("[済]",INDEX(Material_Detail!$D:$DC,MATCH($A37,Material_Detail!$DE:$DE,0)+1,25))),0,IFERROR(INDEX(Material_Detail!$D:$DC,MATCH($A37,Material_Detail!$DE:$DE,0),25),0)),SUMIFS(T_Shipments[Confirmed_Qty],T_Shipments[Part Name],$A37,T_Shipments[Effective_Week],25))</f>
        <v/>
      </c>
      <c r="AA37">
        <f>IF(COUNTIF(Material_Detail!$DE:$DE,$A37)&gt;0,IF(ISNUMBER(SEARCH("[済]",INDEX(Material_Detail!$D:$DC,MATCH($A37,Material_Detail!$DE:$DE,0)+1,26))),0,IFERROR(INDEX(Material_Detail!$D:$DC,MATCH($A37,Material_Detail!$DE:$DE,0),26),0)),SUMIFS(T_Shipments[Confirmed_Qty],T_Shipments[Part Name],$A37,T_Shipments[Effective_Week],26))</f>
        <v/>
      </c>
      <c r="AB37">
        <f>IF(COUNTIF(Material_Detail!$DE:$DE,$A37)&gt;0,IF(ISNUMBER(SEARCH("[済]",INDEX(Material_Detail!$D:$DC,MATCH($A37,Material_Detail!$DE:$DE,0)+1,27))),0,IFERROR(INDEX(Material_Detail!$D:$DC,MATCH($A37,Material_Detail!$DE:$DE,0),27),0)),SUMIFS(T_Shipments[Confirmed_Qty],T_Shipments[Part Name],$A37,T_Shipments[Effective_Week],27))</f>
        <v/>
      </c>
      <c r="AC37">
        <f>IF(COUNTIF(Material_Detail!$DE:$DE,$A37)&gt;0,IF(ISNUMBER(SEARCH("[済]",INDEX(Material_Detail!$D:$DC,MATCH($A37,Material_Detail!$DE:$DE,0)+1,28))),0,IFERROR(INDEX(Material_Detail!$D:$DC,MATCH($A37,Material_Detail!$DE:$DE,0),28),0)),SUMIFS(T_Shipments[Confirmed_Qty],T_Shipments[Part Name],$A37,T_Shipments[Effective_Week],28))</f>
        <v/>
      </c>
      <c r="AD37">
        <f>IF(COUNTIF(Material_Detail!$DE:$DE,$A37)&gt;0,IF(ISNUMBER(SEARCH("[済]",INDEX(Material_Detail!$D:$DC,MATCH($A37,Material_Detail!$DE:$DE,0)+1,29))),0,IFERROR(INDEX(Material_Detail!$D:$DC,MATCH($A37,Material_Detail!$DE:$DE,0),29),0)),SUMIFS(T_Shipments[Confirmed_Qty],T_Shipments[Part Name],$A37,T_Shipments[Effective_Week],29))</f>
        <v/>
      </c>
      <c r="AE37">
        <f>IF(COUNTIF(Material_Detail!$DE:$DE,$A37)&gt;0,IF(ISNUMBER(SEARCH("[済]",INDEX(Material_Detail!$D:$DC,MATCH($A37,Material_Detail!$DE:$DE,0)+1,30))),0,IFERROR(INDEX(Material_Detail!$D:$DC,MATCH($A37,Material_Detail!$DE:$DE,0),30),0)),SUMIFS(T_Shipments[Confirmed_Qty],T_Shipments[Part Name],$A37,T_Shipments[Effective_Week],30))</f>
        <v/>
      </c>
      <c r="AF37">
        <f>IF(COUNTIF(Material_Detail!$DE:$DE,$A37)&gt;0,IF(ISNUMBER(SEARCH("[済]",INDEX(Material_Detail!$D:$DC,MATCH($A37,Material_Detail!$DE:$DE,0)+1,31))),0,IFERROR(INDEX(Material_Detail!$D:$DC,MATCH($A37,Material_Detail!$DE:$DE,0),31),0)),SUMIFS(T_Shipments[Confirmed_Qty],T_Shipments[Part Name],$A37,T_Shipments[Effective_Week],31))</f>
        <v/>
      </c>
      <c r="AG37">
        <f>IF(COUNTIF(Material_Detail!$DE:$DE,$A37)&gt;0,IF(ISNUMBER(SEARCH("[済]",INDEX(Material_Detail!$D:$DC,MATCH($A37,Material_Detail!$DE:$DE,0)+1,32))),0,IFERROR(INDEX(Material_Detail!$D:$DC,MATCH($A37,Material_Detail!$DE:$DE,0),32),0)),SUMIFS(T_Shipments[Confirmed_Qty],T_Shipments[Part Name],$A37,T_Shipments[Effective_Week],32))</f>
        <v/>
      </c>
      <c r="AH37">
        <f>IF(COUNTIF(Material_Detail!$DE:$DE,$A37)&gt;0,IF(ISNUMBER(SEARCH("[済]",INDEX(Material_Detail!$D:$DC,MATCH($A37,Material_Detail!$DE:$DE,0)+1,33))),0,IFERROR(INDEX(Material_Detail!$D:$DC,MATCH($A37,Material_Detail!$DE:$DE,0),33),0)),SUMIFS(T_Shipments[Confirmed_Qty],T_Shipments[Part Name],$A37,T_Shipments[Effective_Week],33))</f>
        <v/>
      </c>
      <c r="AI37">
        <f>IF(COUNTIF(Material_Detail!$DE:$DE,$A37)&gt;0,IF(ISNUMBER(SEARCH("[済]",INDEX(Material_Detail!$D:$DC,MATCH($A37,Material_Detail!$DE:$DE,0)+1,34))),0,IFERROR(INDEX(Material_Detail!$D:$DC,MATCH($A37,Material_Detail!$DE:$DE,0),34),0)),SUMIFS(T_Shipments[Confirmed_Qty],T_Shipments[Part Name],$A37,T_Shipments[Effective_Week],34))</f>
        <v/>
      </c>
      <c r="AJ37">
        <f>IF(COUNTIF(Material_Detail!$DE:$DE,$A37)&gt;0,IF(ISNUMBER(SEARCH("[済]",INDEX(Material_Detail!$D:$DC,MATCH($A37,Material_Detail!$DE:$DE,0)+1,35))),0,IFERROR(INDEX(Material_Detail!$D:$DC,MATCH($A37,Material_Detail!$DE:$DE,0),35),0)),SUMIFS(T_Shipments[Confirmed_Qty],T_Shipments[Part Name],$A37,T_Shipments[Effective_Week],35))</f>
        <v/>
      </c>
      <c r="AK37">
        <f>IF(COUNTIF(Material_Detail!$DE:$DE,$A37)&gt;0,IF(ISNUMBER(SEARCH("[済]",INDEX(Material_Detail!$D:$DC,MATCH($A37,Material_Detail!$DE:$DE,0)+1,36))),0,IFERROR(INDEX(Material_Detail!$D:$DC,MATCH($A37,Material_Detail!$DE:$DE,0),36),0)),SUMIFS(T_Shipments[Confirmed_Qty],T_Shipments[Part Name],$A37,T_Shipments[Effective_Week],36))</f>
        <v/>
      </c>
      <c r="AL37">
        <f>IF(COUNTIF(Material_Detail!$DE:$DE,$A37)&gt;0,IF(ISNUMBER(SEARCH("[済]",INDEX(Material_Detail!$D:$DC,MATCH($A37,Material_Detail!$DE:$DE,0)+1,37))),0,IFERROR(INDEX(Material_Detail!$D:$DC,MATCH($A37,Material_Detail!$DE:$DE,0),37),0)),SUMIFS(T_Shipments[Confirmed_Qty],T_Shipments[Part Name],$A37,T_Shipments[Effective_Week],37))</f>
        <v/>
      </c>
      <c r="AM37">
        <f>IF(COUNTIF(Material_Detail!$DE:$DE,$A37)&gt;0,IF(ISNUMBER(SEARCH("[済]",INDEX(Material_Detail!$D:$DC,MATCH($A37,Material_Detail!$DE:$DE,0)+1,38))),0,IFERROR(INDEX(Material_Detail!$D:$DC,MATCH($A37,Material_Detail!$DE:$DE,0),38),0)),SUMIFS(T_Shipments[Confirmed_Qty],T_Shipments[Part Name],$A37,T_Shipments[Effective_Week],38))</f>
        <v/>
      </c>
      <c r="AN37">
        <f>IF(COUNTIF(Material_Detail!$DE:$DE,$A37)&gt;0,IF(ISNUMBER(SEARCH("[済]",INDEX(Material_Detail!$D:$DC,MATCH($A37,Material_Detail!$DE:$DE,0)+1,39))),0,IFERROR(INDEX(Material_Detail!$D:$DC,MATCH($A37,Material_Detail!$DE:$DE,0),39),0)),SUMIFS(T_Shipments[Confirmed_Qty],T_Shipments[Part Name],$A37,T_Shipments[Effective_Week],39))</f>
        <v/>
      </c>
      <c r="AO37">
        <f>IF(COUNTIF(Material_Detail!$DE:$DE,$A37)&gt;0,IF(ISNUMBER(SEARCH("[済]",INDEX(Material_Detail!$D:$DC,MATCH($A37,Material_Detail!$DE:$DE,0)+1,40))),0,IFERROR(INDEX(Material_Detail!$D:$DC,MATCH($A37,Material_Detail!$DE:$DE,0),40),0)),SUMIFS(T_Shipments[Confirmed_Qty],T_Shipments[Part Name],$A37,T_Shipments[Effective_Week],40))</f>
        <v/>
      </c>
      <c r="AP37">
        <f>IF(COUNTIF(Material_Detail!$DE:$DE,$A37)&gt;0,IF(ISNUMBER(SEARCH("[済]",INDEX(Material_Detail!$D:$DC,MATCH($A37,Material_Detail!$DE:$DE,0)+1,41))),0,IFERROR(INDEX(Material_Detail!$D:$DC,MATCH($A37,Material_Detail!$DE:$DE,0),41),0)),SUMIFS(T_Shipments[Confirmed_Qty],T_Shipments[Part Name],$A37,T_Shipments[Effective_Week],41))</f>
        <v/>
      </c>
      <c r="AQ37">
        <f>IF(COUNTIF(Material_Detail!$DE:$DE,$A37)&gt;0,IF(ISNUMBER(SEARCH("[済]",INDEX(Material_Detail!$D:$DC,MATCH($A37,Material_Detail!$DE:$DE,0)+1,42))),0,IFERROR(INDEX(Material_Detail!$D:$DC,MATCH($A37,Material_Detail!$DE:$DE,0),42),0)),SUMIFS(T_Shipments[Confirmed_Qty],T_Shipments[Part Name],$A37,T_Shipments[Effective_Week],42))</f>
        <v/>
      </c>
      <c r="AR37">
        <f>IF(COUNTIF(Material_Detail!$DE:$DE,$A37)&gt;0,IF(ISNUMBER(SEARCH("[済]",INDEX(Material_Detail!$D:$DC,MATCH($A37,Material_Detail!$DE:$DE,0)+1,43))),0,IFERROR(INDEX(Material_Detail!$D:$DC,MATCH($A37,Material_Detail!$DE:$DE,0),43),0)),SUMIFS(T_Shipments[Confirmed_Qty],T_Shipments[Part Name],$A37,T_Shipments[Effective_Week],43))</f>
        <v/>
      </c>
      <c r="AS37">
        <f>IF(COUNTIF(Material_Detail!$DE:$DE,$A37)&gt;0,IF(ISNUMBER(SEARCH("[済]",INDEX(Material_Detail!$D:$DC,MATCH($A37,Material_Detail!$DE:$DE,0)+1,44))),0,IFERROR(INDEX(Material_Detail!$D:$DC,MATCH($A37,Material_Detail!$DE:$DE,0),44),0)),SUMIFS(T_Shipments[Confirmed_Qty],T_Shipments[Part Name],$A37,T_Shipments[Effective_Week],44))</f>
        <v/>
      </c>
      <c r="AT37">
        <f>IF(COUNTIF(Material_Detail!$DE:$DE,$A37)&gt;0,IF(ISNUMBER(SEARCH("[済]",INDEX(Material_Detail!$D:$DC,MATCH($A37,Material_Detail!$DE:$DE,0)+1,45))),0,IFERROR(INDEX(Material_Detail!$D:$DC,MATCH($A37,Material_Detail!$DE:$DE,0),45),0)),SUMIFS(T_Shipments[Confirmed_Qty],T_Shipments[Part Name],$A37,T_Shipments[Effective_Week],45))</f>
        <v/>
      </c>
      <c r="AU37">
        <f>IF(COUNTIF(Material_Detail!$DE:$DE,$A37)&gt;0,IF(ISNUMBER(SEARCH("[済]",INDEX(Material_Detail!$D:$DC,MATCH($A37,Material_Detail!$DE:$DE,0)+1,46))),0,IFERROR(INDEX(Material_Detail!$D:$DC,MATCH($A37,Material_Detail!$DE:$DE,0),46),0)),SUMIFS(T_Shipments[Confirmed_Qty],T_Shipments[Part Name],$A37,T_Shipments[Effective_Week],46))</f>
        <v/>
      </c>
      <c r="AV37">
        <f>IF(COUNTIF(Material_Detail!$DE:$DE,$A37)&gt;0,IF(ISNUMBER(SEARCH("[済]",INDEX(Material_Detail!$D:$DC,MATCH($A37,Material_Detail!$DE:$DE,0)+1,47))),0,IFERROR(INDEX(Material_Detail!$D:$DC,MATCH($A37,Material_Detail!$DE:$DE,0),47),0)),SUMIFS(T_Shipments[Confirmed_Qty],T_Shipments[Part Name],$A37,T_Shipments[Effective_Week],47))</f>
        <v/>
      </c>
      <c r="AW37">
        <f>IF(COUNTIF(Material_Detail!$DE:$DE,$A37)&gt;0,IF(ISNUMBER(SEARCH("[済]",INDEX(Material_Detail!$D:$DC,MATCH($A37,Material_Detail!$DE:$DE,0)+1,48))),0,IFERROR(INDEX(Material_Detail!$D:$DC,MATCH($A37,Material_Detail!$DE:$DE,0),48),0)),SUMIFS(T_Shipments[Confirmed_Qty],T_Shipments[Part Name],$A37,T_Shipments[Effective_Week],48))</f>
        <v/>
      </c>
      <c r="AX37">
        <f>IF(COUNTIF(Material_Detail!$DE:$DE,$A37)&gt;0,IF(ISNUMBER(SEARCH("[済]",INDEX(Material_Detail!$D:$DC,MATCH($A37,Material_Detail!$DE:$DE,0)+1,49))),0,IFERROR(INDEX(Material_Detail!$D:$DC,MATCH($A37,Material_Detail!$DE:$DE,0),49),0)),SUMIFS(T_Shipments[Confirmed_Qty],T_Shipments[Part Name],$A37,T_Shipments[Effective_Week],49))</f>
        <v/>
      </c>
      <c r="AY37">
        <f>IF(COUNTIF(Material_Detail!$DE:$DE,$A37)&gt;0,IF(ISNUMBER(SEARCH("[済]",INDEX(Material_Detail!$D:$DC,MATCH($A37,Material_Detail!$DE:$DE,0)+1,50))),0,IFERROR(INDEX(Material_Detail!$D:$DC,MATCH($A37,Material_Detail!$DE:$DE,0),50),0)),SUMIFS(T_Shipments[Confirmed_Qty],T_Shipments[Part Name],$A37,T_Shipments[Effective_Week],50))</f>
        <v/>
      </c>
      <c r="AZ37">
        <f>IF(COUNTIF(Material_Detail!$DE:$DE,$A37)&gt;0,IF(ISNUMBER(SEARCH("[済]",INDEX(Material_Detail!$D:$DC,MATCH($A37,Material_Detail!$DE:$DE,0)+1,51))),0,IFERROR(INDEX(Material_Detail!$D:$DC,MATCH($A37,Material_Detail!$DE:$DE,0),51),0)),SUMIFS(T_Shipments[Confirmed_Qty],T_Shipments[Part Name],$A37,T_Shipments[Effective_Week],51))</f>
        <v/>
      </c>
      <c r="BA37">
        <f>IF(COUNTIF(Material_Detail!$DE:$DE,$A37)&gt;0,IF(ISNUMBER(SEARCH("[済]",INDEX(Material_Detail!$D:$DC,MATCH($A37,Material_Detail!$DE:$DE,0)+1,52))),0,IFERROR(INDEX(Material_Detail!$D:$DC,MATCH($A37,Material_Detail!$DE:$DE,0),52),0)),SUMIFS(T_Shipments[Confirmed_Qty],T_Shipments[Part Name],$A37,T_Shipments[Effective_Week],52))</f>
        <v/>
      </c>
      <c r="BB37">
        <f>IF(COUNTIF(Material_Detail!$DE:$DE,$A37)&gt;0,IF(ISNUMBER(SEARCH("[済]",INDEX(Material_Detail!$D:$DC,MATCH($A37,Material_Detail!$DE:$DE,0)+1,53))),0,IFERROR(INDEX(Material_Detail!$D:$DC,MATCH($A37,Material_Detail!$DE:$DE,0),53),0)),SUMIFS(T_Shipments[Confirmed_Qty],T_Shipments[Part Name],$A37,T_Shipments[Effective_Week],53))</f>
        <v/>
      </c>
      <c r="BC37">
        <f>IF(COUNTIF(Material_Detail!$DE:$DE,$A37)&gt;0,IF(ISNUMBER(SEARCH("[済]",INDEX(Material_Detail!$D:$DC,MATCH($A37,Material_Detail!$DE:$DE,0)+1,54))),0,IFERROR(INDEX(Material_Detail!$D:$DC,MATCH($A37,Material_Detail!$DE:$DE,0),54),0)),SUMIFS(T_Shipments[Confirmed_Qty],T_Shipments[Part Name],$A37,T_Shipments[Effective_Week],54))</f>
        <v/>
      </c>
      <c r="BD37">
        <f>IF(COUNTIF(Material_Detail!$DE:$DE,$A37)&gt;0,IF(ISNUMBER(SEARCH("[済]",INDEX(Material_Detail!$D:$DC,MATCH($A37,Material_Detail!$DE:$DE,0)+1,55))),0,IFERROR(INDEX(Material_Detail!$D:$DC,MATCH($A37,Material_Detail!$DE:$DE,0),55),0)),SUMIFS(T_Shipments[Confirmed_Qty],T_Shipments[Part Name],$A37,T_Shipments[Effective_Week],55))</f>
        <v/>
      </c>
      <c r="BE37">
        <f>IF(COUNTIF(Material_Detail!$DE:$DE,$A37)&gt;0,IF(ISNUMBER(SEARCH("[済]",INDEX(Material_Detail!$D:$DC,MATCH($A37,Material_Detail!$DE:$DE,0)+1,56))),0,IFERROR(INDEX(Material_Detail!$D:$DC,MATCH($A37,Material_Detail!$DE:$DE,0),56),0)),SUMIFS(T_Shipments[Confirmed_Qty],T_Shipments[Part Name],$A37,T_Shipments[Effective_Week],56))</f>
        <v/>
      </c>
      <c r="BF37">
        <f>IF(COUNTIF(Material_Detail!$DE:$DE,$A37)&gt;0,IF(ISNUMBER(SEARCH("[済]",INDEX(Material_Detail!$D:$DC,MATCH($A37,Material_Detail!$DE:$DE,0)+1,57))),0,IFERROR(INDEX(Material_Detail!$D:$DC,MATCH($A37,Material_Detail!$DE:$DE,0),57),0)),SUMIFS(T_Shipments[Confirmed_Qty],T_Shipments[Part Name],$A37,T_Shipments[Effective_Week],57))</f>
        <v/>
      </c>
      <c r="BG37">
        <f>IF(COUNTIF(Material_Detail!$DE:$DE,$A37)&gt;0,IF(ISNUMBER(SEARCH("[済]",INDEX(Material_Detail!$D:$DC,MATCH($A37,Material_Detail!$DE:$DE,0)+1,58))),0,IFERROR(INDEX(Material_Detail!$D:$DC,MATCH($A37,Material_Detail!$DE:$DE,0),58),0)),SUMIFS(T_Shipments[Confirmed_Qty],T_Shipments[Part Name],$A37,T_Shipments[Effective_Week],58))</f>
        <v/>
      </c>
      <c r="BH37">
        <f>IF(COUNTIF(Material_Detail!$DE:$DE,$A37)&gt;0,IF(ISNUMBER(SEARCH("[済]",INDEX(Material_Detail!$D:$DC,MATCH($A37,Material_Detail!$DE:$DE,0)+1,59))),0,IFERROR(INDEX(Material_Detail!$D:$DC,MATCH($A37,Material_Detail!$DE:$DE,0),59),0)),SUMIFS(T_Shipments[Confirmed_Qty],T_Shipments[Part Name],$A37,T_Shipments[Effective_Week],59))</f>
        <v/>
      </c>
      <c r="BI37">
        <f>IF(COUNTIF(Material_Detail!$DE:$DE,$A37)&gt;0,IF(ISNUMBER(SEARCH("[済]",INDEX(Material_Detail!$D:$DC,MATCH($A37,Material_Detail!$DE:$DE,0)+1,60))),0,IFERROR(INDEX(Material_Detail!$D:$DC,MATCH($A37,Material_Detail!$DE:$DE,0),60),0)),SUMIFS(T_Shipments[Confirmed_Qty],T_Shipments[Part Name],$A37,T_Shipments[Effective_Week],60))</f>
        <v/>
      </c>
      <c r="BJ37">
        <f>IF(COUNTIF(Material_Detail!$DE:$DE,$A37)&gt;0,IF(ISNUMBER(SEARCH("[済]",INDEX(Material_Detail!$D:$DC,MATCH($A37,Material_Detail!$DE:$DE,0)+1,61))),0,IFERROR(INDEX(Material_Detail!$D:$DC,MATCH($A37,Material_Detail!$DE:$DE,0),61),0)),SUMIFS(T_Shipments[Confirmed_Qty],T_Shipments[Part Name],$A37,T_Shipments[Effective_Week],61))</f>
        <v/>
      </c>
      <c r="BK37">
        <f>IF(COUNTIF(Material_Detail!$DE:$DE,$A37)&gt;0,IF(ISNUMBER(SEARCH("[済]",INDEX(Material_Detail!$D:$DC,MATCH($A37,Material_Detail!$DE:$DE,0)+1,62))),0,IFERROR(INDEX(Material_Detail!$D:$DC,MATCH($A37,Material_Detail!$DE:$DE,0),62),0)),SUMIFS(T_Shipments[Confirmed_Qty],T_Shipments[Part Name],$A37,T_Shipments[Effective_Week],62))</f>
        <v/>
      </c>
      <c r="BL37">
        <f>IF(COUNTIF(Material_Detail!$DE:$DE,$A37)&gt;0,IF(ISNUMBER(SEARCH("[済]",INDEX(Material_Detail!$D:$DC,MATCH($A37,Material_Detail!$DE:$DE,0)+1,63))),0,IFERROR(INDEX(Material_Detail!$D:$DC,MATCH($A37,Material_Detail!$DE:$DE,0),63),0)),SUMIFS(T_Shipments[Confirmed_Qty],T_Shipments[Part Name],$A37,T_Shipments[Effective_Week],63))</f>
        <v/>
      </c>
      <c r="BM37">
        <f>IF(COUNTIF(Material_Detail!$DE:$DE,$A37)&gt;0,IF(ISNUMBER(SEARCH("[済]",INDEX(Material_Detail!$D:$DC,MATCH($A37,Material_Detail!$DE:$DE,0)+1,64))),0,IFERROR(INDEX(Material_Detail!$D:$DC,MATCH($A37,Material_Detail!$DE:$DE,0),64),0)),SUMIFS(T_Shipments[Confirmed_Qty],T_Shipments[Part Name],$A37,T_Shipments[Effective_Week],64))</f>
        <v/>
      </c>
      <c r="BN37">
        <f>IF(COUNTIF(Material_Detail!$DE:$DE,$A37)&gt;0,IF(ISNUMBER(SEARCH("[済]",INDEX(Material_Detail!$D:$DC,MATCH($A37,Material_Detail!$DE:$DE,0)+1,65))),0,IFERROR(INDEX(Material_Detail!$D:$DC,MATCH($A37,Material_Detail!$DE:$DE,0),65),0)),SUMIFS(T_Shipments[Confirmed_Qty],T_Shipments[Part Name],$A37,T_Shipments[Effective_Week],65))</f>
        <v/>
      </c>
      <c r="BO37">
        <f>IF(COUNTIF(Material_Detail!$DE:$DE,$A37)&gt;0,IF(ISNUMBER(SEARCH("[済]",INDEX(Material_Detail!$D:$DC,MATCH($A37,Material_Detail!$DE:$DE,0)+1,66))),0,IFERROR(INDEX(Material_Detail!$D:$DC,MATCH($A37,Material_Detail!$DE:$DE,0),66),0)),SUMIFS(T_Shipments[Confirmed_Qty],T_Shipments[Part Name],$A37,T_Shipments[Effective_Week],66))</f>
        <v/>
      </c>
      <c r="BP37">
        <f>IF(COUNTIF(Material_Detail!$DE:$DE,$A37)&gt;0,IF(ISNUMBER(SEARCH("[済]",INDEX(Material_Detail!$D:$DC,MATCH($A37,Material_Detail!$DE:$DE,0)+1,67))),0,IFERROR(INDEX(Material_Detail!$D:$DC,MATCH($A37,Material_Detail!$DE:$DE,0),67),0)),SUMIFS(T_Shipments[Confirmed_Qty],T_Shipments[Part Name],$A37,T_Shipments[Effective_Week],67))</f>
        <v/>
      </c>
      <c r="BQ37">
        <f>IF(COUNTIF(Material_Detail!$DE:$DE,$A37)&gt;0,IF(ISNUMBER(SEARCH("[済]",INDEX(Material_Detail!$D:$DC,MATCH($A37,Material_Detail!$DE:$DE,0)+1,68))),0,IFERROR(INDEX(Material_Detail!$D:$DC,MATCH($A37,Material_Detail!$DE:$DE,0),68),0)),SUMIFS(T_Shipments[Confirmed_Qty],T_Shipments[Part Name],$A37,T_Shipments[Effective_Week],68))</f>
        <v/>
      </c>
      <c r="BR37">
        <f>IF(COUNTIF(Material_Detail!$DE:$DE,$A37)&gt;0,IF(ISNUMBER(SEARCH("[済]",INDEX(Material_Detail!$D:$DC,MATCH($A37,Material_Detail!$DE:$DE,0)+1,69))),0,IFERROR(INDEX(Material_Detail!$D:$DC,MATCH($A37,Material_Detail!$DE:$DE,0),69),0)),SUMIFS(T_Shipments[Confirmed_Qty],T_Shipments[Part Name],$A37,T_Shipments[Effective_Week],69))</f>
        <v/>
      </c>
      <c r="BS37">
        <f>IF(COUNTIF(Material_Detail!$DE:$DE,$A37)&gt;0,IF(ISNUMBER(SEARCH("[済]",INDEX(Material_Detail!$D:$DC,MATCH($A37,Material_Detail!$DE:$DE,0)+1,70))),0,IFERROR(INDEX(Material_Detail!$D:$DC,MATCH($A37,Material_Detail!$DE:$DE,0),70),0)),SUMIFS(T_Shipments[Confirmed_Qty],T_Shipments[Part Name],$A37,T_Shipments[Effective_Week],70))</f>
        <v/>
      </c>
      <c r="BT37">
        <f>IF(COUNTIF(Material_Detail!$DE:$DE,$A37)&gt;0,IF(ISNUMBER(SEARCH("[済]",INDEX(Material_Detail!$D:$DC,MATCH($A37,Material_Detail!$DE:$DE,0)+1,71))),0,IFERROR(INDEX(Material_Detail!$D:$DC,MATCH($A37,Material_Detail!$DE:$DE,0),71),0)),SUMIFS(T_Shipments[Confirmed_Qty],T_Shipments[Part Name],$A37,T_Shipments[Effective_Week],71))</f>
        <v/>
      </c>
      <c r="BU37">
        <f>IF(COUNTIF(Material_Detail!$DE:$DE,$A37)&gt;0,IF(ISNUMBER(SEARCH("[済]",INDEX(Material_Detail!$D:$DC,MATCH($A37,Material_Detail!$DE:$DE,0)+1,72))),0,IFERROR(INDEX(Material_Detail!$D:$DC,MATCH($A37,Material_Detail!$DE:$DE,0),72),0)),SUMIFS(T_Shipments[Confirmed_Qty],T_Shipments[Part Name],$A37,T_Shipments[Effective_Week],72))</f>
        <v/>
      </c>
      <c r="BV37">
        <f>IF(COUNTIF(Material_Detail!$DE:$DE,$A37)&gt;0,IF(ISNUMBER(SEARCH("[済]",INDEX(Material_Detail!$D:$DC,MATCH($A37,Material_Detail!$DE:$DE,0)+1,73))),0,IFERROR(INDEX(Material_Detail!$D:$DC,MATCH($A37,Material_Detail!$DE:$DE,0),73),0)),SUMIFS(T_Shipments[Confirmed_Qty],T_Shipments[Part Name],$A37,T_Shipments[Effective_Week],73))</f>
        <v/>
      </c>
      <c r="BW37">
        <f>IF(COUNTIF(Material_Detail!$DE:$DE,$A37)&gt;0,IF(ISNUMBER(SEARCH("[済]",INDEX(Material_Detail!$D:$DC,MATCH($A37,Material_Detail!$DE:$DE,0)+1,74))),0,IFERROR(INDEX(Material_Detail!$D:$DC,MATCH($A37,Material_Detail!$DE:$DE,0),74),0)),SUMIFS(T_Shipments[Confirmed_Qty],T_Shipments[Part Name],$A37,T_Shipments[Effective_Week],74))</f>
        <v/>
      </c>
      <c r="BX37">
        <f>IF(COUNTIF(Material_Detail!$DE:$DE,$A37)&gt;0,IF(ISNUMBER(SEARCH("[済]",INDEX(Material_Detail!$D:$DC,MATCH($A37,Material_Detail!$DE:$DE,0)+1,75))),0,IFERROR(INDEX(Material_Detail!$D:$DC,MATCH($A37,Material_Detail!$DE:$DE,0),75),0)),SUMIFS(T_Shipments[Confirmed_Qty],T_Shipments[Part Name],$A37,T_Shipments[Effective_Week],75))</f>
        <v/>
      </c>
      <c r="BY37">
        <f>IF(COUNTIF(Material_Detail!$DE:$DE,$A37)&gt;0,IF(ISNUMBER(SEARCH("[済]",INDEX(Material_Detail!$D:$DC,MATCH($A37,Material_Detail!$DE:$DE,0)+1,76))),0,IFERROR(INDEX(Material_Detail!$D:$DC,MATCH($A37,Material_Detail!$DE:$DE,0),76),0)),SUMIFS(T_Shipments[Confirmed_Qty],T_Shipments[Part Name],$A37,T_Shipments[Effective_Week],76))</f>
        <v/>
      </c>
      <c r="BZ37">
        <f>IF(COUNTIF(Material_Detail!$DE:$DE,$A37)&gt;0,IF(ISNUMBER(SEARCH("[済]",INDEX(Material_Detail!$D:$DC,MATCH($A37,Material_Detail!$DE:$DE,0)+1,77))),0,IFERROR(INDEX(Material_Detail!$D:$DC,MATCH($A37,Material_Detail!$DE:$DE,0),77),0)),SUMIFS(T_Shipments[Confirmed_Qty],T_Shipments[Part Name],$A37,T_Shipments[Effective_Week],77))</f>
        <v/>
      </c>
      <c r="CA37">
        <f>IF(COUNTIF(Material_Detail!$DE:$DE,$A37)&gt;0,IF(ISNUMBER(SEARCH("[済]",INDEX(Material_Detail!$D:$DC,MATCH($A37,Material_Detail!$DE:$DE,0)+1,78))),0,IFERROR(INDEX(Material_Detail!$D:$DC,MATCH($A37,Material_Detail!$DE:$DE,0),78),0)),SUMIFS(T_Shipments[Confirmed_Qty],T_Shipments[Part Name],$A37,T_Shipments[Effective_Week],78))</f>
        <v/>
      </c>
      <c r="CB37">
        <f>IF(COUNTIF(Material_Detail!$DE:$DE,$A37)&gt;0,IF(ISNUMBER(SEARCH("[済]",INDEX(Material_Detail!$D:$DC,MATCH($A37,Material_Detail!$DE:$DE,0)+1,79))),0,IFERROR(INDEX(Material_Detail!$D:$DC,MATCH($A37,Material_Detail!$DE:$DE,0),79),0)),SUMIFS(T_Shipments[Confirmed_Qty],T_Shipments[Part Name],$A37,T_Shipments[Effective_Week],79))</f>
        <v/>
      </c>
      <c r="CC37">
        <f>IF(COUNTIF(Material_Detail!$DE:$DE,$A37)&gt;0,IF(ISNUMBER(SEARCH("[済]",INDEX(Material_Detail!$D:$DC,MATCH($A37,Material_Detail!$DE:$DE,0)+1,80))),0,IFERROR(INDEX(Material_Detail!$D:$DC,MATCH($A37,Material_Detail!$DE:$DE,0),80),0)),SUMIFS(T_Shipments[Confirmed_Qty],T_Shipments[Part Name],$A37,T_Shipments[Effective_Week],80))</f>
        <v/>
      </c>
      <c r="CD37">
        <f>IF(COUNTIF(Material_Detail!$DE:$DE,$A37)&gt;0,IF(ISNUMBER(SEARCH("[済]",INDEX(Material_Detail!$D:$DC,MATCH($A37,Material_Detail!$DE:$DE,0)+1,81))),0,IFERROR(INDEX(Material_Detail!$D:$DC,MATCH($A37,Material_Detail!$DE:$DE,0),81),0)),SUMIFS(T_Shipments[Confirmed_Qty],T_Shipments[Part Name],$A37,T_Shipments[Effective_Week],81))</f>
        <v/>
      </c>
      <c r="CE37">
        <f>IF(COUNTIF(Material_Detail!$DE:$DE,$A37)&gt;0,IF(ISNUMBER(SEARCH("[済]",INDEX(Material_Detail!$D:$DC,MATCH($A37,Material_Detail!$DE:$DE,0)+1,82))),0,IFERROR(INDEX(Material_Detail!$D:$DC,MATCH($A37,Material_Detail!$DE:$DE,0),82),0)),SUMIFS(T_Shipments[Confirmed_Qty],T_Shipments[Part Name],$A37,T_Shipments[Effective_Week],82))</f>
        <v/>
      </c>
      <c r="CF37">
        <f>IF(COUNTIF(Material_Detail!$DE:$DE,$A37)&gt;0,IF(ISNUMBER(SEARCH("[済]",INDEX(Material_Detail!$D:$DC,MATCH($A37,Material_Detail!$DE:$DE,0)+1,83))),0,IFERROR(INDEX(Material_Detail!$D:$DC,MATCH($A37,Material_Detail!$DE:$DE,0),83),0)),SUMIFS(T_Shipments[Confirmed_Qty],T_Shipments[Part Name],$A37,T_Shipments[Effective_Week],83))</f>
        <v/>
      </c>
      <c r="CG37">
        <f>IF(COUNTIF(Material_Detail!$DE:$DE,$A37)&gt;0,IF(ISNUMBER(SEARCH("[済]",INDEX(Material_Detail!$D:$DC,MATCH($A37,Material_Detail!$DE:$DE,0)+1,84))),0,IFERROR(INDEX(Material_Detail!$D:$DC,MATCH($A37,Material_Detail!$DE:$DE,0),84),0)),SUMIFS(T_Shipments[Confirmed_Qty],T_Shipments[Part Name],$A37,T_Shipments[Effective_Week],84))</f>
        <v/>
      </c>
      <c r="CH37">
        <f>IF(COUNTIF(Material_Detail!$DE:$DE,$A37)&gt;0,IF(ISNUMBER(SEARCH("[済]",INDEX(Material_Detail!$D:$DC,MATCH($A37,Material_Detail!$DE:$DE,0)+1,85))),0,IFERROR(INDEX(Material_Detail!$D:$DC,MATCH($A37,Material_Detail!$DE:$DE,0),85),0)),SUMIFS(T_Shipments[Confirmed_Qty],T_Shipments[Part Name],$A37,T_Shipments[Effective_Week],85))</f>
        <v/>
      </c>
      <c r="CI37">
        <f>IF(COUNTIF(Material_Detail!$DE:$DE,$A37)&gt;0,IF(ISNUMBER(SEARCH("[済]",INDEX(Material_Detail!$D:$DC,MATCH($A37,Material_Detail!$DE:$DE,0)+1,86))),0,IFERROR(INDEX(Material_Detail!$D:$DC,MATCH($A37,Material_Detail!$DE:$DE,0),86),0)),SUMIFS(T_Shipments[Confirmed_Qty],T_Shipments[Part Name],$A37,T_Shipments[Effective_Week],86))</f>
        <v/>
      </c>
      <c r="CJ37">
        <f>IF(COUNTIF(Material_Detail!$DE:$DE,$A37)&gt;0,IF(ISNUMBER(SEARCH("[済]",INDEX(Material_Detail!$D:$DC,MATCH($A37,Material_Detail!$DE:$DE,0)+1,87))),0,IFERROR(INDEX(Material_Detail!$D:$DC,MATCH($A37,Material_Detail!$DE:$DE,0),87),0)),SUMIFS(T_Shipments[Confirmed_Qty],T_Shipments[Part Name],$A37,T_Shipments[Effective_Week],87))</f>
        <v/>
      </c>
      <c r="CK37">
        <f>IF(COUNTIF(Material_Detail!$DE:$DE,$A37)&gt;0,IF(ISNUMBER(SEARCH("[済]",INDEX(Material_Detail!$D:$DC,MATCH($A37,Material_Detail!$DE:$DE,0)+1,88))),0,IFERROR(INDEX(Material_Detail!$D:$DC,MATCH($A37,Material_Detail!$DE:$DE,0),88),0)),SUMIFS(T_Shipments[Confirmed_Qty],T_Shipments[Part Name],$A37,T_Shipments[Effective_Week],88))</f>
        <v/>
      </c>
      <c r="CL37">
        <f>IF(COUNTIF(Material_Detail!$DE:$DE,$A37)&gt;0,IF(ISNUMBER(SEARCH("[済]",INDEX(Material_Detail!$D:$DC,MATCH($A37,Material_Detail!$DE:$DE,0)+1,89))),0,IFERROR(INDEX(Material_Detail!$D:$DC,MATCH($A37,Material_Detail!$DE:$DE,0),89),0)),SUMIFS(T_Shipments[Confirmed_Qty],T_Shipments[Part Name],$A37,T_Shipments[Effective_Week],89))</f>
        <v/>
      </c>
      <c r="CM37">
        <f>IF(COUNTIF(Material_Detail!$DE:$DE,$A37)&gt;0,IF(ISNUMBER(SEARCH("[済]",INDEX(Material_Detail!$D:$DC,MATCH($A37,Material_Detail!$DE:$DE,0)+1,90))),0,IFERROR(INDEX(Material_Detail!$D:$DC,MATCH($A37,Material_Detail!$DE:$DE,0),90),0)),SUMIFS(T_Shipments[Confirmed_Qty],T_Shipments[Part Name],$A37,T_Shipments[Effective_Week],90))</f>
        <v/>
      </c>
      <c r="CN37">
        <f>IF(COUNTIF(Material_Detail!$DE:$DE,$A37)&gt;0,IF(ISNUMBER(SEARCH("[済]",INDEX(Material_Detail!$D:$DC,MATCH($A37,Material_Detail!$DE:$DE,0)+1,91))),0,IFERROR(INDEX(Material_Detail!$D:$DC,MATCH($A37,Material_Detail!$DE:$DE,0),91),0)),SUMIFS(T_Shipments[Confirmed_Qty],T_Shipments[Part Name],$A37,T_Shipments[Effective_Week],91))</f>
        <v/>
      </c>
      <c r="CO37">
        <f>IF(COUNTIF(Material_Detail!$DE:$DE,$A37)&gt;0,IF(ISNUMBER(SEARCH("[済]",INDEX(Material_Detail!$D:$DC,MATCH($A37,Material_Detail!$DE:$DE,0)+1,92))),0,IFERROR(INDEX(Material_Detail!$D:$DC,MATCH($A37,Material_Detail!$DE:$DE,0),92),0)),SUMIFS(T_Shipments[Confirmed_Qty],T_Shipments[Part Name],$A37,T_Shipments[Effective_Week],92))</f>
        <v/>
      </c>
      <c r="CP37">
        <f>IF(COUNTIF(Material_Detail!$DE:$DE,$A37)&gt;0,IF(ISNUMBER(SEARCH("[済]",INDEX(Material_Detail!$D:$DC,MATCH($A37,Material_Detail!$DE:$DE,0)+1,93))),0,IFERROR(INDEX(Material_Detail!$D:$DC,MATCH($A37,Material_Detail!$DE:$DE,0),93),0)),SUMIFS(T_Shipments[Confirmed_Qty],T_Shipments[Part Name],$A37,T_Shipments[Effective_Week],93))</f>
        <v/>
      </c>
      <c r="CQ37">
        <f>IF(COUNTIF(Material_Detail!$DE:$DE,$A37)&gt;0,IF(ISNUMBER(SEARCH("[済]",INDEX(Material_Detail!$D:$DC,MATCH($A37,Material_Detail!$DE:$DE,0)+1,94))),0,IFERROR(INDEX(Material_Detail!$D:$DC,MATCH($A37,Material_Detail!$DE:$DE,0),94),0)),SUMIFS(T_Shipments[Confirmed_Qty],T_Shipments[Part Name],$A37,T_Shipments[Effective_Week],94))</f>
        <v/>
      </c>
      <c r="CR37">
        <f>IF(COUNTIF(Material_Detail!$DE:$DE,$A37)&gt;0,IF(ISNUMBER(SEARCH("[済]",INDEX(Material_Detail!$D:$DC,MATCH($A37,Material_Detail!$DE:$DE,0)+1,95))),0,IFERROR(INDEX(Material_Detail!$D:$DC,MATCH($A37,Material_Detail!$DE:$DE,0),95),0)),SUMIFS(T_Shipments[Confirmed_Qty],T_Shipments[Part Name],$A37,T_Shipments[Effective_Week],95))</f>
        <v/>
      </c>
      <c r="CS37">
        <f>IF(COUNTIF(Material_Detail!$DE:$DE,$A37)&gt;0,IF(ISNUMBER(SEARCH("[済]",INDEX(Material_Detail!$D:$DC,MATCH($A37,Material_Detail!$DE:$DE,0)+1,96))),0,IFERROR(INDEX(Material_Detail!$D:$DC,MATCH($A37,Material_Detail!$DE:$DE,0),96),0)),SUMIFS(T_Shipments[Confirmed_Qty],T_Shipments[Part Name],$A37,T_Shipments[Effective_Week],96))</f>
        <v/>
      </c>
      <c r="CT37">
        <f>IF(COUNTIF(Material_Detail!$DE:$DE,$A37)&gt;0,IF(ISNUMBER(SEARCH("[済]",INDEX(Material_Detail!$D:$DC,MATCH($A37,Material_Detail!$DE:$DE,0)+1,97))),0,IFERROR(INDEX(Material_Detail!$D:$DC,MATCH($A37,Material_Detail!$DE:$DE,0),97),0)),SUMIFS(T_Shipments[Confirmed_Qty],T_Shipments[Part Name],$A37,T_Shipments[Effective_Week],97))</f>
        <v/>
      </c>
      <c r="CU37">
        <f>IF(COUNTIF(Material_Detail!$DE:$DE,$A37)&gt;0,IF(ISNUMBER(SEARCH("[済]",INDEX(Material_Detail!$D:$DC,MATCH($A37,Material_Detail!$DE:$DE,0)+1,98))),0,IFERROR(INDEX(Material_Detail!$D:$DC,MATCH($A37,Material_Detail!$DE:$DE,0),98),0)),SUMIFS(T_Shipments[Confirmed_Qty],T_Shipments[Part Name],$A37,T_Shipments[Effective_Week],98))</f>
        <v/>
      </c>
      <c r="CV37">
        <f>IF(COUNTIF(Material_Detail!$DE:$DE,$A37)&gt;0,IF(ISNUMBER(SEARCH("[済]",INDEX(Material_Detail!$D:$DC,MATCH($A37,Material_Detail!$DE:$DE,0)+1,99))),0,IFERROR(INDEX(Material_Detail!$D:$DC,MATCH($A37,Material_Detail!$DE:$DE,0),99),0)),SUMIFS(T_Shipments[Confirmed_Qty],T_Shipments[Part Name],$A37,T_Shipments[Effective_Week],99))</f>
        <v/>
      </c>
      <c r="CW37">
        <f>IF(COUNTIF(Material_Detail!$DE:$DE,$A37)&gt;0,IF(ISNUMBER(SEARCH("[済]",INDEX(Material_Detail!$D:$DC,MATCH($A37,Material_Detail!$DE:$DE,0)+1,100))),0,IFERROR(INDEX(Material_Detail!$D:$DC,MATCH($A37,Material_Detail!$DE:$DE,0),100),0)),SUMIFS(T_Shipments[Confirmed_Qty],T_Shipments[Part Name],$A37,T_Shipments[Effective_Week],100))</f>
        <v/>
      </c>
      <c r="CX37">
        <f>IF(COUNTIF(Material_Detail!$DE:$DE,$A37)&gt;0,IF(ISNUMBER(SEARCH("[済]",INDEX(Material_Detail!$D:$DC,MATCH($A37,Material_Detail!$DE:$DE,0)+1,101))),0,IFERROR(INDEX(Material_Detail!$D:$DC,MATCH($A37,Material_Detail!$DE:$DE,0),101),0)),SUMIFS(T_Shipments[Confirmed_Qty],T_Shipments[Part Name],$A37,T_Shipments[Effective_Week],101))</f>
        <v/>
      </c>
      <c r="CY37">
        <f>IF(COUNTIF(Material_Detail!$DE:$DE,$A37)&gt;0,IF(ISNUMBER(SEARCH("[済]",INDEX(Material_Detail!$D:$DC,MATCH($A37,Material_Detail!$DE:$DE,0)+1,102))),0,IFERROR(INDEX(Material_Detail!$D:$DC,MATCH($A37,Material_Detail!$DE:$DE,0),102),0)),SUMIFS(T_Shipments[Confirmed_Qty],T_Shipments[Part Name],$A37,T_Shipments[Effective_Week],102))</f>
        <v/>
      </c>
      <c r="CZ37">
        <f>IF(COUNTIF(Material_Detail!$DE:$DE,$A37)&gt;0,IF(ISNUMBER(SEARCH("[済]",INDEX(Material_Detail!$D:$DC,MATCH($A37,Material_Detail!$DE:$DE,0)+1,103))),0,IFERROR(INDEX(Material_Detail!$D:$DC,MATCH($A37,Material_Detail!$DE:$DE,0),103),0)),SUMIFS(T_Shipments[Confirmed_Qty],T_Shipments[Part Name],$A37,T_Shipments[Effective_Week],103))</f>
        <v/>
      </c>
      <c r="DA37">
        <f>IF(COUNTIF(Material_Detail!$DE:$DE,$A37)&gt;0,IF(ISNUMBER(SEARCH("[済]",INDEX(Material_Detail!$D:$DC,MATCH($A37,Material_Detail!$DE:$DE,0)+1,104))),0,IFERROR(INDEX(Material_Detail!$D:$DC,MATCH($A37,Material_Detail!$DE:$DE,0),104),0)),SUMIFS(T_Shipments[Confirmed_Qty],T_Shipments[Part Name],$A37,T_Shipments[Effective_Week],104))</f>
        <v/>
      </c>
    </row>
    <row r="38">
      <c r="A38" t="inlineStr">
        <is>
          <t>CHEM-1530</t>
        </is>
      </c>
      <c r="B38">
        <f>IF(COUNTIF(Material_Detail!$DE:$DE,$A38)&gt;0,IF(ISNUMBER(SEARCH("[済]",INDEX(Material_Detail!$D:$DC,MATCH($A38,Material_Detail!$DE:$DE,0)+1,1))),0,IFERROR(INDEX(Material_Detail!$D:$DC,MATCH($A38,Material_Detail!$DE:$DE,0),1),0)),SUMIFS(T_Shipments[Confirmed_Qty],T_Shipments[Part Name],$A38,T_Shipments[Effective_Week],1))</f>
        <v/>
      </c>
      <c r="C38">
        <f>IF(COUNTIF(Material_Detail!$DE:$DE,$A38)&gt;0,IF(ISNUMBER(SEARCH("[済]",INDEX(Material_Detail!$D:$DC,MATCH($A38,Material_Detail!$DE:$DE,0)+1,2))),0,IFERROR(INDEX(Material_Detail!$D:$DC,MATCH($A38,Material_Detail!$DE:$DE,0),2),0)),SUMIFS(T_Shipments[Confirmed_Qty],T_Shipments[Part Name],$A38,T_Shipments[Effective_Week],2))</f>
        <v/>
      </c>
      <c r="D38">
        <f>IF(COUNTIF(Material_Detail!$DE:$DE,$A38)&gt;0,IF(ISNUMBER(SEARCH("[済]",INDEX(Material_Detail!$D:$DC,MATCH($A38,Material_Detail!$DE:$DE,0)+1,3))),0,IFERROR(INDEX(Material_Detail!$D:$DC,MATCH($A38,Material_Detail!$DE:$DE,0),3),0)),SUMIFS(T_Shipments[Confirmed_Qty],T_Shipments[Part Name],$A38,T_Shipments[Effective_Week],3))</f>
        <v/>
      </c>
      <c r="E38">
        <f>IF(COUNTIF(Material_Detail!$DE:$DE,$A38)&gt;0,IF(ISNUMBER(SEARCH("[済]",INDEX(Material_Detail!$D:$DC,MATCH($A38,Material_Detail!$DE:$DE,0)+1,4))),0,IFERROR(INDEX(Material_Detail!$D:$DC,MATCH($A38,Material_Detail!$DE:$DE,0),4),0)),SUMIFS(T_Shipments[Confirmed_Qty],T_Shipments[Part Name],$A38,T_Shipments[Effective_Week],4))</f>
        <v/>
      </c>
      <c r="F38">
        <f>IF(COUNTIF(Material_Detail!$DE:$DE,$A38)&gt;0,IF(ISNUMBER(SEARCH("[済]",INDEX(Material_Detail!$D:$DC,MATCH($A38,Material_Detail!$DE:$DE,0)+1,5))),0,IFERROR(INDEX(Material_Detail!$D:$DC,MATCH($A38,Material_Detail!$DE:$DE,0),5),0)),SUMIFS(T_Shipments[Confirmed_Qty],T_Shipments[Part Name],$A38,T_Shipments[Effective_Week],5))</f>
        <v/>
      </c>
      <c r="G38">
        <f>IF(COUNTIF(Material_Detail!$DE:$DE,$A38)&gt;0,IF(ISNUMBER(SEARCH("[済]",INDEX(Material_Detail!$D:$DC,MATCH($A38,Material_Detail!$DE:$DE,0)+1,6))),0,IFERROR(INDEX(Material_Detail!$D:$DC,MATCH($A38,Material_Detail!$DE:$DE,0),6),0)),SUMIFS(T_Shipments[Confirmed_Qty],T_Shipments[Part Name],$A38,T_Shipments[Effective_Week],6))</f>
        <v/>
      </c>
      <c r="H38">
        <f>IF(COUNTIF(Material_Detail!$DE:$DE,$A38)&gt;0,IF(ISNUMBER(SEARCH("[済]",INDEX(Material_Detail!$D:$DC,MATCH($A38,Material_Detail!$DE:$DE,0)+1,7))),0,IFERROR(INDEX(Material_Detail!$D:$DC,MATCH($A38,Material_Detail!$DE:$DE,0),7),0)),SUMIFS(T_Shipments[Confirmed_Qty],T_Shipments[Part Name],$A38,T_Shipments[Effective_Week],7))</f>
        <v/>
      </c>
      <c r="I38">
        <f>IF(COUNTIF(Material_Detail!$DE:$DE,$A38)&gt;0,IF(ISNUMBER(SEARCH("[済]",INDEX(Material_Detail!$D:$DC,MATCH($A38,Material_Detail!$DE:$DE,0)+1,8))),0,IFERROR(INDEX(Material_Detail!$D:$DC,MATCH($A38,Material_Detail!$DE:$DE,0),8),0)),SUMIFS(T_Shipments[Confirmed_Qty],T_Shipments[Part Name],$A38,T_Shipments[Effective_Week],8))</f>
        <v/>
      </c>
      <c r="J38">
        <f>IF(COUNTIF(Material_Detail!$DE:$DE,$A38)&gt;0,IF(ISNUMBER(SEARCH("[済]",INDEX(Material_Detail!$D:$DC,MATCH($A38,Material_Detail!$DE:$DE,0)+1,9))),0,IFERROR(INDEX(Material_Detail!$D:$DC,MATCH($A38,Material_Detail!$DE:$DE,0),9),0)),SUMIFS(T_Shipments[Confirmed_Qty],T_Shipments[Part Name],$A38,T_Shipments[Effective_Week],9))</f>
        <v/>
      </c>
      <c r="K38">
        <f>IF(COUNTIF(Material_Detail!$DE:$DE,$A38)&gt;0,IF(ISNUMBER(SEARCH("[済]",INDEX(Material_Detail!$D:$DC,MATCH($A38,Material_Detail!$DE:$DE,0)+1,10))),0,IFERROR(INDEX(Material_Detail!$D:$DC,MATCH($A38,Material_Detail!$DE:$DE,0),10),0)),SUMIFS(T_Shipments[Confirmed_Qty],T_Shipments[Part Name],$A38,T_Shipments[Effective_Week],10))</f>
        <v/>
      </c>
      <c r="L38">
        <f>IF(COUNTIF(Material_Detail!$DE:$DE,$A38)&gt;0,IF(ISNUMBER(SEARCH("[済]",INDEX(Material_Detail!$D:$DC,MATCH($A38,Material_Detail!$DE:$DE,0)+1,11))),0,IFERROR(INDEX(Material_Detail!$D:$DC,MATCH($A38,Material_Detail!$DE:$DE,0),11),0)),SUMIFS(T_Shipments[Confirmed_Qty],T_Shipments[Part Name],$A38,T_Shipments[Effective_Week],11))</f>
        <v/>
      </c>
      <c r="M38">
        <f>IF(COUNTIF(Material_Detail!$DE:$DE,$A38)&gt;0,IF(ISNUMBER(SEARCH("[済]",INDEX(Material_Detail!$D:$DC,MATCH($A38,Material_Detail!$DE:$DE,0)+1,12))),0,IFERROR(INDEX(Material_Detail!$D:$DC,MATCH($A38,Material_Detail!$DE:$DE,0),12),0)),SUMIFS(T_Shipments[Confirmed_Qty],T_Shipments[Part Name],$A38,T_Shipments[Effective_Week],12))</f>
        <v/>
      </c>
      <c r="N38">
        <f>IF(COUNTIF(Material_Detail!$DE:$DE,$A38)&gt;0,IF(ISNUMBER(SEARCH("[済]",INDEX(Material_Detail!$D:$DC,MATCH($A38,Material_Detail!$DE:$DE,0)+1,13))),0,IFERROR(INDEX(Material_Detail!$D:$DC,MATCH($A38,Material_Detail!$DE:$DE,0),13),0)),SUMIFS(T_Shipments[Confirmed_Qty],T_Shipments[Part Name],$A38,T_Shipments[Effective_Week],13))</f>
        <v/>
      </c>
      <c r="O38">
        <f>IF(COUNTIF(Material_Detail!$DE:$DE,$A38)&gt;0,IF(ISNUMBER(SEARCH("[済]",INDEX(Material_Detail!$D:$DC,MATCH($A38,Material_Detail!$DE:$DE,0)+1,14))),0,IFERROR(INDEX(Material_Detail!$D:$DC,MATCH($A38,Material_Detail!$DE:$DE,0),14),0)),SUMIFS(T_Shipments[Confirmed_Qty],T_Shipments[Part Name],$A38,T_Shipments[Effective_Week],14))</f>
        <v/>
      </c>
      <c r="P38">
        <f>IF(COUNTIF(Material_Detail!$DE:$DE,$A38)&gt;0,IF(ISNUMBER(SEARCH("[済]",INDEX(Material_Detail!$D:$DC,MATCH($A38,Material_Detail!$DE:$DE,0)+1,15))),0,IFERROR(INDEX(Material_Detail!$D:$DC,MATCH($A38,Material_Detail!$DE:$DE,0),15),0)),SUMIFS(T_Shipments[Confirmed_Qty],T_Shipments[Part Name],$A38,T_Shipments[Effective_Week],15))</f>
        <v/>
      </c>
      <c r="Q38">
        <f>IF(COUNTIF(Material_Detail!$DE:$DE,$A38)&gt;0,IF(ISNUMBER(SEARCH("[済]",INDEX(Material_Detail!$D:$DC,MATCH($A38,Material_Detail!$DE:$DE,0)+1,16))),0,IFERROR(INDEX(Material_Detail!$D:$DC,MATCH($A38,Material_Detail!$DE:$DE,0),16),0)),SUMIFS(T_Shipments[Confirmed_Qty],T_Shipments[Part Name],$A38,T_Shipments[Effective_Week],16))</f>
        <v/>
      </c>
      <c r="R38">
        <f>IF(COUNTIF(Material_Detail!$DE:$DE,$A38)&gt;0,IF(ISNUMBER(SEARCH("[済]",INDEX(Material_Detail!$D:$DC,MATCH($A38,Material_Detail!$DE:$DE,0)+1,17))),0,IFERROR(INDEX(Material_Detail!$D:$DC,MATCH($A38,Material_Detail!$DE:$DE,0),17),0)),SUMIFS(T_Shipments[Confirmed_Qty],T_Shipments[Part Name],$A38,T_Shipments[Effective_Week],17))</f>
        <v/>
      </c>
      <c r="S38">
        <f>IF(COUNTIF(Material_Detail!$DE:$DE,$A38)&gt;0,IF(ISNUMBER(SEARCH("[済]",INDEX(Material_Detail!$D:$DC,MATCH($A38,Material_Detail!$DE:$DE,0)+1,18))),0,IFERROR(INDEX(Material_Detail!$D:$DC,MATCH($A38,Material_Detail!$DE:$DE,0),18),0)),SUMIFS(T_Shipments[Confirmed_Qty],T_Shipments[Part Name],$A38,T_Shipments[Effective_Week],18))</f>
        <v/>
      </c>
      <c r="T38">
        <f>IF(COUNTIF(Material_Detail!$DE:$DE,$A38)&gt;0,IF(ISNUMBER(SEARCH("[済]",INDEX(Material_Detail!$D:$DC,MATCH($A38,Material_Detail!$DE:$DE,0)+1,19))),0,IFERROR(INDEX(Material_Detail!$D:$DC,MATCH($A38,Material_Detail!$DE:$DE,0),19),0)),SUMIFS(T_Shipments[Confirmed_Qty],T_Shipments[Part Name],$A38,T_Shipments[Effective_Week],19))</f>
        <v/>
      </c>
      <c r="U38">
        <f>IF(COUNTIF(Material_Detail!$DE:$DE,$A38)&gt;0,IF(ISNUMBER(SEARCH("[済]",INDEX(Material_Detail!$D:$DC,MATCH($A38,Material_Detail!$DE:$DE,0)+1,20))),0,IFERROR(INDEX(Material_Detail!$D:$DC,MATCH($A38,Material_Detail!$DE:$DE,0),20),0)),SUMIFS(T_Shipments[Confirmed_Qty],T_Shipments[Part Name],$A38,T_Shipments[Effective_Week],20))</f>
        <v/>
      </c>
      <c r="V38">
        <f>IF(COUNTIF(Material_Detail!$DE:$DE,$A38)&gt;0,IF(ISNUMBER(SEARCH("[済]",INDEX(Material_Detail!$D:$DC,MATCH($A38,Material_Detail!$DE:$DE,0)+1,21))),0,IFERROR(INDEX(Material_Detail!$D:$DC,MATCH($A38,Material_Detail!$DE:$DE,0),21),0)),SUMIFS(T_Shipments[Confirmed_Qty],T_Shipments[Part Name],$A38,T_Shipments[Effective_Week],21))</f>
        <v/>
      </c>
      <c r="W38">
        <f>IF(COUNTIF(Material_Detail!$DE:$DE,$A38)&gt;0,IF(ISNUMBER(SEARCH("[済]",INDEX(Material_Detail!$D:$DC,MATCH($A38,Material_Detail!$DE:$DE,0)+1,22))),0,IFERROR(INDEX(Material_Detail!$D:$DC,MATCH($A38,Material_Detail!$DE:$DE,0),22),0)),SUMIFS(T_Shipments[Confirmed_Qty],T_Shipments[Part Name],$A38,T_Shipments[Effective_Week],22))</f>
        <v/>
      </c>
      <c r="X38">
        <f>IF(COUNTIF(Material_Detail!$DE:$DE,$A38)&gt;0,IF(ISNUMBER(SEARCH("[済]",INDEX(Material_Detail!$D:$DC,MATCH($A38,Material_Detail!$DE:$DE,0)+1,23))),0,IFERROR(INDEX(Material_Detail!$D:$DC,MATCH($A38,Material_Detail!$DE:$DE,0),23),0)),SUMIFS(T_Shipments[Confirmed_Qty],T_Shipments[Part Name],$A38,T_Shipments[Effective_Week],23))</f>
        <v/>
      </c>
      <c r="Y38">
        <f>IF(COUNTIF(Material_Detail!$DE:$DE,$A38)&gt;0,IF(ISNUMBER(SEARCH("[済]",INDEX(Material_Detail!$D:$DC,MATCH($A38,Material_Detail!$DE:$DE,0)+1,24))),0,IFERROR(INDEX(Material_Detail!$D:$DC,MATCH($A38,Material_Detail!$DE:$DE,0),24),0)),SUMIFS(T_Shipments[Confirmed_Qty],T_Shipments[Part Name],$A38,T_Shipments[Effective_Week],24))</f>
        <v/>
      </c>
      <c r="Z38">
        <f>IF(COUNTIF(Material_Detail!$DE:$DE,$A38)&gt;0,IF(ISNUMBER(SEARCH("[済]",INDEX(Material_Detail!$D:$DC,MATCH($A38,Material_Detail!$DE:$DE,0)+1,25))),0,IFERROR(INDEX(Material_Detail!$D:$DC,MATCH($A38,Material_Detail!$DE:$DE,0),25),0)),SUMIFS(T_Shipments[Confirmed_Qty],T_Shipments[Part Name],$A38,T_Shipments[Effective_Week],25))</f>
        <v/>
      </c>
      <c r="AA38">
        <f>IF(COUNTIF(Material_Detail!$DE:$DE,$A38)&gt;0,IF(ISNUMBER(SEARCH("[済]",INDEX(Material_Detail!$D:$DC,MATCH($A38,Material_Detail!$DE:$DE,0)+1,26))),0,IFERROR(INDEX(Material_Detail!$D:$DC,MATCH($A38,Material_Detail!$DE:$DE,0),26),0)),SUMIFS(T_Shipments[Confirmed_Qty],T_Shipments[Part Name],$A38,T_Shipments[Effective_Week],26))</f>
        <v/>
      </c>
      <c r="AB38">
        <f>IF(COUNTIF(Material_Detail!$DE:$DE,$A38)&gt;0,IF(ISNUMBER(SEARCH("[済]",INDEX(Material_Detail!$D:$DC,MATCH($A38,Material_Detail!$DE:$DE,0)+1,27))),0,IFERROR(INDEX(Material_Detail!$D:$DC,MATCH($A38,Material_Detail!$DE:$DE,0),27),0)),SUMIFS(T_Shipments[Confirmed_Qty],T_Shipments[Part Name],$A38,T_Shipments[Effective_Week],27))</f>
        <v/>
      </c>
      <c r="AC38">
        <f>IF(COUNTIF(Material_Detail!$DE:$DE,$A38)&gt;0,IF(ISNUMBER(SEARCH("[済]",INDEX(Material_Detail!$D:$DC,MATCH($A38,Material_Detail!$DE:$DE,0)+1,28))),0,IFERROR(INDEX(Material_Detail!$D:$DC,MATCH($A38,Material_Detail!$DE:$DE,0),28),0)),SUMIFS(T_Shipments[Confirmed_Qty],T_Shipments[Part Name],$A38,T_Shipments[Effective_Week],28))</f>
        <v/>
      </c>
      <c r="AD38">
        <f>IF(COUNTIF(Material_Detail!$DE:$DE,$A38)&gt;0,IF(ISNUMBER(SEARCH("[済]",INDEX(Material_Detail!$D:$DC,MATCH($A38,Material_Detail!$DE:$DE,0)+1,29))),0,IFERROR(INDEX(Material_Detail!$D:$DC,MATCH($A38,Material_Detail!$DE:$DE,0),29),0)),SUMIFS(T_Shipments[Confirmed_Qty],T_Shipments[Part Name],$A38,T_Shipments[Effective_Week],29))</f>
        <v/>
      </c>
      <c r="AE38">
        <f>IF(COUNTIF(Material_Detail!$DE:$DE,$A38)&gt;0,IF(ISNUMBER(SEARCH("[済]",INDEX(Material_Detail!$D:$DC,MATCH($A38,Material_Detail!$DE:$DE,0)+1,30))),0,IFERROR(INDEX(Material_Detail!$D:$DC,MATCH($A38,Material_Detail!$DE:$DE,0),30),0)),SUMIFS(T_Shipments[Confirmed_Qty],T_Shipments[Part Name],$A38,T_Shipments[Effective_Week],30))</f>
        <v/>
      </c>
      <c r="AF38">
        <f>IF(COUNTIF(Material_Detail!$DE:$DE,$A38)&gt;0,IF(ISNUMBER(SEARCH("[済]",INDEX(Material_Detail!$D:$DC,MATCH($A38,Material_Detail!$DE:$DE,0)+1,31))),0,IFERROR(INDEX(Material_Detail!$D:$DC,MATCH($A38,Material_Detail!$DE:$DE,0),31),0)),SUMIFS(T_Shipments[Confirmed_Qty],T_Shipments[Part Name],$A38,T_Shipments[Effective_Week],31))</f>
        <v/>
      </c>
      <c r="AG38">
        <f>IF(COUNTIF(Material_Detail!$DE:$DE,$A38)&gt;0,IF(ISNUMBER(SEARCH("[済]",INDEX(Material_Detail!$D:$DC,MATCH($A38,Material_Detail!$DE:$DE,0)+1,32))),0,IFERROR(INDEX(Material_Detail!$D:$DC,MATCH($A38,Material_Detail!$DE:$DE,0),32),0)),SUMIFS(T_Shipments[Confirmed_Qty],T_Shipments[Part Name],$A38,T_Shipments[Effective_Week],32))</f>
        <v/>
      </c>
      <c r="AH38">
        <f>IF(COUNTIF(Material_Detail!$DE:$DE,$A38)&gt;0,IF(ISNUMBER(SEARCH("[済]",INDEX(Material_Detail!$D:$DC,MATCH($A38,Material_Detail!$DE:$DE,0)+1,33))),0,IFERROR(INDEX(Material_Detail!$D:$DC,MATCH($A38,Material_Detail!$DE:$DE,0),33),0)),SUMIFS(T_Shipments[Confirmed_Qty],T_Shipments[Part Name],$A38,T_Shipments[Effective_Week],33))</f>
        <v/>
      </c>
      <c r="AI38">
        <f>IF(COUNTIF(Material_Detail!$DE:$DE,$A38)&gt;0,IF(ISNUMBER(SEARCH("[済]",INDEX(Material_Detail!$D:$DC,MATCH($A38,Material_Detail!$DE:$DE,0)+1,34))),0,IFERROR(INDEX(Material_Detail!$D:$DC,MATCH($A38,Material_Detail!$DE:$DE,0),34),0)),SUMIFS(T_Shipments[Confirmed_Qty],T_Shipments[Part Name],$A38,T_Shipments[Effective_Week],34))</f>
        <v/>
      </c>
      <c r="AJ38">
        <f>IF(COUNTIF(Material_Detail!$DE:$DE,$A38)&gt;0,IF(ISNUMBER(SEARCH("[済]",INDEX(Material_Detail!$D:$DC,MATCH($A38,Material_Detail!$DE:$DE,0)+1,35))),0,IFERROR(INDEX(Material_Detail!$D:$DC,MATCH($A38,Material_Detail!$DE:$DE,0),35),0)),SUMIFS(T_Shipments[Confirmed_Qty],T_Shipments[Part Name],$A38,T_Shipments[Effective_Week],35))</f>
        <v/>
      </c>
      <c r="AK38">
        <f>IF(COUNTIF(Material_Detail!$DE:$DE,$A38)&gt;0,IF(ISNUMBER(SEARCH("[済]",INDEX(Material_Detail!$D:$DC,MATCH($A38,Material_Detail!$DE:$DE,0)+1,36))),0,IFERROR(INDEX(Material_Detail!$D:$DC,MATCH($A38,Material_Detail!$DE:$DE,0),36),0)),SUMIFS(T_Shipments[Confirmed_Qty],T_Shipments[Part Name],$A38,T_Shipments[Effective_Week],36))</f>
        <v/>
      </c>
      <c r="AL38">
        <f>IF(COUNTIF(Material_Detail!$DE:$DE,$A38)&gt;0,IF(ISNUMBER(SEARCH("[済]",INDEX(Material_Detail!$D:$DC,MATCH($A38,Material_Detail!$DE:$DE,0)+1,37))),0,IFERROR(INDEX(Material_Detail!$D:$DC,MATCH($A38,Material_Detail!$DE:$DE,0),37),0)),SUMIFS(T_Shipments[Confirmed_Qty],T_Shipments[Part Name],$A38,T_Shipments[Effective_Week],37))</f>
        <v/>
      </c>
      <c r="AM38">
        <f>IF(COUNTIF(Material_Detail!$DE:$DE,$A38)&gt;0,IF(ISNUMBER(SEARCH("[済]",INDEX(Material_Detail!$D:$DC,MATCH($A38,Material_Detail!$DE:$DE,0)+1,38))),0,IFERROR(INDEX(Material_Detail!$D:$DC,MATCH($A38,Material_Detail!$DE:$DE,0),38),0)),SUMIFS(T_Shipments[Confirmed_Qty],T_Shipments[Part Name],$A38,T_Shipments[Effective_Week],38))</f>
        <v/>
      </c>
      <c r="AN38">
        <f>IF(COUNTIF(Material_Detail!$DE:$DE,$A38)&gt;0,IF(ISNUMBER(SEARCH("[済]",INDEX(Material_Detail!$D:$DC,MATCH($A38,Material_Detail!$DE:$DE,0)+1,39))),0,IFERROR(INDEX(Material_Detail!$D:$DC,MATCH($A38,Material_Detail!$DE:$DE,0),39),0)),SUMIFS(T_Shipments[Confirmed_Qty],T_Shipments[Part Name],$A38,T_Shipments[Effective_Week],39))</f>
        <v/>
      </c>
      <c r="AO38">
        <f>IF(COUNTIF(Material_Detail!$DE:$DE,$A38)&gt;0,IF(ISNUMBER(SEARCH("[済]",INDEX(Material_Detail!$D:$DC,MATCH($A38,Material_Detail!$DE:$DE,0)+1,40))),0,IFERROR(INDEX(Material_Detail!$D:$DC,MATCH($A38,Material_Detail!$DE:$DE,0),40),0)),SUMIFS(T_Shipments[Confirmed_Qty],T_Shipments[Part Name],$A38,T_Shipments[Effective_Week],40))</f>
        <v/>
      </c>
      <c r="AP38">
        <f>IF(COUNTIF(Material_Detail!$DE:$DE,$A38)&gt;0,IF(ISNUMBER(SEARCH("[済]",INDEX(Material_Detail!$D:$DC,MATCH($A38,Material_Detail!$DE:$DE,0)+1,41))),0,IFERROR(INDEX(Material_Detail!$D:$DC,MATCH($A38,Material_Detail!$DE:$DE,0),41),0)),SUMIFS(T_Shipments[Confirmed_Qty],T_Shipments[Part Name],$A38,T_Shipments[Effective_Week],41))</f>
        <v/>
      </c>
      <c r="AQ38">
        <f>IF(COUNTIF(Material_Detail!$DE:$DE,$A38)&gt;0,IF(ISNUMBER(SEARCH("[済]",INDEX(Material_Detail!$D:$DC,MATCH($A38,Material_Detail!$DE:$DE,0)+1,42))),0,IFERROR(INDEX(Material_Detail!$D:$DC,MATCH($A38,Material_Detail!$DE:$DE,0),42),0)),SUMIFS(T_Shipments[Confirmed_Qty],T_Shipments[Part Name],$A38,T_Shipments[Effective_Week],42))</f>
        <v/>
      </c>
      <c r="AR38">
        <f>IF(COUNTIF(Material_Detail!$DE:$DE,$A38)&gt;0,IF(ISNUMBER(SEARCH("[済]",INDEX(Material_Detail!$D:$DC,MATCH($A38,Material_Detail!$DE:$DE,0)+1,43))),0,IFERROR(INDEX(Material_Detail!$D:$DC,MATCH($A38,Material_Detail!$DE:$DE,0),43),0)),SUMIFS(T_Shipments[Confirmed_Qty],T_Shipments[Part Name],$A38,T_Shipments[Effective_Week],43))</f>
        <v/>
      </c>
      <c r="AS38">
        <f>IF(COUNTIF(Material_Detail!$DE:$DE,$A38)&gt;0,IF(ISNUMBER(SEARCH("[済]",INDEX(Material_Detail!$D:$DC,MATCH($A38,Material_Detail!$DE:$DE,0)+1,44))),0,IFERROR(INDEX(Material_Detail!$D:$DC,MATCH($A38,Material_Detail!$DE:$DE,0),44),0)),SUMIFS(T_Shipments[Confirmed_Qty],T_Shipments[Part Name],$A38,T_Shipments[Effective_Week],44))</f>
        <v/>
      </c>
      <c r="AT38">
        <f>IF(COUNTIF(Material_Detail!$DE:$DE,$A38)&gt;0,IF(ISNUMBER(SEARCH("[済]",INDEX(Material_Detail!$D:$DC,MATCH($A38,Material_Detail!$DE:$DE,0)+1,45))),0,IFERROR(INDEX(Material_Detail!$D:$DC,MATCH($A38,Material_Detail!$DE:$DE,0),45),0)),SUMIFS(T_Shipments[Confirmed_Qty],T_Shipments[Part Name],$A38,T_Shipments[Effective_Week],45))</f>
        <v/>
      </c>
      <c r="AU38">
        <f>IF(COUNTIF(Material_Detail!$DE:$DE,$A38)&gt;0,IF(ISNUMBER(SEARCH("[済]",INDEX(Material_Detail!$D:$DC,MATCH($A38,Material_Detail!$DE:$DE,0)+1,46))),0,IFERROR(INDEX(Material_Detail!$D:$DC,MATCH($A38,Material_Detail!$DE:$DE,0),46),0)),SUMIFS(T_Shipments[Confirmed_Qty],T_Shipments[Part Name],$A38,T_Shipments[Effective_Week],46))</f>
        <v/>
      </c>
      <c r="AV38">
        <f>IF(COUNTIF(Material_Detail!$DE:$DE,$A38)&gt;0,IF(ISNUMBER(SEARCH("[済]",INDEX(Material_Detail!$D:$DC,MATCH($A38,Material_Detail!$DE:$DE,0)+1,47))),0,IFERROR(INDEX(Material_Detail!$D:$DC,MATCH($A38,Material_Detail!$DE:$DE,0),47),0)),SUMIFS(T_Shipments[Confirmed_Qty],T_Shipments[Part Name],$A38,T_Shipments[Effective_Week],47))</f>
        <v/>
      </c>
      <c r="AW38">
        <f>IF(COUNTIF(Material_Detail!$DE:$DE,$A38)&gt;0,IF(ISNUMBER(SEARCH("[済]",INDEX(Material_Detail!$D:$DC,MATCH($A38,Material_Detail!$DE:$DE,0)+1,48))),0,IFERROR(INDEX(Material_Detail!$D:$DC,MATCH($A38,Material_Detail!$DE:$DE,0),48),0)),SUMIFS(T_Shipments[Confirmed_Qty],T_Shipments[Part Name],$A38,T_Shipments[Effective_Week],48))</f>
        <v/>
      </c>
      <c r="AX38">
        <f>IF(COUNTIF(Material_Detail!$DE:$DE,$A38)&gt;0,IF(ISNUMBER(SEARCH("[済]",INDEX(Material_Detail!$D:$DC,MATCH($A38,Material_Detail!$DE:$DE,0)+1,49))),0,IFERROR(INDEX(Material_Detail!$D:$DC,MATCH($A38,Material_Detail!$DE:$DE,0),49),0)),SUMIFS(T_Shipments[Confirmed_Qty],T_Shipments[Part Name],$A38,T_Shipments[Effective_Week],49))</f>
        <v/>
      </c>
      <c r="AY38">
        <f>IF(COUNTIF(Material_Detail!$DE:$DE,$A38)&gt;0,IF(ISNUMBER(SEARCH("[済]",INDEX(Material_Detail!$D:$DC,MATCH($A38,Material_Detail!$DE:$DE,0)+1,50))),0,IFERROR(INDEX(Material_Detail!$D:$DC,MATCH($A38,Material_Detail!$DE:$DE,0),50),0)),SUMIFS(T_Shipments[Confirmed_Qty],T_Shipments[Part Name],$A38,T_Shipments[Effective_Week],50))</f>
        <v/>
      </c>
      <c r="AZ38">
        <f>IF(COUNTIF(Material_Detail!$DE:$DE,$A38)&gt;0,IF(ISNUMBER(SEARCH("[済]",INDEX(Material_Detail!$D:$DC,MATCH($A38,Material_Detail!$DE:$DE,0)+1,51))),0,IFERROR(INDEX(Material_Detail!$D:$DC,MATCH($A38,Material_Detail!$DE:$DE,0),51),0)),SUMIFS(T_Shipments[Confirmed_Qty],T_Shipments[Part Name],$A38,T_Shipments[Effective_Week],51))</f>
        <v/>
      </c>
      <c r="BA38">
        <f>IF(COUNTIF(Material_Detail!$DE:$DE,$A38)&gt;0,IF(ISNUMBER(SEARCH("[済]",INDEX(Material_Detail!$D:$DC,MATCH($A38,Material_Detail!$DE:$DE,0)+1,52))),0,IFERROR(INDEX(Material_Detail!$D:$DC,MATCH($A38,Material_Detail!$DE:$DE,0),52),0)),SUMIFS(T_Shipments[Confirmed_Qty],T_Shipments[Part Name],$A38,T_Shipments[Effective_Week],52))</f>
        <v/>
      </c>
      <c r="BB38">
        <f>IF(COUNTIF(Material_Detail!$DE:$DE,$A38)&gt;0,IF(ISNUMBER(SEARCH("[済]",INDEX(Material_Detail!$D:$DC,MATCH($A38,Material_Detail!$DE:$DE,0)+1,53))),0,IFERROR(INDEX(Material_Detail!$D:$DC,MATCH($A38,Material_Detail!$DE:$DE,0),53),0)),SUMIFS(T_Shipments[Confirmed_Qty],T_Shipments[Part Name],$A38,T_Shipments[Effective_Week],53))</f>
        <v/>
      </c>
      <c r="BC38">
        <f>IF(COUNTIF(Material_Detail!$DE:$DE,$A38)&gt;0,IF(ISNUMBER(SEARCH("[済]",INDEX(Material_Detail!$D:$DC,MATCH($A38,Material_Detail!$DE:$DE,0)+1,54))),0,IFERROR(INDEX(Material_Detail!$D:$DC,MATCH($A38,Material_Detail!$DE:$DE,0),54),0)),SUMIFS(T_Shipments[Confirmed_Qty],T_Shipments[Part Name],$A38,T_Shipments[Effective_Week],54))</f>
        <v/>
      </c>
      <c r="BD38">
        <f>IF(COUNTIF(Material_Detail!$DE:$DE,$A38)&gt;0,IF(ISNUMBER(SEARCH("[済]",INDEX(Material_Detail!$D:$DC,MATCH($A38,Material_Detail!$DE:$DE,0)+1,55))),0,IFERROR(INDEX(Material_Detail!$D:$DC,MATCH($A38,Material_Detail!$DE:$DE,0),55),0)),SUMIFS(T_Shipments[Confirmed_Qty],T_Shipments[Part Name],$A38,T_Shipments[Effective_Week],55))</f>
        <v/>
      </c>
      <c r="BE38">
        <f>IF(COUNTIF(Material_Detail!$DE:$DE,$A38)&gt;0,IF(ISNUMBER(SEARCH("[済]",INDEX(Material_Detail!$D:$DC,MATCH($A38,Material_Detail!$DE:$DE,0)+1,56))),0,IFERROR(INDEX(Material_Detail!$D:$DC,MATCH($A38,Material_Detail!$DE:$DE,0),56),0)),SUMIFS(T_Shipments[Confirmed_Qty],T_Shipments[Part Name],$A38,T_Shipments[Effective_Week],56))</f>
        <v/>
      </c>
      <c r="BF38">
        <f>IF(COUNTIF(Material_Detail!$DE:$DE,$A38)&gt;0,IF(ISNUMBER(SEARCH("[済]",INDEX(Material_Detail!$D:$DC,MATCH($A38,Material_Detail!$DE:$DE,0)+1,57))),0,IFERROR(INDEX(Material_Detail!$D:$DC,MATCH($A38,Material_Detail!$DE:$DE,0),57),0)),SUMIFS(T_Shipments[Confirmed_Qty],T_Shipments[Part Name],$A38,T_Shipments[Effective_Week],57))</f>
        <v/>
      </c>
      <c r="BG38">
        <f>IF(COUNTIF(Material_Detail!$DE:$DE,$A38)&gt;0,IF(ISNUMBER(SEARCH("[済]",INDEX(Material_Detail!$D:$DC,MATCH($A38,Material_Detail!$DE:$DE,0)+1,58))),0,IFERROR(INDEX(Material_Detail!$D:$DC,MATCH($A38,Material_Detail!$DE:$DE,0),58),0)),SUMIFS(T_Shipments[Confirmed_Qty],T_Shipments[Part Name],$A38,T_Shipments[Effective_Week],58))</f>
        <v/>
      </c>
      <c r="BH38">
        <f>IF(COUNTIF(Material_Detail!$DE:$DE,$A38)&gt;0,IF(ISNUMBER(SEARCH("[済]",INDEX(Material_Detail!$D:$DC,MATCH($A38,Material_Detail!$DE:$DE,0)+1,59))),0,IFERROR(INDEX(Material_Detail!$D:$DC,MATCH($A38,Material_Detail!$DE:$DE,0),59),0)),SUMIFS(T_Shipments[Confirmed_Qty],T_Shipments[Part Name],$A38,T_Shipments[Effective_Week],59))</f>
        <v/>
      </c>
      <c r="BI38">
        <f>IF(COUNTIF(Material_Detail!$DE:$DE,$A38)&gt;0,IF(ISNUMBER(SEARCH("[済]",INDEX(Material_Detail!$D:$DC,MATCH($A38,Material_Detail!$DE:$DE,0)+1,60))),0,IFERROR(INDEX(Material_Detail!$D:$DC,MATCH($A38,Material_Detail!$DE:$DE,0),60),0)),SUMIFS(T_Shipments[Confirmed_Qty],T_Shipments[Part Name],$A38,T_Shipments[Effective_Week],60))</f>
        <v/>
      </c>
      <c r="BJ38">
        <f>IF(COUNTIF(Material_Detail!$DE:$DE,$A38)&gt;0,IF(ISNUMBER(SEARCH("[済]",INDEX(Material_Detail!$D:$DC,MATCH($A38,Material_Detail!$DE:$DE,0)+1,61))),0,IFERROR(INDEX(Material_Detail!$D:$DC,MATCH($A38,Material_Detail!$DE:$DE,0),61),0)),SUMIFS(T_Shipments[Confirmed_Qty],T_Shipments[Part Name],$A38,T_Shipments[Effective_Week],61))</f>
        <v/>
      </c>
      <c r="BK38">
        <f>IF(COUNTIF(Material_Detail!$DE:$DE,$A38)&gt;0,IF(ISNUMBER(SEARCH("[済]",INDEX(Material_Detail!$D:$DC,MATCH($A38,Material_Detail!$DE:$DE,0)+1,62))),0,IFERROR(INDEX(Material_Detail!$D:$DC,MATCH($A38,Material_Detail!$DE:$DE,0),62),0)),SUMIFS(T_Shipments[Confirmed_Qty],T_Shipments[Part Name],$A38,T_Shipments[Effective_Week],62))</f>
        <v/>
      </c>
      <c r="BL38">
        <f>IF(COUNTIF(Material_Detail!$DE:$DE,$A38)&gt;0,IF(ISNUMBER(SEARCH("[済]",INDEX(Material_Detail!$D:$DC,MATCH($A38,Material_Detail!$DE:$DE,0)+1,63))),0,IFERROR(INDEX(Material_Detail!$D:$DC,MATCH($A38,Material_Detail!$DE:$DE,0),63),0)),SUMIFS(T_Shipments[Confirmed_Qty],T_Shipments[Part Name],$A38,T_Shipments[Effective_Week],63))</f>
        <v/>
      </c>
      <c r="BM38">
        <f>IF(COUNTIF(Material_Detail!$DE:$DE,$A38)&gt;0,IF(ISNUMBER(SEARCH("[済]",INDEX(Material_Detail!$D:$DC,MATCH($A38,Material_Detail!$DE:$DE,0)+1,64))),0,IFERROR(INDEX(Material_Detail!$D:$DC,MATCH($A38,Material_Detail!$DE:$DE,0),64),0)),SUMIFS(T_Shipments[Confirmed_Qty],T_Shipments[Part Name],$A38,T_Shipments[Effective_Week],64))</f>
        <v/>
      </c>
      <c r="BN38">
        <f>IF(COUNTIF(Material_Detail!$DE:$DE,$A38)&gt;0,IF(ISNUMBER(SEARCH("[済]",INDEX(Material_Detail!$D:$DC,MATCH($A38,Material_Detail!$DE:$DE,0)+1,65))),0,IFERROR(INDEX(Material_Detail!$D:$DC,MATCH($A38,Material_Detail!$DE:$DE,0),65),0)),SUMIFS(T_Shipments[Confirmed_Qty],T_Shipments[Part Name],$A38,T_Shipments[Effective_Week],65))</f>
        <v/>
      </c>
      <c r="BO38">
        <f>IF(COUNTIF(Material_Detail!$DE:$DE,$A38)&gt;0,IF(ISNUMBER(SEARCH("[済]",INDEX(Material_Detail!$D:$DC,MATCH($A38,Material_Detail!$DE:$DE,0)+1,66))),0,IFERROR(INDEX(Material_Detail!$D:$DC,MATCH($A38,Material_Detail!$DE:$DE,0),66),0)),SUMIFS(T_Shipments[Confirmed_Qty],T_Shipments[Part Name],$A38,T_Shipments[Effective_Week],66))</f>
        <v/>
      </c>
      <c r="BP38">
        <f>IF(COUNTIF(Material_Detail!$DE:$DE,$A38)&gt;0,IF(ISNUMBER(SEARCH("[済]",INDEX(Material_Detail!$D:$DC,MATCH($A38,Material_Detail!$DE:$DE,0)+1,67))),0,IFERROR(INDEX(Material_Detail!$D:$DC,MATCH($A38,Material_Detail!$DE:$DE,0),67),0)),SUMIFS(T_Shipments[Confirmed_Qty],T_Shipments[Part Name],$A38,T_Shipments[Effective_Week],67))</f>
        <v/>
      </c>
      <c r="BQ38">
        <f>IF(COUNTIF(Material_Detail!$DE:$DE,$A38)&gt;0,IF(ISNUMBER(SEARCH("[済]",INDEX(Material_Detail!$D:$DC,MATCH($A38,Material_Detail!$DE:$DE,0)+1,68))),0,IFERROR(INDEX(Material_Detail!$D:$DC,MATCH($A38,Material_Detail!$DE:$DE,0),68),0)),SUMIFS(T_Shipments[Confirmed_Qty],T_Shipments[Part Name],$A38,T_Shipments[Effective_Week],68))</f>
        <v/>
      </c>
      <c r="BR38">
        <f>IF(COUNTIF(Material_Detail!$DE:$DE,$A38)&gt;0,IF(ISNUMBER(SEARCH("[済]",INDEX(Material_Detail!$D:$DC,MATCH($A38,Material_Detail!$DE:$DE,0)+1,69))),0,IFERROR(INDEX(Material_Detail!$D:$DC,MATCH($A38,Material_Detail!$DE:$DE,0),69),0)),SUMIFS(T_Shipments[Confirmed_Qty],T_Shipments[Part Name],$A38,T_Shipments[Effective_Week],69))</f>
        <v/>
      </c>
      <c r="BS38">
        <f>IF(COUNTIF(Material_Detail!$DE:$DE,$A38)&gt;0,IF(ISNUMBER(SEARCH("[済]",INDEX(Material_Detail!$D:$DC,MATCH($A38,Material_Detail!$DE:$DE,0)+1,70))),0,IFERROR(INDEX(Material_Detail!$D:$DC,MATCH($A38,Material_Detail!$DE:$DE,0),70),0)),SUMIFS(T_Shipments[Confirmed_Qty],T_Shipments[Part Name],$A38,T_Shipments[Effective_Week],70))</f>
        <v/>
      </c>
      <c r="BT38">
        <f>IF(COUNTIF(Material_Detail!$DE:$DE,$A38)&gt;0,IF(ISNUMBER(SEARCH("[済]",INDEX(Material_Detail!$D:$DC,MATCH($A38,Material_Detail!$DE:$DE,0)+1,71))),0,IFERROR(INDEX(Material_Detail!$D:$DC,MATCH($A38,Material_Detail!$DE:$DE,0),71),0)),SUMIFS(T_Shipments[Confirmed_Qty],T_Shipments[Part Name],$A38,T_Shipments[Effective_Week],71))</f>
        <v/>
      </c>
      <c r="BU38">
        <f>IF(COUNTIF(Material_Detail!$DE:$DE,$A38)&gt;0,IF(ISNUMBER(SEARCH("[済]",INDEX(Material_Detail!$D:$DC,MATCH($A38,Material_Detail!$DE:$DE,0)+1,72))),0,IFERROR(INDEX(Material_Detail!$D:$DC,MATCH($A38,Material_Detail!$DE:$DE,0),72),0)),SUMIFS(T_Shipments[Confirmed_Qty],T_Shipments[Part Name],$A38,T_Shipments[Effective_Week],72))</f>
        <v/>
      </c>
      <c r="BV38">
        <f>IF(COUNTIF(Material_Detail!$DE:$DE,$A38)&gt;0,IF(ISNUMBER(SEARCH("[済]",INDEX(Material_Detail!$D:$DC,MATCH($A38,Material_Detail!$DE:$DE,0)+1,73))),0,IFERROR(INDEX(Material_Detail!$D:$DC,MATCH($A38,Material_Detail!$DE:$DE,0),73),0)),SUMIFS(T_Shipments[Confirmed_Qty],T_Shipments[Part Name],$A38,T_Shipments[Effective_Week],73))</f>
        <v/>
      </c>
      <c r="BW38">
        <f>IF(COUNTIF(Material_Detail!$DE:$DE,$A38)&gt;0,IF(ISNUMBER(SEARCH("[済]",INDEX(Material_Detail!$D:$DC,MATCH($A38,Material_Detail!$DE:$DE,0)+1,74))),0,IFERROR(INDEX(Material_Detail!$D:$DC,MATCH($A38,Material_Detail!$DE:$DE,0),74),0)),SUMIFS(T_Shipments[Confirmed_Qty],T_Shipments[Part Name],$A38,T_Shipments[Effective_Week],74))</f>
        <v/>
      </c>
      <c r="BX38">
        <f>IF(COUNTIF(Material_Detail!$DE:$DE,$A38)&gt;0,IF(ISNUMBER(SEARCH("[済]",INDEX(Material_Detail!$D:$DC,MATCH($A38,Material_Detail!$DE:$DE,0)+1,75))),0,IFERROR(INDEX(Material_Detail!$D:$DC,MATCH($A38,Material_Detail!$DE:$DE,0),75),0)),SUMIFS(T_Shipments[Confirmed_Qty],T_Shipments[Part Name],$A38,T_Shipments[Effective_Week],75))</f>
        <v/>
      </c>
      <c r="BY38">
        <f>IF(COUNTIF(Material_Detail!$DE:$DE,$A38)&gt;0,IF(ISNUMBER(SEARCH("[済]",INDEX(Material_Detail!$D:$DC,MATCH($A38,Material_Detail!$DE:$DE,0)+1,76))),0,IFERROR(INDEX(Material_Detail!$D:$DC,MATCH($A38,Material_Detail!$DE:$DE,0),76),0)),SUMIFS(T_Shipments[Confirmed_Qty],T_Shipments[Part Name],$A38,T_Shipments[Effective_Week],76))</f>
        <v/>
      </c>
      <c r="BZ38">
        <f>IF(COUNTIF(Material_Detail!$DE:$DE,$A38)&gt;0,IF(ISNUMBER(SEARCH("[済]",INDEX(Material_Detail!$D:$DC,MATCH($A38,Material_Detail!$DE:$DE,0)+1,77))),0,IFERROR(INDEX(Material_Detail!$D:$DC,MATCH($A38,Material_Detail!$DE:$DE,0),77),0)),SUMIFS(T_Shipments[Confirmed_Qty],T_Shipments[Part Name],$A38,T_Shipments[Effective_Week],77))</f>
        <v/>
      </c>
      <c r="CA38">
        <f>IF(COUNTIF(Material_Detail!$DE:$DE,$A38)&gt;0,IF(ISNUMBER(SEARCH("[済]",INDEX(Material_Detail!$D:$DC,MATCH($A38,Material_Detail!$DE:$DE,0)+1,78))),0,IFERROR(INDEX(Material_Detail!$D:$DC,MATCH($A38,Material_Detail!$DE:$DE,0),78),0)),SUMIFS(T_Shipments[Confirmed_Qty],T_Shipments[Part Name],$A38,T_Shipments[Effective_Week],78))</f>
        <v/>
      </c>
      <c r="CB38">
        <f>IF(COUNTIF(Material_Detail!$DE:$DE,$A38)&gt;0,IF(ISNUMBER(SEARCH("[済]",INDEX(Material_Detail!$D:$DC,MATCH($A38,Material_Detail!$DE:$DE,0)+1,79))),0,IFERROR(INDEX(Material_Detail!$D:$DC,MATCH($A38,Material_Detail!$DE:$DE,0),79),0)),SUMIFS(T_Shipments[Confirmed_Qty],T_Shipments[Part Name],$A38,T_Shipments[Effective_Week],79))</f>
        <v/>
      </c>
      <c r="CC38">
        <f>IF(COUNTIF(Material_Detail!$DE:$DE,$A38)&gt;0,IF(ISNUMBER(SEARCH("[済]",INDEX(Material_Detail!$D:$DC,MATCH($A38,Material_Detail!$DE:$DE,0)+1,80))),0,IFERROR(INDEX(Material_Detail!$D:$DC,MATCH($A38,Material_Detail!$DE:$DE,0),80),0)),SUMIFS(T_Shipments[Confirmed_Qty],T_Shipments[Part Name],$A38,T_Shipments[Effective_Week],80))</f>
        <v/>
      </c>
      <c r="CD38">
        <f>IF(COUNTIF(Material_Detail!$DE:$DE,$A38)&gt;0,IF(ISNUMBER(SEARCH("[済]",INDEX(Material_Detail!$D:$DC,MATCH($A38,Material_Detail!$DE:$DE,0)+1,81))),0,IFERROR(INDEX(Material_Detail!$D:$DC,MATCH($A38,Material_Detail!$DE:$DE,0),81),0)),SUMIFS(T_Shipments[Confirmed_Qty],T_Shipments[Part Name],$A38,T_Shipments[Effective_Week],81))</f>
        <v/>
      </c>
      <c r="CE38">
        <f>IF(COUNTIF(Material_Detail!$DE:$DE,$A38)&gt;0,IF(ISNUMBER(SEARCH("[済]",INDEX(Material_Detail!$D:$DC,MATCH($A38,Material_Detail!$DE:$DE,0)+1,82))),0,IFERROR(INDEX(Material_Detail!$D:$DC,MATCH($A38,Material_Detail!$DE:$DE,0),82),0)),SUMIFS(T_Shipments[Confirmed_Qty],T_Shipments[Part Name],$A38,T_Shipments[Effective_Week],82))</f>
        <v/>
      </c>
      <c r="CF38">
        <f>IF(COUNTIF(Material_Detail!$DE:$DE,$A38)&gt;0,IF(ISNUMBER(SEARCH("[済]",INDEX(Material_Detail!$D:$DC,MATCH($A38,Material_Detail!$DE:$DE,0)+1,83))),0,IFERROR(INDEX(Material_Detail!$D:$DC,MATCH($A38,Material_Detail!$DE:$DE,0),83),0)),SUMIFS(T_Shipments[Confirmed_Qty],T_Shipments[Part Name],$A38,T_Shipments[Effective_Week],83))</f>
        <v/>
      </c>
      <c r="CG38">
        <f>IF(COUNTIF(Material_Detail!$DE:$DE,$A38)&gt;0,IF(ISNUMBER(SEARCH("[済]",INDEX(Material_Detail!$D:$DC,MATCH($A38,Material_Detail!$DE:$DE,0)+1,84))),0,IFERROR(INDEX(Material_Detail!$D:$DC,MATCH($A38,Material_Detail!$DE:$DE,0),84),0)),SUMIFS(T_Shipments[Confirmed_Qty],T_Shipments[Part Name],$A38,T_Shipments[Effective_Week],84))</f>
        <v/>
      </c>
      <c r="CH38">
        <f>IF(COUNTIF(Material_Detail!$DE:$DE,$A38)&gt;0,IF(ISNUMBER(SEARCH("[済]",INDEX(Material_Detail!$D:$DC,MATCH($A38,Material_Detail!$DE:$DE,0)+1,85))),0,IFERROR(INDEX(Material_Detail!$D:$DC,MATCH($A38,Material_Detail!$DE:$DE,0),85),0)),SUMIFS(T_Shipments[Confirmed_Qty],T_Shipments[Part Name],$A38,T_Shipments[Effective_Week],85))</f>
        <v/>
      </c>
      <c r="CI38">
        <f>IF(COUNTIF(Material_Detail!$DE:$DE,$A38)&gt;0,IF(ISNUMBER(SEARCH("[済]",INDEX(Material_Detail!$D:$DC,MATCH($A38,Material_Detail!$DE:$DE,0)+1,86))),0,IFERROR(INDEX(Material_Detail!$D:$DC,MATCH($A38,Material_Detail!$DE:$DE,0),86),0)),SUMIFS(T_Shipments[Confirmed_Qty],T_Shipments[Part Name],$A38,T_Shipments[Effective_Week],86))</f>
        <v/>
      </c>
      <c r="CJ38">
        <f>IF(COUNTIF(Material_Detail!$DE:$DE,$A38)&gt;0,IF(ISNUMBER(SEARCH("[済]",INDEX(Material_Detail!$D:$DC,MATCH($A38,Material_Detail!$DE:$DE,0)+1,87))),0,IFERROR(INDEX(Material_Detail!$D:$DC,MATCH($A38,Material_Detail!$DE:$DE,0),87),0)),SUMIFS(T_Shipments[Confirmed_Qty],T_Shipments[Part Name],$A38,T_Shipments[Effective_Week],87))</f>
        <v/>
      </c>
      <c r="CK38">
        <f>IF(COUNTIF(Material_Detail!$DE:$DE,$A38)&gt;0,IF(ISNUMBER(SEARCH("[済]",INDEX(Material_Detail!$D:$DC,MATCH($A38,Material_Detail!$DE:$DE,0)+1,88))),0,IFERROR(INDEX(Material_Detail!$D:$DC,MATCH($A38,Material_Detail!$DE:$DE,0),88),0)),SUMIFS(T_Shipments[Confirmed_Qty],T_Shipments[Part Name],$A38,T_Shipments[Effective_Week],88))</f>
        <v/>
      </c>
      <c r="CL38">
        <f>IF(COUNTIF(Material_Detail!$DE:$DE,$A38)&gt;0,IF(ISNUMBER(SEARCH("[済]",INDEX(Material_Detail!$D:$DC,MATCH($A38,Material_Detail!$DE:$DE,0)+1,89))),0,IFERROR(INDEX(Material_Detail!$D:$DC,MATCH($A38,Material_Detail!$DE:$DE,0),89),0)),SUMIFS(T_Shipments[Confirmed_Qty],T_Shipments[Part Name],$A38,T_Shipments[Effective_Week],89))</f>
        <v/>
      </c>
      <c r="CM38">
        <f>IF(COUNTIF(Material_Detail!$DE:$DE,$A38)&gt;0,IF(ISNUMBER(SEARCH("[済]",INDEX(Material_Detail!$D:$DC,MATCH($A38,Material_Detail!$DE:$DE,0)+1,90))),0,IFERROR(INDEX(Material_Detail!$D:$DC,MATCH($A38,Material_Detail!$DE:$DE,0),90),0)),SUMIFS(T_Shipments[Confirmed_Qty],T_Shipments[Part Name],$A38,T_Shipments[Effective_Week],90))</f>
        <v/>
      </c>
      <c r="CN38">
        <f>IF(COUNTIF(Material_Detail!$DE:$DE,$A38)&gt;0,IF(ISNUMBER(SEARCH("[済]",INDEX(Material_Detail!$D:$DC,MATCH($A38,Material_Detail!$DE:$DE,0)+1,91))),0,IFERROR(INDEX(Material_Detail!$D:$DC,MATCH($A38,Material_Detail!$DE:$DE,0),91),0)),SUMIFS(T_Shipments[Confirmed_Qty],T_Shipments[Part Name],$A38,T_Shipments[Effective_Week],91))</f>
        <v/>
      </c>
      <c r="CO38">
        <f>IF(COUNTIF(Material_Detail!$DE:$DE,$A38)&gt;0,IF(ISNUMBER(SEARCH("[済]",INDEX(Material_Detail!$D:$DC,MATCH($A38,Material_Detail!$DE:$DE,0)+1,92))),0,IFERROR(INDEX(Material_Detail!$D:$DC,MATCH($A38,Material_Detail!$DE:$DE,0),92),0)),SUMIFS(T_Shipments[Confirmed_Qty],T_Shipments[Part Name],$A38,T_Shipments[Effective_Week],92))</f>
        <v/>
      </c>
      <c r="CP38">
        <f>IF(COUNTIF(Material_Detail!$DE:$DE,$A38)&gt;0,IF(ISNUMBER(SEARCH("[済]",INDEX(Material_Detail!$D:$DC,MATCH($A38,Material_Detail!$DE:$DE,0)+1,93))),0,IFERROR(INDEX(Material_Detail!$D:$DC,MATCH($A38,Material_Detail!$DE:$DE,0),93),0)),SUMIFS(T_Shipments[Confirmed_Qty],T_Shipments[Part Name],$A38,T_Shipments[Effective_Week],93))</f>
        <v/>
      </c>
      <c r="CQ38">
        <f>IF(COUNTIF(Material_Detail!$DE:$DE,$A38)&gt;0,IF(ISNUMBER(SEARCH("[済]",INDEX(Material_Detail!$D:$DC,MATCH($A38,Material_Detail!$DE:$DE,0)+1,94))),0,IFERROR(INDEX(Material_Detail!$D:$DC,MATCH($A38,Material_Detail!$DE:$DE,0),94),0)),SUMIFS(T_Shipments[Confirmed_Qty],T_Shipments[Part Name],$A38,T_Shipments[Effective_Week],94))</f>
        <v/>
      </c>
      <c r="CR38">
        <f>IF(COUNTIF(Material_Detail!$DE:$DE,$A38)&gt;0,IF(ISNUMBER(SEARCH("[済]",INDEX(Material_Detail!$D:$DC,MATCH($A38,Material_Detail!$DE:$DE,0)+1,95))),0,IFERROR(INDEX(Material_Detail!$D:$DC,MATCH($A38,Material_Detail!$DE:$DE,0),95),0)),SUMIFS(T_Shipments[Confirmed_Qty],T_Shipments[Part Name],$A38,T_Shipments[Effective_Week],95))</f>
        <v/>
      </c>
      <c r="CS38">
        <f>IF(COUNTIF(Material_Detail!$DE:$DE,$A38)&gt;0,IF(ISNUMBER(SEARCH("[済]",INDEX(Material_Detail!$D:$DC,MATCH($A38,Material_Detail!$DE:$DE,0)+1,96))),0,IFERROR(INDEX(Material_Detail!$D:$DC,MATCH($A38,Material_Detail!$DE:$DE,0),96),0)),SUMIFS(T_Shipments[Confirmed_Qty],T_Shipments[Part Name],$A38,T_Shipments[Effective_Week],96))</f>
        <v/>
      </c>
      <c r="CT38">
        <f>IF(COUNTIF(Material_Detail!$DE:$DE,$A38)&gt;0,IF(ISNUMBER(SEARCH("[済]",INDEX(Material_Detail!$D:$DC,MATCH($A38,Material_Detail!$DE:$DE,0)+1,97))),0,IFERROR(INDEX(Material_Detail!$D:$DC,MATCH($A38,Material_Detail!$DE:$DE,0),97),0)),SUMIFS(T_Shipments[Confirmed_Qty],T_Shipments[Part Name],$A38,T_Shipments[Effective_Week],97))</f>
        <v/>
      </c>
      <c r="CU38">
        <f>IF(COUNTIF(Material_Detail!$DE:$DE,$A38)&gt;0,IF(ISNUMBER(SEARCH("[済]",INDEX(Material_Detail!$D:$DC,MATCH($A38,Material_Detail!$DE:$DE,0)+1,98))),0,IFERROR(INDEX(Material_Detail!$D:$DC,MATCH($A38,Material_Detail!$DE:$DE,0),98),0)),SUMIFS(T_Shipments[Confirmed_Qty],T_Shipments[Part Name],$A38,T_Shipments[Effective_Week],98))</f>
        <v/>
      </c>
      <c r="CV38">
        <f>IF(COUNTIF(Material_Detail!$DE:$DE,$A38)&gt;0,IF(ISNUMBER(SEARCH("[済]",INDEX(Material_Detail!$D:$DC,MATCH($A38,Material_Detail!$DE:$DE,0)+1,99))),0,IFERROR(INDEX(Material_Detail!$D:$DC,MATCH($A38,Material_Detail!$DE:$DE,0),99),0)),SUMIFS(T_Shipments[Confirmed_Qty],T_Shipments[Part Name],$A38,T_Shipments[Effective_Week],99))</f>
        <v/>
      </c>
      <c r="CW38">
        <f>IF(COUNTIF(Material_Detail!$DE:$DE,$A38)&gt;0,IF(ISNUMBER(SEARCH("[済]",INDEX(Material_Detail!$D:$DC,MATCH($A38,Material_Detail!$DE:$DE,0)+1,100))),0,IFERROR(INDEX(Material_Detail!$D:$DC,MATCH($A38,Material_Detail!$DE:$DE,0),100),0)),SUMIFS(T_Shipments[Confirmed_Qty],T_Shipments[Part Name],$A38,T_Shipments[Effective_Week],100))</f>
        <v/>
      </c>
      <c r="CX38">
        <f>IF(COUNTIF(Material_Detail!$DE:$DE,$A38)&gt;0,IF(ISNUMBER(SEARCH("[済]",INDEX(Material_Detail!$D:$DC,MATCH($A38,Material_Detail!$DE:$DE,0)+1,101))),0,IFERROR(INDEX(Material_Detail!$D:$DC,MATCH($A38,Material_Detail!$DE:$DE,0),101),0)),SUMIFS(T_Shipments[Confirmed_Qty],T_Shipments[Part Name],$A38,T_Shipments[Effective_Week],101))</f>
        <v/>
      </c>
      <c r="CY38">
        <f>IF(COUNTIF(Material_Detail!$DE:$DE,$A38)&gt;0,IF(ISNUMBER(SEARCH("[済]",INDEX(Material_Detail!$D:$DC,MATCH($A38,Material_Detail!$DE:$DE,0)+1,102))),0,IFERROR(INDEX(Material_Detail!$D:$DC,MATCH($A38,Material_Detail!$DE:$DE,0),102),0)),SUMIFS(T_Shipments[Confirmed_Qty],T_Shipments[Part Name],$A38,T_Shipments[Effective_Week],102))</f>
        <v/>
      </c>
      <c r="CZ38">
        <f>IF(COUNTIF(Material_Detail!$DE:$DE,$A38)&gt;0,IF(ISNUMBER(SEARCH("[済]",INDEX(Material_Detail!$D:$DC,MATCH($A38,Material_Detail!$DE:$DE,0)+1,103))),0,IFERROR(INDEX(Material_Detail!$D:$DC,MATCH($A38,Material_Detail!$DE:$DE,0),103),0)),SUMIFS(T_Shipments[Confirmed_Qty],T_Shipments[Part Name],$A38,T_Shipments[Effective_Week],103))</f>
        <v/>
      </c>
      <c r="DA38">
        <f>IF(COUNTIF(Material_Detail!$DE:$DE,$A38)&gt;0,IF(ISNUMBER(SEARCH("[済]",INDEX(Material_Detail!$D:$DC,MATCH($A38,Material_Detail!$DE:$DE,0)+1,104))),0,IFERROR(INDEX(Material_Detail!$D:$DC,MATCH($A38,Material_Detail!$DE:$DE,0),104),0)),SUMIFS(T_Shipments[Confirmed_Qty],T_Shipments[Part Name],$A38,T_Shipments[Effective_Week],104))</f>
        <v/>
      </c>
    </row>
    <row r="39">
      <c r="A39" t="inlineStr">
        <is>
          <t>CHEM-1480</t>
        </is>
      </c>
      <c r="B39">
        <f>IF(COUNTIF(Material_Detail!$DE:$DE,$A39)&gt;0,IF(ISNUMBER(SEARCH("[済]",INDEX(Material_Detail!$D:$DC,MATCH($A39,Material_Detail!$DE:$DE,0)+1,1))),0,IFERROR(INDEX(Material_Detail!$D:$DC,MATCH($A39,Material_Detail!$DE:$DE,0),1),0)),SUMIFS(T_Shipments[Confirmed_Qty],T_Shipments[Part Name],$A39,T_Shipments[Effective_Week],1))</f>
        <v/>
      </c>
      <c r="C39">
        <f>IF(COUNTIF(Material_Detail!$DE:$DE,$A39)&gt;0,IF(ISNUMBER(SEARCH("[済]",INDEX(Material_Detail!$D:$DC,MATCH($A39,Material_Detail!$DE:$DE,0)+1,2))),0,IFERROR(INDEX(Material_Detail!$D:$DC,MATCH($A39,Material_Detail!$DE:$DE,0),2),0)),SUMIFS(T_Shipments[Confirmed_Qty],T_Shipments[Part Name],$A39,T_Shipments[Effective_Week],2))</f>
        <v/>
      </c>
      <c r="D39">
        <f>IF(COUNTIF(Material_Detail!$DE:$DE,$A39)&gt;0,IF(ISNUMBER(SEARCH("[済]",INDEX(Material_Detail!$D:$DC,MATCH($A39,Material_Detail!$DE:$DE,0)+1,3))),0,IFERROR(INDEX(Material_Detail!$D:$DC,MATCH($A39,Material_Detail!$DE:$DE,0),3),0)),SUMIFS(T_Shipments[Confirmed_Qty],T_Shipments[Part Name],$A39,T_Shipments[Effective_Week],3))</f>
        <v/>
      </c>
      <c r="E39">
        <f>IF(COUNTIF(Material_Detail!$DE:$DE,$A39)&gt;0,IF(ISNUMBER(SEARCH("[済]",INDEX(Material_Detail!$D:$DC,MATCH($A39,Material_Detail!$DE:$DE,0)+1,4))),0,IFERROR(INDEX(Material_Detail!$D:$DC,MATCH($A39,Material_Detail!$DE:$DE,0),4),0)),SUMIFS(T_Shipments[Confirmed_Qty],T_Shipments[Part Name],$A39,T_Shipments[Effective_Week],4))</f>
        <v/>
      </c>
      <c r="F39">
        <f>IF(COUNTIF(Material_Detail!$DE:$DE,$A39)&gt;0,IF(ISNUMBER(SEARCH("[済]",INDEX(Material_Detail!$D:$DC,MATCH($A39,Material_Detail!$DE:$DE,0)+1,5))),0,IFERROR(INDEX(Material_Detail!$D:$DC,MATCH($A39,Material_Detail!$DE:$DE,0),5),0)),SUMIFS(T_Shipments[Confirmed_Qty],T_Shipments[Part Name],$A39,T_Shipments[Effective_Week],5))</f>
        <v/>
      </c>
      <c r="G39">
        <f>IF(COUNTIF(Material_Detail!$DE:$DE,$A39)&gt;0,IF(ISNUMBER(SEARCH("[済]",INDEX(Material_Detail!$D:$DC,MATCH($A39,Material_Detail!$DE:$DE,0)+1,6))),0,IFERROR(INDEX(Material_Detail!$D:$DC,MATCH($A39,Material_Detail!$DE:$DE,0),6),0)),SUMIFS(T_Shipments[Confirmed_Qty],T_Shipments[Part Name],$A39,T_Shipments[Effective_Week],6))</f>
        <v/>
      </c>
      <c r="H39">
        <f>IF(COUNTIF(Material_Detail!$DE:$DE,$A39)&gt;0,IF(ISNUMBER(SEARCH("[済]",INDEX(Material_Detail!$D:$DC,MATCH($A39,Material_Detail!$DE:$DE,0)+1,7))),0,IFERROR(INDEX(Material_Detail!$D:$DC,MATCH($A39,Material_Detail!$DE:$DE,0),7),0)),SUMIFS(T_Shipments[Confirmed_Qty],T_Shipments[Part Name],$A39,T_Shipments[Effective_Week],7))</f>
        <v/>
      </c>
      <c r="I39">
        <f>IF(COUNTIF(Material_Detail!$DE:$DE,$A39)&gt;0,IF(ISNUMBER(SEARCH("[済]",INDEX(Material_Detail!$D:$DC,MATCH($A39,Material_Detail!$DE:$DE,0)+1,8))),0,IFERROR(INDEX(Material_Detail!$D:$DC,MATCH($A39,Material_Detail!$DE:$DE,0),8),0)),SUMIFS(T_Shipments[Confirmed_Qty],T_Shipments[Part Name],$A39,T_Shipments[Effective_Week],8))</f>
        <v/>
      </c>
      <c r="J39">
        <f>IF(COUNTIF(Material_Detail!$DE:$DE,$A39)&gt;0,IF(ISNUMBER(SEARCH("[済]",INDEX(Material_Detail!$D:$DC,MATCH($A39,Material_Detail!$DE:$DE,0)+1,9))),0,IFERROR(INDEX(Material_Detail!$D:$DC,MATCH($A39,Material_Detail!$DE:$DE,0),9),0)),SUMIFS(T_Shipments[Confirmed_Qty],T_Shipments[Part Name],$A39,T_Shipments[Effective_Week],9))</f>
        <v/>
      </c>
      <c r="K39">
        <f>IF(COUNTIF(Material_Detail!$DE:$DE,$A39)&gt;0,IF(ISNUMBER(SEARCH("[済]",INDEX(Material_Detail!$D:$DC,MATCH($A39,Material_Detail!$DE:$DE,0)+1,10))),0,IFERROR(INDEX(Material_Detail!$D:$DC,MATCH($A39,Material_Detail!$DE:$DE,0),10),0)),SUMIFS(T_Shipments[Confirmed_Qty],T_Shipments[Part Name],$A39,T_Shipments[Effective_Week],10))</f>
        <v/>
      </c>
      <c r="L39">
        <f>IF(COUNTIF(Material_Detail!$DE:$DE,$A39)&gt;0,IF(ISNUMBER(SEARCH("[済]",INDEX(Material_Detail!$D:$DC,MATCH($A39,Material_Detail!$DE:$DE,0)+1,11))),0,IFERROR(INDEX(Material_Detail!$D:$DC,MATCH($A39,Material_Detail!$DE:$DE,0),11),0)),SUMIFS(T_Shipments[Confirmed_Qty],T_Shipments[Part Name],$A39,T_Shipments[Effective_Week],11))</f>
        <v/>
      </c>
      <c r="M39">
        <f>IF(COUNTIF(Material_Detail!$DE:$DE,$A39)&gt;0,IF(ISNUMBER(SEARCH("[済]",INDEX(Material_Detail!$D:$DC,MATCH($A39,Material_Detail!$DE:$DE,0)+1,12))),0,IFERROR(INDEX(Material_Detail!$D:$DC,MATCH($A39,Material_Detail!$DE:$DE,0),12),0)),SUMIFS(T_Shipments[Confirmed_Qty],T_Shipments[Part Name],$A39,T_Shipments[Effective_Week],12))</f>
        <v/>
      </c>
      <c r="N39">
        <f>IF(COUNTIF(Material_Detail!$DE:$DE,$A39)&gt;0,IF(ISNUMBER(SEARCH("[済]",INDEX(Material_Detail!$D:$DC,MATCH($A39,Material_Detail!$DE:$DE,0)+1,13))),0,IFERROR(INDEX(Material_Detail!$D:$DC,MATCH($A39,Material_Detail!$DE:$DE,0),13),0)),SUMIFS(T_Shipments[Confirmed_Qty],T_Shipments[Part Name],$A39,T_Shipments[Effective_Week],13))</f>
        <v/>
      </c>
      <c r="O39">
        <f>IF(COUNTIF(Material_Detail!$DE:$DE,$A39)&gt;0,IF(ISNUMBER(SEARCH("[済]",INDEX(Material_Detail!$D:$DC,MATCH($A39,Material_Detail!$DE:$DE,0)+1,14))),0,IFERROR(INDEX(Material_Detail!$D:$DC,MATCH($A39,Material_Detail!$DE:$DE,0),14),0)),SUMIFS(T_Shipments[Confirmed_Qty],T_Shipments[Part Name],$A39,T_Shipments[Effective_Week],14))</f>
        <v/>
      </c>
      <c r="P39">
        <f>IF(COUNTIF(Material_Detail!$DE:$DE,$A39)&gt;0,IF(ISNUMBER(SEARCH("[済]",INDEX(Material_Detail!$D:$DC,MATCH($A39,Material_Detail!$DE:$DE,0)+1,15))),0,IFERROR(INDEX(Material_Detail!$D:$DC,MATCH($A39,Material_Detail!$DE:$DE,0),15),0)),SUMIFS(T_Shipments[Confirmed_Qty],T_Shipments[Part Name],$A39,T_Shipments[Effective_Week],15))</f>
        <v/>
      </c>
      <c r="Q39">
        <f>IF(COUNTIF(Material_Detail!$DE:$DE,$A39)&gt;0,IF(ISNUMBER(SEARCH("[済]",INDEX(Material_Detail!$D:$DC,MATCH($A39,Material_Detail!$DE:$DE,0)+1,16))),0,IFERROR(INDEX(Material_Detail!$D:$DC,MATCH($A39,Material_Detail!$DE:$DE,0),16),0)),SUMIFS(T_Shipments[Confirmed_Qty],T_Shipments[Part Name],$A39,T_Shipments[Effective_Week],16))</f>
        <v/>
      </c>
      <c r="R39">
        <f>IF(COUNTIF(Material_Detail!$DE:$DE,$A39)&gt;0,IF(ISNUMBER(SEARCH("[済]",INDEX(Material_Detail!$D:$DC,MATCH($A39,Material_Detail!$DE:$DE,0)+1,17))),0,IFERROR(INDEX(Material_Detail!$D:$DC,MATCH($A39,Material_Detail!$DE:$DE,0),17),0)),SUMIFS(T_Shipments[Confirmed_Qty],T_Shipments[Part Name],$A39,T_Shipments[Effective_Week],17))</f>
        <v/>
      </c>
      <c r="S39">
        <f>IF(COUNTIF(Material_Detail!$DE:$DE,$A39)&gt;0,IF(ISNUMBER(SEARCH("[済]",INDEX(Material_Detail!$D:$DC,MATCH($A39,Material_Detail!$DE:$DE,0)+1,18))),0,IFERROR(INDEX(Material_Detail!$D:$DC,MATCH($A39,Material_Detail!$DE:$DE,0),18),0)),SUMIFS(T_Shipments[Confirmed_Qty],T_Shipments[Part Name],$A39,T_Shipments[Effective_Week],18))</f>
        <v/>
      </c>
      <c r="T39">
        <f>IF(COUNTIF(Material_Detail!$DE:$DE,$A39)&gt;0,IF(ISNUMBER(SEARCH("[済]",INDEX(Material_Detail!$D:$DC,MATCH($A39,Material_Detail!$DE:$DE,0)+1,19))),0,IFERROR(INDEX(Material_Detail!$D:$DC,MATCH($A39,Material_Detail!$DE:$DE,0),19),0)),SUMIFS(T_Shipments[Confirmed_Qty],T_Shipments[Part Name],$A39,T_Shipments[Effective_Week],19))</f>
        <v/>
      </c>
      <c r="U39">
        <f>IF(COUNTIF(Material_Detail!$DE:$DE,$A39)&gt;0,IF(ISNUMBER(SEARCH("[済]",INDEX(Material_Detail!$D:$DC,MATCH($A39,Material_Detail!$DE:$DE,0)+1,20))),0,IFERROR(INDEX(Material_Detail!$D:$DC,MATCH($A39,Material_Detail!$DE:$DE,0),20),0)),SUMIFS(T_Shipments[Confirmed_Qty],T_Shipments[Part Name],$A39,T_Shipments[Effective_Week],20))</f>
        <v/>
      </c>
      <c r="V39">
        <f>IF(COUNTIF(Material_Detail!$DE:$DE,$A39)&gt;0,IF(ISNUMBER(SEARCH("[済]",INDEX(Material_Detail!$D:$DC,MATCH($A39,Material_Detail!$DE:$DE,0)+1,21))),0,IFERROR(INDEX(Material_Detail!$D:$DC,MATCH($A39,Material_Detail!$DE:$DE,0),21),0)),SUMIFS(T_Shipments[Confirmed_Qty],T_Shipments[Part Name],$A39,T_Shipments[Effective_Week],21))</f>
        <v/>
      </c>
      <c r="W39">
        <f>IF(COUNTIF(Material_Detail!$DE:$DE,$A39)&gt;0,IF(ISNUMBER(SEARCH("[済]",INDEX(Material_Detail!$D:$DC,MATCH($A39,Material_Detail!$DE:$DE,0)+1,22))),0,IFERROR(INDEX(Material_Detail!$D:$DC,MATCH($A39,Material_Detail!$DE:$DE,0),22),0)),SUMIFS(T_Shipments[Confirmed_Qty],T_Shipments[Part Name],$A39,T_Shipments[Effective_Week],22))</f>
        <v/>
      </c>
      <c r="X39">
        <f>IF(COUNTIF(Material_Detail!$DE:$DE,$A39)&gt;0,IF(ISNUMBER(SEARCH("[済]",INDEX(Material_Detail!$D:$DC,MATCH($A39,Material_Detail!$DE:$DE,0)+1,23))),0,IFERROR(INDEX(Material_Detail!$D:$DC,MATCH($A39,Material_Detail!$DE:$DE,0),23),0)),SUMIFS(T_Shipments[Confirmed_Qty],T_Shipments[Part Name],$A39,T_Shipments[Effective_Week],23))</f>
        <v/>
      </c>
      <c r="Y39">
        <f>IF(COUNTIF(Material_Detail!$DE:$DE,$A39)&gt;0,IF(ISNUMBER(SEARCH("[済]",INDEX(Material_Detail!$D:$DC,MATCH($A39,Material_Detail!$DE:$DE,0)+1,24))),0,IFERROR(INDEX(Material_Detail!$D:$DC,MATCH($A39,Material_Detail!$DE:$DE,0),24),0)),SUMIFS(T_Shipments[Confirmed_Qty],T_Shipments[Part Name],$A39,T_Shipments[Effective_Week],24))</f>
        <v/>
      </c>
      <c r="Z39">
        <f>IF(COUNTIF(Material_Detail!$DE:$DE,$A39)&gt;0,IF(ISNUMBER(SEARCH("[済]",INDEX(Material_Detail!$D:$DC,MATCH($A39,Material_Detail!$DE:$DE,0)+1,25))),0,IFERROR(INDEX(Material_Detail!$D:$DC,MATCH($A39,Material_Detail!$DE:$DE,0),25),0)),SUMIFS(T_Shipments[Confirmed_Qty],T_Shipments[Part Name],$A39,T_Shipments[Effective_Week],25))</f>
        <v/>
      </c>
      <c r="AA39">
        <f>IF(COUNTIF(Material_Detail!$DE:$DE,$A39)&gt;0,IF(ISNUMBER(SEARCH("[済]",INDEX(Material_Detail!$D:$DC,MATCH($A39,Material_Detail!$DE:$DE,0)+1,26))),0,IFERROR(INDEX(Material_Detail!$D:$DC,MATCH($A39,Material_Detail!$DE:$DE,0),26),0)),SUMIFS(T_Shipments[Confirmed_Qty],T_Shipments[Part Name],$A39,T_Shipments[Effective_Week],26))</f>
        <v/>
      </c>
      <c r="AB39">
        <f>IF(COUNTIF(Material_Detail!$DE:$DE,$A39)&gt;0,IF(ISNUMBER(SEARCH("[済]",INDEX(Material_Detail!$D:$DC,MATCH($A39,Material_Detail!$DE:$DE,0)+1,27))),0,IFERROR(INDEX(Material_Detail!$D:$DC,MATCH($A39,Material_Detail!$DE:$DE,0),27),0)),SUMIFS(T_Shipments[Confirmed_Qty],T_Shipments[Part Name],$A39,T_Shipments[Effective_Week],27))</f>
        <v/>
      </c>
      <c r="AC39">
        <f>IF(COUNTIF(Material_Detail!$DE:$DE,$A39)&gt;0,IF(ISNUMBER(SEARCH("[済]",INDEX(Material_Detail!$D:$DC,MATCH($A39,Material_Detail!$DE:$DE,0)+1,28))),0,IFERROR(INDEX(Material_Detail!$D:$DC,MATCH($A39,Material_Detail!$DE:$DE,0),28),0)),SUMIFS(T_Shipments[Confirmed_Qty],T_Shipments[Part Name],$A39,T_Shipments[Effective_Week],28))</f>
        <v/>
      </c>
      <c r="AD39">
        <f>IF(COUNTIF(Material_Detail!$DE:$DE,$A39)&gt;0,IF(ISNUMBER(SEARCH("[済]",INDEX(Material_Detail!$D:$DC,MATCH($A39,Material_Detail!$DE:$DE,0)+1,29))),0,IFERROR(INDEX(Material_Detail!$D:$DC,MATCH($A39,Material_Detail!$DE:$DE,0),29),0)),SUMIFS(T_Shipments[Confirmed_Qty],T_Shipments[Part Name],$A39,T_Shipments[Effective_Week],29))</f>
        <v/>
      </c>
      <c r="AE39">
        <f>IF(COUNTIF(Material_Detail!$DE:$DE,$A39)&gt;0,IF(ISNUMBER(SEARCH("[済]",INDEX(Material_Detail!$D:$DC,MATCH($A39,Material_Detail!$DE:$DE,0)+1,30))),0,IFERROR(INDEX(Material_Detail!$D:$DC,MATCH($A39,Material_Detail!$DE:$DE,0),30),0)),SUMIFS(T_Shipments[Confirmed_Qty],T_Shipments[Part Name],$A39,T_Shipments[Effective_Week],30))</f>
        <v/>
      </c>
      <c r="AF39">
        <f>IF(COUNTIF(Material_Detail!$DE:$DE,$A39)&gt;0,IF(ISNUMBER(SEARCH("[済]",INDEX(Material_Detail!$D:$DC,MATCH($A39,Material_Detail!$DE:$DE,0)+1,31))),0,IFERROR(INDEX(Material_Detail!$D:$DC,MATCH($A39,Material_Detail!$DE:$DE,0),31),0)),SUMIFS(T_Shipments[Confirmed_Qty],T_Shipments[Part Name],$A39,T_Shipments[Effective_Week],31))</f>
        <v/>
      </c>
      <c r="AG39">
        <f>IF(COUNTIF(Material_Detail!$DE:$DE,$A39)&gt;0,IF(ISNUMBER(SEARCH("[済]",INDEX(Material_Detail!$D:$DC,MATCH($A39,Material_Detail!$DE:$DE,0)+1,32))),0,IFERROR(INDEX(Material_Detail!$D:$DC,MATCH($A39,Material_Detail!$DE:$DE,0),32),0)),SUMIFS(T_Shipments[Confirmed_Qty],T_Shipments[Part Name],$A39,T_Shipments[Effective_Week],32))</f>
        <v/>
      </c>
      <c r="AH39">
        <f>IF(COUNTIF(Material_Detail!$DE:$DE,$A39)&gt;0,IF(ISNUMBER(SEARCH("[済]",INDEX(Material_Detail!$D:$DC,MATCH($A39,Material_Detail!$DE:$DE,0)+1,33))),0,IFERROR(INDEX(Material_Detail!$D:$DC,MATCH($A39,Material_Detail!$DE:$DE,0),33),0)),SUMIFS(T_Shipments[Confirmed_Qty],T_Shipments[Part Name],$A39,T_Shipments[Effective_Week],33))</f>
        <v/>
      </c>
      <c r="AI39">
        <f>IF(COUNTIF(Material_Detail!$DE:$DE,$A39)&gt;0,IF(ISNUMBER(SEARCH("[済]",INDEX(Material_Detail!$D:$DC,MATCH($A39,Material_Detail!$DE:$DE,0)+1,34))),0,IFERROR(INDEX(Material_Detail!$D:$DC,MATCH($A39,Material_Detail!$DE:$DE,0),34),0)),SUMIFS(T_Shipments[Confirmed_Qty],T_Shipments[Part Name],$A39,T_Shipments[Effective_Week],34))</f>
        <v/>
      </c>
      <c r="AJ39">
        <f>IF(COUNTIF(Material_Detail!$DE:$DE,$A39)&gt;0,IF(ISNUMBER(SEARCH("[済]",INDEX(Material_Detail!$D:$DC,MATCH($A39,Material_Detail!$DE:$DE,0)+1,35))),0,IFERROR(INDEX(Material_Detail!$D:$DC,MATCH($A39,Material_Detail!$DE:$DE,0),35),0)),SUMIFS(T_Shipments[Confirmed_Qty],T_Shipments[Part Name],$A39,T_Shipments[Effective_Week],35))</f>
        <v/>
      </c>
      <c r="AK39">
        <f>IF(COUNTIF(Material_Detail!$DE:$DE,$A39)&gt;0,IF(ISNUMBER(SEARCH("[済]",INDEX(Material_Detail!$D:$DC,MATCH($A39,Material_Detail!$DE:$DE,0)+1,36))),0,IFERROR(INDEX(Material_Detail!$D:$DC,MATCH($A39,Material_Detail!$DE:$DE,0),36),0)),SUMIFS(T_Shipments[Confirmed_Qty],T_Shipments[Part Name],$A39,T_Shipments[Effective_Week],36))</f>
        <v/>
      </c>
      <c r="AL39">
        <f>IF(COUNTIF(Material_Detail!$DE:$DE,$A39)&gt;0,IF(ISNUMBER(SEARCH("[済]",INDEX(Material_Detail!$D:$DC,MATCH($A39,Material_Detail!$DE:$DE,0)+1,37))),0,IFERROR(INDEX(Material_Detail!$D:$DC,MATCH($A39,Material_Detail!$DE:$DE,0),37),0)),SUMIFS(T_Shipments[Confirmed_Qty],T_Shipments[Part Name],$A39,T_Shipments[Effective_Week],37))</f>
        <v/>
      </c>
      <c r="AM39">
        <f>IF(COUNTIF(Material_Detail!$DE:$DE,$A39)&gt;0,IF(ISNUMBER(SEARCH("[済]",INDEX(Material_Detail!$D:$DC,MATCH($A39,Material_Detail!$DE:$DE,0)+1,38))),0,IFERROR(INDEX(Material_Detail!$D:$DC,MATCH($A39,Material_Detail!$DE:$DE,0),38),0)),SUMIFS(T_Shipments[Confirmed_Qty],T_Shipments[Part Name],$A39,T_Shipments[Effective_Week],38))</f>
        <v/>
      </c>
      <c r="AN39">
        <f>IF(COUNTIF(Material_Detail!$DE:$DE,$A39)&gt;0,IF(ISNUMBER(SEARCH("[済]",INDEX(Material_Detail!$D:$DC,MATCH($A39,Material_Detail!$DE:$DE,0)+1,39))),0,IFERROR(INDEX(Material_Detail!$D:$DC,MATCH($A39,Material_Detail!$DE:$DE,0),39),0)),SUMIFS(T_Shipments[Confirmed_Qty],T_Shipments[Part Name],$A39,T_Shipments[Effective_Week],39))</f>
        <v/>
      </c>
      <c r="AO39">
        <f>IF(COUNTIF(Material_Detail!$DE:$DE,$A39)&gt;0,IF(ISNUMBER(SEARCH("[済]",INDEX(Material_Detail!$D:$DC,MATCH($A39,Material_Detail!$DE:$DE,0)+1,40))),0,IFERROR(INDEX(Material_Detail!$D:$DC,MATCH($A39,Material_Detail!$DE:$DE,0),40),0)),SUMIFS(T_Shipments[Confirmed_Qty],T_Shipments[Part Name],$A39,T_Shipments[Effective_Week],40))</f>
        <v/>
      </c>
      <c r="AP39">
        <f>IF(COUNTIF(Material_Detail!$DE:$DE,$A39)&gt;0,IF(ISNUMBER(SEARCH("[済]",INDEX(Material_Detail!$D:$DC,MATCH($A39,Material_Detail!$DE:$DE,0)+1,41))),0,IFERROR(INDEX(Material_Detail!$D:$DC,MATCH($A39,Material_Detail!$DE:$DE,0),41),0)),SUMIFS(T_Shipments[Confirmed_Qty],T_Shipments[Part Name],$A39,T_Shipments[Effective_Week],41))</f>
        <v/>
      </c>
      <c r="AQ39">
        <f>IF(COUNTIF(Material_Detail!$DE:$DE,$A39)&gt;0,IF(ISNUMBER(SEARCH("[済]",INDEX(Material_Detail!$D:$DC,MATCH($A39,Material_Detail!$DE:$DE,0)+1,42))),0,IFERROR(INDEX(Material_Detail!$D:$DC,MATCH($A39,Material_Detail!$DE:$DE,0),42),0)),SUMIFS(T_Shipments[Confirmed_Qty],T_Shipments[Part Name],$A39,T_Shipments[Effective_Week],42))</f>
        <v/>
      </c>
      <c r="AR39">
        <f>IF(COUNTIF(Material_Detail!$DE:$DE,$A39)&gt;0,IF(ISNUMBER(SEARCH("[済]",INDEX(Material_Detail!$D:$DC,MATCH($A39,Material_Detail!$DE:$DE,0)+1,43))),0,IFERROR(INDEX(Material_Detail!$D:$DC,MATCH($A39,Material_Detail!$DE:$DE,0),43),0)),SUMIFS(T_Shipments[Confirmed_Qty],T_Shipments[Part Name],$A39,T_Shipments[Effective_Week],43))</f>
        <v/>
      </c>
      <c r="AS39">
        <f>IF(COUNTIF(Material_Detail!$DE:$DE,$A39)&gt;0,IF(ISNUMBER(SEARCH("[済]",INDEX(Material_Detail!$D:$DC,MATCH($A39,Material_Detail!$DE:$DE,0)+1,44))),0,IFERROR(INDEX(Material_Detail!$D:$DC,MATCH($A39,Material_Detail!$DE:$DE,0),44),0)),SUMIFS(T_Shipments[Confirmed_Qty],T_Shipments[Part Name],$A39,T_Shipments[Effective_Week],44))</f>
        <v/>
      </c>
      <c r="AT39">
        <f>IF(COUNTIF(Material_Detail!$DE:$DE,$A39)&gt;0,IF(ISNUMBER(SEARCH("[済]",INDEX(Material_Detail!$D:$DC,MATCH($A39,Material_Detail!$DE:$DE,0)+1,45))),0,IFERROR(INDEX(Material_Detail!$D:$DC,MATCH($A39,Material_Detail!$DE:$DE,0),45),0)),SUMIFS(T_Shipments[Confirmed_Qty],T_Shipments[Part Name],$A39,T_Shipments[Effective_Week],45))</f>
        <v/>
      </c>
      <c r="AU39">
        <f>IF(COUNTIF(Material_Detail!$DE:$DE,$A39)&gt;0,IF(ISNUMBER(SEARCH("[済]",INDEX(Material_Detail!$D:$DC,MATCH($A39,Material_Detail!$DE:$DE,0)+1,46))),0,IFERROR(INDEX(Material_Detail!$D:$DC,MATCH($A39,Material_Detail!$DE:$DE,0),46),0)),SUMIFS(T_Shipments[Confirmed_Qty],T_Shipments[Part Name],$A39,T_Shipments[Effective_Week],46))</f>
        <v/>
      </c>
      <c r="AV39">
        <f>IF(COUNTIF(Material_Detail!$DE:$DE,$A39)&gt;0,IF(ISNUMBER(SEARCH("[済]",INDEX(Material_Detail!$D:$DC,MATCH($A39,Material_Detail!$DE:$DE,0)+1,47))),0,IFERROR(INDEX(Material_Detail!$D:$DC,MATCH($A39,Material_Detail!$DE:$DE,0),47),0)),SUMIFS(T_Shipments[Confirmed_Qty],T_Shipments[Part Name],$A39,T_Shipments[Effective_Week],47))</f>
        <v/>
      </c>
      <c r="AW39">
        <f>IF(COUNTIF(Material_Detail!$DE:$DE,$A39)&gt;0,IF(ISNUMBER(SEARCH("[済]",INDEX(Material_Detail!$D:$DC,MATCH($A39,Material_Detail!$DE:$DE,0)+1,48))),0,IFERROR(INDEX(Material_Detail!$D:$DC,MATCH($A39,Material_Detail!$DE:$DE,0),48),0)),SUMIFS(T_Shipments[Confirmed_Qty],T_Shipments[Part Name],$A39,T_Shipments[Effective_Week],48))</f>
        <v/>
      </c>
      <c r="AX39">
        <f>IF(COUNTIF(Material_Detail!$DE:$DE,$A39)&gt;0,IF(ISNUMBER(SEARCH("[済]",INDEX(Material_Detail!$D:$DC,MATCH($A39,Material_Detail!$DE:$DE,0)+1,49))),0,IFERROR(INDEX(Material_Detail!$D:$DC,MATCH($A39,Material_Detail!$DE:$DE,0),49),0)),SUMIFS(T_Shipments[Confirmed_Qty],T_Shipments[Part Name],$A39,T_Shipments[Effective_Week],49))</f>
        <v/>
      </c>
      <c r="AY39">
        <f>IF(COUNTIF(Material_Detail!$DE:$DE,$A39)&gt;0,IF(ISNUMBER(SEARCH("[済]",INDEX(Material_Detail!$D:$DC,MATCH($A39,Material_Detail!$DE:$DE,0)+1,50))),0,IFERROR(INDEX(Material_Detail!$D:$DC,MATCH($A39,Material_Detail!$DE:$DE,0),50),0)),SUMIFS(T_Shipments[Confirmed_Qty],T_Shipments[Part Name],$A39,T_Shipments[Effective_Week],50))</f>
        <v/>
      </c>
      <c r="AZ39">
        <f>IF(COUNTIF(Material_Detail!$DE:$DE,$A39)&gt;0,IF(ISNUMBER(SEARCH("[済]",INDEX(Material_Detail!$D:$DC,MATCH($A39,Material_Detail!$DE:$DE,0)+1,51))),0,IFERROR(INDEX(Material_Detail!$D:$DC,MATCH($A39,Material_Detail!$DE:$DE,0),51),0)),SUMIFS(T_Shipments[Confirmed_Qty],T_Shipments[Part Name],$A39,T_Shipments[Effective_Week],51))</f>
        <v/>
      </c>
      <c r="BA39">
        <f>IF(COUNTIF(Material_Detail!$DE:$DE,$A39)&gt;0,IF(ISNUMBER(SEARCH("[済]",INDEX(Material_Detail!$D:$DC,MATCH($A39,Material_Detail!$DE:$DE,0)+1,52))),0,IFERROR(INDEX(Material_Detail!$D:$DC,MATCH($A39,Material_Detail!$DE:$DE,0),52),0)),SUMIFS(T_Shipments[Confirmed_Qty],T_Shipments[Part Name],$A39,T_Shipments[Effective_Week],52))</f>
        <v/>
      </c>
      <c r="BB39">
        <f>IF(COUNTIF(Material_Detail!$DE:$DE,$A39)&gt;0,IF(ISNUMBER(SEARCH("[済]",INDEX(Material_Detail!$D:$DC,MATCH($A39,Material_Detail!$DE:$DE,0)+1,53))),0,IFERROR(INDEX(Material_Detail!$D:$DC,MATCH($A39,Material_Detail!$DE:$DE,0),53),0)),SUMIFS(T_Shipments[Confirmed_Qty],T_Shipments[Part Name],$A39,T_Shipments[Effective_Week],53))</f>
        <v/>
      </c>
      <c r="BC39">
        <f>IF(COUNTIF(Material_Detail!$DE:$DE,$A39)&gt;0,IF(ISNUMBER(SEARCH("[済]",INDEX(Material_Detail!$D:$DC,MATCH($A39,Material_Detail!$DE:$DE,0)+1,54))),0,IFERROR(INDEX(Material_Detail!$D:$DC,MATCH($A39,Material_Detail!$DE:$DE,0),54),0)),SUMIFS(T_Shipments[Confirmed_Qty],T_Shipments[Part Name],$A39,T_Shipments[Effective_Week],54))</f>
        <v/>
      </c>
      <c r="BD39">
        <f>IF(COUNTIF(Material_Detail!$DE:$DE,$A39)&gt;0,IF(ISNUMBER(SEARCH("[済]",INDEX(Material_Detail!$D:$DC,MATCH($A39,Material_Detail!$DE:$DE,0)+1,55))),0,IFERROR(INDEX(Material_Detail!$D:$DC,MATCH($A39,Material_Detail!$DE:$DE,0),55),0)),SUMIFS(T_Shipments[Confirmed_Qty],T_Shipments[Part Name],$A39,T_Shipments[Effective_Week],55))</f>
        <v/>
      </c>
      <c r="BE39">
        <f>IF(COUNTIF(Material_Detail!$DE:$DE,$A39)&gt;0,IF(ISNUMBER(SEARCH("[済]",INDEX(Material_Detail!$D:$DC,MATCH($A39,Material_Detail!$DE:$DE,0)+1,56))),0,IFERROR(INDEX(Material_Detail!$D:$DC,MATCH($A39,Material_Detail!$DE:$DE,0),56),0)),SUMIFS(T_Shipments[Confirmed_Qty],T_Shipments[Part Name],$A39,T_Shipments[Effective_Week],56))</f>
        <v/>
      </c>
      <c r="BF39">
        <f>IF(COUNTIF(Material_Detail!$DE:$DE,$A39)&gt;0,IF(ISNUMBER(SEARCH("[済]",INDEX(Material_Detail!$D:$DC,MATCH($A39,Material_Detail!$DE:$DE,0)+1,57))),0,IFERROR(INDEX(Material_Detail!$D:$DC,MATCH($A39,Material_Detail!$DE:$DE,0),57),0)),SUMIFS(T_Shipments[Confirmed_Qty],T_Shipments[Part Name],$A39,T_Shipments[Effective_Week],57))</f>
        <v/>
      </c>
      <c r="BG39">
        <f>IF(COUNTIF(Material_Detail!$DE:$DE,$A39)&gt;0,IF(ISNUMBER(SEARCH("[済]",INDEX(Material_Detail!$D:$DC,MATCH($A39,Material_Detail!$DE:$DE,0)+1,58))),0,IFERROR(INDEX(Material_Detail!$D:$DC,MATCH($A39,Material_Detail!$DE:$DE,0),58),0)),SUMIFS(T_Shipments[Confirmed_Qty],T_Shipments[Part Name],$A39,T_Shipments[Effective_Week],58))</f>
        <v/>
      </c>
      <c r="BH39">
        <f>IF(COUNTIF(Material_Detail!$DE:$DE,$A39)&gt;0,IF(ISNUMBER(SEARCH("[済]",INDEX(Material_Detail!$D:$DC,MATCH($A39,Material_Detail!$DE:$DE,0)+1,59))),0,IFERROR(INDEX(Material_Detail!$D:$DC,MATCH($A39,Material_Detail!$DE:$DE,0),59),0)),SUMIFS(T_Shipments[Confirmed_Qty],T_Shipments[Part Name],$A39,T_Shipments[Effective_Week],59))</f>
        <v/>
      </c>
      <c r="BI39">
        <f>IF(COUNTIF(Material_Detail!$DE:$DE,$A39)&gt;0,IF(ISNUMBER(SEARCH("[済]",INDEX(Material_Detail!$D:$DC,MATCH($A39,Material_Detail!$DE:$DE,0)+1,60))),0,IFERROR(INDEX(Material_Detail!$D:$DC,MATCH($A39,Material_Detail!$DE:$DE,0),60),0)),SUMIFS(T_Shipments[Confirmed_Qty],T_Shipments[Part Name],$A39,T_Shipments[Effective_Week],60))</f>
        <v/>
      </c>
      <c r="BJ39">
        <f>IF(COUNTIF(Material_Detail!$DE:$DE,$A39)&gt;0,IF(ISNUMBER(SEARCH("[済]",INDEX(Material_Detail!$D:$DC,MATCH($A39,Material_Detail!$DE:$DE,0)+1,61))),0,IFERROR(INDEX(Material_Detail!$D:$DC,MATCH($A39,Material_Detail!$DE:$DE,0),61),0)),SUMIFS(T_Shipments[Confirmed_Qty],T_Shipments[Part Name],$A39,T_Shipments[Effective_Week],61))</f>
        <v/>
      </c>
      <c r="BK39">
        <f>IF(COUNTIF(Material_Detail!$DE:$DE,$A39)&gt;0,IF(ISNUMBER(SEARCH("[済]",INDEX(Material_Detail!$D:$DC,MATCH($A39,Material_Detail!$DE:$DE,0)+1,62))),0,IFERROR(INDEX(Material_Detail!$D:$DC,MATCH($A39,Material_Detail!$DE:$DE,0),62),0)),SUMIFS(T_Shipments[Confirmed_Qty],T_Shipments[Part Name],$A39,T_Shipments[Effective_Week],62))</f>
        <v/>
      </c>
      <c r="BL39">
        <f>IF(COUNTIF(Material_Detail!$DE:$DE,$A39)&gt;0,IF(ISNUMBER(SEARCH("[済]",INDEX(Material_Detail!$D:$DC,MATCH($A39,Material_Detail!$DE:$DE,0)+1,63))),0,IFERROR(INDEX(Material_Detail!$D:$DC,MATCH($A39,Material_Detail!$DE:$DE,0),63),0)),SUMIFS(T_Shipments[Confirmed_Qty],T_Shipments[Part Name],$A39,T_Shipments[Effective_Week],63))</f>
        <v/>
      </c>
      <c r="BM39">
        <f>IF(COUNTIF(Material_Detail!$DE:$DE,$A39)&gt;0,IF(ISNUMBER(SEARCH("[済]",INDEX(Material_Detail!$D:$DC,MATCH($A39,Material_Detail!$DE:$DE,0)+1,64))),0,IFERROR(INDEX(Material_Detail!$D:$DC,MATCH($A39,Material_Detail!$DE:$DE,0),64),0)),SUMIFS(T_Shipments[Confirmed_Qty],T_Shipments[Part Name],$A39,T_Shipments[Effective_Week],64))</f>
        <v/>
      </c>
      <c r="BN39">
        <f>IF(COUNTIF(Material_Detail!$DE:$DE,$A39)&gt;0,IF(ISNUMBER(SEARCH("[済]",INDEX(Material_Detail!$D:$DC,MATCH($A39,Material_Detail!$DE:$DE,0)+1,65))),0,IFERROR(INDEX(Material_Detail!$D:$DC,MATCH($A39,Material_Detail!$DE:$DE,0),65),0)),SUMIFS(T_Shipments[Confirmed_Qty],T_Shipments[Part Name],$A39,T_Shipments[Effective_Week],65))</f>
        <v/>
      </c>
      <c r="BO39">
        <f>IF(COUNTIF(Material_Detail!$DE:$DE,$A39)&gt;0,IF(ISNUMBER(SEARCH("[済]",INDEX(Material_Detail!$D:$DC,MATCH($A39,Material_Detail!$DE:$DE,0)+1,66))),0,IFERROR(INDEX(Material_Detail!$D:$DC,MATCH($A39,Material_Detail!$DE:$DE,0),66),0)),SUMIFS(T_Shipments[Confirmed_Qty],T_Shipments[Part Name],$A39,T_Shipments[Effective_Week],66))</f>
        <v/>
      </c>
      <c r="BP39">
        <f>IF(COUNTIF(Material_Detail!$DE:$DE,$A39)&gt;0,IF(ISNUMBER(SEARCH("[済]",INDEX(Material_Detail!$D:$DC,MATCH($A39,Material_Detail!$DE:$DE,0)+1,67))),0,IFERROR(INDEX(Material_Detail!$D:$DC,MATCH($A39,Material_Detail!$DE:$DE,0),67),0)),SUMIFS(T_Shipments[Confirmed_Qty],T_Shipments[Part Name],$A39,T_Shipments[Effective_Week],67))</f>
        <v/>
      </c>
      <c r="BQ39">
        <f>IF(COUNTIF(Material_Detail!$DE:$DE,$A39)&gt;0,IF(ISNUMBER(SEARCH("[済]",INDEX(Material_Detail!$D:$DC,MATCH($A39,Material_Detail!$DE:$DE,0)+1,68))),0,IFERROR(INDEX(Material_Detail!$D:$DC,MATCH($A39,Material_Detail!$DE:$DE,0),68),0)),SUMIFS(T_Shipments[Confirmed_Qty],T_Shipments[Part Name],$A39,T_Shipments[Effective_Week],68))</f>
        <v/>
      </c>
      <c r="BR39">
        <f>IF(COUNTIF(Material_Detail!$DE:$DE,$A39)&gt;0,IF(ISNUMBER(SEARCH("[済]",INDEX(Material_Detail!$D:$DC,MATCH($A39,Material_Detail!$DE:$DE,0)+1,69))),0,IFERROR(INDEX(Material_Detail!$D:$DC,MATCH($A39,Material_Detail!$DE:$DE,0),69),0)),SUMIFS(T_Shipments[Confirmed_Qty],T_Shipments[Part Name],$A39,T_Shipments[Effective_Week],69))</f>
        <v/>
      </c>
      <c r="BS39">
        <f>IF(COUNTIF(Material_Detail!$DE:$DE,$A39)&gt;0,IF(ISNUMBER(SEARCH("[済]",INDEX(Material_Detail!$D:$DC,MATCH($A39,Material_Detail!$DE:$DE,0)+1,70))),0,IFERROR(INDEX(Material_Detail!$D:$DC,MATCH($A39,Material_Detail!$DE:$DE,0),70),0)),SUMIFS(T_Shipments[Confirmed_Qty],T_Shipments[Part Name],$A39,T_Shipments[Effective_Week],70))</f>
        <v/>
      </c>
      <c r="BT39">
        <f>IF(COUNTIF(Material_Detail!$DE:$DE,$A39)&gt;0,IF(ISNUMBER(SEARCH("[済]",INDEX(Material_Detail!$D:$DC,MATCH($A39,Material_Detail!$DE:$DE,0)+1,71))),0,IFERROR(INDEX(Material_Detail!$D:$DC,MATCH($A39,Material_Detail!$DE:$DE,0),71),0)),SUMIFS(T_Shipments[Confirmed_Qty],T_Shipments[Part Name],$A39,T_Shipments[Effective_Week],71))</f>
        <v/>
      </c>
      <c r="BU39">
        <f>IF(COUNTIF(Material_Detail!$DE:$DE,$A39)&gt;0,IF(ISNUMBER(SEARCH("[済]",INDEX(Material_Detail!$D:$DC,MATCH($A39,Material_Detail!$DE:$DE,0)+1,72))),0,IFERROR(INDEX(Material_Detail!$D:$DC,MATCH($A39,Material_Detail!$DE:$DE,0),72),0)),SUMIFS(T_Shipments[Confirmed_Qty],T_Shipments[Part Name],$A39,T_Shipments[Effective_Week],72))</f>
        <v/>
      </c>
      <c r="BV39">
        <f>IF(COUNTIF(Material_Detail!$DE:$DE,$A39)&gt;0,IF(ISNUMBER(SEARCH("[済]",INDEX(Material_Detail!$D:$DC,MATCH($A39,Material_Detail!$DE:$DE,0)+1,73))),0,IFERROR(INDEX(Material_Detail!$D:$DC,MATCH($A39,Material_Detail!$DE:$DE,0),73),0)),SUMIFS(T_Shipments[Confirmed_Qty],T_Shipments[Part Name],$A39,T_Shipments[Effective_Week],73))</f>
        <v/>
      </c>
      <c r="BW39">
        <f>IF(COUNTIF(Material_Detail!$DE:$DE,$A39)&gt;0,IF(ISNUMBER(SEARCH("[済]",INDEX(Material_Detail!$D:$DC,MATCH($A39,Material_Detail!$DE:$DE,0)+1,74))),0,IFERROR(INDEX(Material_Detail!$D:$DC,MATCH($A39,Material_Detail!$DE:$DE,0),74),0)),SUMIFS(T_Shipments[Confirmed_Qty],T_Shipments[Part Name],$A39,T_Shipments[Effective_Week],74))</f>
        <v/>
      </c>
      <c r="BX39">
        <f>IF(COUNTIF(Material_Detail!$DE:$DE,$A39)&gt;0,IF(ISNUMBER(SEARCH("[済]",INDEX(Material_Detail!$D:$DC,MATCH($A39,Material_Detail!$DE:$DE,0)+1,75))),0,IFERROR(INDEX(Material_Detail!$D:$DC,MATCH($A39,Material_Detail!$DE:$DE,0),75),0)),SUMIFS(T_Shipments[Confirmed_Qty],T_Shipments[Part Name],$A39,T_Shipments[Effective_Week],75))</f>
        <v/>
      </c>
      <c r="BY39">
        <f>IF(COUNTIF(Material_Detail!$DE:$DE,$A39)&gt;0,IF(ISNUMBER(SEARCH("[済]",INDEX(Material_Detail!$D:$DC,MATCH($A39,Material_Detail!$DE:$DE,0)+1,76))),0,IFERROR(INDEX(Material_Detail!$D:$DC,MATCH($A39,Material_Detail!$DE:$DE,0),76),0)),SUMIFS(T_Shipments[Confirmed_Qty],T_Shipments[Part Name],$A39,T_Shipments[Effective_Week],76))</f>
        <v/>
      </c>
      <c r="BZ39">
        <f>IF(COUNTIF(Material_Detail!$DE:$DE,$A39)&gt;0,IF(ISNUMBER(SEARCH("[済]",INDEX(Material_Detail!$D:$DC,MATCH($A39,Material_Detail!$DE:$DE,0)+1,77))),0,IFERROR(INDEX(Material_Detail!$D:$DC,MATCH($A39,Material_Detail!$DE:$DE,0),77),0)),SUMIFS(T_Shipments[Confirmed_Qty],T_Shipments[Part Name],$A39,T_Shipments[Effective_Week],77))</f>
        <v/>
      </c>
      <c r="CA39">
        <f>IF(COUNTIF(Material_Detail!$DE:$DE,$A39)&gt;0,IF(ISNUMBER(SEARCH("[済]",INDEX(Material_Detail!$D:$DC,MATCH($A39,Material_Detail!$DE:$DE,0)+1,78))),0,IFERROR(INDEX(Material_Detail!$D:$DC,MATCH($A39,Material_Detail!$DE:$DE,0),78),0)),SUMIFS(T_Shipments[Confirmed_Qty],T_Shipments[Part Name],$A39,T_Shipments[Effective_Week],78))</f>
        <v/>
      </c>
      <c r="CB39">
        <f>IF(COUNTIF(Material_Detail!$DE:$DE,$A39)&gt;0,IF(ISNUMBER(SEARCH("[済]",INDEX(Material_Detail!$D:$DC,MATCH($A39,Material_Detail!$DE:$DE,0)+1,79))),0,IFERROR(INDEX(Material_Detail!$D:$DC,MATCH($A39,Material_Detail!$DE:$DE,0),79),0)),SUMIFS(T_Shipments[Confirmed_Qty],T_Shipments[Part Name],$A39,T_Shipments[Effective_Week],79))</f>
        <v/>
      </c>
      <c r="CC39">
        <f>IF(COUNTIF(Material_Detail!$DE:$DE,$A39)&gt;0,IF(ISNUMBER(SEARCH("[済]",INDEX(Material_Detail!$D:$DC,MATCH($A39,Material_Detail!$DE:$DE,0)+1,80))),0,IFERROR(INDEX(Material_Detail!$D:$DC,MATCH($A39,Material_Detail!$DE:$DE,0),80),0)),SUMIFS(T_Shipments[Confirmed_Qty],T_Shipments[Part Name],$A39,T_Shipments[Effective_Week],80))</f>
        <v/>
      </c>
      <c r="CD39">
        <f>IF(COUNTIF(Material_Detail!$DE:$DE,$A39)&gt;0,IF(ISNUMBER(SEARCH("[済]",INDEX(Material_Detail!$D:$DC,MATCH($A39,Material_Detail!$DE:$DE,0)+1,81))),0,IFERROR(INDEX(Material_Detail!$D:$DC,MATCH($A39,Material_Detail!$DE:$DE,0),81),0)),SUMIFS(T_Shipments[Confirmed_Qty],T_Shipments[Part Name],$A39,T_Shipments[Effective_Week],81))</f>
        <v/>
      </c>
      <c r="CE39">
        <f>IF(COUNTIF(Material_Detail!$DE:$DE,$A39)&gt;0,IF(ISNUMBER(SEARCH("[済]",INDEX(Material_Detail!$D:$DC,MATCH($A39,Material_Detail!$DE:$DE,0)+1,82))),0,IFERROR(INDEX(Material_Detail!$D:$DC,MATCH($A39,Material_Detail!$DE:$DE,0),82),0)),SUMIFS(T_Shipments[Confirmed_Qty],T_Shipments[Part Name],$A39,T_Shipments[Effective_Week],82))</f>
        <v/>
      </c>
      <c r="CF39">
        <f>IF(COUNTIF(Material_Detail!$DE:$DE,$A39)&gt;0,IF(ISNUMBER(SEARCH("[済]",INDEX(Material_Detail!$D:$DC,MATCH($A39,Material_Detail!$DE:$DE,0)+1,83))),0,IFERROR(INDEX(Material_Detail!$D:$DC,MATCH($A39,Material_Detail!$DE:$DE,0),83),0)),SUMIFS(T_Shipments[Confirmed_Qty],T_Shipments[Part Name],$A39,T_Shipments[Effective_Week],83))</f>
        <v/>
      </c>
      <c r="CG39">
        <f>IF(COUNTIF(Material_Detail!$DE:$DE,$A39)&gt;0,IF(ISNUMBER(SEARCH("[済]",INDEX(Material_Detail!$D:$DC,MATCH($A39,Material_Detail!$DE:$DE,0)+1,84))),0,IFERROR(INDEX(Material_Detail!$D:$DC,MATCH($A39,Material_Detail!$DE:$DE,0),84),0)),SUMIFS(T_Shipments[Confirmed_Qty],T_Shipments[Part Name],$A39,T_Shipments[Effective_Week],84))</f>
        <v/>
      </c>
      <c r="CH39">
        <f>IF(COUNTIF(Material_Detail!$DE:$DE,$A39)&gt;0,IF(ISNUMBER(SEARCH("[済]",INDEX(Material_Detail!$D:$DC,MATCH($A39,Material_Detail!$DE:$DE,0)+1,85))),0,IFERROR(INDEX(Material_Detail!$D:$DC,MATCH($A39,Material_Detail!$DE:$DE,0),85),0)),SUMIFS(T_Shipments[Confirmed_Qty],T_Shipments[Part Name],$A39,T_Shipments[Effective_Week],85))</f>
        <v/>
      </c>
      <c r="CI39">
        <f>IF(COUNTIF(Material_Detail!$DE:$DE,$A39)&gt;0,IF(ISNUMBER(SEARCH("[済]",INDEX(Material_Detail!$D:$DC,MATCH($A39,Material_Detail!$DE:$DE,0)+1,86))),0,IFERROR(INDEX(Material_Detail!$D:$DC,MATCH($A39,Material_Detail!$DE:$DE,0),86),0)),SUMIFS(T_Shipments[Confirmed_Qty],T_Shipments[Part Name],$A39,T_Shipments[Effective_Week],86))</f>
        <v/>
      </c>
      <c r="CJ39">
        <f>IF(COUNTIF(Material_Detail!$DE:$DE,$A39)&gt;0,IF(ISNUMBER(SEARCH("[済]",INDEX(Material_Detail!$D:$DC,MATCH($A39,Material_Detail!$DE:$DE,0)+1,87))),0,IFERROR(INDEX(Material_Detail!$D:$DC,MATCH($A39,Material_Detail!$DE:$DE,0),87),0)),SUMIFS(T_Shipments[Confirmed_Qty],T_Shipments[Part Name],$A39,T_Shipments[Effective_Week],87))</f>
        <v/>
      </c>
      <c r="CK39">
        <f>IF(COUNTIF(Material_Detail!$DE:$DE,$A39)&gt;0,IF(ISNUMBER(SEARCH("[済]",INDEX(Material_Detail!$D:$DC,MATCH($A39,Material_Detail!$DE:$DE,0)+1,88))),0,IFERROR(INDEX(Material_Detail!$D:$DC,MATCH($A39,Material_Detail!$DE:$DE,0),88),0)),SUMIFS(T_Shipments[Confirmed_Qty],T_Shipments[Part Name],$A39,T_Shipments[Effective_Week],88))</f>
        <v/>
      </c>
      <c r="CL39">
        <f>IF(COUNTIF(Material_Detail!$DE:$DE,$A39)&gt;0,IF(ISNUMBER(SEARCH("[済]",INDEX(Material_Detail!$D:$DC,MATCH($A39,Material_Detail!$DE:$DE,0)+1,89))),0,IFERROR(INDEX(Material_Detail!$D:$DC,MATCH($A39,Material_Detail!$DE:$DE,0),89),0)),SUMIFS(T_Shipments[Confirmed_Qty],T_Shipments[Part Name],$A39,T_Shipments[Effective_Week],89))</f>
        <v/>
      </c>
      <c r="CM39">
        <f>IF(COUNTIF(Material_Detail!$DE:$DE,$A39)&gt;0,IF(ISNUMBER(SEARCH("[済]",INDEX(Material_Detail!$D:$DC,MATCH($A39,Material_Detail!$DE:$DE,0)+1,90))),0,IFERROR(INDEX(Material_Detail!$D:$DC,MATCH($A39,Material_Detail!$DE:$DE,0),90),0)),SUMIFS(T_Shipments[Confirmed_Qty],T_Shipments[Part Name],$A39,T_Shipments[Effective_Week],90))</f>
        <v/>
      </c>
      <c r="CN39">
        <f>IF(COUNTIF(Material_Detail!$DE:$DE,$A39)&gt;0,IF(ISNUMBER(SEARCH("[済]",INDEX(Material_Detail!$D:$DC,MATCH($A39,Material_Detail!$DE:$DE,0)+1,91))),0,IFERROR(INDEX(Material_Detail!$D:$DC,MATCH($A39,Material_Detail!$DE:$DE,0),91),0)),SUMIFS(T_Shipments[Confirmed_Qty],T_Shipments[Part Name],$A39,T_Shipments[Effective_Week],91))</f>
        <v/>
      </c>
      <c r="CO39">
        <f>IF(COUNTIF(Material_Detail!$DE:$DE,$A39)&gt;0,IF(ISNUMBER(SEARCH("[済]",INDEX(Material_Detail!$D:$DC,MATCH($A39,Material_Detail!$DE:$DE,0)+1,92))),0,IFERROR(INDEX(Material_Detail!$D:$DC,MATCH($A39,Material_Detail!$DE:$DE,0),92),0)),SUMIFS(T_Shipments[Confirmed_Qty],T_Shipments[Part Name],$A39,T_Shipments[Effective_Week],92))</f>
        <v/>
      </c>
      <c r="CP39">
        <f>IF(COUNTIF(Material_Detail!$DE:$DE,$A39)&gt;0,IF(ISNUMBER(SEARCH("[済]",INDEX(Material_Detail!$D:$DC,MATCH($A39,Material_Detail!$DE:$DE,0)+1,93))),0,IFERROR(INDEX(Material_Detail!$D:$DC,MATCH($A39,Material_Detail!$DE:$DE,0),93),0)),SUMIFS(T_Shipments[Confirmed_Qty],T_Shipments[Part Name],$A39,T_Shipments[Effective_Week],93))</f>
        <v/>
      </c>
      <c r="CQ39">
        <f>IF(COUNTIF(Material_Detail!$DE:$DE,$A39)&gt;0,IF(ISNUMBER(SEARCH("[済]",INDEX(Material_Detail!$D:$DC,MATCH($A39,Material_Detail!$DE:$DE,0)+1,94))),0,IFERROR(INDEX(Material_Detail!$D:$DC,MATCH($A39,Material_Detail!$DE:$DE,0),94),0)),SUMIFS(T_Shipments[Confirmed_Qty],T_Shipments[Part Name],$A39,T_Shipments[Effective_Week],94))</f>
        <v/>
      </c>
      <c r="CR39">
        <f>IF(COUNTIF(Material_Detail!$DE:$DE,$A39)&gt;0,IF(ISNUMBER(SEARCH("[済]",INDEX(Material_Detail!$D:$DC,MATCH($A39,Material_Detail!$DE:$DE,0)+1,95))),0,IFERROR(INDEX(Material_Detail!$D:$DC,MATCH($A39,Material_Detail!$DE:$DE,0),95),0)),SUMIFS(T_Shipments[Confirmed_Qty],T_Shipments[Part Name],$A39,T_Shipments[Effective_Week],95))</f>
        <v/>
      </c>
      <c r="CS39">
        <f>IF(COUNTIF(Material_Detail!$DE:$DE,$A39)&gt;0,IF(ISNUMBER(SEARCH("[済]",INDEX(Material_Detail!$D:$DC,MATCH($A39,Material_Detail!$DE:$DE,0)+1,96))),0,IFERROR(INDEX(Material_Detail!$D:$DC,MATCH($A39,Material_Detail!$DE:$DE,0),96),0)),SUMIFS(T_Shipments[Confirmed_Qty],T_Shipments[Part Name],$A39,T_Shipments[Effective_Week],96))</f>
        <v/>
      </c>
      <c r="CT39">
        <f>IF(COUNTIF(Material_Detail!$DE:$DE,$A39)&gt;0,IF(ISNUMBER(SEARCH("[済]",INDEX(Material_Detail!$D:$DC,MATCH($A39,Material_Detail!$DE:$DE,0)+1,97))),0,IFERROR(INDEX(Material_Detail!$D:$DC,MATCH($A39,Material_Detail!$DE:$DE,0),97),0)),SUMIFS(T_Shipments[Confirmed_Qty],T_Shipments[Part Name],$A39,T_Shipments[Effective_Week],97))</f>
        <v/>
      </c>
      <c r="CU39">
        <f>IF(COUNTIF(Material_Detail!$DE:$DE,$A39)&gt;0,IF(ISNUMBER(SEARCH("[済]",INDEX(Material_Detail!$D:$DC,MATCH($A39,Material_Detail!$DE:$DE,0)+1,98))),0,IFERROR(INDEX(Material_Detail!$D:$DC,MATCH($A39,Material_Detail!$DE:$DE,0),98),0)),SUMIFS(T_Shipments[Confirmed_Qty],T_Shipments[Part Name],$A39,T_Shipments[Effective_Week],98))</f>
        <v/>
      </c>
      <c r="CV39">
        <f>IF(COUNTIF(Material_Detail!$DE:$DE,$A39)&gt;0,IF(ISNUMBER(SEARCH("[済]",INDEX(Material_Detail!$D:$DC,MATCH($A39,Material_Detail!$DE:$DE,0)+1,99))),0,IFERROR(INDEX(Material_Detail!$D:$DC,MATCH($A39,Material_Detail!$DE:$DE,0),99),0)),SUMIFS(T_Shipments[Confirmed_Qty],T_Shipments[Part Name],$A39,T_Shipments[Effective_Week],99))</f>
        <v/>
      </c>
      <c r="CW39">
        <f>IF(COUNTIF(Material_Detail!$DE:$DE,$A39)&gt;0,IF(ISNUMBER(SEARCH("[済]",INDEX(Material_Detail!$D:$DC,MATCH($A39,Material_Detail!$DE:$DE,0)+1,100))),0,IFERROR(INDEX(Material_Detail!$D:$DC,MATCH($A39,Material_Detail!$DE:$DE,0),100),0)),SUMIFS(T_Shipments[Confirmed_Qty],T_Shipments[Part Name],$A39,T_Shipments[Effective_Week],100))</f>
        <v/>
      </c>
      <c r="CX39">
        <f>IF(COUNTIF(Material_Detail!$DE:$DE,$A39)&gt;0,IF(ISNUMBER(SEARCH("[済]",INDEX(Material_Detail!$D:$DC,MATCH($A39,Material_Detail!$DE:$DE,0)+1,101))),0,IFERROR(INDEX(Material_Detail!$D:$DC,MATCH($A39,Material_Detail!$DE:$DE,0),101),0)),SUMIFS(T_Shipments[Confirmed_Qty],T_Shipments[Part Name],$A39,T_Shipments[Effective_Week],101))</f>
        <v/>
      </c>
      <c r="CY39">
        <f>IF(COUNTIF(Material_Detail!$DE:$DE,$A39)&gt;0,IF(ISNUMBER(SEARCH("[済]",INDEX(Material_Detail!$D:$DC,MATCH($A39,Material_Detail!$DE:$DE,0)+1,102))),0,IFERROR(INDEX(Material_Detail!$D:$DC,MATCH($A39,Material_Detail!$DE:$DE,0),102),0)),SUMIFS(T_Shipments[Confirmed_Qty],T_Shipments[Part Name],$A39,T_Shipments[Effective_Week],102))</f>
        <v/>
      </c>
      <c r="CZ39">
        <f>IF(COUNTIF(Material_Detail!$DE:$DE,$A39)&gt;0,IF(ISNUMBER(SEARCH("[済]",INDEX(Material_Detail!$D:$DC,MATCH($A39,Material_Detail!$DE:$DE,0)+1,103))),0,IFERROR(INDEX(Material_Detail!$D:$DC,MATCH($A39,Material_Detail!$DE:$DE,0),103),0)),SUMIFS(T_Shipments[Confirmed_Qty],T_Shipments[Part Name],$A39,T_Shipments[Effective_Week],103))</f>
        <v/>
      </c>
      <c r="DA39">
        <f>IF(COUNTIF(Material_Detail!$DE:$DE,$A39)&gt;0,IF(ISNUMBER(SEARCH("[済]",INDEX(Material_Detail!$D:$DC,MATCH($A39,Material_Detail!$DE:$DE,0)+1,104))),0,IFERROR(INDEX(Material_Detail!$D:$DC,MATCH($A39,Material_Detail!$DE:$DE,0),104),0)),SUMIFS(T_Shipments[Confirmed_Qty],T_Shipments[Part Name],$A39,T_Shipments[Effective_Week],104))</f>
        <v/>
      </c>
    </row>
    <row r="40">
      <c r="A40" t="inlineStr">
        <is>
          <t>CHEM-1540</t>
        </is>
      </c>
      <c r="B40">
        <f>IF(COUNTIF(Material_Detail!$DE:$DE,$A40)&gt;0,IF(ISNUMBER(SEARCH("[済]",INDEX(Material_Detail!$D:$DC,MATCH($A40,Material_Detail!$DE:$DE,0)+1,1))),0,IFERROR(INDEX(Material_Detail!$D:$DC,MATCH($A40,Material_Detail!$DE:$DE,0),1),0)),SUMIFS(T_Shipments[Confirmed_Qty],T_Shipments[Part Name],$A40,T_Shipments[Effective_Week],1))</f>
        <v/>
      </c>
      <c r="C40">
        <f>IF(COUNTIF(Material_Detail!$DE:$DE,$A40)&gt;0,IF(ISNUMBER(SEARCH("[済]",INDEX(Material_Detail!$D:$DC,MATCH($A40,Material_Detail!$DE:$DE,0)+1,2))),0,IFERROR(INDEX(Material_Detail!$D:$DC,MATCH($A40,Material_Detail!$DE:$DE,0),2),0)),SUMIFS(T_Shipments[Confirmed_Qty],T_Shipments[Part Name],$A40,T_Shipments[Effective_Week],2))</f>
        <v/>
      </c>
      <c r="D40">
        <f>IF(COUNTIF(Material_Detail!$DE:$DE,$A40)&gt;0,IF(ISNUMBER(SEARCH("[済]",INDEX(Material_Detail!$D:$DC,MATCH($A40,Material_Detail!$DE:$DE,0)+1,3))),0,IFERROR(INDEX(Material_Detail!$D:$DC,MATCH($A40,Material_Detail!$DE:$DE,0),3),0)),SUMIFS(T_Shipments[Confirmed_Qty],T_Shipments[Part Name],$A40,T_Shipments[Effective_Week],3))</f>
        <v/>
      </c>
      <c r="E40">
        <f>IF(COUNTIF(Material_Detail!$DE:$DE,$A40)&gt;0,IF(ISNUMBER(SEARCH("[済]",INDEX(Material_Detail!$D:$DC,MATCH($A40,Material_Detail!$DE:$DE,0)+1,4))),0,IFERROR(INDEX(Material_Detail!$D:$DC,MATCH($A40,Material_Detail!$DE:$DE,0),4),0)),SUMIFS(T_Shipments[Confirmed_Qty],T_Shipments[Part Name],$A40,T_Shipments[Effective_Week],4))</f>
        <v/>
      </c>
      <c r="F40">
        <f>IF(COUNTIF(Material_Detail!$DE:$DE,$A40)&gt;0,IF(ISNUMBER(SEARCH("[済]",INDEX(Material_Detail!$D:$DC,MATCH($A40,Material_Detail!$DE:$DE,0)+1,5))),0,IFERROR(INDEX(Material_Detail!$D:$DC,MATCH($A40,Material_Detail!$DE:$DE,0),5),0)),SUMIFS(T_Shipments[Confirmed_Qty],T_Shipments[Part Name],$A40,T_Shipments[Effective_Week],5))</f>
        <v/>
      </c>
      <c r="G40">
        <f>IF(COUNTIF(Material_Detail!$DE:$DE,$A40)&gt;0,IF(ISNUMBER(SEARCH("[済]",INDEX(Material_Detail!$D:$DC,MATCH($A40,Material_Detail!$DE:$DE,0)+1,6))),0,IFERROR(INDEX(Material_Detail!$D:$DC,MATCH($A40,Material_Detail!$DE:$DE,0),6),0)),SUMIFS(T_Shipments[Confirmed_Qty],T_Shipments[Part Name],$A40,T_Shipments[Effective_Week],6))</f>
        <v/>
      </c>
      <c r="H40">
        <f>IF(COUNTIF(Material_Detail!$DE:$DE,$A40)&gt;0,IF(ISNUMBER(SEARCH("[済]",INDEX(Material_Detail!$D:$DC,MATCH($A40,Material_Detail!$DE:$DE,0)+1,7))),0,IFERROR(INDEX(Material_Detail!$D:$DC,MATCH($A40,Material_Detail!$DE:$DE,0),7),0)),SUMIFS(T_Shipments[Confirmed_Qty],T_Shipments[Part Name],$A40,T_Shipments[Effective_Week],7))</f>
        <v/>
      </c>
      <c r="I40">
        <f>IF(COUNTIF(Material_Detail!$DE:$DE,$A40)&gt;0,IF(ISNUMBER(SEARCH("[済]",INDEX(Material_Detail!$D:$DC,MATCH($A40,Material_Detail!$DE:$DE,0)+1,8))),0,IFERROR(INDEX(Material_Detail!$D:$DC,MATCH($A40,Material_Detail!$DE:$DE,0),8),0)),SUMIFS(T_Shipments[Confirmed_Qty],T_Shipments[Part Name],$A40,T_Shipments[Effective_Week],8))</f>
        <v/>
      </c>
      <c r="J40">
        <f>IF(COUNTIF(Material_Detail!$DE:$DE,$A40)&gt;0,IF(ISNUMBER(SEARCH("[済]",INDEX(Material_Detail!$D:$DC,MATCH($A40,Material_Detail!$DE:$DE,0)+1,9))),0,IFERROR(INDEX(Material_Detail!$D:$DC,MATCH($A40,Material_Detail!$DE:$DE,0),9),0)),SUMIFS(T_Shipments[Confirmed_Qty],T_Shipments[Part Name],$A40,T_Shipments[Effective_Week],9))</f>
        <v/>
      </c>
      <c r="K40">
        <f>IF(COUNTIF(Material_Detail!$DE:$DE,$A40)&gt;0,IF(ISNUMBER(SEARCH("[済]",INDEX(Material_Detail!$D:$DC,MATCH($A40,Material_Detail!$DE:$DE,0)+1,10))),0,IFERROR(INDEX(Material_Detail!$D:$DC,MATCH($A40,Material_Detail!$DE:$DE,0),10),0)),SUMIFS(T_Shipments[Confirmed_Qty],T_Shipments[Part Name],$A40,T_Shipments[Effective_Week],10))</f>
        <v/>
      </c>
      <c r="L40">
        <f>IF(COUNTIF(Material_Detail!$DE:$DE,$A40)&gt;0,IF(ISNUMBER(SEARCH("[済]",INDEX(Material_Detail!$D:$DC,MATCH($A40,Material_Detail!$DE:$DE,0)+1,11))),0,IFERROR(INDEX(Material_Detail!$D:$DC,MATCH($A40,Material_Detail!$DE:$DE,0),11),0)),SUMIFS(T_Shipments[Confirmed_Qty],T_Shipments[Part Name],$A40,T_Shipments[Effective_Week],11))</f>
        <v/>
      </c>
      <c r="M40">
        <f>IF(COUNTIF(Material_Detail!$DE:$DE,$A40)&gt;0,IF(ISNUMBER(SEARCH("[済]",INDEX(Material_Detail!$D:$DC,MATCH($A40,Material_Detail!$DE:$DE,0)+1,12))),0,IFERROR(INDEX(Material_Detail!$D:$DC,MATCH($A40,Material_Detail!$DE:$DE,0),12),0)),SUMIFS(T_Shipments[Confirmed_Qty],T_Shipments[Part Name],$A40,T_Shipments[Effective_Week],12))</f>
        <v/>
      </c>
      <c r="N40">
        <f>IF(COUNTIF(Material_Detail!$DE:$DE,$A40)&gt;0,IF(ISNUMBER(SEARCH("[済]",INDEX(Material_Detail!$D:$DC,MATCH($A40,Material_Detail!$DE:$DE,0)+1,13))),0,IFERROR(INDEX(Material_Detail!$D:$DC,MATCH($A40,Material_Detail!$DE:$DE,0),13),0)),SUMIFS(T_Shipments[Confirmed_Qty],T_Shipments[Part Name],$A40,T_Shipments[Effective_Week],13))</f>
        <v/>
      </c>
      <c r="O40">
        <f>IF(COUNTIF(Material_Detail!$DE:$DE,$A40)&gt;0,IF(ISNUMBER(SEARCH("[済]",INDEX(Material_Detail!$D:$DC,MATCH($A40,Material_Detail!$DE:$DE,0)+1,14))),0,IFERROR(INDEX(Material_Detail!$D:$DC,MATCH($A40,Material_Detail!$DE:$DE,0),14),0)),SUMIFS(T_Shipments[Confirmed_Qty],T_Shipments[Part Name],$A40,T_Shipments[Effective_Week],14))</f>
        <v/>
      </c>
      <c r="P40">
        <f>IF(COUNTIF(Material_Detail!$DE:$DE,$A40)&gt;0,IF(ISNUMBER(SEARCH("[済]",INDEX(Material_Detail!$D:$DC,MATCH($A40,Material_Detail!$DE:$DE,0)+1,15))),0,IFERROR(INDEX(Material_Detail!$D:$DC,MATCH($A40,Material_Detail!$DE:$DE,0),15),0)),SUMIFS(T_Shipments[Confirmed_Qty],T_Shipments[Part Name],$A40,T_Shipments[Effective_Week],15))</f>
        <v/>
      </c>
      <c r="Q40">
        <f>IF(COUNTIF(Material_Detail!$DE:$DE,$A40)&gt;0,IF(ISNUMBER(SEARCH("[済]",INDEX(Material_Detail!$D:$DC,MATCH($A40,Material_Detail!$DE:$DE,0)+1,16))),0,IFERROR(INDEX(Material_Detail!$D:$DC,MATCH($A40,Material_Detail!$DE:$DE,0),16),0)),SUMIFS(T_Shipments[Confirmed_Qty],T_Shipments[Part Name],$A40,T_Shipments[Effective_Week],16))</f>
        <v/>
      </c>
      <c r="R40">
        <f>IF(COUNTIF(Material_Detail!$DE:$DE,$A40)&gt;0,IF(ISNUMBER(SEARCH("[済]",INDEX(Material_Detail!$D:$DC,MATCH($A40,Material_Detail!$DE:$DE,0)+1,17))),0,IFERROR(INDEX(Material_Detail!$D:$DC,MATCH($A40,Material_Detail!$DE:$DE,0),17),0)),SUMIFS(T_Shipments[Confirmed_Qty],T_Shipments[Part Name],$A40,T_Shipments[Effective_Week],17))</f>
        <v/>
      </c>
      <c r="S40">
        <f>IF(COUNTIF(Material_Detail!$DE:$DE,$A40)&gt;0,IF(ISNUMBER(SEARCH("[済]",INDEX(Material_Detail!$D:$DC,MATCH($A40,Material_Detail!$DE:$DE,0)+1,18))),0,IFERROR(INDEX(Material_Detail!$D:$DC,MATCH($A40,Material_Detail!$DE:$DE,0),18),0)),SUMIFS(T_Shipments[Confirmed_Qty],T_Shipments[Part Name],$A40,T_Shipments[Effective_Week],18))</f>
        <v/>
      </c>
      <c r="T40">
        <f>IF(COUNTIF(Material_Detail!$DE:$DE,$A40)&gt;0,IF(ISNUMBER(SEARCH("[済]",INDEX(Material_Detail!$D:$DC,MATCH($A40,Material_Detail!$DE:$DE,0)+1,19))),0,IFERROR(INDEX(Material_Detail!$D:$DC,MATCH($A40,Material_Detail!$DE:$DE,0),19),0)),SUMIFS(T_Shipments[Confirmed_Qty],T_Shipments[Part Name],$A40,T_Shipments[Effective_Week],19))</f>
        <v/>
      </c>
      <c r="U40">
        <f>IF(COUNTIF(Material_Detail!$DE:$DE,$A40)&gt;0,IF(ISNUMBER(SEARCH("[済]",INDEX(Material_Detail!$D:$DC,MATCH($A40,Material_Detail!$DE:$DE,0)+1,20))),0,IFERROR(INDEX(Material_Detail!$D:$DC,MATCH($A40,Material_Detail!$DE:$DE,0),20),0)),SUMIFS(T_Shipments[Confirmed_Qty],T_Shipments[Part Name],$A40,T_Shipments[Effective_Week],20))</f>
        <v/>
      </c>
      <c r="V40">
        <f>IF(COUNTIF(Material_Detail!$DE:$DE,$A40)&gt;0,IF(ISNUMBER(SEARCH("[済]",INDEX(Material_Detail!$D:$DC,MATCH($A40,Material_Detail!$DE:$DE,0)+1,21))),0,IFERROR(INDEX(Material_Detail!$D:$DC,MATCH($A40,Material_Detail!$DE:$DE,0),21),0)),SUMIFS(T_Shipments[Confirmed_Qty],T_Shipments[Part Name],$A40,T_Shipments[Effective_Week],21))</f>
        <v/>
      </c>
      <c r="W40">
        <f>IF(COUNTIF(Material_Detail!$DE:$DE,$A40)&gt;0,IF(ISNUMBER(SEARCH("[済]",INDEX(Material_Detail!$D:$DC,MATCH($A40,Material_Detail!$DE:$DE,0)+1,22))),0,IFERROR(INDEX(Material_Detail!$D:$DC,MATCH($A40,Material_Detail!$DE:$DE,0),22),0)),SUMIFS(T_Shipments[Confirmed_Qty],T_Shipments[Part Name],$A40,T_Shipments[Effective_Week],22))</f>
        <v/>
      </c>
      <c r="X40">
        <f>IF(COUNTIF(Material_Detail!$DE:$DE,$A40)&gt;0,IF(ISNUMBER(SEARCH("[済]",INDEX(Material_Detail!$D:$DC,MATCH($A40,Material_Detail!$DE:$DE,0)+1,23))),0,IFERROR(INDEX(Material_Detail!$D:$DC,MATCH($A40,Material_Detail!$DE:$DE,0),23),0)),SUMIFS(T_Shipments[Confirmed_Qty],T_Shipments[Part Name],$A40,T_Shipments[Effective_Week],23))</f>
        <v/>
      </c>
      <c r="Y40">
        <f>IF(COUNTIF(Material_Detail!$DE:$DE,$A40)&gt;0,IF(ISNUMBER(SEARCH("[済]",INDEX(Material_Detail!$D:$DC,MATCH($A40,Material_Detail!$DE:$DE,0)+1,24))),0,IFERROR(INDEX(Material_Detail!$D:$DC,MATCH($A40,Material_Detail!$DE:$DE,0),24),0)),SUMIFS(T_Shipments[Confirmed_Qty],T_Shipments[Part Name],$A40,T_Shipments[Effective_Week],24))</f>
        <v/>
      </c>
      <c r="Z40">
        <f>IF(COUNTIF(Material_Detail!$DE:$DE,$A40)&gt;0,IF(ISNUMBER(SEARCH("[済]",INDEX(Material_Detail!$D:$DC,MATCH($A40,Material_Detail!$DE:$DE,0)+1,25))),0,IFERROR(INDEX(Material_Detail!$D:$DC,MATCH($A40,Material_Detail!$DE:$DE,0),25),0)),SUMIFS(T_Shipments[Confirmed_Qty],T_Shipments[Part Name],$A40,T_Shipments[Effective_Week],25))</f>
        <v/>
      </c>
      <c r="AA40">
        <f>IF(COUNTIF(Material_Detail!$DE:$DE,$A40)&gt;0,IF(ISNUMBER(SEARCH("[済]",INDEX(Material_Detail!$D:$DC,MATCH($A40,Material_Detail!$DE:$DE,0)+1,26))),0,IFERROR(INDEX(Material_Detail!$D:$DC,MATCH($A40,Material_Detail!$DE:$DE,0),26),0)),SUMIFS(T_Shipments[Confirmed_Qty],T_Shipments[Part Name],$A40,T_Shipments[Effective_Week],26))</f>
        <v/>
      </c>
      <c r="AB40">
        <f>IF(COUNTIF(Material_Detail!$DE:$DE,$A40)&gt;0,IF(ISNUMBER(SEARCH("[済]",INDEX(Material_Detail!$D:$DC,MATCH($A40,Material_Detail!$DE:$DE,0)+1,27))),0,IFERROR(INDEX(Material_Detail!$D:$DC,MATCH($A40,Material_Detail!$DE:$DE,0),27),0)),SUMIFS(T_Shipments[Confirmed_Qty],T_Shipments[Part Name],$A40,T_Shipments[Effective_Week],27))</f>
        <v/>
      </c>
      <c r="AC40">
        <f>IF(COUNTIF(Material_Detail!$DE:$DE,$A40)&gt;0,IF(ISNUMBER(SEARCH("[済]",INDEX(Material_Detail!$D:$DC,MATCH($A40,Material_Detail!$DE:$DE,0)+1,28))),0,IFERROR(INDEX(Material_Detail!$D:$DC,MATCH($A40,Material_Detail!$DE:$DE,0),28),0)),SUMIFS(T_Shipments[Confirmed_Qty],T_Shipments[Part Name],$A40,T_Shipments[Effective_Week],28))</f>
        <v/>
      </c>
      <c r="AD40">
        <f>IF(COUNTIF(Material_Detail!$DE:$DE,$A40)&gt;0,IF(ISNUMBER(SEARCH("[済]",INDEX(Material_Detail!$D:$DC,MATCH($A40,Material_Detail!$DE:$DE,0)+1,29))),0,IFERROR(INDEX(Material_Detail!$D:$DC,MATCH($A40,Material_Detail!$DE:$DE,0),29),0)),SUMIFS(T_Shipments[Confirmed_Qty],T_Shipments[Part Name],$A40,T_Shipments[Effective_Week],29))</f>
        <v/>
      </c>
      <c r="AE40">
        <f>IF(COUNTIF(Material_Detail!$DE:$DE,$A40)&gt;0,IF(ISNUMBER(SEARCH("[済]",INDEX(Material_Detail!$D:$DC,MATCH($A40,Material_Detail!$DE:$DE,0)+1,30))),0,IFERROR(INDEX(Material_Detail!$D:$DC,MATCH($A40,Material_Detail!$DE:$DE,0),30),0)),SUMIFS(T_Shipments[Confirmed_Qty],T_Shipments[Part Name],$A40,T_Shipments[Effective_Week],30))</f>
        <v/>
      </c>
      <c r="AF40">
        <f>IF(COUNTIF(Material_Detail!$DE:$DE,$A40)&gt;0,IF(ISNUMBER(SEARCH("[済]",INDEX(Material_Detail!$D:$DC,MATCH($A40,Material_Detail!$DE:$DE,0)+1,31))),0,IFERROR(INDEX(Material_Detail!$D:$DC,MATCH($A40,Material_Detail!$DE:$DE,0),31),0)),SUMIFS(T_Shipments[Confirmed_Qty],T_Shipments[Part Name],$A40,T_Shipments[Effective_Week],31))</f>
        <v/>
      </c>
      <c r="AG40">
        <f>IF(COUNTIF(Material_Detail!$DE:$DE,$A40)&gt;0,IF(ISNUMBER(SEARCH("[済]",INDEX(Material_Detail!$D:$DC,MATCH($A40,Material_Detail!$DE:$DE,0)+1,32))),0,IFERROR(INDEX(Material_Detail!$D:$DC,MATCH($A40,Material_Detail!$DE:$DE,0),32),0)),SUMIFS(T_Shipments[Confirmed_Qty],T_Shipments[Part Name],$A40,T_Shipments[Effective_Week],32))</f>
        <v/>
      </c>
      <c r="AH40">
        <f>IF(COUNTIF(Material_Detail!$DE:$DE,$A40)&gt;0,IF(ISNUMBER(SEARCH("[済]",INDEX(Material_Detail!$D:$DC,MATCH($A40,Material_Detail!$DE:$DE,0)+1,33))),0,IFERROR(INDEX(Material_Detail!$D:$DC,MATCH($A40,Material_Detail!$DE:$DE,0),33),0)),SUMIFS(T_Shipments[Confirmed_Qty],T_Shipments[Part Name],$A40,T_Shipments[Effective_Week],33))</f>
        <v/>
      </c>
      <c r="AI40">
        <f>IF(COUNTIF(Material_Detail!$DE:$DE,$A40)&gt;0,IF(ISNUMBER(SEARCH("[済]",INDEX(Material_Detail!$D:$DC,MATCH($A40,Material_Detail!$DE:$DE,0)+1,34))),0,IFERROR(INDEX(Material_Detail!$D:$DC,MATCH($A40,Material_Detail!$DE:$DE,0),34),0)),SUMIFS(T_Shipments[Confirmed_Qty],T_Shipments[Part Name],$A40,T_Shipments[Effective_Week],34))</f>
        <v/>
      </c>
      <c r="AJ40">
        <f>IF(COUNTIF(Material_Detail!$DE:$DE,$A40)&gt;0,IF(ISNUMBER(SEARCH("[済]",INDEX(Material_Detail!$D:$DC,MATCH($A40,Material_Detail!$DE:$DE,0)+1,35))),0,IFERROR(INDEX(Material_Detail!$D:$DC,MATCH($A40,Material_Detail!$DE:$DE,0),35),0)),SUMIFS(T_Shipments[Confirmed_Qty],T_Shipments[Part Name],$A40,T_Shipments[Effective_Week],35))</f>
        <v/>
      </c>
      <c r="AK40">
        <f>IF(COUNTIF(Material_Detail!$DE:$DE,$A40)&gt;0,IF(ISNUMBER(SEARCH("[済]",INDEX(Material_Detail!$D:$DC,MATCH($A40,Material_Detail!$DE:$DE,0)+1,36))),0,IFERROR(INDEX(Material_Detail!$D:$DC,MATCH($A40,Material_Detail!$DE:$DE,0),36),0)),SUMIFS(T_Shipments[Confirmed_Qty],T_Shipments[Part Name],$A40,T_Shipments[Effective_Week],36))</f>
        <v/>
      </c>
      <c r="AL40">
        <f>IF(COUNTIF(Material_Detail!$DE:$DE,$A40)&gt;0,IF(ISNUMBER(SEARCH("[済]",INDEX(Material_Detail!$D:$DC,MATCH($A40,Material_Detail!$DE:$DE,0)+1,37))),0,IFERROR(INDEX(Material_Detail!$D:$DC,MATCH($A40,Material_Detail!$DE:$DE,0),37),0)),SUMIFS(T_Shipments[Confirmed_Qty],T_Shipments[Part Name],$A40,T_Shipments[Effective_Week],37))</f>
        <v/>
      </c>
      <c r="AM40">
        <f>IF(COUNTIF(Material_Detail!$DE:$DE,$A40)&gt;0,IF(ISNUMBER(SEARCH("[済]",INDEX(Material_Detail!$D:$DC,MATCH($A40,Material_Detail!$DE:$DE,0)+1,38))),0,IFERROR(INDEX(Material_Detail!$D:$DC,MATCH($A40,Material_Detail!$DE:$DE,0),38),0)),SUMIFS(T_Shipments[Confirmed_Qty],T_Shipments[Part Name],$A40,T_Shipments[Effective_Week],38))</f>
        <v/>
      </c>
      <c r="AN40">
        <f>IF(COUNTIF(Material_Detail!$DE:$DE,$A40)&gt;0,IF(ISNUMBER(SEARCH("[済]",INDEX(Material_Detail!$D:$DC,MATCH($A40,Material_Detail!$DE:$DE,0)+1,39))),0,IFERROR(INDEX(Material_Detail!$D:$DC,MATCH($A40,Material_Detail!$DE:$DE,0),39),0)),SUMIFS(T_Shipments[Confirmed_Qty],T_Shipments[Part Name],$A40,T_Shipments[Effective_Week],39))</f>
        <v/>
      </c>
      <c r="AO40">
        <f>IF(COUNTIF(Material_Detail!$DE:$DE,$A40)&gt;0,IF(ISNUMBER(SEARCH("[済]",INDEX(Material_Detail!$D:$DC,MATCH($A40,Material_Detail!$DE:$DE,0)+1,40))),0,IFERROR(INDEX(Material_Detail!$D:$DC,MATCH($A40,Material_Detail!$DE:$DE,0),40),0)),SUMIFS(T_Shipments[Confirmed_Qty],T_Shipments[Part Name],$A40,T_Shipments[Effective_Week],40))</f>
        <v/>
      </c>
      <c r="AP40">
        <f>IF(COUNTIF(Material_Detail!$DE:$DE,$A40)&gt;0,IF(ISNUMBER(SEARCH("[済]",INDEX(Material_Detail!$D:$DC,MATCH($A40,Material_Detail!$DE:$DE,0)+1,41))),0,IFERROR(INDEX(Material_Detail!$D:$DC,MATCH($A40,Material_Detail!$DE:$DE,0),41),0)),SUMIFS(T_Shipments[Confirmed_Qty],T_Shipments[Part Name],$A40,T_Shipments[Effective_Week],41))</f>
        <v/>
      </c>
      <c r="AQ40">
        <f>IF(COUNTIF(Material_Detail!$DE:$DE,$A40)&gt;0,IF(ISNUMBER(SEARCH("[済]",INDEX(Material_Detail!$D:$DC,MATCH($A40,Material_Detail!$DE:$DE,0)+1,42))),0,IFERROR(INDEX(Material_Detail!$D:$DC,MATCH($A40,Material_Detail!$DE:$DE,0),42),0)),SUMIFS(T_Shipments[Confirmed_Qty],T_Shipments[Part Name],$A40,T_Shipments[Effective_Week],42))</f>
        <v/>
      </c>
      <c r="AR40">
        <f>IF(COUNTIF(Material_Detail!$DE:$DE,$A40)&gt;0,IF(ISNUMBER(SEARCH("[済]",INDEX(Material_Detail!$D:$DC,MATCH($A40,Material_Detail!$DE:$DE,0)+1,43))),0,IFERROR(INDEX(Material_Detail!$D:$DC,MATCH($A40,Material_Detail!$DE:$DE,0),43),0)),SUMIFS(T_Shipments[Confirmed_Qty],T_Shipments[Part Name],$A40,T_Shipments[Effective_Week],43))</f>
        <v/>
      </c>
      <c r="AS40">
        <f>IF(COUNTIF(Material_Detail!$DE:$DE,$A40)&gt;0,IF(ISNUMBER(SEARCH("[済]",INDEX(Material_Detail!$D:$DC,MATCH($A40,Material_Detail!$DE:$DE,0)+1,44))),0,IFERROR(INDEX(Material_Detail!$D:$DC,MATCH($A40,Material_Detail!$DE:$DE,0),44),0)),SUMIFS(T_Shipments[Confirmed_Qty],T_Shipments[Part Name],$A40,T_Shipments[Effective_Week],44))</f>
        <v/>
      </c>
      <c r="AT40">
        <f>IF(COUNTIF(Material_Detail!$DE:$DE,$A40)&gt;0,IF(ISNUMBER(SEARCH("[済]",INDEX(Material_Detail!$D:$DC,MATCH($A40,Material_Detail!$DE:$DE,0)+1,45))),0,IFERROR(INDEX(Material_Detail!$D:$DC,MATCH($A40,Material_Detail!$DE:$DE,0),45),0)),SUMIFS(T_Shipments[Confirmed_Qty],T_Shipments[Part Name],$A40,T_Shipments[Effective_Week],45))</f>
        <v/>
      </c>
      <c r="AU40">
        <f>IF(COUNTIF(Material_Detail!$DE:$DE,$A40)&gt;0,IF(ISNUMBER(SEARCH("[済]",INDEX(Material_Detail!$D:$DC,MATCH($A40,Material_Detail!$DE:$DE,0)+1,46))),0,IFERROR(INDEX(Material_Detail!$D:$DC,MATCH($A40,Material_Detail!$DE:$DE,0),46),0)),SUMIFS(T_Shipments[Confirmed_Qty],T_Shipments[Part Name],$A40,T_Shipments[Effective_Week],46))</f>
        <v/>
      </c>
      <c r="AV40">
        <f>IF(COUNTIF(Material_Detail!$DE:$DE,$A40)&gt;0,IF(ISNUMBER(SEARCH("[済]",INDEX(Material_Detail!$D:$DC,MATCH($A40,Material_Detail!$DE:$DE,0)+1,47))),0,IFERROR(INDEX(Material_Detail!$D:$DC,MATCH($A40,Material_Detail!$DE:$DE,0),47),0)),SUMIFS(T_Shipments[Confirmed_Qty],T_Shipments[Part Name],$A40,T_Shipments[Effective_Week],47))</f>
        <v/>
      </c>
      <c r="AW40">
        <f>IF(COUNTIF(Material_Detail!$DE:$DE,$A40)&gt;0,IF(ISNUMBER(SEARCH("[済]",INDEX(Material_Detail!$D:$DC,MATCH($A40,Material_Detail!$DE:$DE,0)+1,48))),0,IFERROR(INDEX(Material_Detail!$D:$DC,MATCH($A40,Material_Detail!$DE:$DE,0),48),0)),SUMIFS(T_Shipments[Confirmed_Qty],T_Shipments[Part Name],$A40,T_Shipments[Effective_Week],48))</f>
        <v/>
      </c>
      <c r="AX40">
        <f>IF(COUNTIF(Material_Detail!$DE:$DE,$A40)&gt;0,IF(ISNUMBER(SEARCH("[済]",INDEX(Material_Detail!$D:$DC,MATCH($A40,Material_Detail!$DE:$DE,0)+1,49))),0,IFERROR(INDEX(Material_Detail!$D:$DC,MATCH($A40,Material_Detail!$DE:$DE,0),49),0)),SUMIFS(T_Shipments[Confirmed_Qty],T_Shipments[Part Name],$A40,T_Shipments[Effective_Week],49))</f>
        <v/>
      </c>
      <c r="AY40">
        <f>IF(COUNTIF(Material_Detail!$DE:$DE,$A40)&gt;0,IF(ISNUMBER(SEARCH("[済]",INDEX(Material_Detail!$D:$DC,MATCH($A40,Material_Detail!$DE:$DE,0)+1,50))),0,IFERROR(INDEX(Material_Detail!$D:$DC,MATCH($A40,Material_Detail!$DE:$DE,0),50),0)),SUMIFS(T_Shipments[Confirmed_Qty],T_Shipments[Part Name],$A40,T_Shipments[Effective_Week],50))</f>
        <v/>
      </c>
      <c r="AZ40">
        <f>IF(COUNTIF(Material_Detail!$DE:$DE,$A40)&gt;0,IF(ISNUMBER(SEARCH("[済]",INDEX(Material_Detail!$D:$DC,MATCH($A40,Material_Detail!$DE:$DE,0)+1,51))),0,IFERROR(INDEX(Material_Detail!$D:$DC,MATCH($A40,Material_Detail!$DE:$DE,0),51),0)),SUMIFS(T_Shipments[Confirmed_Qty],T_Shipments[Part Name],$A40,T_Shipments[Effective_Week],51))</f>
        <v/>
      </c>
      <c r="BA40">
        <f>IF(COUNTIF(Material_Detail!$DE:$DE,$A40)&gt;0,IF(ISNUMBER(SEARCH("[済]",INDEX(Material_Detail!$D:$DC,MATCH($A40,Material_Detail!$DE:$DE,0)+1,52))),0,IFERROR(INDEX(Material_Detail!$D:$DC,MATCH($A40,Material_Detail!$DE:$DE,0),52),0)),SUMIFS(T_Shipments[Confirmed_Qty],T_Shipments[Part Name],$A40,T_Shipments[Effective_Week],52))</f>
        <v/>
      </c>
      <c r="BB40">
        <f>IF(COUNTIF(Material_Detail!$DE:$DE,$A40)&gt;0,IF(ISNUMBER(SEARCH("[済]",INDEX(Material_Detail!$D:$DC,MATCH($A40,Material_Detail!$DE:$DE,0)+1,53))),0,IFERROR(INDEX(Material_Detail!$D:$DC,MATCH($A40,Material_Detail!$DE:$DE,0),53),0)),SUMIFS(T_Shipments[Confirmed_Qty],T_Shipments[Part Name],$A40,T_Shipments[Effective_Week],53))</f>
        <v/>
      </c>
      <c r="BC40">
        <f>IF(COUNTIF(Material_Detail!$DE:$DE,$A40)&gt;0,IF(ISNUMBER(SEARCH("[済]",INDEX(Material_Detail!$D:$DC,MATCH($A40,Material_Detail!$DE:$DE,0)+1,54))),0,IFERROR(INDEX(Material_Detail!$D:$DC,MATCH($A40,Material_Detail!$DE:$DE,0),54),0)),SUMIFS(T_Shipments[Confirmed_Qty],T_Shipments[Part Name],$A40,T_Shipments[Effective_Week],54))</f>
        <v/>
      </c>
      <c r="BD40">
        <f>IF(COUNTIF(Material_Detail!$DE:$DE,$A40)&gt;0,IF(ISNUMBER(SEARCH("[済]",INDEX(Material_Detail!$D:$DC,MATCH($A40,Material_Detail!$DE:$DE,0)+1,55))),0,IFERROR(INDEX(Material_Detail!$D:$DC,MATCH($A40,Material_Detail!$DE:$DE,0),55),0)),SUMIFS(T_Shipments[Confirmed_Qty],T_Shipments[Part Name],$A40,T_Shipments[Effective_Week],55))</f>
        <v/>
      </c>
      <c r="BE40">
        <f>IF(COUNTIF(Material_Detail!$DE:$DE,$A40)&gt;0,IF(ISNUMBER(SEARCH("[済]",INDEX(Material_Detail!$D:$DC,MATCH($A40,Material_Detail!$DE:$DE,0)+1,56))),0,IFERROR(INDEX(Material_Detail!$D:$DC,MATCH($A40,Material_Detail!$DE:$DE,0),56),0)),SUMIFS(T_Shipments[Confirmed_Qty],T_Shipments[Part Name],$A40,T_Shipments[Effective_Week],56))</f>
        <v/>
      </c>
      <c r="BF40">
        <f>IF(COUNTIF(Material_Detail!$DE:$DE,$A40)&gt;0,IF(ISNUMBER(SEARCH("[済]",INDEX(Material_Detail!$D:$DC,MATCH($A40,Material_Detail!$DE:$DE,0)+1,57))),0,IFERROR(INDEX(Material_Detail!$D:$DC,MATCH($A40,Material_Detail!$DE:$DE,0),57),0)),SUMIFS(T_Shipments[Confirmed_Qty],T_Shipments[Part Name],$A40,T_Shipments[Effective_Week],57))</f>
        <v/>
      </c>
      <c r="BG40">
        <f>IF(COUNTIF(Material_Detail!$DE:$DE,$A40)&gt;0,IF(ISNUMBER(SEARCH("[済]",INDEX(Material_Detail!$D:$DC,MATCH($A40,Material_Detail!$DE:$DE,0)+1,58))),0,IFERROR(INDEX(Material_Detail!$D:$DC,MATCH($A40,Material_Detail!$DE:$DE,0),58),0)),SUMIFS(T_Shipments[Confirmed_Qty],T_Shipments[Part Name],$A40,T_Shipments[Effective_Week],58))</f>
        <v/>
      </c>
      <c r="BH40">
        <f>IF(COUNTIF(Material_Detail!$DE:$DE,$A40)&gt;0,IF(ISNUMBER(SEARCH("[済]",INDEX(Material_Detail!$D:$DC,MATCH($A40,Material_Detail!$DE:$DE,0)+1,59))),0,IFERROR(INDEX(Material_Detail!$D:$DC,MATCH($A40,Material_Detail!$DE:$DE,0),59),0)),SUMIFS(T_Shipments[Confirmed_Qty],T_Shipments[Part Name],$A40,T_Shipments[Effective_Week],59))</f>
        <v/>
      </c>
      <c r="BI40">
        <f>IF(COUNTIF(Material_Detail!$DE:$DE,$A40)&gt;0,IF(ISNUMBER(SEARCH("[済]",INDEX(Material_Detail!$D:$DC,MATCH($A40,Material_Detail!$DE:$DE,0)+1,60))),0,IFERROR(INDEX(Material_Detail!$D:$DC,MATCH($A40,Material_Detail!$DE:$DE,0),60),0)),SUMIFS(T_Shipments[Confirmed_Qty],T_Shipments[Part Name],$A40,T_Shipments[Effective_Week],60))</f>
        <v/>
      </c>
      <c r="BJ40">
        <f>IF(COUNTIF(Material_Detail!$DE:$DE,$A40)&gt;0,IF(ISNUMBER(SEARCH("[済]",INDEX(Material_Detail!$D:$DC,MATCH($A40,Material_Detail!$DE:$DE,0)+1,61))),0,IFERROR(INDEX(Material_Detail!$D:$DC,MATCH($A40,Material_Detail!$DE:$DE,0),61),0)),SUMIFS(T_Shipments[Confirmed_Qty],T_Shipments[Part Name],$A40,T_Shipments[Effective_Week],61))</f>
        <v/>
      </c>
      <c r="BK40">
        <f>IF(COUNTIF(Material_Detail!$DE:$DE,$A40)&gt;0,IF(ISNUMBER(SEARCH("[済]",INDEX(Material_Detail!$D:$DC,MATCH($A40,Material_Detail!$DE:$DE,0)+1,62))),0,IFERROR(INDEX(Material_Detail!$D:$DC,MATCH($A40,Material_Detail!$DE:$DE,0),62),0)),SUMIFS(T_Shipments[Confirmed_Qty],T_Shipments[Part Name],$A40,T_Shipments[Effective_Week],62))</f>
        <v/>
      </c>
      <c r="BL40">
        <f>IF(COUNTIF(Material_Detail!$DE:$DE,$A40)&gt;0,IF(ISNUMBER(SEARCH("[済]",INDEX(Material_Detail!$D:$DC,MATCH($A40,Material_Detail!$DE:$DE,0)+1,63))),0,IFERROR(INDEX(Material_Detail!$D:$DC,MATCH($A40,Material_Detail!$DE:$DE,0),63),0)),SUMIFS(T_Shipments[Confirmed_Qty],T_Shipments[Part Name],$A40,T_Shipments[Effective_Week],63))</f>
        <v/>
      </c>
      <c r="BM40">
        <f>IF(COUNTIF(Material_Detail!$DE:$DE,$A40)&gt;0,IF(ISNUMBER(SEARCH("[済]",INDEX(Material_Detail!$D:$DC,MATCH($A40,Material_Detail!$DE:$DE,0)+1,64))),0,IFERROR(INDEX(Material_Detail!$D:$DC,MATCH($A40,Material_Detail!$DE:$DE,0),64),0)),SUMIFS(T_Shipments[Confirmed_Qty],T_Shipments[Part Name],$A40,T_Shipments[Effective_Week],64))</f>
        <v/>
      </c>
      <c r="BN40">
        <f>IF(COUNTIF(Material_Detail!$DE:$DE,$A40)&gt;0,IF(ISNUMBER(SEARCH("[済]",INDEX(Material_Detail!$D:$DC,MATCH($A40,Material_Detail!$DE:$DE,0)+1,65))),0,IFERROR(INDEX(Material_Detail!$D:$DC,MATCH($A40,Material_Detail!$DE:$DE,0),65),0)),SUMIFS(T_Shipments[Confirmed_Qty],T_Shipments[Part Name],$A40,T_Shipments[Effective_Week],65))</f>
        <v/>
      </c>
      <c r="BO40">
        <f>IF(COUNTIF(Material_Detail!$DE:$DE,$A40)&gt;0,IF(ISNUMBER(SEARCH("[済]",INDEX(Material_Detail!$D:$DC,MATCH($A40,Material_Detail!$DE:$DE,0)+1,66))),0,IFERROR(INDEX(Material_Detail!$D:$DC,MATCH($A40,Material_Detail!$DE:$DE,0),66),0)),SUMIFS(T_Shipments[Confirmed_Qty],T_Shipments[Part Name],$A40,T_Shipments[Effective_Week],66))</f>
        <v/>
      </c>
      <c r="BP40">
        <f>IF(COUNTIF(Material_Detail!$DE:$DE,$A40)&gt;0,IF(ISNUMBER(SEARCH("[済]",INDEX(Material_Detail!$D:$DC,MATCH($A40,Material_Detail!$DE:$DE,0)+1,67))),0,IFERROR(INDEX(Material_Detail!$D:$DC,MATCH($A40,Material_Detail!$DE:$DE,0),67),0)),SUMIFS(T_Shipments[Confirmed_Qty],T_Shipments[Part Name],$A40,T_Shipments[Effective_Week],67))</f>
        <v/>
      </c>
      <c r="BQ40">
        <f>IF(COUNTIF(Material_Detail!$DE:$DE,$A40)&gt;0,IF(ISNUMBER(SEARCH("[済]",INDEX(Material_Detail!$D:$DC,MATCH($A40,Material_Detail!$DE:$DE,0)+1,68))),0,IFERROR(INDEX(Material_Detail!$D:$DC,MATCH($A40,Material_Detail!$DE:$DE,0),68),0)),SUMIFS(T_Shipments[Confirmed_Qty],T_Shipments[Part Name],$A40,T_Shipments[Effective_Week],68))</f>
        <v/>
      </c>
      <c r="BR40">
        <f>IF(COUNTIF(Material_Detail!$DE:$DE,$A40)&gt;0,IF(ISNUMBER(SEARCH("[済]",INDEX(Material_Detail!$D:$DC,MATCH($A40,Material_Detail!$DE:$DE,0)+1,69))),0,IFERROR(INDEX(Material_Detail!$D:$DC,MATCH($A40,Material_Detail!$DE:$DE,0),69),0)),SUMIFS(T_Shipments[Confirmed_Qty],T_Shipments[Part Name],$A40,T_Shipments[Effective_Week],69))</f>
        <v/>
      </c>
      <c r="BS40">
        <f>IF(COUNTIF(Material_Detail!$DE:$DE,$A40)&gt;0,IF(ISNUMBER(SEARCH("[済]",INDEX(Material_Detail!$D:$DC,MATCH($A40,Material_Detail!$DE:$DE,0)+1,70))),0,IFERROR(INDEX(Material_Detail!$D:$DC,MATCH($A40,Material_Detail!$DE:$DE,0),70),0)),SUMIFS(T_Shipments[Confirmed_Qty],T_Shipments[Part Name],$A40,T_Shipments[Effective_Week],70))</f>
        <v/>
      </c>
      <c r="BT40">
        <f>IF(COUNTIF(Material_Detail!$DE:$DE,$A40)&gt;0,IF(ISNUMBER(SEARCH("[済]",INDEX(Material_Detail!$D:$DC,MATCH($A40,Material_Detail!$DE:$DE,0)+1,71))),0,IFERROR(INDEX(Material_Detail!$D:$DC,MATCH($A40,Material_Detail!$DE:$DE,0),71),0)),SUMIFS(T_Shipments[Confirmed_Qty],T_Shipments[Part Name],$A40,T_Shipments[Effective_Week],71))</f>
        <v/>
      </c>
      <c r="BU40">
        <f>IF(COUNTIF(Material_Detail!$DE:$DE,$A40)&gt;0,IF(ISNUMBER(SEARCH("[済]",INDEX(Material_Detail!$D:$DC,MATCH($A40,Material_Detail!$DE:$DE,0)+1,72))),0,IFERROR(INDEX(Material_Detail!$D:$DC,MATCH($A40,Material_Detail!$DE:$DE,0),72),0)),SUMIFS(T_Shipments[Confirmed_Qty],T_Shipments[Part Name],$A40,T_Shipments[Effective_Week],72))</f>
        <v/>
      </c>
      <c r="BV40">
        <f>IF(COUNTIF(Material_Detail!$DE:$DE,$A40)&gt;0,IF(ISNUMBER(SEARCH("[済]",INDEX(Material_Detail!$D:$DC,MATCH($A40,Material_Detail!$DE:$DE,0)+1,73))),0,IFERROR(INDEX(Material_Detail!$D:$DC,MATCH($A40,Material_Detail!$DE:$DE,0),73),0)),SUMIFS(T_Shipments[Confirmed_Qty],T_Shipments[Part Name],$A40,T_Shipments[Effective_Week],73))</f>
        <v/>
      </c>
      <c r="BW40">
        <f>IF(COUNTIF(Material_Detail!$DE:$DE,$A40)&gt;0,IF(ISNUMBER(SEARCH("[済]",INDEX(Material_Detail!$D:$DC,MATCH($A40,Material_Detail!$DE:$DE,0)+1,74))),0,IFERROR(INDEX(Material_Detail!$D:$DC,MATCH($A40,Material_Detail!$DE:$DE,0),74),0)),SUMIFS(T_Shipments[Confirmed_Qty],T_Shipments[Part Name],$A40,T_Shipments[Effective_Week],74))</f>
        <v/>
      </c>
      <c r="BX40">
        <f>IF(COUNTIF(Material_Detail!$DE:$DE,$A40)&gt;0,IF(ISNUMBER(SEARCH("[済]",INDEX(Material_Detail!$D:$DC,MATCH($A40,Material_Detail!$DE:$DE,0)+1,75))),0,IFERROR(INDEX(Material_Detail!$D:$DC,MATCH($A40,Material_Detail!$DE:$DE,0),75),0)),SUMIFS(T_Shipments[Confirmed_Qty],T_Shipments[Part Name],$A40,T_Shipments[Effective_Week],75))</f>
        <v/>
      </c>
      <c r="BY40">
        <f>IF(COUNTIF(Material_Detail!$DE:$DE,$A40)&gt;0,IF(ISNUMBER(SEARCH("[済]",INDEX(Material_Detail!$D:$DC,MATCH($A40,Material_Detail!$DE:$DE,0)+1,76))),0,IFERROR(INDEX(Material_Detail!$D:$DC,MATCH($A40,Material_Detail!$DE:$DE,0),76),0)),SUMIFS(T_Shipments[Confirmed_Qty],T_Shipments[Part Name],$A40,T_Shipments[Effective_Week],76))</f>
        <v/>
      </c>
      <c r="BZ40">
        <f>IF(COUNTIF(Material_Detail!$DE:$DE,$A40)&gt;0,IF(ISNUMBER(SEARCH("[済]",INDEX(Material_Detail!$D:$DC,MATCH($A40,Material_Detail!$DE:$DE,0)+1,77))),0,IFERROR(INDEX(Material_Detail!$D:$DC,MATCH($A40,Material_Detail!$DE:$DE,0),77),0)),SUMIFS(T_Shipments[Confirmed_Qty],T_Shipments[Part Name],$A40,T_Shipments[Effective_Week],77))</f>
        <v/>
      </c>
      <c r="CA40">
        <f>IF(COUNTIF(Material_Detail!$DE:$DE,$A40)&gt;0,IF(ISNUMBER(SEARCH("[済]",INDEX(Material_Detail!$D:$DC,MATCH($A40,Material_Detail!$DE:$DE,0)+1,78))),0,IFERROR(INDEX(Material_Detail!$D:$DC,MATCH($A40,Material_Detail!$DE:$DE,0),78),0)),SUMIFS(T_Shipments[Confirmed_Qty],T_Shipments[Part Name],$A40,T_Shipments[Effective_Week],78))</f>
        <v/>
      </c>
      <c r="CB40">
        <f>IF(COUNTIF(Material_Detail!$DE:$DE,$A40)&gt;0,IF(ISNUMBER(SEARCH("[済]",INDEX(Material_Detail!$D:$DC,MATCH($A40,Material_Detail!$DE:$DE,0)+1,79))),0,IFERROR(INDEX(Material_Detail!$D:$DC,MATCH($A40,Material_Detail!$DE:$DE,0),79),0)),SUMIFS(T_Shipments[Confirmed_Qty],T_Shipments[Part Name],$A40,T_Shipments[Effective_Week],79))</f>
        <v/>
      </c>
      <c r="CC40">
        <f>IF(COUNTIF(Material_Detail!$DE:$DE,$A40)&gt;0,IF(ISNUMBER(SEARCH("[済]",INDEX(Material_Detail!$D:$DC,MATCH($A40,Material_Detail!$DE:$DE,0)+1,80))),0,IFERROR(INDEX(Material_Detail!$D:$DC,MATCH($A40,Material_Detail!$DE:$DE,0),80),0)),SUMIFS(T_Shipments[Confirmed_Qty],T_Shipments[Part Name],$A40,T_Shipments[Effective_Week],80))</f>
        <v/>
      </c>
      <c r="CD40">
        <f>IF(COUNTIF(Material_Detail!$DE:$DE,$A40)&gt;0,IF(ISNUMBER(SEARCH("[済]",INDEX(Material_Detail!$D:$DC,MATCH($A40,Material_Detail!$DE:$DE,0)+1,81))),0,IFERROR(INDEX(Material_Detail!$D:$DC,MATCH($A40,Material_Detail!$DE:$DE,0),81),0)),SUMIFS(T_Shipments[Confirmed_Qty],T_Shipments[Part Name],$A40,T_Shipments[Effective_Week],81))</f>
        <v/>
      </c>
      <c r="CE40">
        <f>IF(COUNTIF(Material_Detail!$DE:$DE,$A40)&gt;0,IF(ISNUMBER(SEARCH("[済]",INDEX(Material_Detail!$D:$DC,MATCH($A40,Material_Detail!$DE:$DE,0)+1,82))),0,IFERROR(INDEX(Material_Detail!$D:$DC,MATCH($A40,Material_Detail!$DE:$DE,0),82),0)),SUMIFS(T_Shipments[Confirmed_Qty],T_Shipments[Part Name],$A40,T_Shipments[Effective_Week],82))</f>
        <v/>
      </c>
      <c r="CF40">
        <f>IF(COUNTIF(Material_Detail!$DE:$DE,$A40)&gt;0,IF(ISNUMBER(SEARCH("[済]",INDEX(Material_Detail!$D:$DC,MATCH($A40,Material_Detail!$DE:$DE,0)+1,83))),0,IFERROR(INDEX(Material_Detail!$D:$DC,MATCH($A40,Material_Detail!$DE:$DE,0),83),0)),SUMIFS(T_Shipments[Confirmed_Qty],T_Shipments[Part Name],$A40,T_Shipments[Effective_Week],83))</f>
        <v/>
      </c>
      <c r="CG40">
        <f>IF(COUNTIF(Material_Detail!$DE:$DE,$A40)&gt;0,IF(ISNUMBER(SEARCH("[済]",INDEX(Material_Detail!$D:$DC,MATCH($A40,Material_Detail!$DE:$DE,0)+1,84))),0,IFERROR(INDEX(Material_Detail!$D:$DC,MATCH($A40,Material_Detail!$DE:$DE,0),84),0)),SUMIFS(T_Shipments[Confirmed_Qty],T_Shipments[Part Name],$A40,T_Shipments[Effective_Week],84))</f>
        <v/>
      </c>
      <c r="CH40">
        <f>IF(COUNTIF(Material_Detail!$DE:$DE,$A40)&gt;0,IF(ISNUMBER(SEARCH("[済]",INDEX(Material_Detail!$D:$DC,MATCH($A40,Material_Detail!$DE:$DE,0)+1,85))),0,IFERROR(INDEX(Material_Detail!$D:$DC,MATCH($A40,Material_Detail!$DE:$DE,0),85),0)),SUMIFS(T_Shipments[Confirmed_Qty],T_Shipments[Part Name],$A40,T_Shipments[Effective_Week],85))</f>
        <v/>
      </c>
      <c r="CI40">
        <f>IF(COUNTIF(Material_Detail!$DE:$DE,$A40)&gt;0,IF(ISNUMBER(SEARCH("[済]",INDEX(Material_Detail!$D:$DC,MATCH($A40,Material_Detail!$DE:$DE,0)+1,86))),0,IFERROR(INDEX(Material_Detail!$D:$DC,MATCH($A40,Material_Detail!$DE:$DE,0),86),0)),SUMIFS(T_Shipments[Confirmed_Qty],T_Shipments[Part Name],$A40,T_Shipments[Effective_Week],86))</f>
        <v/>
      </c>
      <c r="CJ40">
        <f>IF(COUNTIF(Material_Detail!$DE:$DE,$A40)&gt;0,IF(ISNUMBER(SEARCH("[済]",INDEX(Material_Detail!$D:$DC,MATCH($A40,Material_Detail!$DE:$DE,0)+1,87))),0,IFERROR(INDEX(Material_Detail!$D:$DC,MATCH($A40,Material_Detail!$DE:$DE,0),87),0)),SUMIFS(T_Shipments[Confirmed_Qty],T_Shipments[Part Name],$A40,T_Shipments[Effective_Week],87))</f>
        <v/>
      </c>
      <c r="CK40">
        <f>IF(COUNTIF(Material_Detail!$DE:$DE,$A40)&gt;0,IF(ISNUMBER(SEARCH("[済]",INDEX(Material_Detail!$D:$DC,MATCH($A40,Material_Detail!$DE:$DE,0)+1,88))),0,IFERROR(INDEX(Material_Detail!$D:$DC,MATCH($A40,Material_Detail!$DE:$DE,0),88),0)),SUMIFS(T_Shipments[Confirmed_Qty],T_Shipments[Part Name],$A40,T_Shipments[Effective_Week],88))</f>
        <v/>
      </c>
      <c r="CL40">
        <f>IF(COUNTIF(Material_Detail!$DE:$DE,$A40)&gt;0,IF(ISNUMBER(SEARCH("[済]",INDEX(Material_Detail!$D:$DC,MATCH($A40,Material_Detail!$DE:$DE,0)+1,89))),0,IFERROR(INDEX(Material_Detail!$D:$DC,MATCH($A40,Material_Detail!$DE:$DE,0),89),0)),SUMIFS(T_Shipments[Confirmed_Qty],T_Shipments[Part Name],$A40,T_Shipments[Effective_Week],89))</f>
        <v/>
      </c>
      <c r="CM40">
        <f>IF(COUNTIF(Material_Detail!$DE:$DE,$A40)&gt;0,IF(ISNUMBER(SEARCH("[済]",INDEX(Material_Detail!$D:$DC,MATCH($A40,Material_Detail!$DE:$DE,0)+1,90))),0,IFERROR(INDEX(Material_Detail!$D:$DC,MATCH($A40,Material_Detail!$DE:$DE,0),90),0)),SUMIFS(T_Shipments[Confirmed_Qty],T_Shipments[Part Name],$A40,T_Shipments[Effective_Week],90))</f>
        <v/>
      </c>
      <c r="CN40">
        <f>IF(COUNTIF(Material_Detail!$DE:$DE,$A40)&gt;0,IF(ISNUMBER(SEARCH("[済]",INDEX(Material_Detail!$D:$DC,MATCH($A40,Material_Detail!$DE:$DE,0)+1,91))),0,IFERROR(INDEX(Material_Detail!$D:$DC,MATCH($A40,Material_Detail!$DE:$DE,0),91),0)),SUMIFS(T_Shipments[Confirmed_Qty],T_Shipments[Part Name],$A40,T_Shipments[Effective_Week],91))</f>
        <v/>
      </c>
      <c r="CO40">
        <f>IF(COUNTIF(Material_Detail!$DE:$DE,$A40)&gt;0,IF(ISNUMBER(SEARCH("[済]",INDEX(Material_Detail!$D:$DC,MATCH($A40,Material_Detail!$DE:$DE,0)+1,92))),0,IFERROR(INDEX(Material_Detail!$D:$DC,MATCH($A40,Material_Detail!$DE:$DE,0),92),0)),SUMIFS(T_Shipments[Confirmed_Qty],T_Shipments[Part Name],$A40,T_Shipments[Effective_Week],92))</f>
        <v/>
      </c>
      <c r="CP40">
        <f>IF(COUNTIF(Material_Detail!$DE:$DE,$A40)&gt;0,IF(ISNUMBER(SEARCH("[済]",INDEX(Material_Detail!$D:$DC,MATCH($A40,Material_Detail!$DE:$DE,0)+1,93))),0,IFERROR(INDEX(Material_Detail!$D:$DC,MATCH($A40,Material_Detail!$DE:$DE,0),93),0)),SUMIFS(T_Shipments[Confirmed_Qty],T_Shipments[Part Name],$A40,T_Shipments[Effective_Week],93))</f>
        <v/>
      </c>
      <c r="CQ40">
        <f>IF(COUNTIF(Material_Detail!$DE:$DE,$A40)&gt;0,IF(ISNUMBER(SEARCH("[済]",INDEX(Material_Detail!$D:$DC,MATCH($A40,Material_Detail!$DE:$DE,0)+1,94))),0,IFERROR(INDEX(Material_Detail!$D:$DC,MATCH($A40,Material_Detail!$DE:$DE,0),94),0)),SUMIFS(T_Shipments[Confirmed_Qty],T_Shipments[Part Name],$A40,T_Shipments[Effective_Week],94))</f>
        <v/>
      </c>
      <c r="CR40">
        <f>IF(COUNTIF(Material_Detail!$DE:$DE,$A40)&gt;0,IF(ISNUMBER(SEARCH("[済]",INDEX(Material_Detail!$D:$DC,MATCH($A40,Material_Detail!$DE:$DE,0)+1,95))),0,IFERROR(INDEX(Material_Detail!$D:$DC,MATCH($A40,Material_Detail!$DE:$DE,0),95),0)),SUMIFS(T_Shipments[Confirmed_Qty],T_Shipments[Part Name],$A40,T_Shipments[Effective_Week],95))</f>
        <v/>
      </c>
      <c r="CS40">
        <f>IF(COUNTIF(Material_Detail!$DE:$DE,$A40)&gt;0,IF(ISNUMBER(SEARCH("[済]",INDEX(Material_Detail!$D:$DC,MATCH($A40,Material_Detail!$DE:$DE,0)+1,96))),0,IFERROR(INDEX(Material_Detail!$D:$DC,MATCH($A40,Material_Detail!$DE:$DE,0),96),0)),SUMIFS(T_Shipments[Confirmed_Qty],T_Shipments[Part Name],$A40,T_Shipments[Effective_Week],96))</f>
        <v/>
      </c>
      <c r="CT40">
        <f>IF(COUNTIF(Material_Detail!$DE:$DE,$A40)&gt;0,IF(ISNUMBER(SEARCH("[済]",INDEX(Material_Detail!$D:$DC,MATCH($A40,Material_Detail!$DE:$DE,0)+1,97))),0,IFERROR(INDEX(Material_Detail!$D:$DC,MATCH($A40,Material_Detail!$DE:$DE,0),97),0)),SUMIFS(T_Shipments[Confirmed_Qty],T_Shipments[Part Name],$A40,T_Shipments[Effective_Week],97))</f>
        <v/>
      </c>
      <c r="CU40">
        <f>IF(COUNTIF(Material_Detail!$DE:$DE,$A40)&gt;0,IF(ISNUMBER(SEARCH("[済]",INDEX(Material_Detail!$D:$DC,MATCH($A40,Material_Detail!$DE:$DE,0)+1,98))),0,IFERROR(INDEX(Material_Detail!$D:$DC,MATCH($A40,Material_Detail!$DE:$DE,0),98),0)),SUMIFS(T_Shipments[Confirmed_Qty],T_Shipments[Part Name],$A40,T_Shipments[Effective_Week],98))</f>
        <v/>
      </c>
      <c r="CV40">
        <f>IF(COUNTIF(Material_Detail!$DE:$DE,$A40)&gt;0,IF(ISNUMBER(SEARCH("[済]",INDEX(Material_Detail!$D:$DC,MATCH($A40,Material_Detail!$DE:$DE,0)+1,99))),0,IFERROR(INDEX(Material_Detail!$D:$DC,MATCH($A40,Material_Detail!$DE:$DE,0),99),0)),SUMIFS(T_Shipments[Confirmed_Qty],T_Shipments[Part Name],$A40,T_Shipments[Effective_Week],99))</f>
        <v/>
      </c>
      <c r="CW40">
        <f>IF(COUNTIF(Material_Detail!$DE:$DE,$A40)&gt;0,IF(ISNUMBER(SEARCH("[済]",INDEX(Material_Detail!$D:$DC,MATCH($A40,Material_Detail!$DE:$DE,0)+1,100))),0,IFERROR(INDEX(Material_Detail!$D:$DC,MATCH($A40,Material_Detail!$DE:$DE,0),100),0)),SUMIFS(T_Shipments[Confirmed_Qty],T_Shipments[Part Name],$A40,T_Shipments[Effective_Week],100))</f>
        <v/>
      </c>
      <c r="CX40">
        <f>IF(COUNTIF(Material_Detail!$DE:$DE,$A40)&gt;0,IF(ISNUMBER(SEARCH("[済]",INDEX(Material_Detail!$D:$DC,MATCH($A40,Material_Detail!$DE:$DE,0)+1,101))),0,IFERROR(INDEX(Material_Detail!$D:$DC,MATCH($A40,Material_Detail!$DE:$DE,0),101),0)),SUMIFS(T_Shipments[Confirmed_Qty],T_Shipments[Part Name],$A40,T_Shipments[Effective_Week],101))</f>
        <v/>
      </c>
      <c r="CY40">
        <f>IF(COUNTIF(Material_Detail!$DE:$DE,$A40)&gt;0,IF(ISNUMBER(SEARCH("[済]",INDEX(Material_Detail!$D:$DC,MATCH($A40,Material_Detail!$DE:$DE,0)+1,102))),0,IFERROR(INDEX(Material_Detail!$D:$DC,MATCH($A40,Material_Detail!$DE:$DE,0),102),0)),SUMIFS(T_Shipments[Confirmed_Qty],T_Shipments[Part Name],$A40,T_Shipments[Effective_Week],102))</f>
        <v/>
      </c>
      <c r="CZ40">
        <f>IF(COUNTIF(Material_Detail!$DE:$DE,$A40)&gt;0,IF(ISNUMBER(SEARCH("[済]",INDEX(Material_Detail!$D:$DC,MATCH($A40,Material_Detail!$DE:$DE,0)+1,103))),0,IFERROR(INDEX(Material_Detail!$D:$DC,MATCH($A40,Material_Detail!$DE:$DE,0),103),0)),SUMIFS(T_Shipments[Confirmed_Qty],T_Shipments[Part Name],$A40,T_Shipments[Effective_Week],103))</f>
        <v/>
      </c>
      <c r="DA40">
        <f>IF(COUNTIF(Material_Detail!$DE:$DE,$A40)&gt;0,IF(ISNUMBER(SEARCH("[済]",INDEX(Material_Detail!$D:$DC,MATCH($A40,Material_Detail!$DE:$DE,0)+1,104))),0,IFERROR(INDEX(Material_Detail!$D:$DC,MATCH($A40,Material_Detail!$DE:$DE,0),104),0)),SUMIFS(T_Shipments[Confirmed_Qty],T_Shipments[Part Name],$A40,T_Shipments[Effective_Week],104))</f>
        <v/>
      </c>
    </row>
    <row r="41">
      <c r="A41" t="inlineStr">
        <is>
          <t>CHEM-1680</t>
        </is>
      </c>
      <c r="B41">
        <f>IF(COUNTIF(Material_Detail!$DE:$DE,$A41)&gt;0,IF(ISNUMBER(SEARCH("[済]",INDEX(Material_Detail!$D:$DC,MATCH($A41,Material_Detail!$DE:$DE,0)+1,1))),0,IFERROR(INDEX(Material_Detail!$D:$DC,MATCH($A41,Material_Detail!$DE:$DE,0),1),0)),SUMIFS(T_Shipments[Confirmed_Qty],T_Shipments[Part Name],$A41,T_Shipments[Effective_Week],1))</f>
        <v/>
      </c>
      <c r="C41">
        <f>IF(COUNTIF(Material_Detail!$DE:$DE,$A41)&gt;0,IF(ISNUMBER(SEARCH("[済]",INDEX(Material_Detail!$D:$DC,MATCH($A41,Material_Detail!$DE:$DE,0)+1,2))),0,IFERROR(INDEX(Material_Detail!$D:$DC,MATCH($A41,Material_Detail!$DE:$DE,0),2),0)),SUMIFS(T_Shipments[Confirmed_Qty],T_Shipments[Part Name],$A41,T_Shipments[Effective_Week],2))</f>
        <v/>
      </c>
      <c r="D41">
        <f>IF(COUNTIF(Material_Detail!$DE:$DE,$A41)&gt;0,IF(ISNUMBER(SEARCH("[済]",INDEX(Material_Detail!$D:$DC,MATCH($A41,Material_Detail!$DE:$DE,0)+1,3))),0,IFERROR(INDEX(Material_Detail!$D:$DC,MATCH($A41,Material_Detail!$DE:$DE,0),3),0)),SUMIFS(T_Shipments[Confirmed_Qty],T_Shipments[Part Name],$A41,T_Shipments[Effective_Week],3))</f>
        <v/>
      </c>
      <c r="E41">
        <f>IF(COUNTIF(Material_Detail!$DE:$DE,$A41)&gt;0,IF(ISNUMBER(SEARCH("[済]",INDEX(Material_Detail!$D:$DC,MATCH($A41,Material_Detail!$DE:$DE,0)+1,4))),0,IFERROR(INDEX(Material_Detail!$D:$DC,MATCH($A41,Material_Detail!$DE:$DE,0),4),0)),SUMIFS(T_Shipments[Confirmed_Qty],T_Shipments[Part Name],$A41,T_Shipments[Effective_Week],4))</f>
        <v/>
      </c>
      <c r="F41">
        <f>IF(COUNTIF(Material_Detail!$DE:$DE,$A41)&gt;0,IF(ISNUMBER(SEARCH("[済]",INDEX(Material_Detail!$D:$DC,MATCH($A41,Material_Detail!$DE:$DE,0)+1,5))),0,IFERROR(INDEX(Material_Detail!$D:$DC,MATCH($A41,Material_Detail!$DE:$DE,0),5),0)),SUMIFS(T_Shipments[Confirmed_Qty],T_Shipments[Part Name],$A41,T_Shipments[Effective_Week],5))</f>
        <v/>
      </c>
      <c r="G41">
        <f>IF(COUNTIF(Material_Detail!$DE:$DE,$A41)&gt;0,IF(ISNUMBER(SEARCH("[済]",INDEX(Material_Detail!$D:$DC,MATCH($A41,Material_Detail!$DE:$DE,0)+1,6))),0,IFERROR(INDEX(Material_Detail!$D:$DC,MATCH($A41,Material_Detail!$DE:$DE,0),6),0)),SUMIFS(T_Shipments[Confirmed_Qty],T_Shipments[Part Name],$A41,T_Shipments[Effective_Week],6))</f>
        <v/>
      </c>
      <c r="H41">
        <f>IF(COUNTIF(Material_Detail!$DE:$DE,$A41)&gt;0,IF(ISNUMBER(SEARCH("[済]",INDEX(Material_Detail!$D:$DC,MATCH($A41,Material_Detail!$DE:$DE,0)+1,7))),0,IFERROR(INDEX(Material_Detail!$D:$DC,MATCH($A41,Material_Detail!$DE:$DE,0),7),0)),SUMIFS(T_Shipments[Confirmed_Qty],T_Shipments[Part Name],$A41,T_Shipments[Effective_Week],7))</f>
        <v/>
      </c>
      <c r="I41">
        <f>IF(COUNTIF(Material_Detail!$DE:$DE,$A41)&gt;0,IF(ISNUMBER(SEARCH("[済]",INDEX(Material_Detail!$D:$DC,MATCH($A41,Material_Detail!$DE:$DE,0)+1,8))),0,IFERROR(INDEX(Material_Detail!$D:$DC,MATCH($A41,Material_Detail!$DE:$DE,0),8),0)),SUMIFS(T_Shipments[Confirmed_Qty],T_Shipments[Part Name],$A41,T_Shipments[Effective_Week],8))</f>
        <v/>
      </c>
      <c r="J41">
        <f>IF(COUNTIF(Material_Detail!$DE:$DE,$A41)&gt;0,IF(ISNUMBER(SEARCH("[済]",INDEX(Material_Detail!$D:$DC,MATCH($A41,Material_Detail!$DE:$DE,0)+1,9))),0,IFERROR(INDEX(Material_Detail!$D:$DC,MATCH($A41,Material_Detail!$DE:$DE,0),9),0)),SUMIFS(T_Shipments[Confirmed_Qty],T_Shipments[Part Name],$A41,T_Shipments[Effective_Week],9))</f>
        <v/>
      </c>
      <c r="K41">
        <f>IF(COUNTIF(Material_Detail!$DE:$DE,$A41)&gt;0,IF(ISNUMBER(SEARCH("[済]",INDEX(Material_Detail!$D:$DC,MATCH($A41,Material_Detail!$DE:$DE,0)+1,10))),0,IFERROR(INDEX(Material_Detail!$D:$DC,MATCH($A41,Material_Detail!$DE:$DE,0),10),0)),SUMIFS(T_Shipments[Confirmed_Qty],T_Shipments[Part Name],$A41,T_Shipments[Effective_Week],10))</f>
        <v/>
      </c>
      <c r="L41">
        <f>IF(COUNTIF(Material_Detail!$DE:$DE,$A41)&gt;0,IF(ISNUMBER(SEARCH("[済]",INDEX(Material_Detail!$D:$DC,MATCH($A41,Material_Detail!$DE:$DE,0)+1,11))),0,IFERROR(INDEX(Material_Detail!$D:$DC,MATCH($A41,Material_Detail!$DE:$DE,0),11),0)),SUMIFS(T_Shipments[Confirmed_Qty],T_Shipments[Part Name],$A41,T_Shipments[Effective_Week],11))</f>
        <v/>
      </c>
      <c r="M41">
        <f>IF(COUNTIF(Material_Detail!$DE:$DE,$A41)&gt;0,IF(ISNUMBER(SEARCH("[済]",INDEX(Material_Detail!$D:$DC,MATCH($A41,Material_Detail!$DE:$DE,0)+1,12))),0,IFERROR(INDEX(Material_Detail!$D:$DC,MATCH($A41,Material_Detail!$DE:$DE,0),12),0)),SUMIFS(T_Shipments[Confirmed_Qty],T_Shipments[Part Name],$A41,T_Shipments[Effective_Week],12))</f>
        <v/>
      </c>
      <c r="N41">
        <f>IF(COUNTIF(Material_Detail!$DE:$DE,$A41)&gt;0,IF(ISNUMBER(SEARCH("[済]",INDEX(Material_Detail!$D:$DC,MATCH($A41,Material_Detail!$DE:$DE,0)+1,13))),0,IFERROR(INDEX(Material_Detail!$D:$DC,MATCH($A41,Material_Detail!$DE:$DE,0),13),0)),SUMIFS(T_Shipments[Confirmed_Qty],T_Shipments[Part Name],$A41,T_Shipments[Effective_Week],13))</f>
        <v/>
      </c>
      <c r="O41">
        <f>IF(COUNTIF(Material_Detail!$DE:$DE,$A41)&gt;0,IF(ISNUMBER(SEARCH("[済]",INDEX(Material_Detail!$D:$DC,MATCH($A41,Material_Detail!$DE:$DE,0)+1,14))),0,IFERROR(INDEX(Material_Detail!$D:$DC,MATCH($A41,Material_Detail!$DE:$DE,0),14),0)),SUMIFS(T_Shipments[Confirmed_Qty],T_Shipments[Part Name],$A41,T_Shipments[Effective_Week],14))</f>
        <v/>
      </c>
      <c r="P41">
        <f>IF(COUNTIF(Material_Detail!$DE:$DE,$A41)&gt;0,IF(ISNUMBER(SEARCH("[済]",INDEX(Material_Detail!$D:$DC,MATCH($A41,Material_Detail!$DE:$DE,0)+1,15))),0,IFERROR(INDEX(Material_Detail!$D:$DC,MATCH($A41,Material_Detail!$DE:$DE,0),15),0)),SUMIFS(T_Shipments[Confirmed_Qty],T_Shipments[Part Name],$A41,T_Shipments[Effective_Week],15))</f>
        <v/>
      </c>
      <c r="Q41">
        <f>IF(COUNTIF(Material_Detail!$DE:$DE,$A41)&gt;0,IF(ISNUMBER(SEARCH("[済]",INDEX(Material_Detail!$D:$DC,MATCH($A41,Material_Detail!$DE:$DE,0)+1,16))),0,IFERROR(INDEX(Material_Detail!$D:$DC,MATCH($A41,Material_Detail!$DE:$DE,0),16),0)),SUMIFS(T_Shipments[Confirmed_Qty],T_Shipments[Part Name],$A41,T_Shipments[Effective_Week],16))</f>
        <v/>
      </c>
      <c r="R41">
        <f>IF(COUNTIF(Material_Detail!$DE:$DE,$A41)&gt;0,IF(ISNUMBER(SEARCH("[済]",INDEX(Material_Detail!$D:$DC,MATCH($A41,Material_Detail!$DE:$DE,0)+1,17))),0,IFERROR(INDEX(Material_Detail!$D:$DC,MATCH($A41,Material_Detail!$DE:$DE,0),17),0)),SUMIFS(T_Shipments[Confirmed_Qty],T_Shipments[Part Name],$A41,T_Shipments[Effective_Week],17))</f>
        <v/>
      </c>
      <c r="S41">
        <f>IF(COUNTIF(Material_Detail!$DE:$DE,$A41)&gt;0,IF(ISNUMBER(SEARCH("[済]",INDEX(Material_Detail!$D:$DC,MATCH($A41,Material_Detail!$DE:$DE,0)+1,18))),0,IFERROR(INDEX(Material_Detail!$D:$DC,MATCH($A41,Material_Detail!$DE:$DE,0),18),0)),SUMIFS(T_Shipments[Confirmed_Qty],T_Shipments[Part Name],$A41,T_Shipments[Effective_Week],18))</f>
        <v/>
      </c>
      <c r="T41">
        <f>IF(COUNTIF(Material_Detail!$DE:$DE,$A41)&gt;0,IF(ISNUMBER(SEARCH("[済]",INDEX(Material_Detail!$D:$DC,MATCH($A41,Material_Detail!$DE:$DE,0)+1,19))),0,IFERROR(INDEX(Material_Detail!$D:$DC,MATCH($A41,Material_Detail!$DE:$DE,0),19),0)),SUMIFS(T_Shipments[Confirmed_Qty],T_Shipments[Part Name],$A41,T_Shipments[Effective_Week],19))</f>
        <v/>
      </c>
      <c r="U41">
        <f>IF(COUNTIF(Material_Detail!$DE:$DE,$A41)&gt;0,IF(ISNUMBER(SEARCH("[済]",INDEX(Material_Detail!$D:$DC,MATCH($A41,Material_Detail!$DE:$DE,0)+1,20))),0,IFERROR(INDEX(Material_Detail!$D:$DC,MATCH($A41,Material_Detail!$DE:$DE,0),20),0)),SUMIFS(T_Shipments[Confirmed_Qty],T_Shipments[Part Name],$A41,T_Shipments[Effective_Week],20))</f>
        <v/>
      </c>
      <c r="V41">
        <f>IF(COUNTIF(Material_Detail!$DE:$DE,$A41)&gt;0,IF(ISNUMBER(SEARCH("[済]",INDEX(Material_Detail!$D:$DC,MATCH($A41,Material_Detail!$DE:$DE,0)+1,21))),0,IFERROR(INDEX(Material_Detail!$D:$DC,MATCH($A41,Material_Detail!$DE:$DE,0),21),0)),SUMIFS(T_Shipments[Confirmed_Qty],T_Shipments[Part Name],$A41,T_Shipments[Effective_Week],21))</f>
        <v/>
      </c>
      <c r="W41">
        <f>IF(COUNTIF(Material_Detail!$DE:$DE,$A41)&gt;0,IF(ISNUMBER(SEARCH("[済]",INDEX(Material_Detail!$D:$DC,MATCH($A41,Material_Detail!$DE:$DE,0)+1,22))),0,IFERROR(INDEX(Material_Detail!$D:$DC,MATCH($A41,Material_Detail!$DE:$DE,0),22),0)),SUMIFS(T_Shipments[Confirmed_Qty],T_Shipments[Part Name],$A41,T_Shipments[Effective_Week],22))</f>
        <v/>
      </c>
      <c r="X41">
        <f>IF(COUNTIF(Material_Detail!$DE:$DE,$A41)&gt;0,IF(ISNUMBER(SEARCH("[済]",INDEX(Material_Detail!$D:$DC,MATCH($A41,Material_Detail!$DE:$DE,0)+1,23))),0,IFERROR(INDEX(Material_Detail!$D:$DC,MATCH($A41,Material_Detail!$DE:$DE,0),23),0)),SUMIFS(T_Shipments[Confirmed_Qty],T_Shipments[Part Name],$A41,T_Shipments[Effective_Week],23))</f>
        <v/>
      </c>
      <c r="Y41">
        <f>IF(COUNTIF(Material_Detail!$DE:$DE,$A41)&gt;0,IF(ISNUMBER(SEARCH("[済]",INDEX(Material_Detail!$D:$DC,MATCH($A41,Material_Detail!$DE:$DE,0)+1,24))),0,IFERROR(INDEX(Material_Detail!$D:$DC,MATCH($A41,Material_Detail!$DE:$DE,0),24),0)),SUMIFS(T_Shipments[Confirmed_Qty],T_Shipments[Part Name],$A41,T_Shipments[Effective_Week],24))</f>
        <v/>
      </c>
      <c r="Z41">
        <f>IF(COUNTIF(Material_Detail!$DE:$DE,$A41)&gt;0,IF(ISNUMBER(SEARCH("[済]",INDEX(Material_Detail!$D:$DC,MATCH($A41,Material_Detail!$DE:$DE,0)+1,25))),0,IFERROR(INDEX(Material_Detail!$D:$DC,MATCH($A41,Material_Detail!$DE:$DE,0),25),0)),SUMIFS(T_Shipments[Confirmed_Qty],T_Shipments[Part Name],$A41,T_Shipments[Effective_Week],25))</f>
        <v/>
      </c>
      <c r="AA41">
        <f>IF(COUNTIF(Material_Detail!$DE:$DE,$A41)&gt;0,IF(ISNUMBER(SEARCH("[済]",INDEX(Material_Detail!$D:$DC,MATCH($A41,Material_Detail!$DE:$DE,0)+1,26))),0,IFERROR(INDEX(Material_Detail!$D:$DC,MATCH($A41,Material_Detail!$DE:$DE,0),26),0)),SUMIFS(T_Shipments[Confirmed_Qty],T_Shipments[Part Name],$A41,T_Shipments[Effective_Week],26))</f>
        <v/>
      </c>
      <c r="AB41">
        <f>IF(COUNTIF(Material_Detail!$DE:$DE,$A41)&gt;0,IF(ISNUMBER(SEARCH("[済]",INDEX(Material_Detail!$D:$DC,MATCH($A41,Material_Detail!$DE:$DE,0)+1,27))),0,IFERROR(INDEX(Material_Detail!$D:$DC,MATCH($A41,Material_Detail!$DE:$DE,0),27),0)),SUMIFS(T_Shipments[Confirmed_Qty],T_Shipments[Part Name],$A41,T_Shipments[Effective_Week],27))</f>
        <v/>
      </c>
      <c r="AC41">
        <f>IF(COUNTIF(Material_Detail!$DE:$DE,$A41)&gt;0,IF(ISNUMBER(SEARCH("[済]",INDEX(Material_Detail!$D:$DC,MATCH($A41,Material_Detail!$DE:$DE,0)+1,28))),0,IFERROR(INDEX(Material_Detail!$D:$DC,MATCH($A41,Material_Detail!$DE:$DE,0),28),0)),SUMIFS(T_Shipments[Confirmed_Qty],T_Shipments[Part Name],$A41,T_Shipments[Effective_Week],28))</f>
        <v/>
      </c>
      <c r="AD41">
        <f>IF(COUNTIF(Material_Detail!$DE:$DE,$A41)&gt;0,IF(ISNUMBER(SEARCH("[済]",INDEX(Material_Detail!$D:$DC,MATCH($A41,Material_Detail!$DE:$DE,0)+1,29))),0,IFERROR(INDEX(Material_Detail!$D:$DC,MATCH($A41,Material_Detail!$DE:$DE,0),29),0)),SUMIFS(T_Shipments[Confirmed_Qty],T_Shipments[Part Name],$A41,T_Shipments[Effective_Week],29))</f>
        <v/>
      </c>
      <c r="AE41">
        <f>IF(COUNTIF(Material_Detail!$DE:$DE,$A41)&gt;0,IF(ISNUMBER(SEARCH("[済]",INDEX(Material_Detail!$D:$DC,MATCH($A41,Material_Detail!$DE:$DE,0)+1,30))),0,IFERROR(INDEX(Material_Detail!$D:$DC,MATCH($A41,Material_Detail!$DE:$DE,0),30),0)),SUMIFS(T_Shipments[Confirmed_Qty],T_Shipments[Part Name],$A41,T_Shipments[Effective_Week],30))</f>
        <v/>
      </c>
      <c r="AF41">
        <f>IF(COUNTIF(Material_Detail!$DE:$DE,$A41)&gt;0,IF(ISNUMBER(SEARCH("[済]",INDEX(Material_Detail!$D:$DC,MATCH($A41,Material_Detail!$DE:$DE,0)+1,31))),0,IFERROR(INDEX(Material_Detail!$D:$DC,MATCH($A41,Material_Detail!$DE:$DE,0),31),0)),SUMIFS(T_Shipments[Confirmed_Qty],T_Shipments[Part Name],$A41,T_Shipments[Effective_Week],31))</f>
        <v/>
      </c>
      <c r="AG41">
        <f>IF(COUNTIF(Material_Detail!$DE:$DE,$A41)&gt;0,IF(ISNUMBER(SEARCH("[済]",INDEX(Material_Detail!$D:$DC,MATCH($A41,Material_Detail!$DE:$DE,0)+1,32))),0,IFERROR(INDEX(Material_Detail!$D:$DC,MATCH($A41,Material_Detail!$DE:$DE,0),32),0)),SUMIFS(T_Shipments[Confirmed_Qty],T_Shipments[Part Name],$A41,T_Shipments[Effective_Week],32))</f>
        <v/>
      </c>
      <c r="AH41">
        <f>IF(COUNTIF(Material_Detail!$DE:$DE,$A41)&gt;0,IF(ISNUMBER(SEARCH("[済]",INDEX(Material_Detail!$D:$DC,MATCH($A41,Material_Detail!$DE:$DE,0)+1,33))),0,IFERROR(INDEX(Material_Detail!$D:$DC,MATCH($A41,Material_Detail!$DE:$DE,0),33),0)),SUMIFS(T_Shipments[Confirmed_Qty],T_Shipments[Part Name],$A41,T_Shipments[Effective_Week],33))</f>
        <v/>
      </c>
      <c r="AI41">
        <f>IF(COUNTIF(Material_Detail!$DE:$DE,$A41)&gt;0,IF(ISNUMBER(SEARCH("[済]",INDEX(Material_Detail!$D:$DC,MATCH($A41,Material_Detail!$DE:$DE,0)+1,34))),0,IFERROR(INDEX(Material_Detail!$D:$DC,MATCH($A41,Material_Detail!$DE:$DE,0),34),0)),SUMIFS(T_Shipments[Confirmed_Qty],T_Shipments[Part Name],$A41,T_Shipments[Effective_Week],34))</f>
        <v/>
      </c>
      <c r="AJ41">
        <f>IF(COUNTIF(Material_Detail!$DE:$DE,$A41)&gt;0,IF(ISNUMBER(SEARCH("[済]",INDEX(Material_Detail!$D:$DC,MATCH($A41,Material_Detail!$DE:$DE,0)+1,35))),0,IFERROR(INDEX(Material_Detail!$D:$DC,MATCH($A41,Material_Detail!$DE:$DE,0),35),0)),SUMIFS(T_Shipments[Confirmed_Qty],T_Shipments[Part Name],$A41,T_Shipments[Effective_Week],35))</f>
        <v/>
      </c>
      <c r="AK41">
        <f>IF(COUNTIF(Material_Detail!$DE:$DE,$A41)&gt;0,IF(ISNUMBER(SEARCH("[済]",INDEX(Material_Detail!$D:$DC,MATCH($A41,Material_Detail!$DE:$DE,0)+1,36))),0,IFERROR(INDEX(Material_Detail!$D:$DC,MATCH($A41,Material_Detail!$DE:$DE,0),36),0)),SUMIFS(T_Shipments[Confirmed_Qty],T_Shipments[Part Name],$A41,T_Shipments[Effective_Week],36))</f>
        <v/>
      </c>
      <c r="AL41">
        <f>IF(COUNTIF(Material_Detail!$DE:$DE,$A41)&gt;0,IF(ISNUMBER(SEARCH("[済]",INDEX(Material_Detail!$D:$DC,MATCH($A41,Material_Detail!$DE:$DE,0)+1,37))),0,IFERROR(INDEX(Material_Detail!$D:$DC,MATCH($A41,Material_Detail!$DE:$DE,0),37),0)),SUMIFS(T_Shipments[Confirmed_Qty],T_Shipments[Part Name],$A41,T_Shipments[Effective_Week],37))</f>
        <v/>
      </c>
      <c r="AM41">
        <f>IF(COUNTIF(Material_Detail!$DE:$DE,$A41)&gt;0,IF(ISNUMBER(SEARCH("[済]",INDEX(Material_Detail!$D:$DC,MATCH($A41,Material_Detail!$DE:$DE,0)+1,38))),0,IFERROR(INDEX(Material_Detail!$D:$DC,MATCH($A41,Material_Detail!$DE:$DE,0),38),0)),SUMIFS(T_Shipments[Confirmed_Qty],T_Shipments[Part Name],$A41,T_Shipments[Effective_Week],38))</f>
        <v/>
      </c>
      <c r="AN41">
        <f>IF(COUNTIF(Material_Detail!$DE:$DE,$A41)&gt;0,IF(ISNUMBER(SEARCH("[済]",INDEX(Material_Detail!$D:$DC,MATCH($A41,Material_Detail!$DE:$DE,0)+1,39))),0,IFERROR(INDEX(Material_Detail!$D:$DC,MATCH($A41,Material_Detail!$DE:$DE,0),39),0)),SUMIFS(T_Shipments[Confirmed_Qty],T_Shipments[Part Name],$A41,T_Shipments[Effective_Week],39))</f>
        <v/>
      </c>
      <c r="AO41">
        <f>IF(COUNTIF(Material_Detail!$DE:$DE,$A41)&gt;0,IF(ISNUMBER(SEARCH("[済]",INDEX(Material_Detail!$D:$DC,MATCH($A41,Material_Detail!$DE:$DE,0)+1,40))),0,IFERROR(INDEX(Material_Detail!$D:$DC,MATCH($A41,Material_Detail!$DE:$DE,0),40),0)),SUMIFS(T_Shipments[Confirmed_Qty],T_Shipments[Part Name],$A41,T_Shipments[Effective_Week],40))</f>
        <v/>
      </c>
      <c r="AP41">
        <f>IF(COUNTIF(Material_Detail!$DE:$DE,$A41)&gt;0,IF(ISNUMBER(SEARCH("[済]",INDEX(Material_Detail!$D:$DC,MATCH($A41,Material_Detail!$DE:$DE,0)+1,41))),0,IFERROR(INDEX(Material_Detail!$D:$DC,MATCH($A41,Material_Detail!$DE:$DE,0),41),0)),SUMIFS(T_Shipments[Confirmed_Qty],T_Shipments[Part Name],$A41,T_Shipments[Effective_Week],41))</f>
        <v/>
      </c>
      <c r="AQ41">
        <f>IF(COUNTIF(Material_Detail!$DE:$DE,$A41)&gt;0,IF(ISNUMBER(SEARCH("[済]",INDEX(Material_Detail!$D:$DC,MATCH($A41,Material_Detail!$DE:$DE,0)+1,42))),0,IFERROR(INDEX(Material_Detail!$D:$DC,MATCH($A41,Material_Detail!$DE:$DE,0),42),0)),SUMIFS(T_Shipments[Confirmed_Qty],T_Shipments[Part Name],$A41,T_Shipments[Effective_Week],42))</f>
        <v/>
      </c>
      <c r="AR41">
        <f>IF(COUNTIF(Material_Detail!$DE:$DE,$A41)&gt;0,IF(ISNUMBER(SEARCH("[済]",INDEX(Material_Detail!$D:$DC,MATCH($A41,Material_Detail!$DE:$DE,0)+1,43))),0,IFERROR(INDEX(Material_Detail!$D:$DC,MATCH($A41,Material_Detail!$DE:$DE,0),43),0)),SUMIFS(T_Shipments[Confirmed_Qty],T_Shipments[Part Name],$A41,T_Shipments[Effective_Week],43))</f>
        <v/>
      </c>
      <c r="AS41">
        <f>IF(COUNTIF(Material_Detail!$DE:$DE,$A41)&gt;0,IF(ISNUMBER(SEARCH("[済]",INDEX(Material_Detail!$D:$DC,MATCH($A41,Material_Detail!$DE:$DE,0)+1,44))),0,IFERROR(INDEX(Material_Detail!$D:$DC,MATCH($A41,Material_Detail!$DE:$DE,0),44),0)),SUMIFS(T_Shipments[Confirmed_Qty],T_Shipments[Part Name],$A41,T_Shipments[Effective_Week],44))</f>
        <v/>
      </c>
      <c r="AT41">
        <f>IF(COUNTIF(Material_Detail!$DE:$DE,$A41)&gt;0,IF(ISNUMBER(SEARCH("[済]",INDEX(Material_Detail!$D:$DC,MATCH($A41,Material_Detail!$DE:$DE,0)+1,45))),0,IFERROR(INDEX(Material_Detail!$D:$DC,MATCH($A41,Material_Detail!$DE:$DE,0),45),0)),SUMIFS(T_Shipments[Confirmed_Qty],T_Shipments[Part Name],$A41,T_Shipments[Effective_Week],45))</f>
        <v/>
      </c>
      <c r="AU41">
        <f>IF(COUNTIF(Material_Detail!$DE:$DE,$A41)&gt;0,IF(ISNUMBER(SEARCH("[済]",INDEX(Material_Detail!$D:$DC,MATCH($A41,Material_Detail!$DE:$DE,0)+1,46))),0,IFERROR(INDEX(Material_Detail!$D:$DC,MATCH($A41,Material_Detail!$DE:$DE,0),46),0)),SUMIFS(T_Shipments[Confirmed_Qty],T_Shipments[Part Name],$A41,T_Shipments[Effective_Week],46))</f>
        <v/>
      </c>
      <c r="AV41">
        <f>IF(COUNTIF(Material_Detail!$DE:$DE,$A41)&gt;0,IF(ISNUMBER(SEARCH("[済]",INDEX(Material_Detail!$D:$DC,MATCH($A41,Material_Detail!$DE:$DE,0)+1,47))),0,IFERROR(INDEX(Material_Detail!$D:$DC,MATCH($A41,Material_Detail!$DE:$DE,0),47),0)),SUMIFS(T_Shipments[Confirmed_Qty],T_Shipments[Part Name],$A41,T_Shipments[Effective_Week],47))</f>
        <v/>
      </c>
      <c r="AW41">
        <f>IF(COUNTIF(Material_Detail!$DE:$DE,$A41)&gt;0,IF(ISNUMBER(SEARCH("[済]",INDEX(Material_Detail!$D:$DC,MATCH($A41,Material_Detail!$DE:$DE,0)+1,48))),0,IFERROR(INDEX(Material_Detail!$D:$DC,MATCH($A41,Material_Detail!$DE:$DE,0),48),0)),SUMIFS(T_Shipments[Confirmed_Qty],T_Shipments[Part Name],$A41,T_Shipments[Effective_Week],48))</f>
        <v/>
      </c>
      <c r="AX41">
        <f>IF(COUNTIF(Material_Detail!$DE:$DE,$A41)&gt;0,IF(ISNUMBER(SEARCH("[済]",INDEX(Material_Detail!$D:$DC,MATCH($A41,Material_Detail!$DE:$DE,0)+1,49))),0,IFERROR(INDEX(Material_Detail!$D:$DC,MATCH($A41,Material_Detail!$DE:$DE,0),49),0)),SUMIFS(T_Shipments[Confirmed_Qty],T_Shipments[Part Name],$A41,T_Shipments[Effective_Week],49))</f>
        <v/>
      </c>
      <c r="AY41">
        <f>IF(COUNTIF(Material_Detail!$DE:$DE,$A41)&gt;0,IF(ISNUMBER(SEARCH("[済]",INDEX(Material_Detail!$D:$DC,MATCH($A41,Material_Detail!$DE:$DE,0)+1,50))),0,IFERROR(INDEX(Material_Detail!$D:$DC,MATCH($A41,Material_Detail!$DE:$DE,0),50),0)),SUMIFS(T_Shipments[Confirmed_Qty],T_Shipments[Part Name],$A41,T_Shipments[Effective_Week],50))</f>
        <v/>
      </c>
      <c r="AZ41">
        <f>IF(COUNTIF(Material_Detail!$DE:$DE,$A41)&gt;0,IF(ISNUMBER(SEARCH("[済]",INDEX(Material_Detail!$D:$DC,MATCH($A41,Material_Detail!$DE:$DE,0)+1,51))),0,IFERROR(INDEX(Material_Detail!$D:$DC,MATCH($A41,Material_Detail!$DE:$DE,0),51),0)),SUMIFS(T_Shipments[Confirmed_Qty],T_Shipments[Part Name],$A41,T_Shipments[Effective_Week],51))</f>
        <v/>
      </c>
      <c r="BA41">
        <f>IF(COUNTIF(Material_Detail!$DE:$DE,$A41)&gt;0,IF(ISNUMBER(SEARCH("[済]",INDEX(Material_Detail!$D:$DC,MATCH($A41,Material_Detail!$DE:$DE,0)+1,52))),0,IFERROR(INDEX(Material_Detail!$D:$DC,MATCH($A41,Material_Detail!$DE:$DE,0),52),0)),SUMIFS(T_Shipments[Confirmed_Qty],T_Shipments[Part Name],$A41,T_Shipments[Effective_Week],52))</f>
        <v/>
      </c>
      <c r="BB41">
        <f>IF(COUNTIF(Material_Detail!$DE:$DE,$A41)&gt;0,IF(ISNUMBER(SEARCH("[済]",INDEX(Material_Detail!$D:$DC,MATCH($A41,Material_Detail!$DE:$DE,0)+1,53))),0,IFERROR(INDEX(Material_Detail!$D:$DC,MATCH($A41,Material_Detail!$DE:$DE,0),53),0)),SUMIFS(T_Shipments[Confirmed_Qty],T_Shipments[Part Name],$A41,T_Shipments[Effective_Week],53))</f>
        <v/>
      </c>
      <c r="BC41">
        <f>IF(COUNTIF(Material_Detail!$DE:$DE,$A41)&gt;0,IF(ISNUMBER(SEARCH("[済]",INDEX(Material_Detail!$D:$DC,MATCH($A41,Material_Detail!$DE:$DE,0)+1,54))),0,IFERROR(INDEX(Material_Detail!$D:$DC,MATCH($A41,Material_Detail!$DE:$DE,0),54),0)),SUMIFS(T_Shipments[Confirmed_Qty],T_Shipments[Part Name],$A41,T_Shipments[Effective_Week],54))</f>
        <v/>
      </c>
      <c r="BD41">
        <f>IF(COUNTIF(Material_Detail!$DE:$DE,$A41)&gt;0,IF(ISNUMBER(SEARCH("[済]",INDEX(Material_Detail!$D:$DC,MATCH($A41,Material_Detail!$DE:$DE,0)+1,55))),0,IFERROR(INDEX(Material_Detail!$D:$DC,MATCH($A41,Material_Detail!$DE:$DE,0),55),0)),SUMIFS(T_Shipments[Confirmed_Qty],T_Shipments[Part Name],$A41,T_Shipments[Effective_Week],55))</f>
        <v/>
      </c>
      <c r="BE41">
        <f>IF(COUNTIF(Material_Detail!$DE:$DE,$A41)&gt;0,IF(ISNUMBER(SEARCH("[済]",INDEX(Material_Detail!$D:$DC,MATCH($A41,Material_Detail!$DE:$DE,0)+1,56))),0,IFERROR(INDEX(Material_Detail!$D:$DC,MATCH($A41,Material_Detail!$DE:$DE,0),56),0)),SUMIFS(T_Shipments[Confirmed_Qty],T_Shipments[Part Name],$A41,T_Shipments[Effective_Week],56))</f>
        <v/>
      </c>
      <c r="BF41">
        <f>IF(COUNTIF(Material_Detail!$DE:$DE,$A41)&gt;0,IF(ISNUMBER(SEARCH("[済]",INDEX(Material_Detail!$D:$DC,MATCH($A41,Material_Detail!$DE:$DE,0)+1,57))),0,IFERROR(INDEX(Material_Detail!$D:$DC,MATCH($A41,Material_Detail!$DE:$DE,0),57),0)),SUMIFS(T_Shipments[Confirmed_Qty],T_Shipments[Part Name],$A41,T_Shipments[Effective_Week],57))</f>
        <v/>
      </c>
      <c r="BG41">
        <f>IF(COUNTIF(Material_Detail!$DE:$DE,$A41)&gt;0,IF(ISNUMBER(SEARCH("[済]",INDEX(Material_Detail!$D:$DC,MATCH($A41,Material_Detail!$DE:$DE,0)+1,58))),0,IFERROR(INDEX(Material_Detail!$D:$DC,MATCH($A41,Material_Detail!$DE:$DE,0),58),0)),SUMIFS(T_Shipments[Confirmed_Qty],T_Shipments[Part Name],$A41,T_Shipments[Effective_Week],58))</f>
        <v/>
      </c>
      <c r="BH41">
        <f>IF(COUNTIF(Material_Detail!$DE:$DE,$A41)&gt;0,IF(ISNUMBER(SEARCH("[済]",INDEX(Material_Detail!$D:$DC,MATCH($A41,Material_Detail!$DE:$DE,0)+1,59))),0,IFERROR(INDEX(Material_Detail!$D:$DC,MATCH($A41,Material_Detail!$DE:$DE,0),59),0)),SUMIFS(T_Shipments[Confirmed_Qty],T_Shipments[Part Name],$A41,T_Shipments[Effective_Week],59))</f>
        <v/>
      </c>
      <c r="BI41">
        <f>IF(COUNTIF(Material_Detail!$DE:$DE,$A41)&gt;0,IF(ISNUMBER(SEARCH("[済]",INDEX(Material_Detail!$D:$DC,MATCH($A41,Material_Detail!$DE:$DE,0)+1,60))),0,IFERROR(INDEX(Material_Detail!$D:$DC,MATCH($A41,Material_Detail!$DE:$DE,0),60),0)),SUMIFS(T_Shipments[Confirmed_Qty],T_Shipments[Part Name],$A41,T_Shipments[Effective_Week],60))</f>
        <v/>
      </c>
      <c r="BJ41">
        <f>IF(COUNTIF(Material_Detail!$DE:$DE,$A41)&gt;0,IF(ISNUMBER(SEARCH("[済]",INDEX(Material_Detail!$D:$DC,MATCH($A41,Material_Detail!$DE:$DE,0)+1,61))),0,IFERROR(INDEX(Material_Detail!$D:$DC,MATCH($A41,Material_Detail!$DE:$DE,0),61),0)),SUMIFS(T_Shipments[Confirmed_Qty],T_Shipments[Part Name],$A41,T_Shipments[Effective_Week],61))</f>
        <v/>
      </c>
      <c r="BK41">
        <f>IF(COUNTIF(Material_Detail!$DE:$DE,$A41)&gt;0,IF(ISNUMBER(SEARCH("[済]",INDEX(Material_Detail!$D:$DC,MATCH($A41,Material_Detail!$DE:$DE,0)+1,62))),0,IFERROR(INDEX(Material_Detail!$D:$DC,MATCH($A41,Material_Detail!$DE:$DE,0),62),0)),SUMIFS(T_Shipments[Confirmed_Qty],T_Shipments[Part Name],$A41,T_Shipments[Effective_Week],62))</f>
        <v/>
      </c>
      <c r="BL41">
        <f>IF(COUNTIF(Material_Detail!$DE:$DE,$A41)&gt;0,IF(ISNUMBER(SEARCH("[済]",INDEX(Material_Detail!$D:$DC,MATCH($A41,Material_Detail!$DE:$DE,0)+1,63))),0,IFERROR(INDEX(Material_Detail!$D:$DC,MATCH($A41,Material_Detail!$DE:$DE,0),63),0)),SUMIFS(T_Shipments[Confirmed_Qty],T_Shipments[Part Name],$A41,T_Shipments[Effective_Week],63))</f>
        <v/>
      </c>
      <c r="BM41">
        <f>IF(COUNTIF(Material_Detail!$DE:$DE,$A41)&gt;0,IF(ISNUMBER(SEARCH("[済]",INDEX(Material_Detail!$D:$DC,MATCH($A41,Material_Detail!$DE:$DE,0)+1,64))),0,IFERROR(INDEX(Material_Detail!$D:$DC,MATCH($A41,Material_Detail!$DE:$DE,0),64),0)),SUMIFS(T_Shipments[Confirmed_Qty],T_Shipments[Part Name],$A41,T_Shipments[Effective_Week],64))</f>
        <v/>
      </c>
      <c r="BN41">
        <f>IF(COUNTIF(Material_Detail!$DE:$DE,$A41)&gt;0,IF(ISNUMBER(SEARCH("[済]",INDEX(Material_Detail!$D:$DC,MATCH($A41,Material_Detail!$DE:$DE,0)+1,65))),0,IFERROR(INDEX(Material_Detail!$D:$DC,MATCH($A41,Material_Detail!$DE:$DE,0),65),0)),SUMIFS(T_Shipments[Confirmed_Qty],T_Shipments[Part Name],$A41,T_Shipments[Effective_Week],65))</f>
        <v/>
      </c>
      <c r="BO41">
        <f>IF(COUNTIF(Material_Detail!$DE:$DE,$A41)&gt;0,IF(ISNUMBER(SEARCH("[済]",INDEX(Material_Detail!$D:$DC,MATCH($A41,Material_Detail!$DE:$DE,0)+1,66))),0,IFERROR(INDEX(Material_Detail!$D:$DC,MATCH($A41,Material_Detail!$DE:$DE,0),66),0)),SUMIFS(T_Shipments[Confirmed_Qty],T_Shipments[Part Name],$A41,T_Shipments[Effective_Week],66))</f>
        <v/>
      </c>
      <c r="BP41">
        <f>IF(COUNTIF(Material_Detail!$DE:$DE,$A41)&gt;0,IF(ISNUMBER(SEARCH("[済]",INDEX(Material_Detail!$D:$DC,MATCH($A41,Material_Detail!$DE:$DE,0)+1,67))),0,IFERROR(INDEX(Material_Detail!$D:$DC,MATCH($A41,Material_Detail!$DE:$DE,0),67),0)),SUMIFS(T_Shipments[Confirmed_Qty],T_Shipments[Part Name],$A41,T_Shipments[Effective_Week],67))</f>
        <v/>
      </c>
      <c r="BQ41">
        <f>IF(COUNTIF(Material_Detail!$DE:$DE,$A41)&gt;0,IF(ISNUMBER(SEARCH("[済]",INDEX(Material_Detail!$D:$DC,MATCH($A41,Material_Detail!$DE:$DE,0)+1,68))),0,IFERROR(INDEX(Material_Detail!$D:$DC,MATCH($A41,Material_Detail!$DE:$DE,0),68),0)),SUMIFS(T_Shipments[Confirmed_Qty],T_Shipments[Part Name],$A41,T_Shipments[Effective_Week],68))</f>
        <v/>
      </c>
      <c r="BR41">
        <f>IF(COUNTIF(Material_Detail!$DE:$DE,$A41)&gt;0,IF(ISNUMBER(SEARCH("[済]",INDEX(Material_Detail!$D:$DC,MATCH($A41,Material_Detail!$DE:$DE,0)+1,69))),0,IFERROR(INDEX(Material_Detail!$D:$DC,MATCH($A41,Material_Detail!$DE:$DE,0),69),0)),SUMIFS(T_Shipments[Confirmed_Qty],T_Shipments[Part Name],$A41,T_Shipments[Effective_Week],69))</f>
        <v/>
      </c>
      <c r="BS41">
        <f>IF(COUNTIF(Material_Detail!$DE:$DE,$A41)&gt;0,IF(ISNUMBER(SEARCH("[済]",INDEX(Material_Detail!$D:$DC,MATCH($A41,Material_Detail!$DE:$DE,0)+1,70))),0,IFERROR(INDEX(Material_Detail!$D:$DC,MATCH($A41,Material_Detail!$DE:$DE,0),70),0)),SUMIFS(T_Shipments[Confirmed_Qty],T_Shipments[Part Name],$A41,T_Shipments[Effective_Week],70))</f>
        <v/>
      </c>
      <c r="BT41">
        <f>IF(COUNTIF(Material_Detail!$DE:$DE,$A41)&gt;0,IF(ISNUMBER(SEARCH("[済]",INDEX(Material_Detail!$D:$DC,MATCH($A41,Material_Detail!$DE:$DE,0)+1,71))),0,IFERROR(INDEX(Material_Detail!$D:$DC,MATCH($A41,Material_Detail!$DE:$DE,0),71),0)),SUMIFS(T_Shipments[Confirmed_Qty],T_Shipments[Part Name],$A41,T_Shipments[Effective_Week],71))</f>
        <v/>
      </c>
      <c r="BU41">
        <f>IF(COUNTIF(Material_Detail!$DE:$DE,$A41)&gt;0,IF(ISNUMBER(SEARCH("[済]",INDEX(Material_Detail!$D:$DC,MATCH($A41,Material_Detail!$DE:$DE,0)+1,72))),0,IFERROR(INDEX(Material_Detail!$D:$DC,MATCH($A41,Material_Detail!$DE:$DE,0),72),0)),SUMIFS(T_Shipments[Confirmed_Qty],T_Shipments[Part Name],$A41,T_Shipments[Effective_Week],72))</f>
        <v/>
      </c>
      <c r="BV41">
        <f>IF(COUNTIF(Material_Detail!$DE:$DE,$A41)&gt;0,IF(ISNUMBER(SEARCH("[済]",INDEX(Material_Detail!$D:$DC,MATCH($A41,Material_Detail!$DE:$DE,0)+1,73))),0,IFERROR(INDEX(Material_Detail!$D:$DC,MATCH($A41,Material_Detail!$DE:$DE,0),73),0)),SUMIFS(T_Shipments[Confirmed_Qty],T_Shipments[Part Name],$A41,T_Shipments[Effective_Week],73))</f>
        <v/>
      </c>
      <c r="BW41">
        <f>IF(COUNTIF(Material_Detail!$DE:$DE,$A41)&gt;0,IF(ISNUMBER(SEARCH("[済]",INDEX(Material_Detail!$D:$DC,MATCH($A41,Material_Detail!$DE:$DE,0)+1,74))),0,IFERROR(INDEX(Material_Detail!$D:$DC,MATCH($A41,Material_Detail!$DE:$DE,0),74),0)),SUMIFS(T_Shipments[Confirmed_Qty],T_Shipments[Part Name],$A41,T_Shipments[Effective_Week],74))</f>
        <v/>
      </c>
      <c r="BX41">
        <f>IF(COUNTIF(Material_Detail!$DE:$DE,$A41)&gt;0,IF(ISNUMBER(SEARCH("[済]",INDEX(Material_Detail!$D:$DC,MATCH($A41,Material_Detail!$DE:$DE,0)+1,75))),0,IFERROR(INDEX(Material_Detail!$D:$DC,MATCH($A41,Material_Detail!$DE:$DE,0),75),0)),SUMIFS(T_Shipments[Confirmed_Qty],T_Shipments[Part Name],$A41,T_Shipments[Effective_Week],75))</f>
        <v/>
      </c>
      <c r="BY41">
        <f>IF(COUNTIF(Material_Detail!$DE:$DE,$A41)&gt;0,IF(ISNUMBER(SEARCH("[済]",INDEX(Material_Detail!$D:$DC,MATCH($A41,Material_Detail!$DE:$DE,0)+1,76))),0,IFERROR(INDEX(Material_Detail!$D:$DC,MATCH($A41,Material_Detail!$DE:$DE,0),76),0)),SUMIFS(T_Shipments[Confirmed_Qty],T_Shipments[Part Name],$A41,T_Shipments[Effective_Week],76))</f>
        <v/>
      </c>
      <c r="BZ41">
        <f>IF(COUNTIF(Material_Detail!$DE:$DE,$A41)&gt;0,IF(ISNUMBER(SEARCH("[済]",INDEX(Material_Detail!$D:$DC,MATCH($A41,Material_Detail!$DE:$DE,0)+1,77))),0,IFERROR(INDEX(Material_Detail!$D:$DC,MATCH($A41,Material_Detail!$DE:$DE,0),77),0)),SUMIFS(T_Shipments[Confirmed_Qty],T_Shipments[Part Name],$A41,T_Shipments[Effective_Week],77))</f>
        <v/>
      </c>
      <c r="CA41">
        <f>IF(COUNTIF(Material_Detail!$DE:$DE,$A41)&gt;0,IF(ISNUMBER(SEARCH("[済]",INDEX(Material_Detail!$D:$DC,MATCH($A41,Material_Detail!$DE:$DE,0)+1,78))),0,IFERROR(INDEX(Material_Detail!$D:$DC,MATCH($A41,Material_Detail!$DE:$DE,0),78),0)),SUMIFS(T_Shipments[Confirmed_Qty],T_Shipments[Part Name],$A41,T_Shipments[Effective_Week],78))</f>
        <v/>
      </c>
      <c r="CB41">
        <f>IF(COUNTIF(Material_Detail!$DE:$DE,$A41)&gt;0,IF(ISNUMBER(SEARCH("[済]",INDEX(Material_Detail!$D:$DC,MATCH($A41,Material_Detail!$DE:$DE,0)+1,79))),0,IFERROR(INDEX(Material_Detail!$D:$DC,MATCH($A41,Material_Detail!$DE:$DE,0),79),0)),SUMIFS(T_Shipments[Confirmed_Qty],T_Shipments[Part Name],$A41,T_Shipments[Effective_Week],79))</f>
        <v/>
      </c>
      <c r="CC41">
        <f>IF(COUNTIF(Material_Detail!$DE:$DE,$A41)&gt;0,IF(ISNUMBER(SEARCH("[済]",INDEX(Material_Detail!$D:$DC,MATCH($A41,Material_Detail!$DE:$DE,0)+1,80))),0,IFERROR(INDEX(Material_Detail!$D:$DC,MATCH($A41,Material_Detail!$DE:$DE,0),80),0)),SUMIFS(T_Shipments[Confirmed_Qty],T_Shipments[Part Name],$A41,T_Shipments[Effective_Week],80))</f>
        <v/>
      </c>
      <c r="CD41">
        <f>IF(COUNTIF(Material_Detail!$DE:$DE,$A41)&gt;0,IF(ISNUMBER(SEARCH("[済]",INDEX(Material_Detail!$D:$DC,MATCH($A41,Material_Detail!$DE:$DE,0)+1,81))),0,IFERROR(INDEX(Material_Detail!$D:$DC,MATCH($A41,Material_Detail!$DE:$DE,0),81),0)),SUMIFS(T_Shipments[Confirmed_Qty],T_Shipments[Part Name],$A41,T_Shipments[Effective_Week],81))</f>
        <v/>
      </c>
      <c r="CE41">
        <f>IF(COUNTIF(Material_Detail!$DE:$DE,$A41)&gt;0,IF(ISNUMBER(SEARCH("[済]",INDEX(Material_Detail!$D:$DC,MATCH($A41,Material_Detail!$DE:$DE,0)+1,82))),0,IFERROR(INDEX(Material_Detail!$D:$DC,MATCH($A41,Material_Detail!$DE:$DE,0),82),0)),SUMIFS(T_Shipments[Confirmed_Qty],T_Shipments[Part Name],$A41,T_Shipments[Effective_Week],82))</f>
        <v/>
      </c>
      <c r="CF41">
        <f>IF(COUNTIF(Material_Detail!$DE:$DE,$A41)&gt;0,IF(ISNUMBER(SEARCH("[済]",INDEX(Material_Detail!$D:$DC,MATCH($A41,Material_Detail!$DE:$DE,0)+1,83))),0,IFERROR(INDEX(Material_Detail!$D:$DC,MATCH($A41,Material_Detail!$DE:$DE,0),83),0)),SUMIFS(T_Shipments[Confirmed_Qty],T_Shipments[Part Name],$A41,T_Shipments[Effective_Week],83))</f>
        <v/>
      </c>
      <c r="CG41">
        <f>IF(COUNTIF(Material_Detail!$DE:$DE,$A41)&gt;0,IF(ISNUMBER(SEARCH("[済]",INDEX(Material_Detail!$D:$DC,MATCH($A41,Material_Detail!$DE:$DE,0)+1,84))),0,IFERROR(INDEX(Material_Detail!$D:$DC,MATCH($A41,Material_Detail!$DE:$DE,0),84),0)),SUMIFS(T_Shipments[Confirmed_Qty],T_Shipments[Part Name],$A41,T_Shipments[Effective_Week],84))</f>
        <v/>
      </c>
      <c r="CH41">
        <f>IF(COUNTIF(Material_Detail!$DE:$DE,$A41)&gt;0,IF(ISNUMBER(SEARCH("[済]",INDEX(Material_Detail!$D:$DC,MATCH($A41,Material_Detail!$DE:$DE,0)+1,85))),0,IFERROR(INDEX(Material_Detail!$D:$DC,MATCH($A41,Material_Detail!$DE:$DE,0),85),0)),SUMIFS(T_Shipments[Confirmed_Qty],T_Shipments[Part Name],$A41,T_Shipments[Effective_Week],85))</f>
        <v/>
      </c>
      <c r="CI41">
        <f>IF(COUNTIF(Material_Detail!$DE:$DE,$A41)&gt;0,IF(ISNUMBER(SEARCH("[済]",INDEX(Material_Detail!$D:$DC,MATCH($A41,Material_Detail!$DE:$DE,0)+1,86))),0,IFERROR(INDEX(Material_Detail!$D:$DC,MATCH($A41,Material_Detail!$DE:$DE,0),86),0)),SUMIFS(T_Shipments[Confirmed_Qty],T_Shipments[Part Name],$A41,T_Shipments[Effective_Week],86))</f>
        <v/>
      </c>
      <c r="CJ41">
        <f>IF(COUNTIF(Material_Detail!$DE:$DE,$A41)&gt;0,IF(ISNUMBER(SEARCH("[済]",INDEX(Material_Detail!$D:$DC,MATCH($A41,Material_Detail!$DE:$DE,0)+1,87))),0,IFERROR(INDEX(Material_Detail!$D:$DC,MATCH($A41,Material_Detail!$DE:$DE,0),87),0)),SUMIFS(T_Shipments[Confirmed_Qty],T_Shipments[Part Name],$A41,T_Shipments[Effective_Week],87))</f>
        <v/>
      </c>
      <c r="CK41">
        <f>IF(COUNTIF(Material_Detail!$DE:$DE,$A41)&gt;0,IF(ISNUMBER(SEARCH("[済]",INDEX(Material_Detail!$D:$DC,MATCH($A41,Material_Detail!$DE:$DE,0)+1,88))),0,IFERROR(INDEX(Material_Detail!$D:$DC,MATCH($A41,Material_Detail!$DE:$DE,0),88),0)),SUMIFS(T_Shipments[Confirmed_Qty],T_Shipments[Part Name],$A41,T_Shipments[Effective_Week],88))</f>
        <v/>
      </c>
      <c r="CL41">
        <f>IF(COUNTIF(Material_Detail!$DE:$DE,$A41)&gt;0,IF(ISNUMBER(SEARCH("[済]",INDEX(Material_Detail!$D:$DC,MATCH($A41,Material_Detail!$DE:$DE,0)+1,89))),0,IFERROR(INDEX(Material_Detail!$D:$DC,MATCH($A41,Material_Detail!$DE:$DE,0),89),0)),SUMIFS(T_Shipments[Confirmed_Qty],T_Shipments[Part Name],$A41,T_Shipments[Effective_Week],89))</f>
        <v/>
      </c>
      <c r="CM41">
        <f>IF(COUNTIF(Material_Detail!$DE:$DE,$A41)&gt;0,IF(ISNUMBER(SEARCH("[済]",INDEX(Material_Detail!$D:$DC,MATCH($A41,Material_Detail!$DE:$DE,0)+1,90))),0,IFERROR(INDEX(Material_Detail!$D:$DC,MATCH($A41,Material_Detail!$DE:$DE,0),90),0)),SUMIFS(T_Shipments[Confirmed_Qty],T_Shipments[Part Name],$A41,T_Shipments[Effective_Week],90))</f>
        <v/>
      </c>
      <c r="CN41">
        <f>IF(COUNTIF(Material_Detail!$DE:$DE,$A41)&gt;0,IF(ISNUMBER(SEARCH("[済]",INDEX(Material_Detail!$D:$DC,MATCH($A41,Material_Detail!$DE:$DE,0)+1,91))),0,IFERROR(INDEX(Material_Detail!$D:$DC,MATCH($A41,Material_Detail!$DE:$DE,0),91),0)),SUMIFS(T_Shipments[Confirmed_Qty],T_Shipments[Part Name],$A41,T_Shipments[Effective_Week],91))</f>
        <v/>
      </c>
      <c r="CO41">
        <f>IF(COUNTIF(Material_Detail!$DE:$DE,$A41)&gt;0,IF(ISNUMBER(SEARCH("[済]",INDEX(Material_Detail!$D:$DC,MATCH($A41,Material_Detail!$DE:$DE,0)+1,92))),0,IFERROR(INDEX(Material_Detail!$D:$DC,MATCH($A41,Material_Detail!$DE:$DE,0),92),0)),SUMIFS(T_Shipments[Confirmed_Qty],T_Shipments[Part Name],$A41,T_Shipments[Effective_Week],92))</f>
        <v/>
      </c>
      <c r="CP41">
        <f>IF(COUNTIF(Material_Detail!$DE:$DE,$A41)&gt;0,IF(ISNUMBER(SEARCH("[済]",INDEX(Material_Detail!$D:$DC,MATCH($A41,Material_Detail!$DE:$DE,0)+1,93))),0,IFERROR(INDEX(Material_Detail!$D:$DC,MATCH($A41,Material_Detail!$DE:$DE,0),93),0)),SUMIFS(T_Shipments[Confirmed_Qty],T_Shipments[Part Name],$A41,T_Shipments[Effective_Week],93))</f>
        <v/>
      </c>
      <c r="CQ41">
        <f>IF(COUNTIF(Material_Detail!$DE:$DE,$A41)&gt;0,IF(ISNUMBER(SEARCH("[済]",INDEX(Material_Detail!$D:$DC,MATCH($A41,Material_Detail!$DE:$DE,0)+1,94))),0,IFERROR(INDEX(Material_Detail!$D:$DC,MATCH($A41,Material_Detail!$DE:$DE,0),94),0)),SUMIFS(T_Shipments[Confirmed_Qty],T_Shipments[Part Name],$A41,T_Shipments[Effective_Week],94))</f>
        <v/>
      </c>
      <c r="CR41">
        <f>IF(COUNTIF(Material_Detail!$DE:$DE,$A41)&gt;0,IF(ISNUMBER(SEARCH("[済]",INDEX(Material_Detail!$D:$DC,MATCH($A41,Material_Detail!$DE:$DE,0)+1,95))),0,IFERROR(INDEX(Material_Detail!$D:$DC,MATCH($A41,Material_Detail!$DE:$DE,0),95),0)),SUMIFS(T_Shipments[Confirmed_Qty],T_Shipments[Part Name],$A41,T_Shipments[Effective_Week],95))</f>
        <v/>
      </c>
      <c r="CS41">
        <f>IF(COUNTIF(Material_Detail!$DE:$DE,$A41)&gt;0,IF(ISNUMBER(SEARCH("[済]",INDEX(Material_Detail!$D:$DC,MATCH($A41,Material_Detail!$DE:$DE,0)+1,96))),0,IFERROR(INDEX(Material_Detail!$D:$DC,MATCH($A41,Material_Detail!$DE:$DE,0),96),0)),SUMIFS(T_Shipments[Confirmed_Qty],T_Shipments[Part Name],$A41,T_Shipments[Effective_Week],96))</f>
        <v/>
      </c>
      <c r="CT41">
        <f>IF(COUNTIF(Material_Detail!$DE:$DE,$A41)&gt;0,IF(ISNUMBER(SEARCH("[済]",INDEX(Material_Detail!$D:$DC,MATCH($A41,Material_Detail!$DE:$DE,0)+1,97))),0,IFERROR(INDEX(Material_Detail!$D:$DC,MATCH($A41,Material_Detail!$DE:$DE,0),97),0)),SUMIFS(T_Shipments[Confirmed_Qty],T_Shipments[Part Name],$A41,T_Shipments[Effective_Week],97))</f>
        <v/>
      </c>
      <c r="CU41">
        <f>IF(COUNTIF(Material_Detail!$DE:$DE,$A41)&gt;0,IF(ISNUMBER(SEARCH("[済]",INDEX(Material_Detail!$D:$DC,MATCH($A41,Material_Detail!$DE:$DE,0)+1,98))),0,IFERROR(INDEX(Material_Detail!$D:$DC,MATCH($A41,Material_Detail!$DE:$DE,0),98),0)),SUMIFS(T_Shipments[Confirmed_Qty],T_Shipments[Part Name],$A41,T_Shipments[Effective_Week],98))</f>
        <v/>
      </c>
      <c r="CV41">
        <f>IF(COUNTIF(Material_Detail!$DE:$DE,$A41)&gt;0,IF(ISNUMBER(SEARCH("[済]",INDEX(Material_Detail!$D:$DC,MATCH($A41,Material_Detail!$DE:$DE,0)+1,99))),0,IFERROR(INDEX(Material_Detail!$D:$DC,MATCH($A41,Material_Detail!$DE:$DE,0),99),0)),SUMIFS(T_Shipments[Confirmed_Qty],T_Shipments[Part Name],$A41,T_Shipments[Effective_Week],99))</f>
        <v/>
      </c>
      <c r="CW41">
        <f>IF(COUNTIF(Material_Detail!$DE:$DE,$A41)&gt;0,IF(ISNUMBER(SEARCH("[済]",INDEX(Material_Detail!$D:$DC,MATCH($A41,Material_Detail!$DE:$DE,0)+1,100))),0,IFERROR(INDEX(Material_Detail!$D:$DC,MATCH($A41,Material_Detail!$DE:$DE,0),100),0)),SUMIFS(T_Shipments[Confirmed_Qty],T_Shipments[Part Name],$A41,T_Shipments[Effective_Week],100))</f>
        <v/>
      </c>
      <c r="CX41">
        <f>IF(COUNTIF(Material_Detail!$DE:$DE,$A41)&gt;0,IF(ISNUMBER(SEARCH("[済]",INDEX(Material_Detail!$D:$DC,MATCH($A41,Material_Detail!$DE:$DE,0)+1,101))),0,IFERROR(INDEX(Material_Detail!$D:$DC,MATCH($A41,Material_Detail!$DE:$DE,0),101),0)),SUMIFS(T_Shipments[Confirmed_Qty],T_Shipments[Part Name],$A41,T_Shipments[Effective_Week],101))</f>
        <v/>
      </c>
      <c r="CY41">
        <f>IF(COUNTIF(Material_Detail!$DE:$DE,$A41)&gt;0,IF(ISNUMBER(SEARCH("[済]",INDEX(Material_Detail!$D:$DC,MATCH($A41,Material_Detail!$DE:$DE,0)+1,102))),0,IFERROR(INDEX(Material_Detail!$D:$DC,MATCH($A41,Material_Detail!$DE:$DE,0),102),0)),SUMIFS(T_Shipments[Confirmed_Qty],T_Shipments[Part Name],$A41,T_Shipments[Effective_Week],102))</f>
        <v/>
      </c>
      <c r="CZ41">
        <f>IF(COUNTIF(Material_Detail!$DE:$DE,$A41)&gt;0,IF(ISNUMBER(SEARCH("[済]",INDEX(Material_Detail!$D:$DC,MATCH($A41,Material_Detail!$DE:$DE,0)+1,103))),0,IFERROR(INDEX(Material_Detail!$D:$DC,MATCH($A41,Material_Detail!$DE:$DE,0),103),0)),SUMIFS(T_Shipments[Confirmed_Qty],T_Shipments[Part Name],$A41,T_Shipments[Effective_Week],103))</f>
        <v/>
      </c>
      <c r="DA41">
        <f>IF(COUNTIF(Material_Detail!$DE:$DE,$A41)&gt;0,IF(ISNUMBER(SEARCH("[済]",INDEX(Material_Detail!$D:$DC,MATCH($A41,Material_Detail!$DE:$DE,0)+1,104))),0,IFERROR(INDEX(Material_Detail!$D:$DC,MATCH($A41,Material_Detail!$DE:$DE,0),104),0)),SUMIFS(T_Shipments[Confirmed_Qty],T_Shipments[Part Name],$A41,T_Shipments[Effective_Week],104))</f>
        <v/>
      </c>
    </row>
    <row r="42">
      <c r="A42" t="inlineStr">
        <is>
          <t>CHEM-1730</t>
        </is>
      </c>
      <c r="B42">
        <f>IF(COUNTIF(Material_Detail!$DE:$DE,$A42)&gt;0,IF(ISNUMBER(SEARCH("[済]",INDEX(Material_Detail!$D:$DC,MATCH($A42,Material_Detail!$DE:$DE,0)+1,1))),0,IFERROR(INDEX(Material_Detail!$D:$DC,MATCH($A42,Material_Detail!$DE:$DE,0),1),0)),SUMIFS(T_Shipments[Confirmed_Qty],T_Shipments[Part Name],$A42,T_Shipments[Effective_Week],1))</f>
        <v/>
      </c>
      <c r="C42">
        <f>IF(COUNTIF(Material_Detail!$DE:$DE,$A42)&gt;0,IF(ISNUMBER(SEARCH("[済]",INDEX(Material_Detail!$D:$DC,MATCH($A42,Material_Detail!$DE:$DE,0)+1,2))),0,IFERROR(INDEX(Material_Detail!$D:$DC,MATCH($A42,Material_Detail!$DE:$DE,0),2),0)),SUMIFS(T_Shipments[Confirmed_Qty],T_Shipments[Part Name],$A42,T_Shipments[Effective_Week],2))</f>
        <v/>
      </c>
      <c r="D42">
        <f>IF(COUNTIF(Material_Detail!$DE:$DE,$A42)&gt;0,IF(ISNUMBER(SEARCH("[済]",INDEX(Material_Detail!$D:$DC,MATCH($A42,Material_Detail!$DE:$DE,0)+1,3))),0,IFERROR(INDEX(Material_Detail!$D:$DC,MATCH($A42,Material_Detail!$DE:$DE,0),3),0)),SUMIFS(T_Shipments[Confirmed_Qty],T_Shipments[Part Name],$A42,T_Shipments[Effective_Week],3))</f>
        <v/>
      </c>
      <c r="E42">
        <f>IF(COUNTIF(Material_Detail!$DE:$DE,$A42)&gt;0,IF(ISNUMBER(SEARCH("[済]",INDEX(Material_Detail!$D:$DC,MATCH($A42,Material_Detail!$DE:$DE,0)+1,4))),0,IFERROR(INDEX(Material_Detail!$D:$DC,MATCH($A42,Material_Detail!$DE:$DE,0),4),0)),SUMIFS(T_Shipments[Confirmed_Qty],T_Shipments[Part Name],$A42,T_Shipments[Effective_Week],4))</f>
        <v/>
      </c>
      <c r="F42">
        <f>IF(COUNTIF(Material_Detail!$DE:$DE,$A42)&gt;0,IF(ISNUMBER(SEARCH("[済]",INDEX(Material_Detail!$D:$DC,MATCH($A42,Material_Detail!$DE:$DE,0)+1,5))),0,IFERROR(INDEX(Material_Detail!$D:$DC,MATCH($A42,Material_Detail!$DE:$DE,0),5),0)),SUMIFS(T_Shipments[Confirmed_Qty],T_Shipments[Part Name],$A42,T_Shipments[Effective_Week],5))</f>
        <v/>
      </c>
      <c r="G42">
        <f>IF(COUNTIF(Material_Detail!$DE:$DE,$A42)&gt;0,IF(ISNUMBER(SEARCH("[済]",INDEX(Material_Detail!$D:$DC,MATCH($A42,Material_Detail!$DE:$DE,0)+1,6))),0,IFERROR(INDEX(Material_Detail!$D:$DC,MATCH($A42,Material_Detail!$DE:$DE,0),6),0)),SUMIFS(T_Shipments[Confirmed_Qty],T_Shipments[Part Name],$A42,T_Shipments[Effective_Week],6))</f>
        <v/>
      </c>
      <c r="H42">
        <f>IF(COUNTIF(Material_Detail!$DE:$DE,$A42)&gt;0,IF(ISNUMBER(SEARCH("[済]",INDEX(Material_Detail!$D:$DC,MATCH($A42,Material_Detail!$DE:$DE,0)+1,7))),0,IFERROR(INDEX(Material_Detail!$D:$DC,MATCH($A42,Material_Detail!$DE:$DE,0),7),0)),SUMIFS(T_Shipments[Confirmed_Qty],T_Shipments[Part Name],$A42,T_Shipments[Effective_Week],7))</f>
        <v/>
      </c>
      <c r="I42">
        <f>IF(COUNTIF(Material_Detail!$DE:$DE,$A42)&gt;0,IF(ISNUMBER(SEARCH("[済]",INDEX(Material_Detail!$D:$DC,MATCH($A42,Material_Detail!$DE:$DE,0)+1,8))),0,IFERROR(INDEX(Material_Detail!$D:$DC,MATCH($A42,Material_Detail!$DE:$DE,0),8),0)),SUMIFS(T_Shipments[Confirmed_Qty],T_Shipments[Part Name],$A42,T_Shipments[Effective_Week],8))</f>
        <v/>
      </c>
      <c r="J42">
        <f>IF(COUNTIF(Material_Detail!$DE:$DE,$A42)&gt;0,IF(ISNUMBER(SEARCH("[済]",INDEX(Material_Detail!$D:$DC,MATCH($A42,Material_Detail!$DE:$DE,0)+1,9))),0,IFERROR(INDEX(Material_Detail!$D:$DC,MATCH($A42,Material_Detail!$DE:$DE,0),9),0)),SUMIFS(T_Shipments[Confirmed_Qty],T_Shipments[Part Name],$A42,T_Shipments[Effective_Week],9))</f>
        <v/>
      </c>
      <c r="K42">
        <f>IF(COUNTIF(Material_Detail!$DE:$DE,$A42)&gt;0,IF(ISNUMBER(SEARCH("[済]",INDEX(Material_Detail!$D:$DC,MATCH($A42,Material_Detail!$DE:$DE,0)+1,10))),0,IFERROR(INDEX(Material_Detail!$D:$DC,MATCH($A42,Material_Detail!$DE:$DE,0),10),0)),SUMIFS(T_Shipments[Confirmed_Qty],T_Shipments[Part Name],$A42,T_Shipments[Effective_Week],10))</f>
        <v/>
      </c>
      <c r="L42">
        <f>IF(COUNTIF(Material_Detail!$DE:$DE,$A42)&gt;0,IF(ISNUMBER(SEARCH("[済]",INDEX(Material_Detail!$D:$DC,MATCH($A42,Material_Detail!$DE:$DE,0)+1,11))),0,IFERROR(INDEX(Material_Detail!$D:$DC,MATCH($A42,Material_Detail!$DE:$DE,0),11),0)),SUMIFS(T_Shipments[Confirmed_Qty],T_Shipments[Part Name],$A42,T_Shipments[Effective_Week],11))</f>
        <v/>
      </c>
      <c r="M42">
        <f>IF(COUNTIF(Material_Detail!$DE:$DE,$A42)&gt;0,IF(ISNUMBER(SEARCH("[済]",INDEX(Material_Detail!$D:$DC,MATCH($A42,Material_Detail!$DE:$DE,0)+1,12))),0,IFERROR(INDEX(Material_Detail!$D:$DC,MATCH($A42,Material_Detail!$DE:$DE,0),12),0)),SUMIFS(T_Shipments[Confirmed_Qty],T_Shipments[Part Name],$A42,T_Shipments[Effective_Week],12))</f>
        <v/>
      </c>
      <c r="N42">
        <f>IF(COUNTIF(Material_Detail!$DE:$DE,$A42)&gt;0,IF(ISNUMBER(SEARCH("[済]",INDEX(Material_Detail!$D:$DC,MATCH($A42,Material_Detail!$DE:$DE,0)+1,13))),0,IFERROR(INDEX(Material_Detail!$D:$DC,MATCH($A42,Material_Detail!$DE:$DE,0),13),0)),SUMIFS(T_Shipments[Confirmed_Qty],T_Shipments[Part Name],$A42,T_Shipments[Effective_Week],13))</f>
        <v/>
      </c>
      <c r="O42">
        <f>IF(COUNTIF(Material_Detail!$DE:$DE,$A42)&gt;0,IF(ISNUMBER(SEARCH("[済]",INDEX(Material_Detail!$D:$DC,MATCH($A42,Material_Detail!$DE:$DE,0)+1,14))),0,IFERROR(INDEX(Material_Detail!$D:$DC,MATCH($A42,Material_Detail!$DE:$DE,0),14),0)),SUMIFS(T_Shipments[Confirmed_Qty],T_Shipments[Part Name],$A42,T_Shipments[Effective_Week],14))</f>
        <v/>
      </c>
      <c r="P42">
        <f>IF(COUNTIF(Material_Detail!$DE:$DE,$A42)&gt;0,IF(ISNUMBER(SEARCH("[済]",INDEX(Material_Detail!$D:$DC,MATCH($A42,Material_Detail!$DE:$DE,0)+1,15))),0,IFERROR(INDEX(Material_Detail!$D:$DC,MATCH($A42,Material_Detail!$DE:$DE,0),15),0)),SUMIFS(T_Shipments[Confirmed_Qty],T_Shipments[Part Name],$A42,T_Shipments[Effective_Week],15))</f>
        <v/>
      </c>
      <c r="Q42">
        <f>IF(COUNTIF(Material_Detail!$DE:$DE,$A42)&gt;0,IF(ISNUMBER(SEARCH("[済]",INDEX(Material_Detail!$D:$DC,MATCH($A42,Material_Detail!$DE:$DE,0)+1,16))),0,IFERROR(INDEX(Material_Detail!$D:$DC,MATCH($A42,Material_Detail!$DE:$DE,0),16),0)),SUMIFS(T_Shipments[Confirmed_Qty],T_Shipments[Part Name],$A42,T_Shipments[Effective_Week],16))</f>
        <v/>
      </c>
      <c r="R42">
        <f>IF(COUNTIF(Material_Detail!$DE:$DE,$A42)&gt;0,IF(ISNUMBER(SEARCH("[済]",INDEX(Material_Detail!$D:$DC,MATCH($A42,Material_Detail!$DE:$DE,0)+1,17))),0,IFERROR(INDEX(Material_Detail!$D:$DC,MATCH($A42,Material_Detail!$DE:$DE,0),17),0)),SUMIFS(T_Shipments[Confirmed_Qty],T_Shipments[Part Name],$A42,T_Shipments[Effective_Week],17))</f>
        <v/>
      </c>
      <c r="S42">
        <f>IF(COUNTIF(Material_Detail!$DE:$DE,$A42)&gt;0,IF(ISNUMBER(SEARCH("[済]",INDEX(Material_Detail!$D:$DC,MATCH($A42,Material_Detail!$DE:$DE,0)+1,18))),0,IFERROR(INDEX(Material_Detail!$D:$DC,MATCH($A42,Material_Detail!$DE:$DE,0),18),0)),SUMIFS(T_Shipments[Confirmed_Qty],T_Shipments[Part Name],$A42,T_Shipments[Effective_Week],18))</f>
        <v/>
      </c>
      <c r="T42">
        <f>IF(COUNTIF(Material_Detail!$DE:$DE,$A42)&gt;0,IF(ISNUMBER(SEARCH("[済]",INDEX(Material_Detail!$D:$DC,MATCH($A42,Material_Detail!$DE:$DE,0)+1,19))),0,IFERROR(INDEX(Material_Detail!$D:$DC,MATCH($A42,Material_Detail!$DE:$DE,0),19),0)),SUMIFS(T_Shipments[Confirmed_Qty],T_Shipments[Part Name],$A42,T_Shipments[Effective_Week],19))</f>
        <v/>
      </c>
      <c r="U42">
        <f>IF(COUNTIF(Material_Detail!$DE:$DE,$A42)&gt;0,IF(ISNUMBER(SEARCH("[済]",INDEX(Material_Detail!$D:$DC,MATCH($A42,Material_Detail!$DE:$DE,0)+1,20))),0,IFERROR(INDEX(Material_Detail!$D:$DC,MATCH($A42,Material_Detail!$DE:$DE,0),20),0)),SUMIFS(T_Shipments[Confirmed_Qty],T_Shipments[Part Name],$A42,T_Shipments[Effective_Week],20))</f>
        <v/>
      </c>
      <c r="V42">
        <f>IF(COUNTIF(Material_Detail!$DE:$DE,$A42)&gt;0,IF(ISNUMBER(SEARCH("[済]",INDEX(Material_Detail!$D:$DC,MATCH($A42,Material_Detail!$DE:$DE,0)+1,21))),0,IFERROR(INDEX(Material_Detail!$D:$DC,MATCH($A42,Material_Detail!$DE:$DE,0),21),0)),SUMIFS(T_Shipments[Confirmed_Qty],T_Shipments[Part Name],$A42,T_Shipments[Effective_Week],21))</f>
        <v/>
      </c>
      <c r="W42">
        <f>IF(COUNTIF(Material_Detail!$DE:$DE,$A42)&gt;0,IF(ISNUMBER(SEARCH("[済]",INDEX(Material_Detail!$D:$DC,MATCH($A42,Material_Detail!$DE:$DE,0)+1,22))),0,IFERROR(INDEX(Material_Detail!$D:$DC,MATCH($A42,Material_Detail!$DE:$DE,0),22),0)),SUMIFS(T_Shipments[Confirmed_Qty],T_Shipments[Part Name],$A42,T_Shipments[Effective_Week],22))</f>
        <v/>
      </c>
      <c r="X42">
        <f>IF(COUNTIF(Material_Detail!$DE:$DE,$A42)&gt;0,IF(ISNUMBER(SEARCH("[済]",INDEX(Material_Detail!$D:$DC,MATCH($A42,Material_Detail!$DE:$DE,0)+1,23))),0,IFERROR(INDEX(Material_Detail!$D:$DC,MATCH($A42,Material_Detail!$DE:$DE,0),23),0)),SUMIFS(T_Shipments[Confirmed_Qty],T_Shipments[Part Name],$A42,T_Shipments[Effective_Week],23))</f>
        <v/>
      </c>
      <c r="Y42">
        <f>IF(COUNTIF(Material_Detail!$DE:$DE,$A42)&gt;0,IF(ISNUMBER(SEARCH("[済]",INDEX(Material_Detail!$D:$DC,MATCH($A42,Material_Detail!$DE:$DE,0)+1,24))),0,IFERROR(INDEX(Material_Detail!$D:$DC,MATCH($A42,Material_Detail!$DE:$DE,0),24),0)),SUMIFS(T_Shipments[Confirmed_Qty],T_Shipments[Part Name],$A42,T_Shipments[Effective_Week],24))</f>
        <v/>
      </c>
      <c r="Z42">
        <f>IF(COUNTIF(Material_Detail!$DE:$DE,$A42)&gt;0,IF(ISNUMBER(SEARCH("[済]",INDEX(Material_Detail!$D:$DC,MATCH($A42,Material_Detail!$DE:$DE,0)+1,25))),0,IFERROR(INDEX(Material_Detail!$D:$DC,MATCH($A42,Material_Detail!$DE:$DE,0),25),0)),SUMIFS(T_Shipments[Confirmed_Qty],T_Shipments[Part Name],$A42,T_Shipments[Effective_Week],25))</f>
        <v/>
      </c>
      <c r="AA42">
        <f>IF(COUNTIF(Material_Detail!$DE:$DE,$A42)&gt;0,IF(ISNUMBER(SEARCH("[済]",INDEX(Material_Detail!$D:$DC,MATCH($A42,Material_Detail!$DE:$DE,0)+1,26))),0,IFERROR(INDEX(Material_Detail!$D:$DC,MATCH($A42,Material_Detail!$DE:$DE,0),26),0)),SUMIFS(T_Shipments[Confirmed_Qty],T_Shipments[Part Name],$A42,T_Shipments[Effective_Week],26))</f>
        <v/>
      </c>
      <c r="AB42">
        <f>IF(COUNTIF(Material_Detail!$DE:$DE,$A42)&gt;0,IF(ISNUMBER(SEARCH("[済]",INDEX(Material_Detail!$D:$DC,MATCH($A42,Material_Detail!$DE:$DE,0)+1,27))),0,IFERROR(INDEX(Material_Detail!$D:$DC,MATCH($A42,Material_Detail!$DE:$DE,0),27),0)),SUMIFS(T_Shipments[Confirmed_Qty],T_Shipments[Part Name],$A42,T_Shipments[Effective_Week],27))</f>
        <v/>
      </c>
      <c r="AC42">
        <f>IF(COUNTIF(Material_Detail!$DE:$DE,$A42)&gt;0,IF(ISNUMBER(SEARCH("[済]",INDEX(Material_Detail!$D:$DC,MATCH($A42,Material_Detail!$DE:$DE,0)+1,28))),0,IFERROR(INDEX(Material_Detail!$D:$DC,MATCH($A42,Material_Detail!$DE:$DE,0),28),0)),SUMIFS(T_Shipments[Confirmed_Qty],T_Shipments[Part Name],$A42,T_Shipments[Effective_Week],28))</f>
        <v/>
      </c>
      <c r="AD42">
        <f>IF(COUNTIF(Material_Detail!$DE:$DE,$A42)&gt;0,IF(ISNUMBER(SEARCH("[済]",INDEX(Material_Detail!$D:$DC,MATCH($A42,Material_Detail!$DE:$DE,0)+1,29))),0,IFERROR(INDEX(Material_Detail!$D:$DC,MATCH($A42,Material_Detail!$DE:$DE,0),29),0)),SUMIFS(T_Shipments[Confirmed_Qty],T_Shipments[Part Name],$A42,T_Shipments[Effective_Week],29))</f>
        <v/>
      </c>
      <c r="AE42">
        <f>IF(COUNTIF(Material_Detail!$DE:$DE,$A42)&gt;0,IF(ISNUMBER(SEARCH("[済]",INDEX(Material_Detail!$D:$DC,MATCH($A42,Material_Detail!$DE:$DE,0)+1,30))),0,IFERROR(INDEX(Material_Detail!$D:$DC,MATCH($A42,Material_Detail!$DE:$DE,0),30),0)),SUMIFS(T_Shipments[Confirmed_Qty],T_Shipments[Part Name],$A42,T_Shipments[Effective_Week],30))</f>
        <v/>
      </c>
      <c r="AF42">
        <f>IF(COUNTIF(Material_Detail!$DE:$DE,$A42)&gt;0,IF(ISNUMBER(SEARCH("[済]",INDEX(Material_Detail!$D:$DC,MATCH($A42,Material_Detail!$DE:$DE,0)+1,31))),0,IFERROR(INDEX(Material_Detail!$D:$DC,MATCH($A42,Material_Detail!$DE:$DE,0),31),0)),SUMIFS(T_Shipments[Confirmed_Qty],T_Shipments[Part Name],$A42,T_Shipments[Effective_Week],31))</f>
        <v/>
      </c>
      <c r="AG42">
        <f>IF(COUNTIF(Material_Detail!$DE:$DE,$A42)&gt;0,IF(ISNUMBER(SEARCH("[済]",INDEX(Material_Detail!$D:$DC,MATCH($A42,Material_Detail!$DE:$DE,0)+1,32))),0,IFERROR(INDEX(Material_Detail!$D:$DC,MATCH($A42,Material_Detail!$DE:$DE,0),32),0)),SUMIFS(T_Shipments[Confirmed_Qty],T_Shipments[Part Name],$A42,T_Shipments[Effective_Week],32))</f>
        <v/>
      </c>
      <c r="AH42">
        <f>IF(COUNTIF(Material_Detail!$DE:$DE,$A42)&gt;0,IF(ISNUMBER(SEARCH("[済]",INDEX(Material_Detail!$D:$DC,MATCH($A42,Material_Detail!$DE:$DE,0)+1,33))),0,IFERROR(INDEX(Material_Detail!$D:$DC,MATCH($A42,Material_Detail!$DE:$DE,0),33),0)),SUMIFS(T_Shipments[Confirmed_Qty],T_Shipments[Part Name],$A42,T_Shipments[Effective_Week],33))</f>
        <v/>
      </c>
      <c r="AI42">
        <f>IF(COUNTIF(Material_Detail!$DE:$DE,$A42)&gt;0,IF(ISNUMBER(SEARCH("[済]",INDEX(Material_Detail!$D:$DC,MATCH($A42,Material_Detail!$DE:$DE,0)+1,34))),0,IFERROR(INDEX(Material_Detail!$D:$DC,MATCH($A42,Material_Detail!$DE:$DE,0),34),0)),SUMIFS(T_Shipments[Confirmed_Qty],T_Shipments[Part Name],$A42,T_Shipments[Effective_Week],34))</f>
        <v/>
      </c>
      <c r="AJ42">
        <f>IF(COUNTIF(Material_Detail!$DE:$DE,$A42)&gt;0,IF(ISNUMBER(SEARCH("[済]",INDEX(Material_Detail!$D:$DC,MATCH($A42,Material_Detail!$DE:$DE,0)+1,35))),0,IFERROR(INDEX(Material_Detail!$D:$DC,MATCH($A42,Material_Detail!$DE:$DE,0),35),0)),SUMIFS(T_Shipments[Confirmed_Qty],T_Shipments[Part Name],$A42,T_Shipments[Effective_Week],35))</f>
        <v/>
      </c>
      <c r="AK42">
        <f>IF(COUNTIF(Material_Detail!$DE:$DE,$A42)&gt;0,IF(ISNUMBER(SEARCH("[済]",INDEX(Material_Detail!$D:$DC,MATCH($A42,Material_Detail!$DE:$DE,0)+1,36))),0,IFERROR(INDEX(Material_Detail!$D:$DC,MATCH($A42,Material_Detail!$DE:$DE,0),36),0)),SUMIFS(T_Shipments[Confirmed_Qty],T_Shipments[Part Name],$A42,T_Shipments[Effective_Week],36))</f>
        <v/>
      </c>
      <c r="AL42">
        <f>IF(COUNTIF(Material_Detail!$DE:$DE,$A42)&gt;0,IF(ISNUMBER(SEARCH("[済]",INDEX(Material_Detail!$D:$DC,MATCH($A42,Material_Detail!$DE:$DE,0)+1,37))),0,IFERROR(INDEX(Material_Detail!$D:$DC,MATCH($A42,Material_Detail!$DE:$DE,0),37),0)),SUMIFS(T_Shipments[Confirmed_Qty],T_Shipments[Part Name],$A42,T_Shipments[Effective_Week],37))</f>
        <v/>
      </c>
      <c r="AM42">
        <f>IF(COUNTIF(Material_Detail!$DE:$DE,$A42)&gt;0,IF(ISNUMBER(SEARCH("[済]",INDEX(Material_Detail!$D:$DC,MATCH($A42,Material_Detail!$DE:$DE,0)+1,38))),0,IFERROR(INDEX(Material_Detail!$D:$DC,MATCH($A42,Material_Detail!$DE:$DE,0),38),0)),SUMIFS(T_Shipments[Confirmed_Qty],T_Shipments[Part Name],$A42,T_Shipments[Effective_Week],38))</f>
        <v/>
      </c>
      <c r="AN42">
        <f>IF(COUNTIF(Material_Detail!$DE:$DE,$A42)&gt;0,IF(ISNUMBER(SEARCH("[済]",INDEX(Material_Detail!$D:$DC,MATCH($A42,Material_Detail!$DE:$DE,0)+1,39))),0,IFERROR(INDEX(Material_Detail!$D:$DC,MATCH($A42,Material_Detail!$DE:$DE,0),39),0)),SUMIFS(T_Shipments[Confirmed_Qty],T_Shipments[Part Name],$A42,T_Shipments[Effective_Week],39))</f>
        <v/>
      </c>
      <c r="AO42">
        <f>IF(COUNTIF(Material_Detail!$DE:$DE,$A42)&gt;0,IF(ISNUMBER(SEARCH("[済]",INDEX(Material_Detail!$D:$DC,MATCH($A42,Material_Detail!$DE:$DE,0)+1,40))),0,IFERROR(INDEX(Material_Detail!$D:$DC,MATCH($A42,Material_Detail!$DE:$DE,0),40),0)),SUMIFS(T_Shipments[Confirmed_Qty],T_Shipments[Part Name],$A42,T_Shipments[Effective_Week],40))</f>
        <v/>
      </c>
      <c r="AP42">
        <f>IF(COUNTIF(Material_Detail!$DE:$DE,$A42)&gt;0,IF(ISNUMBER(SEARCH("[済]",INDEX(Material_Detail!$D:$DC,MATCH($A42,Material_Detail!$DE:$DE,0)+1,41))),0,IFERROR(INDEX(Material_Detail!$D:$DC,MATCH($A42,Material_Detail!$DE:$DE,0),41),0)),SUMIFS(T_Shipments[Confirmed_Qty],T_Shipments[Part Name],$A42,T_Shipments[Effective_Week],41))</f>
        <v/>
      </c>
      <c r="AQ42">
        <f>IF(COUNTIF(Material_Detail!$DE:$DE,$A42)&gt;0,IF(ISNUMBER(SEARCH("[済]",INDEX(Material_Detail!$D:$DC,MATCH($A42,Material_Detail!$DE:$DE,0)+1,42))),0,IFERROR(INDEX(Material_Detail!$D:$DC,MATCH($A42,Material_Detail!$DE:$DE,0),42),0)),SUMIFS(T_Shipments[Confirmed_Qty],T_Shipments[Part Name],$A42,T_Shipments[Effective_Week],42))</f>
        <v/>
      </c>
      <c r="AR42">
        <f>IF(COUNTIF(Material_Detail!$DE:$DE,$A42)&gt;0,IF(ISNUMBER(SEARCH("[済]",INDEX(Material_Detail!$D:$DC,MATCH($A42,Material_Detail!$DE:$DE,0)+1,43))),0,IFERROR(INDEX(Material_Detail!$D:$DC,MATCH($A42,Material_Detail!$DE:$DE,0),43),0)),SUMIFS(T_Shipments[Confirmed_Qty],T_Shipments[Part Name],$A42,T_Shipments[Effective_Week],43))</f>
        <v/>
      </c>
      <c r="AS42">
        <f>IF(COUNTIF(Material_Detail!$DE:$DE,$A42)&gt;0,IF(ISNUMBER(SEARCH("[済]",INDEX(Material_Detail!$D:$DC,MATCH($A42,Material_Detail!$DE:$DE,0)+1,44))),0,IFERROR(INDEX(Material_Detail!$D:$DC,MATCH($A42,Material_Detail!$DE:$DE,0),44),0)),SUMIFS(T_Shipments[Confirmed_Qty],T_Shipments[Part Name],$A42,T_Shipments[Effective_Week],44))</f>
        <v/>
      </c>
      <c r="AT42">
        <f>IF(COUNTIF(Material_Detail!$DE:$DE,$A42)&gt;0,IF(ISNUMBER(SEARCH("[済]",INDEX(Material_Detail!$D:$DC,MATCH($A42,Material_Detail!$DE:$DE,0)+1,45))),0,IFERROR(INDEX(Material_Detail!$D:$DC,MATCH($A42,Material_Detail!$DE:$DE,0),45),0)),SUMIFS(T_Shipments[Confirmed_Qty],T_Shipments[Part Name],$A42,T_Shipments[Effective_Week],45))</f>
        <v/>
      </c>
      <c r="AU42">
        <f>IF(COUNTIF(Material_Detail!$DE:$DE,$A42)&gt;0,IF(ISNUMBER(SEARCH("[済]",INDEX(Material_Detail!$D:$DC,MATCH($A42,Material_Detail!$DE:$DE,0)+1,46))),0,IFERROR(INDEX(Material_Detail!$D:$DC,MATCH($A42,Material_Detail!$DE:$DE,0),46),0)),SUMIFS(T_Shipments[Confirmed_Qty],T_Shipments[Part Name],$A42,T_Shipments[Effective_Week],46))</f>
        <v/>
      </c>
      <c r="AV42">
        <f>IF(COUNTIF(Material_Detail!$DE:$DE,$A42)&gt;0,IF(ISNUMBER(SEARCH("[済]",INDEX(Material_Detail!$D:$DC,MATCH($A42,Material_Detail!$DE:$DE,0)+1,47))),0,IFERROR(INDEX(Material_Detail!$D:$DC,MATCH($A42,Material_Detail!$DE:$DE,0),47),0)),SUMIFS(T_Shipments[Confirmed_Qty],T_Shipments[Part Name],$A42,T_Shipments[Effective_Week],47))</f>
        <v/>
      </c>
      <c r="AW42">
        <f>IF(COUNTIF(Material_Detail!$DE:$DE,$A42)&gt;0,IF(ISNUMBER(SEARCH("[済]",INDEX(Material_Detail!$D:$DC,MATCH($A42,Material_Detail!$DE:$DE,0)+1,48))),0,IFERROR(INDEX(Material_Detail!$D:$DC,MATCH($A42,Material_Detail!$DE:$DE,0),48),0)),SUMIFS(T_Shipments[Confirmed_Qty],T_Shipments[Part Name],$A42,T_Shipments[Effective_Week],48))</f>
        <v/>
      </c>
      <c r="AX42">
        <f>IF(COUNTIF(Material_Detail!$DE:$DE,$A42)&gt;0,IF(ISNUMBER(SEARCH("[済]",INDEX(Material_Detail!$D:$DC,MATCH($A42,Material_Detail!$DE:$DE,0)+1,49))),0,IFERROR(INDEX(Material_Detail!$D:$DC,MATCH($A42,Material_Detail!$DE:$DE,0),49),0)),SUMIFS(T_Shipments[Confirmed_Qty],T_Shipments[Part Name],$A42,T_Shipments[Effective_Week],49))</f>
        <v/>
      </c>
      <c r="AY42">
        <f>IF(COUNTIF(Material_Detail!$DE:$DE,$A42)&gt;0,IF(ISNUMBER(SEARCH("[済]",INDEX(Material_Detail!$D:$DC,MATCH($A42,Material_Detail!$DE:$DE,0)+1,50))),0,IFERROR(INDEX(Material_Detail!$D:$DC,MATCH($A42,Material_Detail!$DE:$DE,0),50),0)),SUMIFS(T_Shipments[Confirmed_Qty],T_Shipments[Part Name],$A42,T_Shipments[Effective_Week],50))</f>
        <v/>
      </c>
      <c r="AZ42">
        <f>IF(COUNTIF(Material_Detail!$DE:$DE,$A42)&gt;0,IF(ISNUMBER(SEARCH("[済]",INDEX(Material_Detail!$D:$DC,MATCH($A42,Material_Detail!$DE:$DE,0)+1,51))),0,IFERROR(INDEX(Material_Detail!$D:$DC,MATCH($A42,Material_Detail!$DE:$DE,0),51),0)),SUMIFS(T_Shipments[Confirmed_Qty],T_Shipments[Part Name],$A42,T_Shipments[Effective_Week],51))</f>
        <v/>
      </c>
      <c r="BA42">
        <f>IF(COUNTIF(Material_Detail!$DE:$DE,$A42)&gt;0,IF(ISNUMBER(SEARCH("[済]",INDEX(Material_Detail!$D:$DC,MATCH($A42,Material_Detail!$DE:$DE,0)+1,52))),0,IFERROR(INDEX(Material_Detail!$D:$DC,MATCH($A42,Material_Detail!$DE:$DE,0),52),0)),SUMIFS(T_Shipments[Confirmed_Qty],T_Shipments[Part Name],$A42,T_Shipments[Effective_Week],52))</f>
        <v/>
      </c>
      <c r="BB42">
        <f>IF(COUNTIF(Material_Detail!$DE:$DE,$A42)&gt;0,IF(ISNUMBER(SEARCH("[済]",INDEX(Material_Detail!$D:$DC,MATCH($A42,Material_Detail!$DE:$DE,0)+1,53))),0,IFERROR(INDEX(Material_Detail!$D:$DC,MATCH($A42,Material_Detail!$DE:$DE,0),53),0)),SUMIFS(T_Shipments[Confirmed_Qty],T_Shipments[Part Name],$A42,T_Shipments[Effective_Week],53))</f>
        <v/>
      </c>
      <c r="BC42">
        <f>IF(COUNTIF(Material_Detail!$DE:$DE,$A42)&gt;0,IF(ISNUMBER(SEARCH("[済]",INDEX(Material_Detail!$D:$DC,MATCH($A42,Material_Detail!$DE:$DE,0)+1,54))),0,IFERROR(INDEX(Material_Detail!$D:$DC,MATCH($A42,Material_Detail!$DE:$DE,0),54),0)),SUMIFS(T_Shipments[Confirmed_Qty],T_Shipments[Part Name],$A42,T_Shipments[Effective_Week],54))</f>
        <v/>
      </c>
      <c r="BD42">
        <f>IF(COUNTIF(Material_Detail!$DE:$DE,$A42)&gt;0,IF(ISNUMBER(SEARCH("[済]",INDEX(Material_Detail!$D:$DC,MATCH($A42,Material_Detail!$DE:$DE,0)+1,55))),0,IFERROR(INDEX(Material_Detail!$D:$DC,MATCH($A42,Material_Detail!$DE:$DE,0),55),0)),SUMIFS(T_Shipments[Confirmed_Qty],T_Shipments[Part Name],$A42,T_Shipments[Effective_Week],55))</f>
        <v/>
      </c>
      <c r="BE42">
        <f>IF(COUNTIF(Material_Detail!$DE:$DE,$A42)&gt;0,IF(ISNUMBER(SEARCH("[済]",INDEX(Material_Detail!$D:$DC,MATCH($A42,Material_Detail!$DE:$DE,0)+1,56))),0,IFERROR(INDEX(Material_Detail!$D:$DC,MATCH($A42,Material_Detail!$DE:$DE,0),56),0)),SUMIFS(T_Shipments[Confirmed_Qty],T_Shipments[Part Name],$A42,T_Shipments[Effective_Week],56))</f>
        <v/>
      </c>
      <c r="BF42">
        <f>IF(COUNTIF(Material_Detail!$DE:$DE,$A42)&gt;0,IF(ISNUMBER(SEARCH("[済]",INDEX(Material_Detail!$D:$DC,MATCH($A42,Material_Detail!$DE:$DE,0)+1,57))),0,IFERROR(INDEX(Material_Detail!$D:$DC,MATCH($A42,Material_Detail!$DE:$DE,0),57),0)),SUMIFS(T_Shipments[Confirmed_Qty],T_Shipments[Part Name],$A42,T_Shipments[Effective_Week],57))</f>
        <v/>
      </c>
      <c r="BG42">
        <f>IF(COUNTIF(Material_Detail!$DE:$DE,$A42)&gt;0,IF(ISNUMBER(SEARCH("[済]",INDEX(Material_Detail!$D:$DC,MATCH($A42,Material_Detail!$DE:$DE,0)+1,58))),0,IFERROR(INDEX(Material_Detail!$D:$DC,MATCH($A42,Material_Detail!$DE:$DE,0),58),0)),SUMIFS(T_Shipments[Confirmed_Qty],T_Shipments[Part Name],$A42,T_Shipments[Effective_Week],58))</f>
        <v/>
      </c>
      <c r="BH42">
        <f>IF(COUNTIF(Material_Detail!$DE:$DE,$A42)&gt;0,IF(ISNUMBER(SEARCH("[済]",INDEX(Material_Detail!$D:$DC,MATCH($A42,Material_Detail!$DE:$DE,0)+1,59))),0,IFERROR(INDEX(Material_Detail!$D:$DC,MATCH($A42,Material_Detail!$DE:$DE,0),59),0)),SUMIFS(T_Shipments[Confirmed_Qty],T_Shipments[Part Name],$A42,T_Shipments[Effective_Week],59))</f>
        <v/>
      </c>
      <c r="BI42">
        <f>IF(COUNTIF(Material_Detail!$DE:$DE,$A42)&gt;0,IF(ISNUMBER(SEARCH("[済]",INDEX(Material_Detail!$D:$DC,MATCH($A42,Material_Detail!$DE:$DE,0)+1,60))),0,IFERROR(INDEX(Material_Detail!$D:$DC,MATCH($A42,Material_Detail!$DE:$DE,0),60),0)),SUMIFS(T_Shipments[Confirmed_Qty],T_Shipments[Part Name],$A42,T_Shipments[Effective_Week],60))</f>
        <v/>
      </c>
      <c r="BJ42">
        <f>IF(COUNTIF(Material_Detail!$DE:$DE,$A42)&gt;0,IF(ISNUMBER(SEARCH("[済]",INDEX(Material_Detail!$D:$DC,MATCH($A42,Material_Detail!$DE:$DE,0)+1,61))),0,IFERROR(INDEX(Material_Detail!$D:$DC,MATCH($A42,Material_Detail!$DE:$DE,0),61),0)),SUMIFS(T_Shipments[Confirmed_Qty],T_Shipments[Part Name],$A42,T_Shipments[Effective_Week],61))</f>
        <v/>
      </c>
      <c r="BK42">
        <f>IF(COUNTIF(Material_Detail!$DE:$DE,$A42)&gt;0,IF(ISNUMBER(SEARCH("[済]",INDEX(Material_Detail!$D:$DC,MATCH($A42,Material_Detail!$DE:$DE,0)+1,62))),0,IFERROR(INDEX(Material_Detail!$D:$DC,MATCH($A42,Material_Detail!$DE:$DE,0),62),0)),SUMIFS(T_Shipments[Confirmed_Qty],T_Shipments[Part Name],$A42,T_Shipments[Effective_Week],62))</f>
        <v/>
      </c>
      <c r="BL42">
        <f>IF(COUNTIF(Material_Detail!$DE:$DE,$A42)&gt;0,IF(ISNUMBER(SEARCH("[済]",INDEX(Material_Detail!$D:$DC,MATCH($A42,Material_Detail!$DE:$DE,0)+1,63))),0,IFERROR(INDEX(Material_Detail!$D:$DC,MATCH($A42,Material_Detail!$DE:$DE,0),63),0)),SUMIFS(T_Shipments[Confirmed_Qty],T_Shipments[Part Name],$A42,T_Shipments[Effective_Week],63))</f>
        <v/>
      </c>
      <c r="BM42">
        <f>IF(COUNTIF(Material_Detail!$DE:$DE,$A42)&gt;0,IF(ISNUMBER(SEARCH("[済]",INDEX(Material_Detail!$D:$DC,MATCH($A42,Material_Detail!$DE:$DE,0)+1,64))),0,IFERROR(INDEX(Material_Detail!$D:$DC,MATCH($A42,Material_Detail!$DE:$DE,0),64),0)),SUMIFS(T_Shipments[Confirmed_Qty],T_Shipments[Part Name],$A42,T_Shipments[Effective_Week],64))</f>
        <v/>
      </c>
      <c r="BN42">
        <f>IF(COUNTIF(Material_Detail!$DE:$DE,$A42)&gt;0,IF(ISNUMBER(SEARCH("[済]",INDEX(Material_Detail!$D:$DC,MATCH($A42,Material_Detail!$DE:$DE,0)+1,65))),0,IFERROR(INDEX(Material_Detail!$D:$DC,MATCH($A42,Material_Detail!$DE:$DE,0),65),0)),SUMIFS(T_Shipments[Confirmed_Qty],T_Shipments[Part Name],$A42,T_Shipments[Effective_Week],65))</f>
        <v/>
      </c>
      <c r="BO42">
        <f>IF(COUNTIF(Material_Detail!$DE:$DE,$A42)&gt;0,IF(ISNUMBER(SEARCH("[済]",INDEX(Material_Detail!$D:$DC,MATCH($A42,Material_Detail!$DE:$DE,0)+1,66))),0,IFERROR(INDEX(Material_Detail!$D:$DC,MATCH($A42,Material_Detail!$DE:$DE,0),66),0)),SUMIFS(T_Shipments[Confirmed_Qty],T_Shipments[Part Name],$A42,T_Shipments[Effective_Week],66))</f>
        <v/>
      </c>
      <c r="BP42">
        <f>IF(COUNTIF(Material_Detail!$DE:$DE,$A42)&gt;0,IF(ISNUMBER(SEARCH("[済]",INDEX(Material_Detail!$D:$DC,MATCH($A42,Material_Detail!$DE:$DE,0)+1,67))),0,IFERROR(INDEX(Material_Detail!$D:$DC,MATCH($A42,Material_Detail!$DE:$DE,0),67),0)),SUMIFS(T_Shipments[Confirmed_Qty],T_Shipments[Part Name],$A42,T_Shipments[Effective_Week],67))</f>
        <v/>
      </c>
      <c r="BQ42">
        <f>IF(COUNTIF(Material_Detail!$DE:$DE,$A42)&gt;0,IF(ISNUMBER(SEARCH("[済]",INDEX(Material_Detail!$D:$DC,MATCH($A42,Material_Detail!$DE:$DE,0)+1,68))),0,IFERROR(INDEX(Material_Detail!$D:$DC,MATCH($A42,Material_Detail!$DE:$DE,0),68),0)),SUMIFS(T_Shipments[Confirmed_Qty],T_Shipments[Part Name],$A42,T_Shipments[Effective_Week],68))</f>
        <v/>
      </c>
      <c r="BR42">
        <f>IF(COUNTIF(Material_Detail!$DE:$DE,$A42)&gt;0,IF(ISNUMBER(SEARCH("[済]",INDEX(Material_Detail!$D:$DC,MATCH($A42,Material_Detail!$DE:$DE,0)+1,69))),0,IFERROR(INDEX(Material_Detail!$D:$DC,MATCH($A42,Material_Detail!$DE:$DE,0),69),0)),SUMIFS(T_Shipments[Confirmed_Qty],T_Shipments[Part Name],$A42,T_Shipments[Effective_Week],69))</f>
        <v/>
      </c>
      <c r="BS42">
        <f>IF(COUNTIF(Material_Detail!$DE:$DE,$A42)&gt;0,IF(ISNUMBER(SEARCH("[済]",INDEX(Material_Detail!$D:$DC,MATCH($A42,Material_Detail!$DE:$DE,0)+1,70))),0,IFERROR(INDEX(Material_Detail!$D:$DC,MATCH($A42,Material_Detail!$DE:$DE,0),70),0)),SUMIFS(T_Shipments[Confirmed_Qty],T_Shipments[Part Name],$A42,T_Shipments[Effective_Week],70))</f>
        <v/>
      </c>
      <c r="BT42">
        <f>IF(COUNTIF(Material_Detail!$DE:$DE,$A42)&gt;0,IF(ISNUMBER(SEARCH("[済]",INDEX(Material_Detail!$D:$DC,MATCH($A42,Material_Detail!$DE:$DE,0)+1,71))),0,IFERROR(INDEX(Material_Detail!$D:$DC,MATCH($A42,Material_Detail!$DE:$DE,0),71),0)),SUMIFS(T_Shipments[Confirmed_Qty],T_Shipments[Part Name],$A42,T_Shipments[Effective_Week],71))</f>
        <v/>
      </c>
      <c r="BU42">
        <f>IF(COUNTIF(Material_Detail!$DE:$DE,$A42)&gt;0,IF(ISNUMBER(SEARCH("[済]",INDEX(Material_Detail!$D:$DC,MATCH($A42,Material_Detail!$DE:$DE,0)+1,72))),0,IFERROR(INDEX(Material_Detail!$D:$DC,MATCH($A42,Material_Detail!$DE:$DE,0),72),0)),SUMIFS(T_Shipments[Confirmed_Qty],T_Shipments[Part Name],$A42,T_Shipments[Effective_Week],72))</f>
        <v/>
      </c>
      <c r="BV42">
        <f>IF(COUNTIF(Material_Detail!$DE:$DE,$A42)&gt;0,IF(ISNUMBER(SEARCH("[済]",INDEX(Material_Detail!$D:$DC,MATCH($A42,Material_Detail!$DE:$DE,0)+1,73))),0,IFERROR(INDEX(Material_Detail!$D:$DC,MATCH($A42,Material_Detail!$DE:$DE,0),73),0)),SUMIFS(T_Shipments[Confirmed_Qty],T_Shipments[Part Name],$A42,T_Shipments[Effective_Week],73))</f>
        <v/>
      </c>
      <c r="BW42">
        <f>IF(COUNTIF(Material_Detail!$DE:$DE,$A42)&gt;0,IF(ISNUMBER(SEARCH("[済]",INDEX(Material_Detail!$D:$DC,MATCH($A42,Material_Detail!$DE:$DE,0)+1,74))),0,IFERROR(INDEX(Material_Detail!$D:$DC,MATCH($A42,Material_Detail!$DE:$DE,0),74),0)),SUMIFS(T_Shipments[Confirmed_Qty],T_Shipments[Part Name],$A42,T_Shipments[Effective_Week],74))</f>
        <v/>
      </c>
      <c r="BX42">
        <f>IF(COUNTIF(Material_Detail!$DE:$DE,$A42)&gt;0,IF(ISNUMBER(SEARCH("[済]",INDEX(Material_Detail!$D:$DC,MATCH($A42,Material_Detail!$DE:$DE,0)+1,75))),0,IFERROR(INDEX(Material_Detail!$D:$DC,MATCH($A42,Material_Detail!$DE:$DE,0),75),0)),SUMIFS(T_Shipments[Confirmed_Qty],T_Shipments[Part Name],$A42,T_Shipments[Effective_Week],75))</f>
        <v/>
      </c>
      <c r="BY42">
        <f>IF(COUNTIF(Material_Detail!$DE:$DE,$A42)&gt;0,IF(ISNUMBER(SEARCH("[済]",INDEX(Material_Detail!$D:$DC,MATCH($A42,Material_Detail!$DE:$DE,0)+1,76))),0,IFERROR(INDEX(Material_Detail!$D:$DC,MATCH($A42,Material_Detail!$DE:$DE,0),76),0)),SUMIFS(T_Shipments[Confirmed_Qty],T_Shipments[Part Name],$A42,T_Shipments[Effective_Week],76))</f>
        <v/>
      </c>
      <c r="BZ42">
        <f>IF(COUNTIF(Material_Detail!$DE:$DE,$A42)&gt;0,IF(ISNUMBER(SEARCH("[済]",INDEX(Material_Detail!$D:$DC,MATCH($A42,Material_Detail!$DE:$DE,0)+1,77))),0,IFERROR(INDEX(Material_Detail!$D:$DC,MATCH($A42,Material_Detail!$DE:$DE,0),77),0)),SUMIFS(T_Shipments[Confirmed_Qty],T_Shipments[Part Name],$A42,T_Shipments[Effective_Week],77))</f>
        <v/>
      </c>
      <c r="CA42">
        <f>IF(COUNTIF(Material_Detail!$DE:$DE,$A42)&gt;0,IF(ISNUMBER(SEARCH("[済]",INDEX(Material_Detail!$D:$DC,MATCH($A42,Material_Detail!$DE:$DE,0)+1,78))),0,IFERROR(INDEX(Material_Detail!$D:$DC,MATCH($A42,Material_Detail!$DE:$DE,0),78),0)),SUMIFS(T_Shipments[Confirmed_Qty],T_Shipments[Part Name],$A42,T_Shipments[Effective_Week],78))</f>
        <v/>
      </c>
      <c r="CB42">
        <f>IF(COUNTIF(Material_Detail!$DE:$DE,$A42)&gt;0,IF(ISNUMBER(SEARCH("[済]",INDEX(Material_Detail!$D:$DC,MATCH($A42,Material_Detail!$DE:$DE,0)+1,79))),0,IFERROR(INDEX(Material_Detail!$D:$DC,MATCH($A42,Material_Detail!$DE:$DE,0),79),0)),SUMIFS(T_Shipments[Confirmed_Qty],T_Shipments[Part Name],$A42,T_Shipments[Effective_Week],79))</f>
        <v/>
      </c>
      <c r="CC42">
        <f>IF(COUNTIF(Material_Detail!$DE:$DE,$A42)&gt;0,IF(ISNUMBER(SEARCH("[済]",INDEX(Material_Detail!$D:$DC,MATCH($A42,Material_Detail!$DE:$DE,0)+1,80))),0,IFERROR(INDEX(Material_Detail!$D:$DC,MATCH($A42,Material_Detail!$DE:$DE,0),80),0)),SUMIFS(T_Shipments[Confirmed_Qty],T_Shipments[Part Name],$A42,T_Shipments[Effective_Week],80))</f>
        <v/>
      </c>
      <c r="CD42">
        <f>IF(COUNTIF(Material_Detail!$DE:$DE,$A42)&gt;0,IF(ISNUMBER(SEARCH("[済]",INDEX(Material_Detail!$D:$DC,MATCH($A42,Material_Detail!$DE:$DE,0)+1,81))),0,IFERROR(INDEX(Material_Detail!$D:$DC,MATCH($A42,Material_Detail!$DE:$DE,0),81),0)),SUMIFS(T_Shipments[Confirmed_Qty],T_Shipments[Part Name],$A42,T_Shipments[Effective_Week],81))</f>
        <v/>
      </c>
      <c r="CE42">
        <f>IF(COUNTIF(Material_Detail!$DE:$DE,$A42)&gt;0,IF(ISNUMBER(SEARCH("[済]",INDEX(Material_Detail!$D:$DC,MATCH($A42,Material_Detail!$DE:$DE,0)+1,82))),0,IFERROR(INDEX(Material_Detail!$D:$DC,MATCH($A42,Material_Detail!$DE:$DE,0),82),0)),SUMIFS(T_Shipments[Confirmed_Qty],T_Shipments[Part Name],$A42,T_Shipments[Effective_Week],82))</f>
        <v/>
      </c>
      <c r="CF42">
        <f>IF(COUNTIF(Material_Detail!$DE:$DE,$A42)&gt;0,IF(ISNUMBER(SEARCH("[済]",INDEX(Material_Detail!$D:$DC,MATCH($A42,Material_Detail!$DE:$DE,0)+1,83))),0,IFERROR(INDEX(Material_Detail!$D:$DC,MATCH($A42,Material_Detail!$DE:$DE,0),83),0)),SUMIFS(T_Shipments[Confirmed_Qty],T_Shipments[Part Name],$A42,T_Shipments[Effective_Week],83))</f>
        <v/>
      </c>
      <c r="CG42">
        <f>IF(COUNTIF(Material_Detail!$DE:$DE,$A42)&gt;0,IF(ISNUMBER(SEARCH("[済]",INDEX(Material_Detail!$D:$DC,MATCH($A42,Material_Detail!$DE:$DE,0)+1,84))),0,IFERROR(INDEX(Material_Detail!$D:$DC,MATCH($A42,Material_Detail!$DE:$DE,0),84),0)),SUMIFS(T_Shipments[Confirmed_Qty],T_Shipments[Part Name],$A42,T_Shipments[Effective_Week],84))</f>
        <v/>
      </c>
      <c r="CH42">
        <f>IF(COUNTIF(Material_Detail!$DE:$DE,$A42)&gt;0,IF(ISNUMBER(SEARCH("[済]",INDEX(Material_Detail!$D:$DC,MATCH($A42,Material_Detail!$DE:$DE,0)+1,85))),0,IFERROR(INDEX(Material_Detail!$D:$DC,MATCH($A42,Material_Detail!$DE:$DE,0),85),0)),SUMIFS(T_Shipments[Confirmed_Qty],T_Shipments[Part Name],$A42,T_Shipments[Effective_Week],85))</f>
        <v/>
      </c>
      <c r="CI42">
        <f>IF(COUNTIF(Material_Detail!$DE:$DE,$A42)&gt;0,IF(ISNUMBER(SEARCH("[済]",INDEX(Material_Detail!$D:$DC,MATCH($A42,Material_Detail!$DE:$DE,0)+1,86))),0,IFERROR(INDEX(Material_Detail!$D:$DC,MATCH($A42,Material_Detail!$DE:$DE,0),86),0)),SUMIFS(T_Shipments[Confirmed_Qty],T_Shipments[Part Name],$A42,T_Shipments[Effective_Week],86))</f>
        <v/>
      </c>
      <c r="CJ42">
        <f>IF(COUNTIF(Material_Detail!$DE:$DE,$A42)&gt;0,IF(ISNUMBER(SEARCH("[済]",INDEX(Material_Detail!$D:$DC,MATCH($A42,Material_Detail!$DE:$DE,0)+1,87))),0,IFERROR(INDEX(Material_Detail!$D:$DC,MATCH($A42,Material_Detail!$DE:$DE,0),87),0)),SUMIFS(T_Shipments[Confirmed_Qty],T_Shipments[Part Name],$A42,T_Shipments[Effective_Week],87))</f>
        <v/>
      </c>
      <c r="CK42">
        <f>IF(COUNTIF(Material_Detail!$DE:$DE,$A42)&gt;0,IF(ISNUMBER(SEARCH("[済]",INDEX(Material_Detail!$D:$DC,MATCH($A42,Material_Detail!$DE:$DE,0)+1,88))),0,IFERROR(INDEX(Material_Detail!$D:$DC,MATCH($A42,Material_Detail!$DE:$DE,0),88),0)),SUMIFS(T_Shipments[Confirmed_Qty],T_Shipments[Part Name],$A42,T_Shipments[Effective_Week],88))</f>
        <v/>
      </c>
      <c r="CL42">
        <f>IF(COUNTIF(Material_Detail!$DE:$DE,$A42)&gt;0,IF(ISNUMBER(SEARCH("[済]",INDEX(Material_Detail!$D:$DC,MATCH($A42,Material_Detail!$DE:$DE,0)+1,89))),0,IFERROR(INDEX(Material_Detail!$D:$DC,MATCH($A42,Material_Detail!$DE:$DE,0),89),0)),SUMIFS(T_Shipments[Confirmed_Qty],T_Shipments[Part Name],$A42,T_Shipments[Effective_Week],89))</f>
        <v/>
      </c>
      <c r="CM42">
        <f>IF(COUNTIF(Material_Detail!$DE:$DE,$A42)&gt;0,IF(ISNUMBER(SEARCH("[済]",INDEX(Material_Detail!$D:$DC,MATCH($A42,Material_Detail!$DE:$DE,0)+1,90))),0,IFERROR(INDEX(Material_Detail!$D:$DC,MATCH($A42,Material_Detail!$DE:$DE,0),90),0)),SUMIFS(T_Shipments[Confirmed_Qty],T_Shipments[Part Name],$A42,T_Shipments[Effective_Week],90))</f>
        <v/>
      </c>
      <c r="CN42">
        <f>IF(COUNTIF(Material_Detail!$DE:$DE,$A42)&gt;0,IF(ISNUMBER(SEARCH("[済]",INDEX(Material_Detail!$D:$DC,MATCH($A42,Material_Detail!$DE:$DE,0)+1,91))),0,IFERROR(INDEX(Material_Detail!$D:$DC,MATCH($A42,Material_Detail!$DE:$DE,0),91),0)),SUMIFS(T_Shipments[Confirmed_Qty],T_Shipments[Part Name],$A42,T_Shipments[Effective_Week],91))</f>
        <v/>
      </c>
      <c r="CO42">
        <f>IF(COUNTIF(Material_Detail!$DE:$DE,$A42)&gt;0,IF(ISNUMBER(SEARCH("[済]",INDEX(Material_Detail!$D:$DC,MATCH($A42,Material_Detail!$DE:$DE,0)+1,92))),0,IFERROR(INDEX(Material_Detail!$D:$DC,MATCH($A42,Material_Detail!$DE:$DE,0),92),0)),SUMIFS(T_Shipments[Confirmed_Qty],T_Shipments[Part Name],$A42,T_Shipments[Effective_Week],92))</f>
        <v/>
      </c>
      <c r="CP42">
        <f>IF(COUNTIF(Material_Detail!$DE:$DE,$A42)&gt;0,IF(ISNUMBER(SEARCH("[済]",INDEX(Material_Detail!$D:$DC,MATCH($A42,Material_Detail!$DE:$DE,0)+1,93))),0,IFERROR(INDEX(Material_Detail!$D:$DC,MATCH($A42,Material_Detail!$DE:$DE,0),93),0)),SUMIFS(T_Shipments[Confirmed_Qty],T_Shipments[Part Name],$A42,T_Shipments[Effective_Week],93))</f>
        <v/>
      </c>
      <c r="CQ42">
        <f>IF(COUNTIF(Material_Detail!$DE:$DE,$A42)&gt;0,IF(ISNUMBER(SEARCH("[済]",INDEX(Material_Detail!$D:$DC,MATCH($A42,Material_Detail!$DE:$DE,0)+1,94))),0,IFERROR(INDEX(Material_Detail!$D:$DC,MATCH($A42,Material_Detail!$DE:$DE,0),94),0)),SUMIFS(T_Shipments[Confirmed_Qty],T_Shipments[Part Name],$A42,T_Shipments[Effective_Week],94))</f>
        <v/>
      </c>
      <c r="CR42">
        <f>IF(COUNTIF(Material_Detail!$DE:$DE,$A42)&gt;0,IF(ISNUMBER(SEARCH("[済]",INDEX(Material_Detail!$D:$DC,MATCH($A42,Material_Detail!$DE:$DE,0)+1,95))),0,IFERROR(INDEX(Material_Detail!$D:$DC,MATCH($A42,Material_Detail!$DE:$DE,0),95),0)),SUMIFS(T_Shipments[Confirmed_Qty],T_Shipments[Part Name],$A42,T_Shipments[Effective_Week],95))</f>
        <v/>
      </c>
      <c r="CS42">
        <f>IF(COUNTIF(Material_Detail!$DE:$DE,$A42)&gt;0,IF(ISNUMBER(SEARCH("[済]",INDEX(Material_Detail!$D:$DC,MATCH($A42,Material_Detail!$DE:$DE,0)+1,96))),0,IFERROR(INDEX(Material_Detail!$D:$DC,MATCH($A42,Material_Detail!$DE:$DE,0),96),0)),SUMIFS(T_Shipments[Confirmed_Qty],T_Shipments[Part Name],$A42,T_Shipments[Effective_Week],96))</f>
        <v/>
      </c>
      <c r="CT42">
        <f>IF(COUNTIF(Material_Detail!$DE:$DE,$A42)&gt;0,IF(ISNUMBER(SEARCH("[済]",INDEX(Material_Detail!$D:$DC,MATCH($A42,Material_Detail!$DE:$DE,0)+1,97))),0,IFERROR(INDEX(Material_Detail!$D:$DC,MATCH($A42,Material_Detail!$DE:$DE,0),97),0)),SUMIFS(T_Shipments[Confirmed_Qty],T_Shipments[Part Name],$A42,T_Shipments[Effective_Week],97))</f>
        <v/>
      </c>
      <c r="CU42">
        <f>IF(COUNTIF(Material_Detail!$DE:$DE,$A42)&gt;0,IF(ISNUMBER(SEARCH("[済]",INDEX(Material_Detail!$D:$DC,MATCH($A42,Material_Detail!$DE:$DE,0)+1,98))),0,IFERROR(INDEX(Material_Detail!$D:$DC,MATCH($A42,Material_Detail!$DE:$DE,0),98),0)),SUMIFS(T_Shipments[Confirmed_Qty],T_Shipments[Part Name],$A42,T_Shipments[Effective_Week],98))</f>
        <v/>
      </c>
      <c r="CV42">
        <f>IF(COUNTIF(Material_Detail!$DE:$DE,$A42)&gt;0,IF(ISNUMBER(SEARCH("[済]",INDEX(Material_Detail!$D:$DC,MATCH($A42,Material_Detail!$DE:$DE,0)+1,99))),0,IFERROR(INDEX(Material_Detail!$D:$DC,MATCH($A42,Material_Detail!$DE:$DE,0),99),0)),SUMIFS(T_Shipments[Confirmed_Qty],T_Shipments[Part Name],$A42,T_Shipments[Effective_Week],99))</f>
        <v/>
      </c>
      <c r="CW42">
        <f>IF(COUNTIF(Material_Detail!$DE:$DE,$A42)&gt;0,IF(ISNUMBER(SEARCH("[済]",INDEX(Material_Detail!$D:$DC,MATCH($A42,Material_Detail!$DE:$DE,0)+1,100))),0,IFERROR(INDEX(Material_Detail!$D:$DC,MATCH($A42,Material_Detail!$DE:$DE,0),100),0)),SUMIFS(T_Shipments[Confirmed_Qty],T_Shipments[Part Name],$A42,T_Shipments[Effective_Week],100))</f>
        <v/>
      </c>
      <c r="CX42">
        <f>IF(COUNTIF(Material_Detail!$DE:$DE,$A42)&gt;0,IF(ISNUMBER(SEARCH("[済]",INDEX(Material_Detail!$D:$DC,MATCH($A42,Material_Detail!$DE:$DE,0)+1,101))),0,IFERROR(INDEX(Material_Detail!$D:$DC,MATCH($A42,Material_Detail!$DE:$DE,0),101),0)),SUMIFS(T_Shipments[Confirmed_Qty],T_Shipments[Part Name],$A42,T_Shipments[Effective_Week],101))</f>
        <v/>
      </c>
      <c r="CY42">
        <f>IF(COUNTIF(Material_Detail!$DE:$DE,$A42)&gt;0,IF(ISNUMBER(SEARCH("[済]",INDEX(Material_Detail!$D:$DC,MATCH($A42,Material_Detail!$DE:$DE,0)+1,102))),0,IFERROR(INDEX(Material_Detail!$D:$DC,MATCH($A42,Material_Detail!$DE:$DE,0),102),0)),SUMIFS(T_Shipments[Confirmed_Qty],T_Shipments[Part Name],$A42,T_Shipments[Effective_Week],102))</f>
        <v/>
      </c>
      <c r="CZ42">
        <f>IF(COUNTIF(Material_Detail!$DE:$DE,$A42)&gt;0,IF(ISNUMBER(SEARCH("[済]",INDEX(Material_Detail!$D:$DC,MATCH($A42,Material_Detail!$DE:$DE,0)+1,103))),0,IFERROR(INDEX(Material_Detail!$D:$DC,MATCH($A42,Material_Detail!$DE:$DE,0),103),0)),SUMIFS(T_Shipments[Confirmed_Qty],T_Shipments[Part Name],$A42,T_Shipments[Effective_Week],103))</f>
        <v/>
      </c>
      <c r="DA42">
        <f>IF(COUNTIF(Material_Detail!$DE:$DE,$A42)&gt;0,IF(ISNUMBER(SEARCH("[済]",INDEX(Material_Detail!$D:$DC,MATCH($A42,Material_Detail!$DE:$DE,0)+1,104))),0,IFERROR(INDEX(Material_Detail!$D:$DC,MATCH($A42,Material_Detail!$DE:$DE,0),104),0)),SUMIFS(T_Shipments[Confirmed_Qty],T_Shipments[Part Name],$A42,T_Shipments[Effective_Week],104))</f>
        <v/>
      </c>
    </row>
    <row r="43">
      <c r="A43" t="inlineStr">
        <is>
          <t>CHEM-1280</t>
        </is>
      </c>
      <c r="B43">
        <f>IF(COUNTIF(Material_Detail!$DE:$DE,$A43)&gt;0,IF(ISNUMBER(SEARCH("[済]",INDEX(Material_Detail!$D:$DC,MATCH($A43,Material_Detail!$DE:$DE,0)+1,1))),0,IFERROR(INDEX(Material_Detail!$D:$DC,MATCH($A43,Material_Detail!$DE:$DE,0),1),0)),SUMIFS(T_Shipments[Confirmed_Qty],T_Shipments[Part Name],$A43,T_Shipments[Effective_Week],1))</f>
        <v/>
      </c>
      <c r="C43">
        <f>IF(COUNTIF(Material_Detail!$DE:$DE,$A43)&gt;0,IF(ISNUMBER(SEARCH("[済]",INDEX(Material_Detail!$D:$DC,MATCH($A43,Material_Detail!$DE:$DE,0)+1,2))),0,IFERROR(INDEX(Material_Detail!$D:$DC,MATCH($A43,Material_Detail!$DE:$DE,0),2),0)),SUMIFS(T_Shipments[Confirmed_Qty],T_Shipments[Part Name],$A43,T_Shipments[Effective_Week],2))</f>
        <v/>
      </c>
      <c r="D43">
        <f>IF(COUNTIF(Material_Detail!$DE:$DE,$A43)&gt;0,IF(ISNUMBER(SEARCH("[済]",INDEX(Material_Detail!$D:$DC,MATCH($A43,Material_Detail!$DE:$DE,0)+1,3))),0,IFERROR(INDEX(Material_Detail!$D:$DC,MATCH($A43,Material_Detail!$DE:$DE,0),3),0)),SUMIFS(T_Shipments[Confirmed_Qty],T_Shipments[Part Name],$A43,T_Shipments[Effective_Week],3))</f>
        <v/>
      </c>
      <c r="E43">
        <f>IF(COUNTIF(Material_Detail!$DE:$DE,$A43)&gt;0,IF(ISNUMBER(SEARCH("[済]",INDEX(Material_Detail!$D:$DC,MATCH($A43,Material_Detail!$DE:$DE,0)+1,4))),0,IFERROR(INDEX(Material_Detail!$D:$DC,MATCH($A43,Material_Detail!$DE:$DE,0),4),0)),SUMIFS(T_Shipments[Confirmed_Qty],T_Shipments[Part Name],$A43,T_Shipments[Effective_Week],4))</f>
        <v/>
      </c>
      <c r="F43">
        <f>IF(COUNTIF(Material_Detail!$DE:$DE,$A43)&gt;0,IF(ISNUMBER(SEARCH("[済]",INDEX(Material_Detail!$D:$DC,MATCH($A43,Material_Detail!$DE:$DE,0)+1,5))),0,IFERROR(INDEX(Material_Detail!$D:$DC,MATCH($A43,Material_Detail!$DE:$DE,0),5),0)),SUMIFS(T_Shipments[Confirmed_Qty],T_Shipments[Part Name],$A43,T_Shipments[Effective_Week],5))</f>
        <v/>
      </c>
      <c r="G43">
        <f>IF(COUNTIF(Material_Detail!$DE:$DE,$A43)&gt;0,IF(ISNUMBER(SEARCH("[済]",INDEX(Material_Detail!$D:$DC,MATCH($A43,Material_Detail!$DE:$DE,0)+1,6))),0,IFERROR(INDEX(Material_Detail!$D:$DC,MATCH($A43,Material_Detail!$DE:$DE,0),6),0)),SUMIFS(T_Shipments[Confirmed_Qty],T_Shipments[Part Name],$A43,T_Shipments[Effective_Week],6))</f>
        <v/>
      </c>
      <c r="H43">
        <f>IF(COUNTIF(Material_Detail!$DE:$DE,$A43)&gt;0,IF(ISNUMBER(SEARCH("[済]",INDEX(Material_Detail!$D:$DC,MATCH($A43,Material_Detail!$DE:$DE,0)+1,7))),0,IFERROR(INDEX(Material_Detail!$D:$DC,MATCH($A43,Material_Detail!$DE:$DE,0),7),0)),SUMIFS(T_Shipments[Confirmed_Qty],T_Shipments[Part Name],$A43,T_Shipments[Effective_Week],7))</f>
        <v/>
      </c>
      <c r="I43">
        <f>IF(COUNTIF(Material_Detail!$DE:$DE,$A43)&gt;0,IF(ISNUMBER(SEARCH("[済]",INDEX(Material_Detail!$D:$DC,MATCH($A43,Material_Detail!$DE:$DE,0)+1,8))),0,IFERROR(INDEX(Material_Detail!$D:$DC,MATCH($A43,Material_Detail!$DE:$DE,0),8),0)),SUMIFS(T_Shipments[Confirmed_Qty],T_Shipments[Part Name],$A43,T_Shipments[Effective_Week],8))</f>
        <v/>
      </c>
      <c r="J43">
        <f>IF(COUNTIF(Material_Detail!$DE:$DE,$A43)&gt;0,IF(ISNUMBER(SEARCH("[済]",INDEX(Material_Detail!$D:$DC,MATCH($A43,Material_Detail!$DE:$DE,0)+1,9))),0,IFERROR(INDEX(Material_Detail!$D:$DC,MATCH($A43,Material_Detail!$DE:$DE,0),9),0)),SUMIFS(T_Shipments[Confirmed_Qty],T_Shipments[Part Name],$A43,T_Shipments[Effective_Week],9))</f>
        <v/>
      </c>
      <c r="K43">
        <f>IF(COUNTIF(Material_Detail!$DE:$DE,$A43)&gt;0,IF(ISNUMBER(SEARCH("[済]",INDEX(Material_Detail!$D:$DC,MATCH($A43,Material_Detail!$DE:$DE,0)+1,10))),0,IFERROR(INDEX(Material_Detail!$D:$DC,MATCH($A43,Material_Detail!$DE:$DE,0),10),0)),SUMIFS(T_Shipments[Confirmed_Qty],T_Shipments[Part Name],$A43,T_Shipments[Effective_Week],10))</f>
        <v/>
      </c>
      <c r="L43">
        <f>IF(COUNTIF(Material_Detail!$DE:$DE,$A43)&gt;0,IF(ISNUMBER(SEARCH("[済]",INDEX(Material_Detail!$D:$DC,MATCH($A43,Material_Detail!$DE:$DE,0)+1,11))),0,IFERROR(INDEX(Material_Detail!$D:$DC,MATCH($A43,Material_Detail!$DE:$DE,0),11),0)),SUMIFS(T_Shipments[Confirmed_Qty],T_Shipments[Part Name],$A43,T_Shipments[Effective_Week],11))</f>
        <v/>
      </c>
      <c r="M43">
        <f>IF(COUNTIF(Material_Detail!$DE:$DE,$A43)&gt;0,IF(ISNUMBER(SEARCH("[済]",INDEX(Material_Detail!$D:$DC,MATCH($A43,Material_Detail!$DE:$DE,0)+1,12))),0,IFERROR(INDEX(Material_Detail!$D:$DC,MATCH($A43,Material_Detail!$DE:$DE,0),12),0)),SUMIFS(T_Shipments[Confirmed_Qty],T_Shipments[Part Name],$A43,T_Shipments[Effective_Week],12))</f>
        <v/>
      </c>
      <c r="N43">
        <f>IF(COUNTIF(Material_Detail!$DE:$DE,$A43)&gt;0,IF(ISNUMBER(SEARCH("[済]",INDEX(Material_Detail!$D:$DC,MATCH($A43,Material_Detail!$DE:$DE,0)+1,13))),0,IFERROR(INDEX(Material_Detail!$D:$DC,MATCH($A43,Material_Detail!$DE:$DE,0),13),0)),SUMIFS(T_Shipments[Confirmed_Qty],T_Shipments[Part Name],$A43,T_Shipments[Effective_Week],13))</f>
        <v/>
      </c>
      <c r="O43">
        <f>IF(COUNTIF(Material_Detail!$DE:$DE,$A43)&gt;0,IF(ISNUMBER(SEARCH("[済]",INDEX(Material_Detail!$D:$DC,MATCH($A43,Material_Detail!$DE:$DE,0)+1,14))),0,IFERROR(INDEX(Material_Detail!$D:$DC,MATCH($A43,Material_Detail!$DE:$DE,0),14),0)),SUMIFS(T_Shipments[Confirmed_Qty],T_Shipments[Part Name],$A43,T_Shipments[Effective_Week],14))</f>
        <v/>
      </c>
      <c r="P43">
        <f>IF(COUNTIF(Material_Detail!$DE:$DE,$A43)&gt;0,IF(ISNUMBER(SEARCH("[済]",INDEX(Material_Detail!$D:$DC,MATCH($A43,Material_Detail!$DE:$DE,0)+1,15))),0,IFERROR(INDEX(Material_Detail!$D:$DC,MATCH($A43,Material_Detail!$DE:$DE,0),15),0)),SUMIFS(T_Shipments[Confirmed_Qty],T_Shipments[Part Name],$A43,T_Shipments[Effective_Week],15))</f>
        <v/>
      </c>
      <c r="Q43">
        <f>IF(COUNTIF(Material_Detail!$DE:$DE,$A43)&gt;0,IF(ISNUMBER(SEARCH("[済]",INDEX(Material_Detail!$D:$DC,MATCH($A43,Material_Detail!$DE:$DE,0)+1,16))),0,IFERROR(INDEX(Material_Detail!$D:$DC,MATCH($A43,Material_Detail!$DE:$DE,0),16),0)),SUMIFS(T_Shipments[Confirmed_Qty],T_Shipments[Part Name],$A43,T_Shipments[Effective_Week],16))</f>
        <v/>
      </c>
      <c r="R43">
        <f>IF(COUNTIF(Material_Detail!$DE:$DE,$A43)&gt;0,IF(ISNUMBER(SEARCH("[済]",INDEX(Material_Detail!$D:$DC,MATCH($A43,Material_Detail!$DE:$DE,0)+1,17))),0,IFERROR(INDEX(Material_Detail!$D:$DC,MATCH($A43,Material_Detail!$DE:$DE,0),17),0)),SUMIFS(T_Shipments[Confirmed_Qty],T_Shipments[Part Name],$A43,T_Shipments[Effective_Week],17))</f>
        <v/>
      </c>
      <c r="S43">
        <f>IF(COUNTIF(Material_Detail!$DE:$DE,$A43)&gt;0,IF(ISNUMBER(SEARCH("[済]",INDEX(Material_Detail!$D:$DC,MATCH($A43,Material_Detail!$DE:$DE,0)+1,18))),0,IFERROR(INDEX(Material_Detail!$D:$DC,MATCH($A43,Material_Detail!$DE:$DE,0),18),0)),SUMIFS(T_Shipments[Confirmed_Qty],T_Shipments[Part Name],$A43,T_Shipments[Effective_Week],18))</f>
        <v/>
      </c>
      <c r="T43">
        <f>IF(COUNTIF(Material_Detail!$DE:$DE,$A43)&gt;0,IF(ISNUMBER(SEARCH("[済]",INDEX(Material_Detail!$D:$DC,MATCH($A43,Material_Detail!$DE:$DE,0)+1,19))),0,IFERROR(INDEX(Material_Detail!$D:$DC,MATCH($A43,Material_Detail!$DE:$DE,0),19),0)),SUMIFS(T_Shipments[Confirmed_Qty],T_Shipments[Part Name],$A43,T_Shipments[Effective_Week],19))</f>
        <v/>
      </c>
      <c r="U43">
        <f>IF(COUNTIF(Material_Detail!$DE:$DE,$A43)&gt;0,IF(ISNUMBER(SEARCH("[済]",INDEX(Material_Detail!$D:$DC,MATCH($A43,Material_Detail!$DE:$DE,0)+1,20))),0,IFERROR(INDEX(Material_Detail!$D:$DC,MATCH($A43,Material_Detail!$DE:$DE,0),20),0)),SUMIFS(T_Shipments[Confirmed_Qty],T_Shipments[Part Name],$A43,T_Shipments[Effective_Week],20))</f>
        <v/>
      </c>
      <c r="V43">
        <f>IF(COUNTIF(Material_Detail!$DE:$DE,$A43)&gt;0,IF(ISNUMBER(SEARCH("[済]",INDEX(Material_Detail!$D:$DC,MATCH($A43,Material_Detail!$DE:$DE,0)+1,21))),0,IFERROR(INDEX(Material_Detail!$D:$DC,MATCH($A43,Material_Detail!$DE:$DE,0),21),0)),SUMIFS(T_Shipments[Confirmed_Qty],T_Shipments[Part Name],$A43,T_Shipments[Effective_Week],21))</f>
        <v/>
      </c>
      <c r="W43">
        <f>IF(COUNTIF(Material_Detail!$DE:$DE,$A43)&gt;0,IF(ISNUMBER(SEARCH("[済]",INDEX(Material_Detail!$D:$DC,MATCH($A43,Material_Detail!$DE:$DE,0)+1,22))),0,IFERROR(INDEX(Material_Detail!$D:$DC,MATCH($A43,Material_Detail!$DE:$DE,0),22),0)),SUMIFS(T_Shipments[Confirmed_Qty],T_Shipments[Part Name],$A43,T_Shipments[Effective_Week],22))</f>
        <v/>
      </c>
      <c r="X43">
        <f>IF(COUNTIF(Material_Detail!$DE:$DE,$A43)&gt;0,IF(ISNUMBER(SEARCH("[済]",INDEX(Material_Detail!$D:$DC,MATCH($A43,Material_Detail!$DE:$DE,0)+1,23))),0,IFERROR(INDEX(Material_Detail!$D:$DC,MATCH($A43,Material_Detail!$DE:$DE,0),23),0)),SUMIFS(T_Shipments[Confirmed_Qty],T_Shipments[Part Name],$A43,T_Shipments[Effective_Week],23))</f>
        <v/>
      </c>
      <c r="Y43">
        <f>IF(COUNTIF(Material_Detail!$DE:$DE,$A43)&gt;0,IF(ISNUMBER(SEARCH("[済]",INDEX(Material_Detail!$D:$DC,MATCH($A43,Material_Detail!$DE:$DE,0)+1,24))),0,IFERROR(INDEX(Material_Detail!$D:$DC,MATCH($A43,Material_Detail!$DE:$DE,0),24),0)),SUMIFS(T_Shipments[Confirmed_Qty],T_Shipments[Part Name],$A43,T_Shipments[Effective_Week],24))</f>
        <v/>
      </c>
      <c r="Z43">
        <f>IF(COUNTIF(Material_Detail!$DE:$DE,$A43)&gt;0,IF(ISNUMBER(SEARCH("[済]",INDEX(Material_Detail!$D:$DC,MATCH($A43,Material_Detail!$DE:$DE,0)+1,25))),0,IFERROR(INDEX(Material_Detail!$D:$DC,MATCH($A43,Material_Detail!$DE:$DE,0),25),0)),SUMIFS(T_Shipments[Confirmed_Qty],T_Shipments[Part Name],$A43,T_Shipments[Effective_Week],25))</f>
        <v/>
      </c>
      <c r="AA43">
        <f>IF(COUNTIF(Material_Detail!$DE:$DE,$A43)&gt;0,IF(ISNUMBER(SEARCH("[済]",INDEX(Material_Detail!$D:$DC,MATCH($A43,Material_Detail!$DE:$DE,0)+1,26))),0,IFERROR(INDEX(Material_Detail!$D:$DC,MATCH($A43,Material_Detail!$DE:$DE,0),26),0)),SUMIFS(T_Shipments[Confirmed_Qty],T_Shipments[Part Name],$A43,T_Shipments[Effective_Week],26))</f>
        <v/>
      </c>
      <c r="AB43">
        <f>IF(COUNTIF(Material_Detail!$DE:$DE,$A43)&gt;0,IF(ISNUMBER(SEARCH("[済]",INDEX(Material_Detail!$D:$DC,MATCH($A43,Material_Detail!$DE:$DE,0)+1,27))),0,IFERROR(INDEX(Material_Detail!$D:$DC,MATCH($A43,Material_Detail!$DE:$DE,0),27),0)),SUMIFS(T_Shipments[Confirmed_Qty],T_Shipments[Part Name],$A43,T_Shipments[Effective_Week],27))</f>
        <v/>
      </c>
      <c r="AC43">
        <f>IF(COUNTIF(Material_Detail!$DE:$DE,$A43)&gt;0,IF(ISNUMBER(SEARCH("[済]",INDEX(Material_Detail!$D:$DC,MATCH($A43,Material_Detail!$DE:$DE,0)+1,28))),0,IFERROR(INDEX(Material_Detail!$D:$DC,MATCH($A43,Material_Detail!$DE:$DE,0),28),0)),SUMIFS(T_Shipments[Confirmed_Qty],T_Shipments[Part Name],$A43,T_Shipments[Effective_Week],28))</f>
        <v/>
      </c>
      <c r="AD43">
        <f>IF(COUNTIF(Material_Detail!$DE:$DE,$A43)&gt;0,IF(ISNUMBER(SEARCH("[済]",INDEX(Material_Detail!$D:$DC,MATCH($A43,Material_Detail!$DE:$DE,0)+1,29))),0,IFERROR(INDEX(Material_Detail!$D:$DC,MATCH($A43,Material_Detail!$DE:$DE,0),29),0)),SUMIFS(T_Shipments[Confirmed_Qty],T_Shipments[Part Name],$A43,T_Shipments[Effective_Week],29))</f>
        <v/>
      </c>
      <c r="AE43">
        <f>IF(COUNTIF(Material_Detail!$DE:$DE,$A43)&gt;0,IF(ISNUMBER(SEARCH("[済]",INDEX(Material_Detail!$D:$DC,MATCH($A43,Material_Detail!$DE:$DE,0)+1,30))),0,IFERROR(INDEX(Material_Detail!$D:$DC,MATCH($A43,Material_Detail!$DE:$DE,0),30),0)),SUMIFS(T_Shipments[Confirmed_Qty],T_Shipments[Part Name],$A43,T_Shipments[Effective_Week],30))</f>
        <v/>
      </c>
      <c r="AF43">
        <f>IF(COUNTIF(Material_Detail!$DE:$DE,$A43)&gt;0,IF(ISNUMBER(SEARCH("[済]",INDEX(Material_Detail!$D:$DC,MATCH($A43,Material_Detail!$DE:$DE,0)+1,31))),0,IFERROR(INDEX(Material_Detail!$D:$DC,MATCH($A43,Material_Detail!$DE:$DE,0),31),0)),SUMIFS(T_Shipments[Confirmed_Qty],T_Shipments[Part Name],$A43,T_Shipments[Effective_Week],31))</f>
        <v/>
      </c>
      <c r="AG43">
        <f>IF(COUNTIF(Material_Detail!$DE:$DE,$A43)&gt;0,IF(ISNUMBER(SEARCH("[済]",INDEX(Material_Detail!$D:$DC,MATCH($A43,Material_Detail!$DE:$DE,0)+1,32))),0,IFERROR(INDEX(Material_Detail!$D:$DC,MATCH($A43,Material_Detail!$DE:$DE,0),32),0)),SUMIFS(T_Shipments[Confirmed_Qty],T_Shipments[Part Name],$A43,T_Shipments[Effective_Week],32))</f>
        <v/>
      </c>
      <c r="AH43">
        <f>IF(COUNTIF(Material_Detail!$DE:$DE,$A43)&gt;0,IF(ISNUMBER(SEARCH("[済]",INDEX(Material_Detail!$D:$DC,MATCH($A43,Material_Detail!$DE:$DE,0)+1,33))),0,IFERROR(INDEX(Material_Detail!$D:$DC,MATCH($A43,Material_Detail!$DE:$DE,0),33),0)),SUMIFS(T_Shipments[Confirmed_Qty],T_Shipments[Part Name],$A43,T_Shipments[Effective_Week],33))</f>
        <v/>
      </c>
      <c r="AI43">
        <f>IF(COUNTIF(Material_Detail!$DE:$DE,$A43)&gt;0,IF(ISNUMBER(SEARCH("[済]",INDEX(Material_Detail!$D:$DC,MATCH($A43,Material_Detail!$DE:$DE,0)+1,34))),0,IFERROR(INDEX(Material_Detail!$D:$DC,MATCH($A43,Material_Detail!$DE:$DE,0),34),0)),SUMIFS(T_Shipments[Confirmed_Qty],T_Shipments[Part Name],$A43,T_Shipments[Effective_Week],34))</f>
        <v/>
      </c>
      <c r="AJ43">
        <f>IF(COUNTIF(Material_Detail!$DE:$DE,$A43)&gt;0,IF(ISNUMBER(SEARCH("[済]",INDEX(Material_Detail!$D:$DC,MATCH($A43,Material_Detail!$DE:$DE,0)+1,35))),0,IFERROR(INDEX(Material_Detail!$D:$DC,MATCH($A43,Material_Detail!$DE:$DE,0),35),0)),SUMIFS(T_Shipments[Confirmed_Qty],T_Shipments[Part Name],$A43,T_Shipments[Effective_Week],35))</f>
        <v/>
      </c>
      <c r="AK43">
        <f>IF(COUNTIF(Material_Detail!$DE:$DE,$A43)&gt;0,IF(ISNUMBER(SEARCH("[済]",INDEX(Material_Detail!$D:$DC,MATCH($A43,Material_Detail!$DE:$DE,0)+1,36))),0,IFERROR(INDEX(Material_Detail!$D:$DC,MATCH($A43,Material_Detail!$DE:$DE,0),36),0)),SUMIFS(T_Shipments[Confirmed_Qty],T_Shipments[Part Name],$A43,T_Shipments[Effective_Week],36))</f>
        <v/>
      </c>
      <c r="AL43">
        <f>IF(COUNTIF(Material_Detail!$DE:$DE,$A43)&gt;0,IF(ISNUMBER(SEARCH("[済]",INDEX(Material_Detail!$D:$DC,MATCH($A43,Material_Detail!$DE:$DE,0)+1,37))),0,IFERROR(INDEX(Material_Detail!$D:$DC,MATCH($A43,Material_Detail!$DE:$DE,0),37),0)),SUMIFS(T_Shipments[Confirmed_Qty],T_Shipments[Part Name],$A43,T_Shipments[Effective_Week],37))</f>
        <v/>
      </c>
      <c r="AM43">
        <f>IF(COUNTIF(Material_Detail!$DE:$DE,$A43)&gt;0,IF(ISNUMBER(SEARCH("[済]",INDEX(Material_Detail!$D:$DC,MATCH($A43,Material_Detail!$DE:$DE,0)+1,38))),0,IFERROR(INDEX(Material_Detail!$D:$DC,MATCH($A43,Material_Detail!$DE:$DE,0),38),0)),SUMIFS(T_Shipments[Confirmed_Qty],T_Shipments[Part Name],$A43,T_Shipments[Effective_Week],38))</f>
        <v/>
      </c>
      <c r="AN43">
        <f>IF(COUNTIF(Material_Detail!$DE:$DE,$A43)&gt;0,IF(ISNUMBER(SEARCH("[済]",INDEX(Material_Detail!$D:$DC,MATCH($A43,Material_Detail!$DE:$DE,0)+1,39))),0,IFERROR(INDEX(Material_Detail!$D:$DC,MATCH($A43,Material_Detail!$DE:$DE,0),39),0)),SUMIFS(T_Shipments[Confirmed_Qty],T_Shipments[Part Name],$A43,T_Shipments[Effective_Week],39))</f>
        <v/>
      </c>
      <c r="AO43">
        <f>IF(COUNTIF(Material_Detail!$DE:$DE,$A43)&gt;0,IF(ISNUMBER(SEARCH("[済]",INDEX(Material_Detail!$D:$DC,MATCH($A43,Material_Detail!$DE:$DE,0)+1,40))),0,IFERROR(INDEX(Material_Detail!$D:$DC,MATCH($A43,Material_Detail!$DE:$DE,0),40),0)),SUMIFS(T_Shipments[Confirmed_Qty],T_Shipments[Part Name],$A43,T_Shipments[Effective_Week],40))</f>
        <v/>
      </c>
      <c r="AP43">
        <f>IF(COUNTIF(Material_Detail!$DE:$DE,$A43)&gt;0,IF(ISNUMBER(SEARCH("[済]",INDEX(Material_Detail!$D:$DC,MATCH($A43,Material_Detail!$DE:$DE,0)+1,41))),0,IFERROR(INDEX(Material_Detail!$D:$DC,MATCH($A43,Material_Detail!$DE:$DE,0),41),0)),SUMIFS(T_Shipments[Confirmed_Qty],T_Shipments[Part Name],$A43,T_Shipments[Effective_Week],41))</f>
        <v/>
      </c>
      <c r="AQ43">
        <f>IF(COUNTIF(Material_Detail!$DE:$DE,$A43)&gt;0,IF(ISNUMBER(SEARCH("[済]",INDEX(Material_Detail!$D:$DC,MATCH($A43,Material_Detail!$DE:$DE,0)+1,42))),0,IFERROR(INDEX(Material_Detail!$D:$DC,MATCH($A43,Material_Detail!$DE:$DE,0),42),0)),SUMIFS(T_Shipments[Confirmed_Qty],T_Shipments[Part Name],$A43,T_Shipments[Effective_Week],42))</f>
        <v/>
      </c>
      <c r="AR43">
        <f>IF(COUNTIF(Material_Detail!$DE:$DE,$A43)&gt;0,IF(ISNUMBER(SEARCH("[済]",INDEX(Material_Detail!$D:$DC,MATCH($A43,Material_Detail!$DE:$DE,0)+1,43))),0,IFERROR(INDEX(Material_Detail!$D:$DC,MATCH($A43,Material_Detail!$DE:$DE,0),43),0)),SUMIFS(T_Shipments[Confirmed_Qty],T_Shipments[Part Name],$A43,T_Shipments[Effective_Week],43))</f>
        <v/>
      </c>
      <c r="AS43">
        <f>IF(COUNTIF(Material_Detail!$DE:$DE,$A43)&gt;0,IF(ISNUMBER(SEARCH("[済]",INDEX(Material_Detail!$D:$DC,MATCH($A43,Material_Detail!$DE:$DE,0)+1,44))),0,IFERROR(INDEX(Material_Detail!$D:$DC,MATCH($A43,Material_Detail!$DE:$DE,0),44),0)),SUMIFS(T_Shipments[Confirmed_Qty],T_Shipments[Part Name],$A43,T_Shipments[Effective_Week],44))</f>
        <v/>
      </c>
      <c r="AT43">
        <f>IF(COUNTIF(Material_Detail!$DE:$DE,$A43)&gt;0,IF(ISNUMBER(SEARCH("[済]",INDEX(Material_Detail!$D:$DC,MATCH($A43,Material_Detail!$DE:$DE,0)+1,45))),0,IFERROR(INDEX(Material_Detail!$D:$DC,MATCH($A43,Material_Detail!$DE:$DE,0),45),0)),SUMIFS(T_Shipments[Confirmed_Qty],T_Shipments[Part Name],$A43,T_Shipments[Effective_Week],45))</f>
        <v/>
      </c>
      <c r="AU43">
        <f>IF(COUNTIF(Material_Detail!$DE:$DE,$A43)&gt;0,IF(ISNUMBER(SEARCH("[済]",INDEX(Material_Detail!$D:$DC,MATCH($A43,Material_Detail!$DE:$DE,0)+1,46))),0,IFERROR(INDEX(Material_Detail!$D:$DC,MATCH($A43,Material_Detail!$DE:$DE,0),46),0)),SUMIFS(T_Shipments[Confirmed_Qty],T_Shipments[Part Name],$A43,T_Shipments[Effective_Week],46))</f>
        <v/>
      </c>
      <c r="AV43">
        <f>IF(COUNTIF(Material_Detail!$DE:$DE,$A43)&gt;0,IF(ISNUMBER(SEARCH("[済]",INDEX(Material_Detail!$D:$DC,MATCH($A43,Material_Detail!$DE:$DE,0)+1,47))),0,IFERROR(INDEX(Material_Detail!$D:$DC,MATCH($A43,Material_Detail!$DE:$DE,0),47),0)),SUMIFS(T_Shipments[Confirmed_Qty],T_Shipments[Part Name],$A43,T_Shipments[Effective_Week],47))</f>
        <v/>
      </c>
      <c r="AW43">
        <f>IF(COUNTIF(Material_Detail!$DE:$DE,$A43)&gt;0,IF(ISNUMBER(SEARCH("[済]",INDEX(Material_Detail!$D:$DC,MATCH($A43,Material_Detail!$DE:$DE,0)+1,48))),0,IFERROR(INDEX(Material_Detail!$D:$DC,MATCH($A43,Material_Detail!$DE:$DE,0),48),0)),SUMIFS(T_Shipments[Confirmed_Qty],T_Shipments[Part Name],$A43,T_Shipments[Effective_Week],48))</f>
        <v/>
      </c>
      <c r="AX43">
        <f>IF(COUNTIF(Material_Detail!$DE:$DE,$A43)&gt;0,IF(ISNUMBER(SEARCH("[済]",INDEX(Material_Detail!$D:$DC,MATCH($A43,Material_Detail!$DE:$DE,0)+1,49))),0,IFERROR(INDEX(Material_Detail!$D:$DC,MATCH($A43,Material_Detail!$DE:$DE,0),49),0)),SUMIFS(T_Shipments[Confirmed_Qty],T_Shipments[Part Name],$A43,T_Shipments[Effective_Week],49))</f>
        <v/>
      </c>
      <c r="AY43">
        <f>IF(COUNTIF(Material_Detail!$DE:$DE,$A43)&gt;0,IF(ISNUMBER(SEARCH("[済]",INDEX(Material_Detail!$D:$DC,MATCH($A43,Material_Detail!$DE:$DE,0)+1,50))),0,IFERROR(INDEX(Material_Detail!$D:$DC,MATCH($A43,Material_Detail!$DE:$DE,0),50),0)),SUMIFS(T_Shipments[Confirmed_Qty],T_Shipments[Part Name],$A43,T_Shipments[Effective_Week],50))</f>
        <v/>
      </c>
      <c r="AZ43">
        <f>IF(COUNTIF(Material_Detail!$DE:$DE,$A43)&gt;0,IF(ISNUMBER(SEARCH("[済]",INDEX(Material_Detail!$D:$DC,MATCH($A43,Material_Detail!$DE:$DE,0)+1,51))),0,IFERROR(INDEX(Material_Detail!$D:$DC,MATCH($A43,Material_Detail!$DE:$DE,0),51),0)),SUMIFS(T_Shipments[Confirmed_Qty],T_Shipments[Part Name],$A43,T_Shipments[Effective_Week],51))</f>
        <v/>
      </c>
      <c r="BA43">
        <f>IF(COUNTIF(Material_Detail!$DE:$DE,$A43)&gt;0,IF(ISNUMBER(SEARCH("[済]",INDEX(Material_Detail!$D:$DC,MATCH($A43,Material_Detail!$DE:$DE,0)+1,52))),0,IFERROR(INDEX(Material_Detail!$D:$DC,MATCH($A43,Material_Detail!$DE:$DE,0),52),0)),SUMIFS(T_Shipments[Confirmed_Qty],T_Shipments[Part Name],$A43,T_Shipments[Effective_Week],52))</f>
        <v/>
      </c>
      <c r="BB43">
        <f>IF(COUNTIF(Material_Detail!$DE:$DE,$A43)&gt;0,IF(ISNUMBER(SEARCH("[済]",INDEX(Material_Detail!$D:$DC,MATCH($A43,Material_Detail!$DE:$DE,0)+1,53))),0,IFERROR(INDEX(Material_Detail!$D:$DC,MATCH($A43,Material_Detail!$DE:$DE,0),53),0)),SUMIFS(T_Shipments[Confirmed_Qty],T_Shipments[Part Name],$A43,T_Shipments[Effective_Week],53))</f>
        <v/>
      </c>
      <c r="BC43">
        <f>IF(COUNTIF(Material_Detail!$DE:$DE,$A43)&gt;0,IF(ISNUMBER(SEARCH("[済]",INDEX(Material_Detail!$D:$DC,MATCH($A43,Material_Detail!$DE:$DE,0)+1,54))),0,IFERROR(INDEX(Material_Detail!$D:$DC,MATCH($A43,Material_Detail!$DE:$DE,0),54),0)),SUMIFS(T_Shipments[Confirmed_Qty],T_Shipments[Part Name],$A43,T_Shipments[Effective_Week],54))</f>
        <v/>
      </c>
      <c r="BD43">
        <f>IF(COUNTIF(Material_Detail!$DE:$DE,$A43)&gt;0,IF(ISNUMBER(SEARCH("[済]",INDEX(Material_Detail!$D:$DC,MATCH($A43,Material_Detail!$DE:$DE,0)+1,55))),0,IFERROR(INDEX(Material_Detail!$D:$DC,MATCH($A43,Material_Detail!$DE:$DE,0),55),0)),SUMIFS(T_Shipments[Confirmed_Qty],T_Shipments[Part Name],$A43,T_Shipments[Effective_Week],55))</f>
        <v/>
      </c>
      <c r="BE43">
        <f>IF(COUNTIF(Material_Detail!$DE:$DE,$A43)&gt;0,IF(ISNUMBER(SEARCH("[済]",INDEX(Material_Detail!$D:$DC,MATCH($A43,Material_Detail!$DE:$DE,0)+1,56))),0,IFERROR(INDEX(Material_Detail!$D:$DC,MATCH($A43,Material_Detail!$DE:$DE,0),56),0)),SUMIFS(T_Shipments[Confirmed_Qty],T_Shipments[Part Name],$A43,T_Shipments[Effective_Week],56))</f>
        <v/>
      </c>
      <c r="BF43">
        <f>IF(COUNTIF(Material_Detail!$DE:$DE,$A43)&gt;0,IF(ISNUMBER(SEARCH("[済]",INDEX(Material_Detail!$D:$DC,MATCH($A43,Material_Detail!$DE:$DE,0)+1,57))),0,IFERROR(INDEX(Material_Detail!$D:$DC,MATCH($A43,Material_Detail!$DE:$DE,0),57),0)),SUMIFS(T_Shipments[Confirmed_Qty],T_Shipments[Part Name],$A43,T_Shipments[Effective_Week],57))</f>
        <v/>
      </c>
      <c r="BG43">
        <f>IF(COUNTIF(Material_Detail!$DE:$DE,$A43)&gt;0,IF(ISNUMBER(SEARCH("[済]",INDEX(Material_Detail!$D:$DC,MATCH($A43,Material_Detail!$DE:$DE,0)+1,58))),0,IFERROR(INDEX(Material_Detail!$D:$DC,MATCH($A43,Material_Detail!$DE:$DE,0),58),0)),SUMIFS(T_Shipments[Confirmed_Qty],T_Shipments[Part Name],$A43,T_Shipments[Effective_Week],58))</f>
        <v/>
      </c>
      <c r="BH43">
        <f>IF(COUNTIF(Material_Detail!$DE:$DE,$A43)&gt;0,IF(ISNUMBER(SEARCH("[済]",INDEX(Material_Detail!$D:$DC,MATCH($A43,Material_Detail!$DE:$DE,0)+1,59))),0,IFERROR(INDEX(Material_Detail!$D:$DC,MATCH($A43,Material_Detail!$DE:$DE,0),59),0)),SUMIFS(T_Shipments[Confirmed_Qty],T_Shipments[Part Name],$A43,T_Shipments[Effective_Week],59))</f>
        <v/>
      </c>
      <c r="BI43">
        <f>IF(COUNTIF(Material_Detail!$DE:$DE,$A43)&gt;0,IF(ISNUMBER(SEARCH("[済]",INDEX(Material_Detail!$D:$DC,MATCH($A43,Material_Detail!$DE:$DE,0)+1,60))),0,IFERROR(INDEX(Material_Detail!$D:$DC,MATCH($A43,Material_Detail!$DE:$DE,0),60),0)),SUMIFS(T_Shipments[Confirmed_Qty],T_Shipments[Part Name],$A43,T_Shipments[Effective_Week],60))</f>
        <v/>
      </c>
      <c r="BJ43">
        <f>IF(COUNTIF(Material_Detail!$DE:$DE,$A43)&gt;0,IF(ISNUMBER(SEARCH("[済]",INDEX(Material_Detail!$D:$DC,MATCH($A43,Material_Detail!$DE:$DE,0)+1,61))),0,IFERROR(INDEX(Material_Detail!$D:$DC,MATCH($A43,Material_Detail!$DE:$DE,0),61),0)),SUMIFS(T_Shipments[Confirmed_Qty],T_Shipments[Part Name],$A43,T_Shipments[Effective_Week],61))</f>
        <v/>
      </c>
      <c r="BK43">
        <f>IF(COUNTIF(Material_Detail!$DE:$DE,$A43)&gt;0,IF(ISNUMBER(SEARCH("[済]",INDEX(Material_Detail!$D:$DC,MATCH($A43,Material_Detail!$DE:$DE,0)+1,62))),0,IFERROR(INDEX(Material_Detail!$D:$DC,MATCH($A43,Material_Detail!$DE:$DE,0),62),0)),SUMIFS(T_Shipments[Confirmed_Qty],T_Shipments[Part Name],$A43,T_Shipments[Effective_Week],62))</f>
        <v/>
      </c>
      <c r="BL43">
        <f>IF(COUNTIF(Material_Detail!$DE:$DE,$A43)&gt;0,IF(ISNUMBER(SEARCH("[済]",INDEX(Material_Detail!$D:$DC,MATCH($A43,Material_Detail!$DE:$DE,0)+1,63))),0,IFERROR(INDEX(Material_Detail!$D:$DC,MATCH($A43,Material_Detail!$DE:$DE,0),63),0)),SUMIFS(T_Shipments[Confirmed_Qty],T_Shipments[Part Name],$A43,T_Shipments[Effective_Week],63))</f>
        <v/>
      </c>
      <c r="BM43">
        <f>IF(COUNTIF(Material_Detail!$DE:$DE,$A43)&gt;0,IF(ISNUMBER(SEARCH("[済]",INDEX(Material_Detail!$D:$DC,MATCH($A43,Material_Detail!$DE:$DE,0)+1,64))),0,IFERROR(INDEX(Material_Detail!$D:$DC,MATCH($A43,Material_Detail!$DE:$DE,0),64),0)),SUMIFS(T_Shipments[Confirmed_Qty],T_Shipments[Part Name],$A43,T_Shipments[Effective_Week],64))</f>
        <v/>
      </c>
      <c r="BN43">
        <f>IF(COUNTIF(Material_Detail!$DE:$DE,$A43)&gt;0,IF(ISNUMBER(SEARCH("[済]",INDEX(Material_Detail!$D:$DC,MATCH($A43,Material_Detail!$DE:$DE,0)+1,65))),0,IFERROR(INDEX(Material_Detail!$D:$DC,MATCH($A43,Material_Detail!$DE:$DE,0),65),0)),SUMIFS(T_Shipments[Confirmed_Qty],T_Shipments[Part Name],$A43,T_Shipments[Effective_Week],65))</f>
        <v/>
      </c>
      <c r="BO43">
        <f>IF(COUNTIF(Material_Detail!$DE:$DE,$A43)&gt;0,IF(ISNUMBER(SEARCH("[済]",INDEX(Material_Detail!$D:$DC,MATCH($A43,Material_Detail!$DE:$DE,0)+1,66))),0,IFERROR(INDEX(Material_Detail!$D:$DC,MATCH($A43,Material_Detail!$DE:$DE,0),66),0)),SUMIFS(T_Shipments[Confirmed_Qty],T_Shipments[Part Name],$A43,T_Shipments[Effective_Week],66))</f>
        <v/>
      </c>
      <c r="BP43">
        <f>IF(COUNTIF(Material_Detail!$DE:$DE,$A43)&gt;0,IF(ISNUMBER(SEARCH("[済]",INDEX(Material_Detail!$D:$DC,MATCH($A43,Material_Detail!$DE:$DE,0)+1,67))),0,IFERROR(INDEX(Material_Detail!$D:$DC,MATCH($A43,Material_Detail!$DE:$DE,0),67),0)),SUMIFS(T_Shipments[Confirmed_Qty],T_Shipments[Part Name],$A43,T_Shipments[Effective_Week],67))</f>
        <v/>
      </c>
      <c r="BQ43">
        <f>IF(COUNTIF(Material_Detail!$DE:$DE,$A43)&gt;0,IF(ISNUMBER(SEARCH("[済]",INDEX(Material_Detail!$D:$DC,MATCH($A43,Material_Detail!$DE:$DE,0)+1,68))),0,IFERROR(INDEX(Material_Detail!$D:$DC,MATCH($A43,Material_Detail!$DE:$DE,0),68),0)),SUMIFS(T_Shipments[Confirmed_Qty],T_Shipments[Part Name],$A43,T_Shipments[Effective_Week],68))</f>
        <v/>
      </c>
      <c r="BR43">
        <f>IF(COUNTIF(Material_Detail!$DE:$DE,$A43)&gt;0,IF(ISNUMBER(SEARCH("[済]",INDEX(Material_Detail!$D:$DC,MATCH($A43,Material_Detail!$DE:$DE,0)+1,69))),0,IFERROR(INDEX(Material_Detail!$D:$DC,MATCH($A43,Material_Detail!$DE:$DE,0),69),0)),SUMIFS(T_Shipments[Confirmed_Qty],T_Shipments[Part Name],$A43,T_Shipments[Effective_Week],69))</f>
        <v/>
      </c>
      <c r="BS43">
        <f>IF(COUNTIF(Material_Detail!$DE:$DE,$A43)&gt;0,IF(ISNUMBER(SEARCH("[済]",INDEX(Material_Detail!$D:$DC,MATCH($A43,Material_Detail!$DE:$DE,0)+1,70))),0,IFERROR(INDEX(Material_Detail!$D:$DC,MATCH($A43,Material_Detail!$DE:$DE,0),70),0)),SUMIFS(T_Shipments[Confirmed_Qty],T_Shipments[Part Name],$A43,T_Shipments[Effective_Week],70))</f>
        <v/>
      </c>
      <c r="BT43">
        <f>IF(COUNTIF(Material_Detail!$DE:$DE,$A43)&gt;0,IF(ISNUMBER(SEARCH("[済]",INDEX(Material_Detail!$D:$DC,MATCH($A43,Material_Detail!$DE:$DE,0)+1,71))),0,IFERROR(INDEX(Material_Detail!$D:$DC,MATCH($A43,Material_Detail!$DE:$DE,0),71),0)),SUMIFS(T_Shipments[Confirmed_Qty],T_Shipments[Part Name],$A43,T_Shipments[Effective_Week],71))</f>
        <v/>
      </c>
      <c r="BU43">
        <f>IF(COUNTIF(Material_Detail!$DE:$DE,$A43)&gt;0,IF(ISNUMBER(SEARCH("[済]",INDEX(Material_Detail!$D:$DC,MATCH($A43,Material_Detail!$DE:$DE,0)+1,72))),0,IFERROR(INDEX(Material_Detail!$D:$DC,MATCH($A43,Material_Detail!$DE:$DE,0),72),0)),SUMIFS(T_Shipments[Confirmed_Qty],T_Shipments[Part Name],$A43,T_Shipments[Effective_Week],72))</f>
        <v/>
      </c>
      <c r="BV43">
        <f>IF(COUNTIF(Material_Detail!$DE:$DE,$A43)&gt;0,IF(ISNUMBER(SEARCH("[済]",INDEX(Material_Detail!$D:$DC,MATCH($A43,Material_Detail!$DE:$DE,0)+1,73))),0,IFERROR(INDEX(Material_Detail!$D:$DC,MATCH($A43,Material_Detail!$DE:$DE,0),73),0)),SUMIFS(T_Shipments[Confirmed_Qty],T_Shipments[Part Name],$A43,T_Shipments[Effective_Week],73))</f>
        <v/>
      </c>
      <c r="BW43">
        <f>IF(COUNTIF(Material_Detail!$DE:$DE,$A43)&gt;0,IF(ISNUMBER(SEARCH("[済]",INDEX(Material_Detail!$D:$DC,MATCH($A43,Material_Detail!$DE:$DE,0)+1,74))),0,IFERROR(INDEX(Material_Detail!$D:$DC,MATCH($A43,Material_Detail!$DE:$DE,0),74),0)),SUMIFS(T_Shipments[Confirmed_Qty],T_Shipments[Part Name],$A43,T_Shipments[Effective_Week],74))</f>
        <v/>
      </c>
      <c r="BX43">
        <f>IF(COUNTIF(Material_Detail!$DE:$DE,$A43)&gt;0,IF(ISNUMBER(SEARCH("[済]",INDEX(Material_Detail!$D:$DC,MATCH($A43,Material_Detail!$DE:$DE,0)+1,75))),0,IFERROR(INDEX(Material_Detail!$D:$DC,MATCH($A43,Material_Detail!$DE:$DE,0),75),0)),SUMIFS(T_Shipments[Confirmed_Qty],T_Shipments[Part Name],$A43,T_Shipments[Effective_Week],75))</f>
        <v/>
      </c>
      <c r="BY43">
        <f>IF(COUNTIF(Material_Detail!$DE:$DE,$A43)&gt;0,IF(ISNUMBER(SEARCH("[済]",INDEX(Material_Detail!$D:$DC,MATCH($A43,Material_Detail!$DE:$DE,0)+1,76))),0,IFERROR(INDEX(Material_Detail!$D:$DC,MATCH($A43,Material_Detail!$DE:$DE,0),76),0)),SUMIFS(T_Shipments[Confirmed_Qty],T_Shipments[Part Name],$A43,T_Shipments[Effective_Week],76))</f>
        <v/>
      </c>
      <c r="BZ43">
        <f>IF(COUNTIF(Material_Detail!$DE:$DE,$A43)&gt;0,IF(ISNUMBER(SEARCH("[済]",INDEX(Material_Detail!$D:$DC,MATCH($A43,Material_Detail!$DE:$DE,0)+1,77))),0,IFERROR(INDEX(Material_Detail!$D:$DC,MATCH($A43,Material_Detail!$DE:$DE,0),77),0)),SUMIFS(T_Shipments[Confirmed_Qty],T_Shipments[Part Name],$A43,T_Shipments[Effective_Week],77))</f>
        <v/>
      </c>
      <c r="CA43">
        <f>IF(COUNTIF(Material_Detail!$DE:$DE,$A43)&gt;0,IF(ISNUMBER(SEARCH("[済]",INDEX(Material_Detail!$D:$DC,MATCH($A43,Material_Detail!$DE:$DE,0)+1,78))),0,IFERROR(INDEX(Material_Detail!$D:$DC,MATCH($A43,Material_Detail!$DE:$DE,0),78),0)),SUMIFS(T_Shipments[Confirmed_Qty],T_Shipments[Part Name],$A43,T_Shipments[Effective_Week],78))</f>
        <v/>
      </c>
      <c r="CB43">
        <f>IF(COUNTIF(Material_Detail!$DE:$DE,$A43)&gt;0,IF(ISNUMBER(SEARCH("[済]",INDEX(Material_Detail!$D:$DC,MATCH($A43,Material_Detail!$DE:$DE,0)+1,79))),0,IFERROR(INDEX(Material_Detail!$D:$DC,MATCH($A43,Material_Detail!$DE:$DE,0),79),0)),SUMIFS(T_Shipments[Confirmed_Qty],T_Shipments[Part Name],$A43,T_Shipments[Effective_Week],79))</f>
        <v/>
      </c>
      <c r="CC43">
        <f>IF(COUNTIF(Material_Detail!$DE:$DE,$A43)&gt;0,IF(ISNUMBER(SEARCH("[済]",INDEX(Material_Detail!$D:$DC,MATCH($A43,Material_Detail!$DE:$DE,0)+1,80))),0,IFERROR(INDEX(Material_Detail!$D:$DC,MATCH($A43,Material_Detail!$DE:$DE,0),80),0)),SUMIFS(T_Shipments[Confirmed_Qty],T_Shipments[Part Name],$A43,T_Shipments[Effective_Week],80))</f>
        <v/>
      </c>
      <c r="CD43">
        <f>IF(COUNTIF(Material_Detail!$DE:$DE,$A43)&gt;0,IF(ISNUMBER(SEARCH("[済]",INDEX(Material_Detail!$D:$DC,MATCH($A43,Material_Detail!$DE:$DE,0)+1,81))),0,IFERROR(INDEX(Material_Detail!$D:$DC,MATCH($A43,Material_Detail!$DE:$DE,0),81),0)),SUMIFS(T_Shipments[Confirmed_Qty],T_Shipments[Part Name],$A43,T_Shipments[Effective_Week],81))</f>
        <v/>
      </c>
      <c r="CE43">
        <f>IF(COUNTIF(Material_Detail!$DE:$DE,$A43)&gt;0,IF(ISNUMBER(SEARCH("[済]",INDEX(Material_Detail!$D:$DC,MATCH($A43,Material_Detail!$DE:$DE,0)+1,82))),0,IFERROR(INDEX(Material_Detail!$D:$DC,MATCH($A43,Material_Detail!$DE:$DE,0),82),0)),SUMIFS(T_Shipments[Confirmed_Qty],T_Shipments[Part Name],$A43,T_Shipments[Effective_Week],82))</f>
        <v/>
      </c>
      <c r="CF43">
        <f>IF(COUNTIF(Material_Detail!$DE:$DE,$A43)&gt;0,IF(ISNUMBER(SEARCH("[済]",INDEX(Material_Detail!$D:$DC,MATCH($A43,Material_Detail!$DE:$DE,0)+1,83))),0,IFERROR(INDEX(Material_Detail!$D:$DC,MATCH($A43,Material_Detail!$DE:$DE,0),83),0)),SUMIFS(T_Shipments[Confirmed_Qty],T_Shipments[Part Name],$A43,T_Shipments[Effective_Week],83))</f>
        <v/>
      </c>
      <c r="CG43">
        <f>IF(COUNTIF(Material_Detail!$DE:$DE,$A43)&gt;0,IF(ISNUMBER(SEARCH("[済]",INDEX(Material_Detail!$D:$DC,MATCH($A43,Material_Detail!$DE:$DE,0)+1,84))),0,IFERROR(INDEX(Material_Detail!$D:$DC,MATCH($A43,Material_Detail!$DE:$DE,0),84),0)),SUMIFS(T_Shipments[Confirmed_Qty],T_Shipments[Part Name],$A43,T_Shipments[Effective_Week],84))</f>
        <v/>
      </c>
      <c r="CH43">
        <f>IF(COUNTIF(Material_Detail!$DE:$DE,$A43)&gt;0,IF(ISNUMBER(SEARCH("[済]",INDEX(Material_Detail!$D:$DC,MATCH($A43,Material_Detail!$DE:$DE,0)+1,85))),0,IFERROR(INDEX(Material_Detail!$D:$DC,MATCH($A43,Material_Detail!$DE:$DE,0),85),0)),SUMIFS(T_Shipments[Confirmed_Qty],T_Shipments[Part Name],$A43,T_Shipments[Effective_Week],85))</f>
        <v/>
      </c>
      <c r="CI43">
        <f>IF(COUNTIF(Material_Detail!$DE:$DE,$A43)&gt;0,IF(ISNUMBER(SEARCH("[済]",INDEX(Material_Detail!$D:$DC,MATCH($A43,Material_Detail!$DE:$DE,0)+1,86))),0,IFERROR(INDEX(Material_Detail!$D:$DC,MATCH($A43,Material_Detail!$DE:$DE,0),86),0)),SUMIFS(T_Shipments[Confirmed_Qty],T_Shipments[Part Name],$A43,T_Shipments[Effective_Week],86))</f>
        <v/>
      </c>
      <c r="CJ43">
        <f>IF(COUNTIF(Material_Detail!$DE:$DE,$A43)&gt;0,IF(ISNUMBER(SEARCH("[済]",INDEX(Material_Detail!$D:$DC,MATCH($A43,Material_Detail!$DE:$DE,0)+1,87))),0,IFERROR(INDEX(Material_Detail!$D:$DC,MATCH($A43,Material_Detail!$DE:$DE,0),87),0)),SUMIFS(T_Shipments[Confirmed_Qty],T_Shipments[Part Name],$A43,T_Shipments[Effective_Week],87))</f>
        <v/>
      </c>
      <c r="CK43">
        <f>IF(COUNTIF(Material_Detail!$DE:$DE,$A43)&gt;0,IF(ISNUMBER(SEARCH("[済]",INDEX(Material_Detail!$D:$DC,MATCH($A43,Material_Detail!$DE:$DE,0)+1,88))),0,IFERROR(INDEX(Material_Detail!$D:$DC,MATCH($A43,Material_Detail!$DE:$DE,0),88),0)),SUMIFS(T_Shipments[Confirmed_Qty],T_Shipments[Part Name],$A43,T_Shipments[Effective_Week],88))</f>
        <v/>
      </c>
      <c r="CL43">
        <f>IF(COUNTIF(Material_Detail!$DE:$DE,$A43)&gt;0,IF(ISNUMBER(SEARCH("[済]",INDEX(Material_Detail!$D:$DC,MATCH($A43,Material_Detail!$DE:$DE,0)+1,89))),0,IFERROR(INDEX(Material_Detail!$D:$DC,MATCH($A43,Material_Detail!$DE:$DE,0),89),0)),SUMIFS(T_Shipments[Confirmed_Qty],T_Shipments[Part Name],$A43,T_Shipments[Effective_Week],89))</f>
        <v/>
      </c>
      <c r="CM43">
        <f>IF(COUNTIF(Material_Detail!$DE:$DE,$A43)&gt;0,IF(ISNUMBER(SEARCH("[済]",INDEX(Material_Detail!$D:$DC,MATCH($A43,Material_Detail!$DE:$DE,0)+1,90))),0,IFERROR(INDEX(Material_Detail!$D:$DC,MATCH($A43,Material_Detail!$DE:$DE,0),90),0)),SUMIFS(T_Shipments[Confirmed_Qty],T_Shipments[Part Name],$A43,T_Shipments[Effective_Week],90))</f>
        <v/>
      </c>
      <c r="CN43">
        <f>IF(COUNTIF(Material_Detail!$DE:$DE,$A43)&gt;0,IF(ISNUMBER(SEARCH("[済]",INDEX(Material_Detail!$D:$DC,MATCH($A43,Material_Detail!$DE:$DE,0)+1,91))),0,IFERROR(INDEX(Material_Detail!$D:$DC,MATCH($A43,Material_Detail!$DE:$DE,0),91),0)),SUMIFS(T_Shipments[Confirmed_Qty],T_Shipments[Part Name],$A43,T_Shipments[Effective_Week],91))</f>
        <v/>
      </c>
      <c r="CO43">
        <f>IF(COUNTIF(Material_Detail!$DE:$DE,$A43)&gt;0,IF(ISNUMBER(SEARCH("[済]",INDEX(Material_Detail!$D:$DC,MATCH($A43,Material_Detail!$DE:$DE,0)+1,92))),0,IFERROR(INDEX(Material_Detail!$D:$DC,MATCH($A43,Material_Detail!$DE:$DE,0),92),0)),SUMIFS(T_Shipments[Confirmed_Qty],T_Shipments[Part Name],$A43,T_Shipments[Effective_Week],92))</f>
        <v/>
      </c>
      <c r="CP43">
        <f>IF(COUNTIF(Material_Detail!$DE:$DE,$A43)&gt;0,IF(ISNUMBER(SEARCH("[済]",INDEX(Material_Detail!$D:$DC,MATCH($A43,Material_Detail!$DE:$DE,0)+1,93))),0,IFERROR(INDEX(Material_Detail!$D:$DC,MATCH($A43,Material_Detail!$DE:$DE,0),93),0)),SUMIFS(T_Shipments[Confirmed_Qty],T_Shipments[Part Name],$A43,T_Shipments[Effective_Week],93))</f>
        <v/>
      </c>
      <c r="CQ43">
        <f>IF(COUNTIF(Material_Detail!$DE:$DE,$A43)&gt;0,IF(ISNUMBER(SEARCH("[済]",INDEX(Material_Detail!$D:$DC,MATCH($A43,Material_Detail!$DE:$DE,0)+1,94))),0,IFERROR(INDEX(Material_Detail!$D:$DC,MATCH($A43,Material_Detail!$DE:$DE,0),94),0)),SUMIFS(T_Shipments[Confirmed_Qty],T_Shipments[Part Name],$A43,T_Shipments[Effective_Week],94))</f>
        <v/>
      </c>
      <c r="CR43">
        <f>IF(COUNTIF(Material_Detail!$DE:$DE,$A43)&gt;0,IF(ISNUMBER(SEARCH("[済]",INDEX(Material_Detail!$D:$DC,MATCH($A43,Material_Detail!$DE:$DE,0)+1,95))),0,IFERROR(INDEX(Material_Detail!$D:$DC,MATCH($A43,Material_Detail!$DE:$DE,0),95),0)),SUMIFS(T_Shipments[Confirmed_Qty],T_Shipments[Part Name],$A43,T_Shipments[Effective_Week],95))</f>
        <v/>
      </c>
      <c r="CS43">
        <f>IF(COUNTIF(Material_Detail!$DE:$DE,$A43)&gt;0,IF(ISNUMBER(SEARCH("[済]",INDEX(Material_Detail!$D:$DC,MATCH($A43,Material_Detail!$DE:$DE,0)+1,96))),0,IFERROR(INDEX(Material_Detail!$D:$DC,MATCH($A43,Material_Detail!$DE:$DE,0),96),0)),SUMIFS(T_Shipments[Confirmed_Qty],T_Shipments[Part Name],$A43,T_Shipments[Effective_Week],96))</f>
        <v/>
      </c>
      <c r="CT43">
        <f>IF(COUNTIF(Material_Detail!$DE:$DE,$A43)&gt;0,IF(ISNUMBER(SEARCH("[済]",INDEX(Material_Detail!$D:$DC,MATCH($A43,Material_Detail!$DE:$DE,0)+1,97))),0,IFERROR(INDEX(Material_Detail!$D:$DC,MATCH($A43,Material_Detail!$DE:$DE,0),97),0)),SUMIFS(T_Shipments[Confirmed_Qty],T_Shipments[Part Name],$A43,T_Shipments[Effective_Week],97))</f>
        <v/>
      </c>
      <c r="CU43">
        <f>IF(COUNTIF(Material_Detail!$DE:$DE,$A43)&gt;0,IF(ISNUMBER(SEARCH("[済]",INDEX(Material_Detail!$D:$DC,MATCH($A43,Material_Detail!$DE:$DE,0)+1,98))),0,IFERROR(INDEX(Material_Detail!$D:$DC,MATCH($A43,Material_Detail!$DE:$DE,0),98),0)),SUMIFS(T_Shipments[Confirmed_Qty],T_Shipments[Part Name],$A43,T_Shipments[Effective_Week],98))</f>
        <v/>
      </c>
      <c r="CV43">
        <f>IF(COUNTIF(Material_Detail!$DE:$DE,$A43)&gt;0,IF(ISNUMBER(SEARCH("[済]",INDEX(Material_Detail!$D:$DC,MATCH($A43,Material_Detail!$DE:$DE,0)+1,99))),0,IFERROR(INDEX(Material_Detail!$D:$DC,MATCH($A43,Material_Detail!$DE:$DE,0),99),0)),SUMIFS(T_Shipments[Confirmed_Qty],T_Shipments[Part Name],$A43,T_Shipments[Effective_Week],99))</f>
        <v/>
      </c>
      <c r="CW43">
        <f>IF(COUNTIF(Material_Detail!$DE:$DE,$A43)&gt;0,IF(ISNUMBER(SEARCH("[済]",INDEX(Material_Detail!$D:$DC,MATCH($A43,Material_Detail!$DE:$DE,0)+1,100))),0,IFERROR(INDEX(Material_Detail!$D:$DC,MATCH($A43,Material_Detail!$DE:$DE,0),100),0)),SUMIFS(T_Shipments[Confirmed_Qty],T_Shipments[Part Name],$A43,T_Shipments[Effective_Week],100))</f>
        <v/>
      </c>
      <c r="CX43">
        <f>IF(COUNTIF(Material_Detail!$DE:$DE,$A43)&gt;0,IF(ISNUMBER(SEARCH("[済]",INDEX(Material_Detail!$D:$DC,MATCH($A43,Material_Detail!$DE:$DE,0)+1,101))),0,IFERROR(INDEX(Material_Detail!$D:$DC,MATCH($A43,Material_Detail!$DE:$DE,0),101),0)),SUMIFS(T_Shipments[Confirmed_Qty],T_Shipments[Part Name],$A43,T_Shipments[Effective_Week],101))</f>
        <v/>
      </c>
      <c r="CY43">
        <f>IF(COUNTIF(Material_Detail!$DE:$DE,$A43)&gt;0,IF(ISNUMBER(SEARCH("[済]",INDEX(Material_Detail!$D:$DC,MATCH($A43,Material_Detail!$DE:$DE,0)+1,102))),0,IFERROR(INDEX(Material_Detail!$D:$DC,MATCH($A43,Material_Detail!$DE:$DE,0),102),0)),SUMIFS(T_Shipments[Confirmed_Qty],T_Shipments[Part Name],$A43,T_Shipments[Effective_Week],102))</f>
        <v/>
      </c>
      <c r="CZ43">
        <f>IF(COUNTIF(Material_Detail!$DE:$DE,$A43)&gt;0,IF(ISNUMBER(SEARCH("[済]",INDEX(Material_Detail!$D:$DC,MATCH($A43,Material_Detail!$DE:$DE,0)+1,103))),0,IFERROR(INDEX(Material_Detail!$D:$DC,MATCH($A43,Material_Detail!$DE:$DE,0),103),0)),SUMIFS(T_Shipments[Confirmed_Qty],T_Shipments[Part Name],$A43,T_Shipments[Effective_Week],103))</f>
        <v/>
      </c>
      <c r="DA43">
        <f>IF(COUNTIF(Material_Detail!$DE:$DE,$A43)&gt;0,IF(ISNUMBER(SEARCH("[済]",INDEX(Material_Detail!$D:$DC,MATCH($A43,Material_Detail!$DE:$DE,0)+1,104))),0,IFERROR(INDEX(Material_Detail!$D:$DC,MATCH($A43,Material_Detail!$DE:$DE,0),104),0)),SUMIFS(T_Shipments[Confirmed_Qty],T_Shipments[Part Name],$A43,T_Shipments[Effective_Week],104))</f>
        <v/>
      </c>
    </row>
    <row r="44">
      <c r="A44" t="inlineStr">
        <is>
          <t>CHEM-1570</t>
        </is>
      </c>
      <c r="B44">
        <f>IF(COUNTIF(Material_Detail!$DE:$DE,$A44)&gt;0,IF(ISNUMBER(SEARCH("[済]",INDEX(Material_Detail!$D:$DC,MATCH($A44,Material_Detail!$DE:$DE,0)+1,1))),0,IFERROR(INDEX(Material_Detail!$D:$DC,MATCH($A44,Material_Detail!$DE:$DE,0),1),0)),SUMIFS(T_Shipments[Confirmed_Qty],T_Shipments[Part Name],$A44,T_Shipments[Effective_Week],1))</f>
        <v/>
      </c>
      <c r="C44">
        <f>IF(COUNTIF(Material_Detail!$DE:$DE,$A44)&gt;0,IF(ISNUMBER(SEARCH("[済]",INDEX(Material_Detail!$D:$DC,MATCH($A44,Material_Detail!$DE:$DE,0)+1,2))),0,IFERROR(INDEX(Material_Detail!$D:$DC,MATCH($A44,Material_Detail!$DE:$DE,0),2),0)),SUMIFS(T_Shipments[Confirmed_Qty],T_Shipments[Part Name],$A44,T_Shipments[Effective_Week],2))</f>
        <v/>
      </c>
      <c r="D44">
        <f>IF(COUNTIF(Material_Detail!$DE:$DE,$A44)&gt;0,IF(ISNUMBER(SEARCH("[済]",INDEX(Material_Detail!$D:$DC,MATCH($A44,Material_Detail!$DE:$DE,0)+1,3))),0,IFERROR(INDEX(Material_Detail!$D:$DC,MATCH($A44,Material_Detail!$DE:$DE,0),3),0)),SUMIFS(T_Shipments[Confirmed_Qty],T_Shipments[Part Name],$A44,T_Shipments[Effective_Week],3))</f>
        <v/>
      </c>
      <c r="E44">
        <f>IF(COUNTIF(Material_Detail!$DE:$DE,$A44)&gt;0,IF(ISNUMBER(SEARCH("[済]",INDEX(Material_Detail!$D:$DC,MATCH($A44,Material_Detail!$DE:$DE,0)+1,4))),0,IFERROR(INDEX(Material_Detail!$D:$DC,MATCH($A44,Material_Detail!$DE:$DE,0),4),0)),SUMIFS(T_Shipments[Confirmed_Qty],T_Shipments[Part Name],$A44,T_Shipments[Effective_Week],4))</f>
        <v/>
      </c>
      <c r="F44">
        <f>IF(COUNTIF(Material_Detail!$DE:$DE,$A44)&gt;0,IF(ISNUMBER(SEARCH("[済]",INDEX(Material_Detail!$D:$DC,MATCH($A44,Material_Detail!$DE:$DE,0)+1,5))),0,IFERROR(INDEX(Material_Detail!$D:$DC,MATCH($A44,Material_Detail!$DE:$DE,0),5),0)),SUMIFS(T_Shipments[Confirmed_Qty],T_Shipments[Part Name],$A44,T_Shipments[Effective_Week],5))</f>
        <v/>
      </c>
      <c r="G44">
        <f>IF(COUNTIF(Material_Detail!$DE:$DE,$A44)&gt;0,IF(ISNUMBER(SEARCH("[済]",INDEX(Material_Detail!$D:$DC,MATCH($A44,Material_Detail!$DE:$DE,0)+1,6))),0,IFERROR(INDEX(Material_Detail!$D:$DC,MATCH($A44,Material_Detail!$DE:$DE,0),6),0)),SUMIFS(T_Shipments[Confirmed_Qty],T_Shipments[Part Name],$A44,T_Shipments[Effective_Week],6))</f>
        <v/>
      </c>
      <c r="H44">
        <f>IF(COUNTIF(Material_Detail!$DE:$DE,$A44)&gt;0,IF(ISNUMBER(SEARCH("[済]",INDEX(Material_Detail!$D:$DC,MATCH($A44,Material_Detail!$DE:$DE,0)+1,7))),0,IFERROR(INDEX(Material_Detail!$D:$DC,MATCH($A44,Material_Detail!$DE:$DE,0),7),0)),SUMIFS(T_Shipments[Confirmed_Qty],T_Shipments[Part Name],$A44,T_Shipments[Effective_Week],7))</f>
        <v/>
      </c>
      <c r="I44">
        <f>IF(COUNTIF(Material_Detail!$DE:$DE,$A44)&gt;0,IF(ISNUMBER(SEARCH("[済]",INDEX(Material_Detail!$D:$DC,MATCH($A44,Material_Detail!$DE:$DE,0)+1,8))),0,IFERROR(INDEX(Material_Detail!$D:$DC,MATCH($A44,Material_Detail!$DE:$DE,0),8),0)),SUMIFS(T_Shipments[Confirmed_Qty],T_Shipments[Part Name],$A44,T_Shipments[Effective_Week],8))</f>
        <v/>
      </c>
      <c r="J44">
        <f>IF(COUNTIF(Material_Detail!$DE:$DE,$A44)&gt;0,IF(ISNUMBER(SEARCH("[済]",INDEX(Material_Detail!$D:$DC,MATCH($A44,Material_Detail!$DE:$DE,0)+1,9))),0,IFERROR(INDEX(Material_Detail!$D:$DC,MATCH($A44,Material_Detail!$DE:$DE,0),9),0)),SUMIFS(T_Shipments[Confirmed_Qty],T_Shipments[Part Name],$A44,T_Shipments[Effective_Week],9))</f>
        <v/>
      </c>
      <c r="K44">
        <f>IF(COUNTIF(Material_Detail!$DE:$DE,$A44)&gt;0,IF(ISNUMBER(SEARCH("[済]",INDEX(Material_Detail!$D:$DC,MATCH($A44,Material_Detail!$DE:$DE,0)+1,10))),0,IFERROR(INDEX(Material_Detail!$D:$DC,MATCH($A44,Material_Detail!$DE:$DE,0),10),0)),SUMIFS(T_Shipments[Confirmed_Qty],T_Shipments[Part Name],$A44,T_Shipments[Effective_Week],10))</f>
        <v/>
      </c>
      <c r="L44">
        <f>IF(COUNTIF(Material_Detail!$DE:$DE,$A44)&gt;0,IF(ISNUMBER(SEARCH("[済]",INDEX(Material_Detail!$D:$DC,MATCH($A44,Material_Detail!$DE:$DE,0)+1,11))),0,IFERROR(INDEX(Material_Detail!$D:$DC,MATCH($A44,Material_Detail!$DE:$DE,0),11),0)),SUMIFS(T_Shipments[Confirmed_Qty],T_Shipments[Part Name],$A44,T_Shipments[Effective_Week],11))</f>
        <v/>
      </c>
      <c r="M44">
        <f>IF(COUNTIF(Material_Detail!$DE:$DE,$A44)&gt;0,IF(ISNUMBER(SEARCH("[済]",INDEX(Material_Detail!$D:$DC,MATCH($A44,Material_Detail!$DE:$DE,0)+1,12))),0,IFERROR(INDEX(Material_Detail!$D:$DC,MATCH($A44,Material_Detail!$DE:$DE,0),12),0)),SUMIFS(T_Shipments[Confirmed_Qty],T_Shipments[Part Name],$A44,T_Shipments[Effective_Week],12))</f>
        <v/>
      </c>
      <c r="N44">
        <f>IF(COUNTIF(Material_Detail!$DE:$DE,$A44)&gt;0,IF(ISNUMBER(SEARCH("[済]",INDEX(Material_Detail!$D:$DC,MATCH($A44,Material_Detail!$DE:$DE,0)+1,13))),0,IFERROR(INDEX(Material_Detail!$D:$DC,MATCH($A44,Material_Detail!$DE:$DE,0),13),0)),SUMIFS(T_Shipments[Confirmed_Qty],T_Shipments[Part Name],$A44,T_Shipments[Effective_Week],13))</f>
        <v/>
      </c>
      <c r="O44">
        <f>IF(COUNTIF(Material_Detail!$DE:$DE,$A44)&gt;0,IF(ISNUMBER(SEARCH("[済]",INDEX(Material_Detail!$D:$DC,MATCH($A44,Material_Detail!$DE:$DE,0)+1,14))),0,IFERROR(INDEX(Material_Detail!$D:$DC,MATCH($A44,Material_Detail!$DE:$DE,0),14),0)),SUMIFS(T_Shipments[Confirmed_Qty],T_Shipments[Part Name],$A44,T_Shipments[Effective_Week],14))</f>
        <v/>
      </c>
      <c r="P44">
        <f>IF(COUNTIF(Material_Detail!$DE:$DE,$A44)&gt;0,IF(ISNUMBER(SEARCH("[済]",INDEX(Material_Detail!$D:$DC,MATCH($A44,Material_Detail!$DE:$DE,0)+1,15))),0,IFERROR(INDEX(Material_Detail!$D:$DC,MATCH($A44,Material_Detail!$DE:$DE,0),15),0)),SUMIFS(T_Shipments[Confirmed_Qty],T_Shipments[Part Name],$A44,T_Shipments[Effective_Week],15))</f>
        <v/>
      </c>
      <c r="Q44">
        <f>IF(COUNTIF(Material_Detail!$DE:$DE,$A44)&gt;0,IF(ISNUMBER(SEARCH("[済]",INDEX(Material_Detail!$D:$DC,MATCH($A44,Material_Detail!$DE:$DE,0)+1,16))),0,IFERROR(INDEX(Material_Detail!$D:$DC,MATCH($A44,Material_Detail!$DE:$DE,0),16),0)),SUMIFS(T_Shipments[Confirmed_Qty],T_Shipments[Part Name],$A44,T_Shipments[Effective_Week],16))</f>
        <v/>
      </c>
      <c r="R44">
        <f>IF(COUNTIF(Material_Detail!$DE:$DE,$A44)&gt;0,IF(ISNUMBER(SEARCH("[済]",INDEX(Material_Detail!$D:$DC,MATCH($A44,Material_Detail!$DE:$DE,0)+1,17))),0,IFERROR(INDEX(Material_Detail!$D:$DC,MATCH($A44,Material_Detail!$DE:$DE,0),17),0)),SUMIFS(T_Shipments[Confirmed_Qty],T_Shipments[Part Name],$A44,T_Shipments[Effective_Week],17))</f>
        <v/>
      </c>
      <c r="S44">
        <f>IF(COUNTIF(Material_Detail!$DE:$DE,$A44)&gt;0,IF(ISNUMBER(SEARCH("[済]",INDEX(Material_Detail!$D:$DC,MATCH($A44,Material_Detail!$DE:$DE,0)+1,18))),0,IFERROR(INDEX(Material_Detail!$D:$DC,MATCH($A44,Material_Detail!$DE:$DE,0),18),0)),SUMIFS(T_Shipments[Confirmed_Qty],T_Shipments[Part Name],$A44,T_Shipments[Effective_Week],18))</f>
        <v/>
      </c>
      <c r="T44">
        <f>IF(COUNTIF(Material_Detail!$DE:$DE,$A44)&gt;0,IF(ISNUMBER(SEARCH("[済]",INDEX(Material_Detail!$D:$DC,MATCH($A44,Material_Detail!$DE:$DE,0)+1,19))),0,IFERROR(INDEX(Material_Detail!$D:$DC,MATCH($A44,Material_Detail!$DE:$DE,0),19),0)),SUMIFS(T_Shipments[Confirmed_Qty],T_Shipments[Part Name],$A44,T_Shipments[Effective_Week],19))</f>
        <v/>
      </c>
      <c r="U44">
        <f>IF(COUNTIF(Material_Detail!$DE:$DE,$A44)&gt;0,IF(ISNUMBER(SEARCH("[済]",INDEX(Material_Detail!$D:$DC,MATCH($A44,Material_Detail!$DE:$DE,0)+1,20))),0,IFERROR(INDEX(Material_Detail!$D:$DC,MATCH($A44,Material_Detail!$DE:$DE,0),20),0)),SUMIFS(T_Shipments[Confirmed_Qty],T_Shipments[Part Name],$A44,T_Shipments[Effective_Week],20))</f>
        <v/>
      </c>
      <c r="V44">
        <f>IF(COUNTIF(Material_Detail!$DE:$DE,$A44)&gt;0,IF(ISNUMBER(SEARCH("[済]",INDEX(Material_Detail!$D:$DC,MATCH($A44,Material_Detail!$DE:$DE,0)+1,21))),0,IFERROR(INDEX(Material_Detail!$D:$DC,MATCH($A44,Material_Detail!$DE:$DE,0),21),0)),SUMIFS(T_Shipments[Confirmed_Qty],T_Shipments[Part Name],$A44,T_Shipments[Effective_Week],21))</f>
        <v/>
      </c>
      <c r="W44">
        <f>IF(COUNTIF(Material_Detail!$DE:$DE,$A44)&gt;0,IF(ISNUMBER(SEARCH("[済]",INDEX(Material_Detail!$D:$DC,MATCH($A44,Material_Detail!$DE:$DE,0)+1,22))),0,IFERROR(INDEX(Material_Detail!$D:$DC,MATCH($A44,Material_Detail!$DE:$DE,0),22),0)),SUMIFS(T_Shipments[Confirmed_Qty],T_Shipments[Part Name],$A44,T_Shipments[Effective_Week],22))</f>
        <v/>
      </c>
      <c r="X44">
        <f>IF(COUNTIF(Material_Detail!$DE:$DE,$A44)&gt;0,IF(ISNUMBER(SEARCH("[済]",INDEX(Material_Detail!$D:$DC,MATCH($A44,Material_Detail!$DE:$DE,0)+1,23))),0,IFERROR(INDEX(Material_Detail!$D:$DC,MATCH($A44,Material_Detail!$DE:$DE,0),23),0)),SUMIFS(T_Shipments[Confirmed_Qty],T_Shipments[Part Name],$A44,T_Shipments[Effective_Week],23))</f>
        <v/>
      </c>
      <c r="Y44">
        <f>IF(COUNTIF(Material_Detail!$DE:$DE,$A44)&gt;0,IF(ISNUMBER(SEARCH("[済]",INDEX(Material_Detail!$D:$DC,MATCH($A44,Material_Detail!$DE:$DE,0)+1,24))),0,IFERROR(INDEX(Material_Detail!$D:$DC,MATCH($A44,Material_Detail!$DE:$DE,0),24),0)),SUMIFS(T_Shipments[Confirmed_Qty],T_Shipments[Part Name],$A44,T_Shipments[Effective_Week],24))</f>
        <v/>
      </c>
      <c r="Z44">
        <f>IF(COUNTIF(Material_Detail!$DE:$DE,$A44)&gt;0,IF(ISNUMBER(SEARCH("[済]",INDEX(Material_Detail!$D:$DC,MATCH($A44,Material_Detail!$DE:$DE,0)+1,25))),0,IFERROR(INDEX(Material_Detail!$D:$DC,MATCH($A44,Material_Detail!$DE:$DE,0),25),0)),SUMIFS(T_Shipments[Confirmed_Qty],T_Shipments[Part Name],$A44,T_Shipments[Effective_Week],25))</f>
        <v/>
      </c>
      <c r="AA44">
        <f>IF(COUNTIF(Material_Detail!$DE:$DE,$A44)&gt;0,IF(ISNUMBER(SEARCH("[済]",INDEX(Material_Detail!$D:$DC,MATCH($A44,Material_Detail!$DE:$DE,0)+1,26))),0,IFERROR(INDEX(Material_Detail!$D:$DC,MATCH($A44,Material_Detail!$DE:$DE,0),26),0)),SUMIFS(T_Shipments[Confirmed_Qty],T_Shipments[Part Name],$A44,T_Shipments[Effective_Week],26))</f>
        <v/>
      </c>
      <c r="AB44">
        <f>IF(COUNTIF(Material_Detail!$DE:$DE,$A44)&gt;0,IF(ISNUMBER(SEARCH("[済]",INDEX(Material_Detail!$D:$DC,MATCH($A44,Material_Detail!$DE:$DE,0)+1,27))),0,IFERROR(INDEX(Material_Detail!$D:$DC,MATCH($A44,Material_Detail!$DE:$DE,0),27),0)),SUMIFS(T_Shipments[Confirmed_Qty],T_Shipments[Part Name],$A44,T_Shipments[Effective_Week],27))</f>
        <v/>
      </c>
      <c r="AC44">
        <f>IF(COUNTIF(Material_Detail!$DE:$DE,$A44)&gt;0,IF(ISNUMBER(SEARCH("[済]",INDEX(Material_Detail!$D:$DC,MATCH($A44,Material_Detail!$DE:$DE,0)+1,28))),0,IFERROR(INDEX(Material_Detail!$D:$DC,MATCH($A44,Material_Detail!$DE:$DE,0),28),0)),SUMIFS(T_Shipments[Confirmed_Qty],T_Shipments[Part Name],$A44,T_Shipments[Effective_Week],28))</f>
        <v/>
      </c>
      <c r="AD44">
        <f>IF(COUNTIF(Material_Detail!$DE:$DE,$A44)&gt;0,IF(ISNUMBER(SEARCH("[済]",INDEX(Material_Detail!$D:$DC,MATCH($A44,Material_Detail!$DE:$DE,0)+1,29))),0,IFERROR(INDEX(Material_Detail!$D:$DC,MATCH($A44,Material_Detail!$DE:$DE,0),29),0)),SUMIFS(T_Shipments[Confirmed_Qty],T_Shipments[Part Name],$A44,T_Shipments[Effective_Week],29))</f>
        <v/>
      </c>
      <c r="AE44">
        <f>IF(COUNTIF(Material_Detail!$DE:$DE,$A44)&gt;0,IF(ISNUMBER(SEARCH("[済]",INDEX(Material_Detail!$D:$DC,MATCH($A44,Material_Detail!$DE:$DE,0)+1,30))),0,IFERROR(INDEX(Material_Detail!$D:$DC,MATCH($A44,Material_Detail!$DE:$DE,0),30),0)),SUMIFS(T_Shipments[Confirmed_Qty],T_Shipments[Part Name],$A44,T_Shipments[Effective_Week],30))</f>
        <v/>
      </c>
      <c r="AF44">
        <f>IF(COUNTIF(Material_Detail!$DE:$DE,$A44)&gt;0,IF(ISNUMBER(SEARCH("[済]",INDEX(Material_Detail!$D:$DC,MATCH($A44,Material_Detail!$DE:$DE,0)+1,31))),0,IFERROR(INDEX(Material_Detail!$D:$DC,MATCH($A44,Material_Detail!$DE:$DE,0),31),0)),SUMIFS(T_Shipments[Confirmed_Qty],T_Shipments[Part Name],$A44,T_Shipments[Effective_Week],31))</f>
        <v/>
      </c>
      <c r="AG44">
        <f>IF(COUNTIF(Material_Detail!$DE:$DE,$A44)&gt;0,IF(ISNUMBER(SEARCH("[済]",INDEX(Material_Detail!$D:$DC,MATCH($A44,Material_Detail!$DE:$DE,0)+1,32))),0,IFERROR(INDEX(Material_Detail!$D:$DC,MATCH($A44,Material_Detail!$DE:$DE,0),32),0)),SUMIFS(T_Shipments[Confirmed_Qty],T_Shipments[Part Name],$A44,T_Shipments[Effective_Week],32))</f>
        <v/>
      </c>
      <c r="AH44">
        <f>IF(COUNTIF(Material_Detail!$DE:$DE,$A44)&gt;0,IF(ISNUMBER(SEARCH("[済]",INDEX(Material_Detail!$D:$DC,MATCH($A44,Material_Detail!$DE:$DE,0)+1,33))),0,IFERROR(INDEX(Material_Detail!$D:$DC,MATCH($A44,Material_Detail!$DE:$DE,0),33),0)),SUMIFS(T_Shipments[Confirmed_Qty],T_Shipments[Part Name],$A44,T_Shipments[Effective_Week],33))</f>
        <v/>
      </c>
      <c r="AI44">
        <f>IF(COUNTIF(Material_Detail!$DE:$DE,$A44)&gt;0,IF(ISNUMBER(SEARCH("[済]",INDEX(Material_Detail!$D:$DC,MATCH($A44,Material_Detail!$DE:$DE,0)+1,34))),0,IFERROR(INDEX(Material_Detail!$D:$DC,MATCH($A44,Material_Detail!$DE:$DE,0),34),0)),SUMIFS(T_Shipments[Confirmed_Qty],T_Shipments[Part Name],$A44,T_Shipments[Effective_Week],34))</f>
        <v/>
      </c>
      <c r="AJ44">
        <f>IF(COUNTIF(Material_Detail!$DE:$DE,$A44)&gt;0,IF(ISNUMBER(SEARCH("[済]",INDEX(Material_Detail!$D:$DC,MATCH($A44,Material_Detail!$DE:$DE,0)+1,35))),0,IFERROR(INDEX(Material_Detail!$D:$DC,MATCH($A44,Material_Detail!$DE:$DE,0),35),0)),SUMIFS(T_Shipments[Confirmed_Qty],T_Shipments[Part Name],$A44,T_Shipments[Effective_Week],35))</f>
        <v/>
      </c>
      <c r="AK44">
        <f>IF(COUNTIF(Material_Detail!$DE:$DE,$A44)&gt;0,IF(ISNUMBER(SEARCH("[済]",INDEX(Material_Detail!$D:$DC,MATCH($A44,Material_Detail!$DE:$DE,0)+1,36))),0,IFERROR(INDEX(Material_Detail!$D:$DC,MATCH($A44,Material_Detail!$DE:$DE,0),36),0)),SUMIFS(T_Shipments[Confirmed_Qty],T_Shipments[Part Name],$A44,T_Shipments[Effective_Week],36))</f>
        <v/>
      </c>
      <c r="AL44">
        <f>IF(COUNTIF(Material_Detail!$DE:$DE,$A44)&gt;0,IF(ISNUMBER(SEARCH("[済]",INDEX(Material_Detail!$D:$DC,MATCH($A44,Material_Detail!$DE:$DE,0)+1,37))),0,IFERROR(INDEX(Material_Detail!$D:$DC,MATCH($A44,Material_Detail!$DE:$DE,0),37),0)),SUMIFS(T_Shipments[Confirmed_Qty],T_Shipments[Part Name],$A44,T_Shipments[Effective_Week],37))</f>
        <v/>
      </c>
      <c r="AM44">
        <f>IF(COUNTIF(Material_Detail!$DE:$DE,$A44)&gt;0,IF(ISNUMBER(SEARCH("[済]",INDEX(Material_Detail!$D:$DC,MATCH($A44,Material_Detail!$DE:$DE,0)+1,38))),0,IFERROR(INDEX(Material_Detail!$D:$DC,MATCH($A44,Material_Detail!$DE:$DE,0),38),0)),SUMIFS(T_Shipments[Confirmed_Qty],T_Shipments[Part Name],$A44,T_Shipments[Effective_Week],38))</f>
        <v/>
      </c>
      <c r="AN44">
        <f>IF(COUNTIF(Material_Detail!$DE:$DE,$A44)&gt;0,IF(ISNUMBER(SEARCH("[済]",INDEX(Material_Detail!$D:$DC,MATCH($A44,Material_Detail!$DE:$DE,0)+1,39))),0,IFERROR(INDEX(Material_Detail!$D:$DC,MATCH($A44,Material_Detail!$DE:$DE,0),39),0)),SUMIFS(T_Shipments[Confirmed_Qty],T_Shipments[Part Name],$A44,T_Shipments[Effective_Week],39))</f>
        <v/>
      </c>
      <c r="AO44">
        <f>IF(COUNTIF(Material_Detail!$DE:$DE,$A44)&gt;0,IF(ISNUMBER(SEARCH("[済]",INDEX(Material_Detail!$D:$DC,MATCH($A44,Material_Detail!$DE:$DE,0)+1,40))),0,IFERROR(INDEX(Material_Detail!$D:$DC,MATCH($A44,Material_Detail!$DE:$DE,0),40),0)),SUMIFS(T_Shipments[Confirmed_Qty],T_Shipments[Part Name],$A44,T_Shipments[Effective_Week],40))</f>
        <v/>
      </c>
      <c r="AP44">
        <f>IF(COUNTIF(Material_Detail!$DE:$DE,$A44)&gt;0,IF(ISNUMBER(SEARCH("[済]",INDEX(Material_Detail!$D:$DC,MATCH($A44,Material_Detail!$DE:$DE,0)+1,41))),0,IFERROR(INDEX(Material_Detail!$D:$DC,MATCH($A44,Material_Detail!$DE:$DE,0),41),0)),SUMIFS(T_Shipments[Confirmed_Qty],T_Shipments[Part Name],$A44,T_Shipments[Effective_Week],41))</f>
        <v/>
      </c>
      <c r="AQ44">
        <f>IF(COUNTIF(Material_Detail!$DE:$DE,$A44)&gt;0,IF(ISNUMBER(SEARCH("[済]",INDEX(Material_Detail!$D:$DC,MATCH($A44,Material_Detail!$DE:$DE,0)+1,42))),0,IFERROR(INDEX(Material_Detail!$D:$DC,MATCH($A44,Material_Detail!$DE:$DE,0),42),0)),SUMIFS(T_Shipments[Confirmed_Qty],T_Shipments[Part Name],$A44,T_Shipments[Effective_Week],42))</f>
        <v/>
      </c>
      <c r="AR44">
        <f>IF(COUNTIF(Material_Detail!$DE:$DE,$A44)&gt;0,IF(ISNUMBER(SEARCH("[済]",INDEX(Material_Detail!$D:$DC,MATCH($A44,Material_Detail!$DE:$DE,0)+1,43))),0,IFERROR(INDEX(Material_Detail!$D:$DC,MATCH($A44,Material_Detail!$DE:$DE,0),43),0)),SUMIFS(T_Shipments[Confirmed_Qty],T_Shipments[Part Name],$A44,T_Shipments[Effective_Week],43))</f>
        <v/>
      </c>
      <c r="AS44">
        <f>IF(COUNTIF(Material_Detail!$DE:$DE,$A44)&gt;0,IF(ISNUMBER(SEARCH("[済]",INDEX(Material_Detail!$D:$DC,MATCH($A44,Material_Detail!$DE:$DE,0)+1,44))),0,IFERROR(INDEX(Material_Detail!$D:$DC,MATCH($A44,Material_Detail!$DE:$DE,0),44),0)),SUMIFS(T_Shipments[Confirmed_Qty],T_Shipments[Part Name],$A44,T_Shipments[Effective_Week],44))</f>
        <v/>
      </c>
      <c r="AT44">
        <f>IF(COUNTIF(Material_Detail!$DE:$DE,$A44)&gt;0,IF(ISNUMBER(SEARCH("[済]",INDEX(Material_Detail!$D:$DC,MATCH($A44,Material_Detail!$DE:$DE,0)+1,45))),0,IFERROR(INDEX(Material_Detail!$D:$DC,MATCH($A44,Material_Detail!$DE:$DE,0),45),0)),SUMIFS(T_Shipments[Confirmed_Qty],T_Shipments[Part Name],$A44,T_Shipments[Effective_Week],45))</f>
        <v/>
      </c>
      <c r="AU44">
        <f>IF(COUNTIF(Material_Detail!$DE:$DE,$A44)&gt;0,IF(ISNUMBER(SEARCH("[済]",INDEX(Material_Detail!$D:$DC,MATCH($A44,Material_Detail!$DE:$DE,0)+1,46))),0,IFERROR(INDEX(Material_Detail!$D:$DC,MATCH($A44,Material_Detail!$DE:$DE,0),46),0)),SUMIFS(T_Shipments[Confirmed_Qty],T_Shipments[Part Name],$A44,T_Shipments[Effective_Week],46))</f>
        <v/>
      </c>
      <c r="AV44">
        <f>IF(COUNTIF(Material_Detail!$DE:$DE,$A44)&gt;0,IF(ISNUMBER(SEARCH("[済]",INDEX(Material_Detail!$D:$DC,MATCH($A44,Material_Detail!$DE:$DE,0)+1,47))),0,IFERROR(INDEX(Material_Detail!$D:$DC,MATCH($A44,Material_Detail!$DE:$DE,0),47),0)),SUMIFS(T_Shipments[Confirmed_Qty],T_Shipments[Part Name],$A44,T_Shipments[Effective_Week],47))</f>
        <v/>
      </c>
      <c r="AW44">
        <f>IF(COUNTIF(Material_Detail!$DE:$DE,$A44)&gt;0,IF(ISNUMBER(SEARCH("[済]",INDEX(Material_Detail!$D:$DC,MATCH($A44,Material_Detail!$DE:$DE,0)+1,48))),0,IFERROR(INDEX(Material_Detail!$D:$DC,MATCH($A44,Material_Detail!$DE:$DE,0),48),0)),SUMIFS(T_Shipments[Confirmed_Qty],T_Shipments[Part Name],$A44,T_Shipments[Effective_Week],48))</f>
        <v/>
      </c>
      <c r="AX44">
        <f>IF(COUNTIF(Material_Detail!$DE:$DE,$A44)&gt;0,IF(ISNUMBER(SEARCH("[済]",INDEX(Material_Detail!$D:$DC,MATCH($A44,Material_Detail!$DE:$DE,0)+1,49))),0,IFERROR(INDEX(Material_Detail!$D:$DC,MATCH($A44,Material_Detail!$DE:$DE,0),49),0)),SUMIFS(T_Shipments[Confirmed_Qty],T_Shipments[Part Name],$A44,T_Shipments[Effective_Week],49))</f>
        <v/>
      </c>
      <c r="AY44">
        <f>IF(COUNTIF(Material_Detail!$DE:$DE,$A44)&gt;0,IF(ISNUMBER(SEARCH("[済]",INDEX(Material_Detail!$D:$DC,MATCH($A44,Material_Detail!$DE:$DE,0)+1,50))),0,IFERROR(INDEX(Material_Detail!$D:$DC,MATCH($A44,Material_Detail!$DE:$DE,0),50),0)),SUMIFS(T_Shipments[Confirmed_Qty],T_Shipments[Part Name],$A44,T_Shipments[Effective_Week],50))</f>
        <v/>
      </c>
      <c r="AZ44">
        <f>IF(COUNTIF(Material_Detail!$DE:$DE,$A44)&gt;0,IF(ISNUMBER(SEARCH("[済]",INDEX(Material_Detail!$D:$DC,MATCH($A44,Material_Detail!$DE:$DE,0)+1,51))),0,IFERROR(INDEX(Material_Detail!$D:$DC,MATCH($A44,Material_Detail!$DE:$DE,0),51),0)),SUMIFS(T_Shipments[Confirmed_Qty],T_Shipments[Part Name],$A44,T_Shipments[Effective_Week],51))</f>
        <v/>
      </c>
      <c r="BA44">
        <f>IF(COUNTIF(Material_Detail!$DE:$DE,$A44)&gt;0,IF(ISNUMBER(SEARCH("[済]",INDEX(Material_Detail!$D:$DC,MATCH($A44,Material_Detail!$DE:$DE,0)+1,52))),0,IFERROR(INDEX(Material_Detail!$D:$DC,MATCH($A44,Material_Detail!$DE:$DE,0),52),0)),SUMIFS(T_Shipments[Confirmed_Qty],T_Shipments[Part Name],$A44,T_Shipments[Effective_Week],52))</f>
        <v/>
      </c>
      <c r="BB44">
        <f>IF(COUNTIF(Material_Detail!$DE:$DE,$A44)&gt;0,IF(ISNUMBER(SEARCH("[済]",INDEX(Material_Detail!$D:$DC,MATCH($A44,Material_Detail!$DE:$DE,0)+1,53))),0,IFERROR(INDEX(Material_Detail!$D:$DC,MATCH($A44,Material_Detail!$DE:$DE,0),53),0)),SUMIFS(T_Shipments[Confirmed_Qty],T_Shipments[Part Name],$A44,T_Shipments[Effective_Week],53))</f>
        <v/>
      </c>
      <c r="BC44">
        <f>IF(COUNTIF(Material_Detail!$DE:$DE,$A44)&gt;0,IF(ISNUMBER(SEARCH("[済]",INDEX(Material_Detail!$D:$DC,MATCH($A44,Material_Detail!$DE:$DE,0)+1,54))),0,IFERROR(INDEX(Material_Detail!$D:$DC,MATCH($A44,Material_Detail!$DE:$DE,0),54),0)),SUMIFS(T_Shipments[Confirmed_Qty],T_Shipments[Part Name],$A44,T_Shipments[Effective_Week],54))</f>
        <v/>
      </c>
      <c r="BD44">
        <f>IF(COUNTIF(Material_Detail!$DE:$DE,$A44)&gt;0,IF(ISNUMBER(SEARCH("[済]",INDEX(Material_Detail!$D:$DC,MATCH($A44,Material_Detail!$DE:$DE,0)+1,55))),0,IFERROR(INDEX(Material_Detail!$D:$DC,MATCH($A44,Material_Detail!$DE:$DE,0),55),0)),SUMIFS(T_Shipments[Confirmed_Qty],T_Shipments[Part Name],$A44,T_Shipments[Effective_Week],55))</f>
        <v/>
      </c>
      <c r="BE44">
        <f>IF(COUNTIF(Material_Detail!$DE:$DE,$A44)&gt;0,IF(ISNUMBER(SEARCH("[済]",INDEX(Material_Detail!$D:$DC,MATCH($A44,Material_Detail!$DE:$DE,0)+1,56))),0,IFERROR(INDEX(Material_Detail!$D:$DC,MATCH($A44,Material_Detail!$DE:$DE,0),56),0)),SUMIFS(T_Shipments[Confirmed_Qty],T_Shipments[Part Name],$A44,T_Shipments[Effective_Week],56))</f>
        <v/>
      </c>
      <c r="BF44">
        <f>IF(COUNTIF(Material_Detail!$DE:$DE,$A44)&gt;0,IF(ISNUMBER(SEARCH("[済]",INDEX(Material_Detail!$D:$DC,MATCH($A44,Material_Detail!$DE:$DE,0)+1,57))),0,IFERROR(INDEX(Material_Detail!$D:$DC,MATCH($A44,Material_Detail!$DE:$DE,0),57),0)),SUMIFS(T_Shipments[Confirmed_Qty],T_Shipments[Part Name],$A44,T_Shipments[Effective_Week],57))</f>
        <v/>
      </c>
      <c r="BG44">
        <f>IF(COUNTIF(Material_Detail!$DE:$DE,$A44)&gt;0,IF(ISNUMBER(SEARCH("[済]",INDEX(Material_Detail!$D:$DC,MATCH($A44,Material_Detail!$DE:$DE,0)+1,58))),0,IFERROR(INDEX(Material_Detail!$D:$DC,MATCH($A44,Material_Detail!$DE:$DE,0),58),0)),SUMIFS(T_Shipments[Confirmed_Qty],T_Shipments[Part Name],$A44,T_Shipments[Effective_Week],58))</f>
        <v/>
      </c>
      <c r="BH44">
        <f>IF(COUNTIF(Material_Detail!$DE:$DE,$A44)&gt;0,IF(ISNUMBER(SEARCH("[済]",INDEX(Material_Detail!$D:$DC,MATCH($A44,Material_Detail!$DE:$DE,0)+1,59))),0,IFERROR(INDEX(Material_Detail!$D:$DC,MATCH($A44,Material_Detail!$DE:$DE,0),59),0)),SUMIFS(T_Shipments[Confirmed_Qty],T_Shipments[Part Name],$A44,T_Shipments[Effective_Week],59))</f>
        <v/>
      </c>
      <c r="BI44">
        <f>IF(COUNTIF(Material_Detail!$DE:$DE,$A44)&gt;0,IF(ISNUMBER(SEARCH("[済]",INDEX(Material_Detail!$D:$DC,MATCH($A44,Material_Detail!$DE:$DE,0)+1,60))),0,IFERROR(INDEX(Material_Detail!$D:$DC,MATCH($A44,Material_Detail!$DE:$DE,0),60),0)),SUMIFS(T_Shipments[Confirmed_Qty],T_Shipments[Part Name],$A44,T_Shipments[Effective_Week],60))</f>
        <v/>
      </c>
      <c r="BJ44">
        <f>IF(COUNTIF(Material_Detail!$DE:$DE,$A44)&gt;0,IF(ISNUMBER(SEARCH("[済]",INDEX(Material_Detail!$D:$DC,MATCH($A44,Material_Detail!$DE:$DE,0)+1,61))),0,IFERROR(INDEX(Material_Detail!$D:$DC,MATCH($A44,Material_Detail!$DE:$DE,0),61),0)),SUMIFS(T_Shipments[Confirmed_Qty],T_Shipments[Part Name],$A44,T_Shipments[Effective_Week],61))</f>
        <v/>
      </c>
      <c r="BK44">
        <f>IF(COUNTIF(Material_Detail!$DE:$DE,$A44)&gt;0,IF(ISNUMBER(SEARCH("[済]",INDEX(Material_Detail!$D:$DC,MATCH($A44,Material_Detail!$DE:$DE,0)+1,62))),0,IFERROR(INDEX(Material_Detail!$D:$DC,MATCH($A44,Material_Detail!$DE:$DE,0),62),0)),SUMIFS(T_Shipments[Confirmed_Qty],T_Shipments[Part Name],$A44,T_Shipments[Effective_Week],62))</f>
        <v/>
      </c>
      <c r="BL44">
        <f>IF(COUNTIF(Material_Detail!$DE:$DE,$A44)&gt;0,IF(ISNUMBER(SEARCH("[済]",INDEX(Material_Detail!$D:$DC,MATCH($A44,Material_Detail!$DE:$DE,0)+1,63))),0,IFERROR(INDEX(Material_Detail!$D:$DC,MATCH($A44,Material_Detail!$DE:$DE,0),63),0)),SUMIFS(T_Shipments[Confirmed_Qty],T_Shipments[Part Name],$A44,T_Shipments[Effective_Week],63))</f>
        <v/>
      </c>
      <c r="BM44">
        <f>IF(COUNTIF(Material_Detail!$DE:$DE,$A44)&gt;0,IF(ISNUMBER(SEARCH("[済]",INDEX(Material_Detail!$D:$DC,MATCH($A44,Material_Detail!$DE:$DE,0)+1,64))),0,IFERROR(INDEX(Material_Detail!$D:$DC,MATCH($A44,Material_Detail!$DE:$DE,0),64),0)),SUMIFS(T_Shipments[Confirmed_Qty],T_Shipments[Part Name],$A44,T_Shipments[Effective_Week],64))</f>
        <v/>
      </c>
      <c r="BN44">
        <f>IF(COUNTIF(Material_Detail!$DE:$DE,$A44)&gt;0,IF(ISNUMBER(SEARCH("[済]",INDEX(Material_Detail!$D:$DC,MATCH($A44,Material_Detail!$DE:$DE,0)+1,65))),0,IFERROR(INDEX(Material_Detail!$D:$DC,MATCH($A44,Material_Detail!$DE:$DE,0),65),0)),SUMIFS(T_Shipments[Confirmed_Qty],T_Shipments[Part Name],$A44,T_Shipments[Effective_Week],65))</f>
        <v/>
      </c>
      <c r="BO44">
        <f>IF(COUNTIF(Material_Detail!$DE:$DE,$A44)&gt;0,IF(ISNUMBER(SEARCH("[済]",INDEX(Material_Detail!$D:$DC,MATCH($A44,Material_Detail!$DE:$DE,0)+1,66))),0,IFERROR(INDEX(Material_Detail!$D:$DC,MATCH($A44,Material_Detail!$DE:$DE,0),66),0)),SUMIFS(T_Shipments[Confirmed_Qty],T_Shipments[Part Name],$A44,T_Shipments[Effective_Week],66))</f>
        <v/>
      </c>
      <c r="BP44">
        <f>IF(COUNTIF(Material_Detail!$DE:$DE,$A44)&gt;0,IF(ISNUMBER(SEARCH("[済]",INDEX(Material_Detail!$D:$DC,MATCH($A44,Material_Detail!$DE:$DE,0)+1,67))),0,IFERROR(INDEX(Material_Detail!$D:$DC,MATCH($A44,Material_Detail!$DE:$DE,0),67),0)),SUMIFS(T_Shipments[Confirmed_Qty],T_Shipments[Part Name],$A44,T_Shipments[Effective_Week],67))</f>
        <v/>
      </c>
      <c r="BQ44">
        <f>IF(COUNTIF(Material_Detail!$DE:$DE,$A44)&gt;0,IF(ISNUMBER(SEARCH("[済]",INDEX(Material_Detail!$D:$DC,MATCH($A44,Material_Detail!$DE:$DE,0)+1,68))),0,IFERROR(INDEX(Material_Detail!$D:$DC,MATCH($A44,Material_Detail!$DE:$DE,0),68),0)),SUMIFS(T_Shipments[Confirmed_Qty],T_Shipments[Part Name],$A44,T_Shipments[Effective_Week],68))</f>
        <v/>
      </c>
      <c r="BR44">
        <f>IF(COUNTIF(Material_Detail!$DE:$DE,$A44)&gt;0,IF(ISNUMBER(SEARCH("[済]",INDEX(Material_Detail!$D:$DC,MATCH($A44,Material_Detail!$DE:$DE,0)+1,69))),0,IFERROR(INDEX(Material_Detail!$D:$DC,MATCH($A44,Material_Detail!$DE:$DE,0),69),0)),SUMIFS(T_Shipments[Confirmed_Qty],T_Shipments[Part Name],$A44,T_Shipments[Effective_Week],69))</f>
        <v/>
      </c>
      <c r="BS44">
        <f>IF(COUNTIF(Material_Detail!$DE:$DE,$A44)&gt;0,IF(ISNUMBER(SEARCH("[済]",INDEX(Material_Detail!$D:$DC,MATCH($A44,Material_Detail!$DE:$DE,0)+1,70))),0,IFERROR(INDEX(Material_Detail!$D:$DC,MATCH($A44,Material_Detail!$DE:$DE,0),70),0)),SUMIFS(T_Shipments[Confirmed_Qty],T_Shipments[Part Name],$A44,T_Shipments[Effective_Week],70))</f>
        <v/>
      </c>
      <c r="BT44">
        <f>IF(COUNTIF(Material_Detail!$DE:$DE,$A44)&gt;0,IF(ISNUMBER(SEARCH("[済]",INDEX(Material_Detail!$D:$DC,MATCH($A44,Material_Detail!$DE:$DE,0)+1,71))),0,IFERROR(INDEX(Material_Detail!$D:$DC,MATCH($A44,Material_Detail!$DE:$DE,0),71),0)),SUMIFS(T_Shipments[Confirmed_Qty],T_Shipments[Part Name],$A44,T_Shipments[Effective_Week],71))</f>
        <v/>
      </c>
      <c r="BU44">
        <f>IF(COUNTIF(Material_Detail!$DE:$DE,$A44)&gt;0,IF(ISNUMBER(SEARCH("[済]",INDEX(Material_Detail!$D:$DC,MATCH($A44,Material_Detail!$DE:$DE,0)+1,72))),0,IFERROR(INDEX(Material_Detail!$D:$DC,MATCH($A44,Material_Detail!$DE:$DE,0),72),0)),SUMIFS(T_Shipments[Confirmed_Qty],T_Shipments[Part Name],$A44,T_Shipments[Effective_Week],72))</f>
        <v/>
      </c>
      <c r="BV44">
        <f>IF(COUNTIF(Material_Detail!$DE:$DE,$A44)&gt;0,IF(ISNUMBER(SEARCH("[済]",INDEX(Material_Detail!$D:$DC,MATCH($A44,Material_Detail!$DE:$DE,0)+1,73))),0,IFERROR(INDEX(Material_Detail!$D:$DC,MATCH($A44,Material_Detail!$DE:$DE,0),73),0)),SUMIFS(T_Shipments[Confirmed_Qty],T_Shipments[Part Name],$A44,T_Shipments[Effective_Week],73))</f>
        <v/>
      </c>
      <c r="BW44">
        <f>IF(COUNTIF(Material_Detail!$DE:$DE,$A44)&gt;0,IF(ISNUMBER(SEARCH("[済]",INDEX(Material_Detail!$D:$DC,MATCH($A44,Material_Detail!$DE:$DE,0)+1,74))),0,IFERROR(INDEX(Material_Detail!$D:$DC,MATCH($A44,Material_Detail!$DE:$DE,0),74),0)),SUMIFS(T_Shipments[Confirmed_Qty],T_Shipments[Part Name],$A44,T_Shipments[Effective_Week],74))</f>
        <v/>
      </c>
      <c r="BX44">
        <f>IF(COUNTIF(Material_Detail!$DE:$DE,$A44)&gt;0,IF(ISNUMBER(SEARCH("[済]",INDEX(Material_Detail!$D:$DC,MATCH($A44,Material_Detail!$DE:$DE,0)+1,75))),0,IFERROR(INDEX(Material_Detail!$D:$DC,MATCH($A44,Material_Detail!$DE:$DE,0),75),0)),SUMIFS(T_Shipments[Confirmed_Qty],T_Shipments[Part Name],$A44,T_Shipments[Effective_Week],75))</f>
        <v/>
      </c>
      <c r="BY44">
        <f>IF(COUNTIF(Material_Detail!$DE:$DE,$A44)&gt;0,IF(ISNUMBER(SEARCH("[済]",INDEX(Material_Detail!$D:$DC,MATCH($A44,Material_Detail!$DE:$DE,0)+1,76))),0,IFERROR(INDEX(Material_Detail!$D:$DC,MATCH($A44,Material_Detail!$DE:$DE,0),76),0)),SUMIFS(T_Shipments[Confirmed_Qty],T_Shipments[Part Name],$A44,T_Shipments[Effective_Week],76))</f>
        <v/>
      </c>
      <c r="BZ44">
        <f>IF(COUNTIF(Material_Detail!$DE:$DE,$A44)&gt;0,IF(ISNUMBER(SEARCH("[済]",INDEX(Material_Detail!$D:$DC,MATCH($A44,Material_Detail!$DE:$DE,0)+1,77))),0,IFERROR(INDEX(Material_Detail!$D:$DC,MATCH($A44,Material_Detail!$DE:$DE,0),77),0)),SUMIFS(T_Shipments[Confirmed_Qty],T_Shipments[Part Name],$A44,T_Shipments[Effective_Week],77))</f>
        <v/>
      </c>
      <c r="CA44">
        <f>IF(COUNTIF(Material_Detail!$DE:$DE,$A44)&gt;0,IF(ISNUMBER(SEARCH("[済]",INDEX(Material_Detail!$D:$DC,MATCH($A44,Material_Detail!$DE:$DE,0)+1,78))),0,IFERROR(INDEX(Material_Detail!$D:$DC,MATCH($A44,Material_Detail!$DE:$DE,0),78),0)),SUMIFS(T_Shipments[Confirmed_Qty],T_Shipments[Part Name],$A44,T_Shipments[Effective_Week],78))</f>
        <v/>
      </c>
      <c r="CB44">
        <f>IF(COUNTIF(Material_Detail!$DE:$DE,$A44)&gt;0,IF(ISNUMBER(SEARCH("[済]",INDEX(Material_Detail!$D:$DC,MATCH($A44,Material_Detail!$DE:$DE,0)+1,79))),0,IFERROR(INDEX(Material_Detail!$D:$DC,MATCH($A44,Material_Detail!$DE:$DE,0),79),0)),SUMIFS(T_Shipments[Confirmed_Qty],T_Shipments[Part Name],$A44,T_Shipments[Effective_Week],79))</f>
        <v/>
      </c>
      <c r="CC44">
        <f>IF(COUNTIF(Material_Detail!$DE:$DE,$A44)&gt;0,IF(ISNUMBER(SEARCH("[済]",INDEX(Material_Detail!$D:$DC,MATCH($A44,Material_Detail!$DE:$DE,0)+1,80))),0,IFERROR(INDEX(Material_Detail!$D:$DC,MATCH($A44,Material_Detail!$DE:$DE,0),80),0)),SUMIFS(T_Shipments[Confirmed_Qty],T_Shipments[Part Name],$A44,T_Shipments[Effective_Week],80))</f>
        <v/>
      </c>
      <c r="CD44">
        <f>IF(COUNTIF(Material_Detail!$DE:$DE,$A44)&gt;0,IF(ISNUMBER(SEARCH("[済]",INDEX(Material_Detail!$D:$DC,MATCH($A44,Material_Detail!$DE:$DE,0)+1,81))),0,IFERROR(INDEX(Material_Detail!$D:$DC,MATCH($A44,Material_Detail!$DE:$DE,0),81),0)),SUMIFS(T_Shipments[Confirmed_Qty],T_Shipments[Part Name],$A44,T_Shipments[Effective_Week],81))</f>
        <v/>
      </c>
      <c r="CE44">
        <f>IF(COUNTIF(Material_Detail!$DE:$DE,$A44)&gt;0,IF(ISNUMBER(SEARCH("[済]",INDEX(Material_Detail!$D:$DC,MATCH($A44,Material_Detail!$DE:$DE,0)+1,82))),0,IFERROR(INDEX(Material_Detail!$D:$DC,MATCH($A44,Material_Detail!$DE:$DE,0),82),0)),SUMIFS(T_Shipments[Confirmed_Qty],T_Shipments[Part Name],$A44,T_Shipments[Effective_Week],82))</f>
        <v/>
      </c>
      <c r="CF44">
        <f>IF(COUNTIF(Material_Detail!$DE:$DE,$A44)&gt;0,IF(ISNUMBER(SEARCH("[済]",INDEX(Material_Detail!$D:$DC,MATCH($A44,Material_Detail!$DE:$DE,0)+1,83))),0,IFERROR(INDEX(Material_Detail!$D:$DC,MATCH($A44,Material_Detail!$DE:$DE,0),83),0)),SUMIFS(T_Shipments[Confirmed_Qty],T_Shipments[Part Name],$A44,T_Shipments[Effective_Week],83))</f>
        <v/>
      </c>
      <c r="CG44">
        <f>IF(COUNTIF(Material_Detail!$DE:$DE,$A44)&gt;0,IF(ISNUMBER(SEARCH("[済]",INDEX(Material_Detail!$D:$DC,MATCH($A44,Material_Detail!$DE:$DE,0)+1,84))),0,IFERROR(INDEX(Material_Detail!$D:$DC,MATCH($A44,Material_Detail!$DE:$DE,0),84),0)),SUMIFS(T_Shipments[Confirmed_Qty],T_Shipments[Part Name],$A44,T_Shipments[Effective_Week],84))</f>
        <v/>
      </c>
      <c r="CH44">
        <f>IF(COUNTIF(Material_Detail!$DE:$DE,$A44)&gt;0,IF(ISNUMBER(SEARCH("[済]",INDEX(Material_Detail!$D:$DC,MATCH($A44,Material_Detail!$DE:$DE,0)+1,85))),0,IFERROR(INDEX(Material_Detail!$D:$DC,MATCH($A44,Material_Detail!$DE:$DE,0),85),0)),SUMIFS(T_Shipments[Confirmed_Qty],T_Shipments[Part Name],$A44,T_Shipments[Effective_Week],85))</f>
        <v/>
      </c>
      <c r="CI44">
        <f>IF(COUNTIF(Material_Detail!$DE:$DE,$A44)&gt;0,IF(ISNUMBER(SEARCH("[済]",INDEX(Material_Detail!$D:$DC,MATCH($A44,Material_Detail!$DE:$DE,0)+1,86))),0,IFERROR(INDEX(Material_Detail!$D:$DC,MATCH($A44,Material_Detail!$DE:$DE,0),86),0)),SUMIFS(T_Shipments[Confirmed_Qty],T_Shipments[Part Name],$A44,T_Shipments[Effective_Week],86))</f>
        <v/>
      </c>
      <c r="CJ44">
        <f>IF(COUNTIF(Material_Detail!$DE:$DE,$A44)&gt;0,IF(ISNUMBER(SEARCH("[済]",INDEX(Material_Detail!$D:$DC,MATCH($A44,Material_Detail!$DE:$DE,0)+1,87))),0,IFERROR(INDEX(Material_Detail!$D:$DC,MATCH($A44,Material_Detail!$DE:$DE,0),87),0)),SUMIFS(T_Shipments[Confirmed_Qty],T_Shipments[Part Name],$A44,T_Shipments[Effective_Week],87))</f>
        <v/>
      </c>
      <c r="CK44">
        <f>IF(COUNTIF(Material_Detail!$DE:$DE,$A44)&gt;0,IF(ISNUMBER(SEARCH("[済]",INDEX(Material_Detail!$D:$DC,MATCH($A44,Material_Detail!$DE:$DE,0)+1,88))),0,IFERROR(INDEX(Material_Detail!$D:$DC,MATCH($A44,Material_Detail!$DE:$DE,0),88),0)),SUMIFS(T_Shipments[Confirmed_Qty],T_Shipments[Part Name],$A44,T_Shipments[Effective_Week],88))</f>
        <v/>
      </c>
      <c r="CL44">
        <f>IF(COUNTIF(Material_Detail!$DE:$DE,$A44)&gt;0,IF(ISNUMBER(SEARCH("[済]",INDEX(Material_Detail!$D:$DC,MATCH($A44,Material_Detail!$DE:$DE,0)+1,89))),0,IFERROR(INDEX(Material_Detail!$D:$DC,MATCH($A44,Material_Detail!$DE:$DE,0),89),0)),SUMIFS(T_Shipments[Confirmed_Qty],T_Shipments[Part Name],$A44,T_Shipments[Effective_Week],89))</f>
        <v/>
      </c>
      <c r="CM44">
        <f>IF(COUNTIF(Material_Detail!$DE:$DE,$A44)&gt;0,IF(ISNUMBER(SEARCH("[済]",INDEX(Material_Detail!$D:$DC,MATCH($A44,Material_Detail!$DE:$DE,0)+1,90))),0,IFERROR(INDEX(Material_Detail!$D:$DC,MATCH($A44,Material_Detail!$DE:$DE,0),90),0)),SUMIFS(T_Shipments[Confirmed_Qty],T_Shipments[Part Name],$A44,T_Shipments[Effective_Week],90))</f>
        <v/>
      </c>
      <c r="CN44">
        <f>IF(COUNTIF(Material_Detail!$DE:$DE,$A44)&gt;0,IF(ISNUMBER(SEARCH("[済]",INDEX(Material_Detail!$D:$DC,MATCH($A44,Material_Detail!$DE:$DE,0)+1,91))),0,IFERROR(INDEX(Material_Detail!$D:$DC,MATCH($A44,Material_Detail!$DE:$DE,0),91),0)),SUMIFS(T_Shipments[Confirmed_Qty],T_Shipments[Part Name],$A44,T_Shipments[Effective_Week],91))</f>
        <v/>
      </c>
      <c r="CO44">
        <f>IF(COUNTIF(Material_Detail!$DE:$DE,$A44)&gt;0,IF(ISNUMBER(SEARCH("[済]",INDEX(Material_Detail!$D:$DC,MATCH($A44,Material_Detail!$DE:$DE,0)+1,92))),0,IFERROR(INDEX(Material_Detail!$D:$DC,MATCH($A44,Material_Detail!$DE:$DE,0),92),0)),SUMIFS(T_Shipments[Confirmed_Qty],T_Shipments[Part Name],$A44,T_Shipments[Effective_Week],92))</f>
        <v/>
      </c>
      <c r="CP44">
        <f>IF(COUNTIF(Material_Detail!$DE:$DE,$A44)&gt;0,IF(ISNUMBER(SEARCH("[済]",INDEX(Material_Detail!$D:$DC,MATCH($A44,Material_Detail!$DE:$DE,0)+1,93))),0,IFERROR(INDEX(Material_Detail!$D:$DC,MATCH($A44,Material_Detail!$DE:$DE,0),93),0)),SUMIFS(T_Shipments[Confirmed_Qty],T_Shipments[Part Name],$A44,T_Shipments[Effective_Week],93))</f>
        <v/>
      </c>
      <c r="CQ44">
        <f>IF(COUNTIF(Material_Detail!$DE:$DE,$A44)&gt;0,IF(ISNUMBER(SEARCH("[済]",INDEX(Material_Detail!$D:$DC,MATCH($A44,Material_Detail!$DE:$DE,0)+1,94))),0,IFERROR(INDEX(Material_Detail!$D:$DC,MATCH($A44,Material_Detail!$DE:$DE,0),94),0)),SUMIFS(T_Shipments[Confirmed_Qty],T_Shipments[Part Name],$A44,T_Shipments[Effective_Week],94))</f>
        <v/>
      </c>
      <c r="CR44">
        <f>IF(COUNTIF(Material_Detail!$DE:$DE,$A44)&gt;0,IF(ISNUMBER(SEARCH("[済]",INDEX(Material_Detail!$D:$DC,MATCH($A44,Material_Detail!$DE:$DE,0)+1,95))),0,IFERROR(INDEX(Material_Detail!$D:$DC,MATCH($A44,Material_Detail!$DE:$DE,0),95),0)),SUMIFS(T_Shipments[Confirmed_Qty],T_Shipments[Part Name],$A44,T_Shipments[Effective_Week],95))</f>
        <v/>
      </c>
      <c r="CS44">
        <f>IF(COUNTIF(Material_Detail!$DE:$DE,$A44)&gt;0,IF(ISNUMBER(SEARCH("[済]",INDEX(Material_Detail!$D:$DC,MATCH($A44,Material_Detail!$DE:$DE,0)+1,96))),0,IFERROR(INDEX(Material_Detail!$D:$DC,MATCH($A44,Material_Detail!$DE:$DE,0),96),0)),SUMIFS(T_Shipments[Confirmed_Qty],T_Shipments[Part Name],$A44,T_Shipments[Effective_Week],96))</f>
        <v/>
      </c>
      <c r="CT44">
        <f>IF(COUNTIF(Material_Detail!$DE:$DE,$A44)&gt;0,IF(ISNUMBER(SEARCH("[済]",INDEX(Material_Detail!$D:$DC,MATCH($A44,Material_Detail!$DE:$DE,0)+1,97))),0,IFERROR(INDEX(Material_Detail!$D:$DC,MATCH($A44,Material_Detail!$DE:$DE,0),97),0)),SUMIFS(T_Shipments[Confirmed_Qty],T_Shipments[Part Name],$A44,T_Shipments[Effective_Week],97))</f>
        <v/>
      </c>
      <c r="CU44">
        <f>IF(COUNTIF(Material_Detail!$DE:$DE,$A44)&gt;0,IF(ISNUMBER(SEARCH("[済]",INDEX(Material_Detail!$D:$DC,MATCH($A44,Material_Detail!$DE:$DE,0)+1,98))),0,IFERROR(INDEX(Material_Detail!$D:$DC,MATCH($A44,Material_Detail!$DE:$DE,0),98),0)),SUMIFS(T_Shipments[Confirmed_Qty],T_Shipments[Part Name],$A44,T_Shipments[Effective_Week],98))</f>
        <v/>
      </c>
      <c r="CV44">
        <f>IF(COUNTIF(Material_Detail!$DE:$DE,$A44)&gt;0,IF(ISNUMBER(SEARCH("[済]",INDEX(Material_Detail!$D:$DC,MATCH($A44,Material_Detail!$DE:$DE,0)+1,99))),0,IFERROR(INDEX(Material_Detail!$D:$DC,MATCH($A44,Material_Detail!$DE:$DE,0),99),0)),SUMIFS(T_Shipments[Confirmed_Qty],T_Shipments[Part Name],$A44,T_Shipments[Effective_Week],99))</f>
        <v/>
      </c>
      <c r="CW44">
        <f>IF(COUNTIF(Material_Detail!$DE:$DE,$A44)&gt;0,IF(ISNUMBER(SEARCH("[済]",INDEX(Material_Detail!$D:$DC,MATCH($A44,Material_Detail!$DE:$DE,0)+1,100))),0,IFERROR(INDEX(Material_Detail!$D:$DC,MATCH($A44,Material_Detail!$DE:$DE,0),100),0)),SUMIFS(T_Shipments[Confirmed_Qty],T_Shipments[Part Name],$A44,T_Shipments[Effective_Week],100))</f>
        <v/>
      </c>
      <c r="CX44">
        <f>IF(COUNTIF(Material_Detail!$DE:$DE,$A44)&gt;0,IF(ISNUMBER(SEARCH("[済]",INDEX(Material_Detail!$D:$DC,MATCH($A44,Material_Detail!$DE:$DE,0)+1,101))),0,IFERROR(INDEX(Material_Detail!$D:$DC,MATCH($A44,Material_Detail!$DE:$DE,0),101),0)),SUMIFS(T_Shipments[Confirmed_Qty],T_Shipments[Part Name],$A44,T_Shipments[Effective_Week],101))</f>
        <v/>
      </c>
      <c r="CY44">
        <f>IF(COUNTIF(Material_Detail!$DE:$DE,$A44)&gt;0,IF(ISNUMBER(SEARCH("[済]",INDEX(Material_Detail!$D:$DC,MATCH($A44,Material_Detail!$DE:$DE,0)+1,102))),0,IFERROR(INDEX(Material_Detail!$D:$DC,MATCH($A44,Material_Detail!$DE:$DE,0),102),0)),SUMIFS(T_Shipments[Confirmed_Qty],T_Shipments[Part Name],$A44,T_Shipments[Effective_Week],102))</f>
        <v/>
      </c>
      <c r="CZ44">
        <f>IF(COUNTIF(Material_Detail!$DE:$DE,$A44)&gt;0,IF(ISNUMBER(SEARCH("[済]",INDEX(Material_Detail!$D:$DC,MATCH($A44,Material_Detail!$DE:$DE,0)+1,103))),0,IFERROR(INDEX(Material_Detail!$D:$DC,MATCH($A44,Material_Detail!$DE:$DE,0),103),0)),SUMIFS(T_Shipments[Confirmed_Qty],T_Shipments[Part Name],$A44,T_Shipments[Effective_Week],103))</f>
        <v/>
      </c>
      <c r="DA44">
        <f>IF(COUNTIF(Material_Detail!$DE:$DE,$A44)&gt;0,IF(ISNUMBER(SEARCH("[済]",INDEX(Material_Detail!$D:$DC,MATCH($A44,Material_Detail!$DE:$DE,0)+1,104))),0,IFERROR(INDEX(Material_Detail!$D:$DC,MATCH($A44,Material_Detail!$DE:$DE,0),104),0)),SUMIFS(T_Shipments[Confirmed_Qty],T_Shipments[Part Name],$A44,T_Shipments[Effective_Week],104))</f>
        <v/>
      </c>
    </row>
    <row r="45">
      <c r="A45" t="inlineStr">
        <is>
          <t>CHEM-1450</t>
        </is>
      </c>
      <c r="B45">
        <f>IF(COUNTIF(Material_Detail!$DE:$DE,$A45)&gt;0,IF(ISNUMBER(SEARCH("[済]",INDEX(Material_Detail!$D:$DC,MATCH($A45,Material_Detail!$DE:$DE,0)+1,1))),0,IFERROR(INDEX(Material_Detail!$D:$DC,MATCH($A45,Material_Detail!$DE:$DE,0),1),0)),SUMIFS(T_Shipments[Confirmed_Qty],T_Shipments[Part Name],$A45,T_Shipments[Effective_Week],1))</f>
        <v/>
      </c>
      <c r="C45">
        <f>IF(COUNTIF(Material_Detail!$DE:$DE,$A45)&gt;0,IF(ISNUMBER(SEARCH("[済]",INDEX(Material_Detail!$D:$DC,MATCH($A45,Material_Detail!$DE:$DE,0)+1,2))),0,IFERROR(INDEX(Material_Detail!$D:$DC,MATCH($A45,Material_Detail!$DE:$DE,0),2),0)),SUMIFS(T_Shipments[Confirmed_Qty],T_Shipments[Part Name],$A45,T_Shipments[Effective_Week],2))</f>
        <v/>
      </c>
      <c r="D45">
        <f>IF(COUNTIF(Material_Detail!$DE:$DE,$A45)&gt;0,IF(ISNUMBER(SEARCH("[済]",INDEX(Material_Detail!$D:$DC,MATCH($A45,Material_Detail!$DE:$DE,0)+1,3))),0,IFERROR(INDEX(Material_Detail!$D:$DC,MATCH($A45,Material_Detail!$DE:$DE,0),3),0)),SUMIFS(T_Shipments[Confirmed_Qty],T_Shipments[Part Name],$A45,T_Shipments[Effective_Week],3))</f>
        <v/>
      </c>
      <c r="E45">
        <f>IF(COUNTIF(Material_Detail!$DE:$DE,$A45)&gt;0,IF(ISNUMBER(SEARCH("[済]",INDEX(Material_Detail!$D:$DC,MATCH($A45,Material_Detail!$DE:$DE,0)+1,4))),0,IFERROR(INDEX(Material_Detail!$D:$DC,MATCH($A45,Material_Detail!$DE:$DE,0),4),0)),SUMIFS(T_Shipments[Confirmed_Qty],T_Shipments[Part Name],$A45,T_Shipments[Effective_Week],4))</f>
        <v/>
      </c>
      <c r="F45">
        <f>IF(COUNTIF(Material_Detail!$DE:$DE,$A45)&gt;0,IF(ISNUMBER(SEARCH("[済]",INDEX(Material_Detail!$D:$DC,MATCH($A45,Material_Detail!$DE:$DE,0)+1,5))),0,IFERROR(INDEX(Material_Detail!$D:$DC,MATCH($A45,Material_Detail!$DE:$DE,0),5),0)),SUMIFS(T_Shipments[Confirmed_Qty],T_Shipments[Part Name],$A45,T_Shipments[Effective_Week],5))</f>
        <v/>
      </c>
      <c r="G45">
        <f>IF(COUNTIF(Material_Detail!$DE:$DE,$A45)&gt;0,IF(ISNUMBER(SEARCH("[済]",INDEX(Material_Detail!$D:$DC,MATCH($A45,Material_Detail!$DE:$DE,0)+1,6))),0,IFERROR(INDEX(Material_Detail!$D:$DC,MATCH($A45,Material_Detail!$DE:$DE,0),6),0)),SUMIFS(T_Shipments[Confirmed_Qty],T_Shipments[Part Name],$A45,T_Shipments[Effective_Week],6))</f>
        <v/>
      </c>
      <c r="H45">
        <f>IF(COUNTIF(Material_Detail!$DE:$DE,$A45)&gt;0,IF(ISNUMBER(SEARCH("[済]",INDEX(Material_Detail!$D:$DC,MATCH($A45,Material_Detail!$DE:$DE,0)+1,7))),0,IFERROR(INDEX(Material_Detail!$D:$DC,MATCH($A45,Material_Detail!$DE:$DE,0),7),0)),SUMIFS(T_Shipments[Confirmed_Qty],T_Shipments[Part Name],$A45,T_Shipments[Effective_Week],7))</f>
        <v/>
      </c>
      <c r="I45">
        <f>IF(COUNTIF(Material_Detail!$DE:$DE,$A45)&gt;0,IF(ISNUMBER(SEARCH("[済]",INDEX(Material_Detail!$D:$DC,MATCH($A45,Material_Detail!$DE:$DE,0)+1,8))),0,IFERROR(INDEX(Material_Detail!$D:$DC,MATCH($A45,Material_Detail!$DE:$DE,0),8),0)),SUMIFS(T_Shipments[Confirmed_Qty],T_Shipments[Part Name],$A45,T_Shipments[Effective_Week],8))</f>
        <v/>
      </c>
      <c r="J45">
        <f>IF(COUNTIF(Material_Detail!$DE:$DE,$A45)&gt;0,IF(ISNUMBER(SEARCH("[済]",INDEX(Material_Detail!$D:$DC,MATCH($A45,Material_Detail!$DE:$DE,0)+1,9))),0,IFERROR(INDEX(Material_Detail!$D:$DC,MATCH($A45,Material_Detail!$DE:$DE,0),9),0)),SUMIFS(T_Shipments[Confirmed_Qty],T_Shipments[Part Name],$A45,T_Shipments[Effective_Week],9))</f>
        <v/>
      </c>
      <c r="K45">
        <f>IF(COUNTIF(Material_Detail!$DE:$DE,$A45)&gt;0,IF(ISNUMBER(SEARCH("[済]",INDEX(Material_Detail!$D:$DC,MATCH($A45,Material_Detail!$DE:$DE,0)+1,10))),0,IFERROR(INDEX(Material_Detail!$D:$DC,MATCH($A45,Material_Detail!$DE:$DE,0),10),0)),SUMIFS(T_Shipments[Confirmed_Qty],T_Shipments[Part Name],$A45,T_Shipments[Effective_Week],10))</f>
        <v/>
      </c>
      <c r="L45">
        <f>IF(COUNTIF(Material_Detail!$DE:$DE,$A45)&gt;0,IF(ISNUMBER(SEARCH("[済]",INDEX(Material_Detail!$D:$DC,MATCH($A45,Material_Detail!$DE:$DE,0)+1,11))),0,IFERROR(INDEX(Material_Detail!$D:$DC,MATCH($A45,Material_Detail!$DE:$DE,0),11),0)),SUMIFS(T_Shipments[Confirmed_Qty],T_Shipments[Part Name],$A45,T_Shipments[Effective_Week],11))</f>
        <v/>
      </c>
      <c r="M45">
        <f>IF(COUNTIF(Material_Detail!$DE:$DE,$A45)&gt;0,IF(ISNUMBER(SEARCH("[済]",INDEX(Material_Detail!$D:$DC,MATCH($A45,Material_Detail!$DE:$DE,0)+1,12))),0,IFERROR(INDEX(Material_Detail!$D:$DC,MATCH($A45,Material_Detail!$DE:$DE,0),12),0)),SUMIFS(T_Shipments[Confirmed_Qty],T_Shipments[Part Name],$A45,T_Shipments[Effective_Week],12))</f>
        <v/>
      </c>
      <c r="N45">
        <f>IF(COUNTIF(Material_Detail!$DE:$DE,$A45)&gt;0,IF(ISNUMBER(SEARCH("[済]",INDEX(Material_Detail!$D:$DC,MATCH($A45,Material_Detail!$DE:$DE,0)+1,13))),0,IFERROR(INDEX(Material_Detail!$D:$DC,MATCH($A45,Material_Detail!$DE:$DE,0),13),0)),SUMIFS(T_Shipments[Confirmed_Qty],T_Shipments[Part Name],$A45,T_Shipments[Effective_Week],13))</f>
        <v/>
      </c>
      <c r="O45">
        <f>IF(COUNTIF(Material_Detail!$DE:$DE,$A45)&gt;0,IF(ISNUMBER(SEARCH("[済]",INDEX(Material_Detail!$D:$DC,MATCH($A45,Material_Detail!$DE:$DE,0)+1,14))),0,IFERROR(INDEX(Material_Detail!$D:$DC,MATCH($A45,Material_Detail!$DE:$DE,0),14),0)),SUMIFS(T_Shipments[Confirmed_Qty],T_Shipments[Part Name],$A45,T_Shipments[Effective_Week],14))</f>
        <v/>
      </c>
      <c r="P45">
        <f>IF(COUNTIF(Material_Detail!$DE:$DE,$A45)&gt;0,IF(ISNUMBER(SEARCH("[済]",INDEX(Material_Detail!$D:$DC,MATCH($A45,Material_Detail!$DE:$DE,0)+1,15))),0,IFERROR(INDEX(Material_Detail!$D:$DC,MATCH($A45,Material_Detail!$DE:$DE,0),15),0)),SUMIFS(T_Shipments[Confirmed_Qty],T_Shipments[Part Name],$A45,T_Shipments[Effective_Week],15))</f>
        <v/>
      </c>
      <c r="Q45">
        <f>IF(COUNTIF(Material_Detail!$DE:$DE,$A45)&gt;0,IF(ISNUMBER(SEARCH("[済]",INDEX(Material_Detail!$D:$DC,MATCH($A45,Material_Detail!$DE:$DE,0)+1,16))),0,IFERROR(INDEX(Material_Detail!$D:$DC,MATCH($A45,Material_Detail!$DE:$DE,0),16),0)),SUMIFS(T_Shipments[Confirmed_Qty],T_Shipments[Part Name],$A45,T_Shipments[Effective_Week],16))</f>
        <v/>
      </c>
      <c r="R45">
        <f>IF(COUNTIF(Material_Detail!$DE:$DE,$A45)&gt;0,IF(ISNUMBER(SEARCH("[済]",INDEX(Material_Detail!$D:$DC,MATCH($A45,Material_Detail!$DE:$DE,0)+1,17))),0,IFERROR(INDEX(Material_Detail!$D:$DC,MATCH($A45,Material_Detail!$DE:$DE,0),17),0)),SUMIFS(T_Shipments[Confirmed_Qty],T_Shipments[Part Name],$A45,T_Shipments[Effective_Week],17))</f>
        <v/>
      </c>
      <c r="S45">
        <f>IF(COUNTIF(Material_Detail!$DE:$DE,$A45)&gt;0,IF(ISNUMBER(SEARCH("[済]",INDEX(Material_Detail!$D:$DC,MATCH($A45,Material_Detail!$DE:$DE,0)+1,18))),0,IFERROR(INDEX(Material_Detail!$D:$DC,MATCH($A45,Material_Detail!$DE:$DE,0),18),0)),SUMIFS(T_Shipments[Confirmed_Qty],T_Shipments[Part Name],$A45,T_Shipments[Effective_Week],18))</f>
        <v/>
      </c>
      <c r="T45">
        <f>IF(COUNTIF(Material_Detail!$DE:$DE,$A45)&gt;0,IF(ISNUMBER(SEARCH("[済]",INDEX(Material_Detail!$D:$DC,MATCH($A45,Material_Detail!$DE:$DE,0)+1,19))),0,IFERROR(INDEX(Material_Detail!$D:$DC,MATCH($A45,Material_Detail!$DE:$DE,0),19),0)),SUMIFS(T_Shipments[Confirmed_Qty],T_Shipments[Part Name],$A45,T_Shipments[Effective_Week],19))</f>
        <v/>
      </c>
      <c r="U45">
        <f>IF(COUNTIF(Material_Detail!$DE:$DE,$A45)&gt;0,IF(ISNUMBER(SEARCH("[済]",INDEX(Material_Detail!$D:$DC,MATCH($A45,Material_Detail!$DE:$DE,0)+1,20))),0,IFERROR(INDEX(Material_Detail!$D:$DC,MATCH($A45,Material_Detail!$DE:$DE,0),20),0)),SUMIFS(T_Shipments[Confirmed_Qty],T_Shipments[Part Name],$A45,T_Shipments[Effective_Week],20))</f>
        <v/>
      </c>
      <c r="V45">
        <f>IF(COUNTIF(Material_Detail!$DE:$DE,$A45)&gt;0,IF(ISNUMBER(SEARCH("[済]",INDEX(Material_Detail!$D:$DC,MATCH($A45,Material_Detail!$DE:$DE,0)+1,21))),0,IFERROR(INDEX(Material_Detail!$D:$DC,MATCH($A45,Material_Detail!$DE:$DE,0),21),0)),SUMIFS(T_Shipments[Confirmed_Qty],T_Shipments[Part Name],$A45,T_Shipments[Effective_Week],21))</f>
        <v/>
      </c>
      <c r="W45">
        <f>IF(COUNTIF(Material_Detail!$DE:$DE,$A45)&gt;0,IF(ISNUMBER(SEARCH("[済]",INDEX(Material_Detail!$D:$DC,MATCH($A45,Material_Detail!$DE:$DE,0)+1,22))),0,IFERROR(INDEX(Material_Detail!$D:$DC,MATCH($A45,Material_Detail!$DE:$DE,0),22),0)),SUMIFS(T_Shipments[Confirmed_Qty],T_Shipments[Part Name],$A45,T_Shipments[Effective_Week],22))</f>
        <v/>
      </c>
      <c r="X45">
        <f>IF(COUNTIF(Material_Detail!$DE:$DE,$A45)&gt;0,IF(ISNUMBER(SEARCH("[済]",INDEX(Material_Detail!$D:$DC,MATCH($A45,Material_Detail!$DE:$DE,0)+1,23))),0,IFERROR(INDEX(Material_Detail!$D:$DC,MATCH($A45,Material_Detail!$DE:$DE,0),23),0)),SUMIFS(T_Shipments[Confirmed_Qty],T_Shipments[Part Name],$A45,T_Shipments[Effective_Week],23))</f>
        <v/>
      </c>
      <c r="Y45">
        <f>IF(COUNTIF(Material_Detail!$DE:$DE,$A45)&gt;0,IF(ISNUMBER(SEARCH("[済]",INDEX(Material_Detail!$D:$DC,MATCH($A45,Material_Detail!$DE:$DE,0)+1,24))),0,IFERROR(INDEX(Material_Detail!$D:$DC,MATCH($A45,Material_Detail!$DE:$DE,0),24),0)),SUMIFS(T_Shipments[Confirmed_Qty],T_Shipments[Part Name],$A45,T_Shipments[Effective_Week],24))</f>
        <v/>
      </c>
      <c r="Z45">
        <f>IF(COUNTIF(Material_Detail!$DE:$DE,$A45)&gt;0,IF(ISNUMBER(SEARCH("[済]",INDEX(Material_Detail!$D:$DC,MATCH($A45,Material_Detail!$DE:$DE,0)+1,25))),0,IFERROR(INDEX(Material_Detail!$D:$DC,MATCH($A45,Material_Detail!$DE:$DE,0),25),0)),SUMIFS(T_Shipments[Confirmed_Qty],T_Shipments[Part Name],$A45,T_Shipments[Effective_Week],25))</f>
        <v/>
      </c>
      <c r="AA45">
        <f>IF(COUNTIF(Material_Detail!$DE:$DE,$A45)&gt;0,IF(ISNUMBER(SEARCH("[済]",INDEX(Material_Detail!$D:$DC,MATCH($A45,Material_Detail!$DE:$DE,0)+1,26))),0,IFERROR(INDEX(Material_Detail!$D:$DC,MATCH($A45,Material_Detail!$DE:$DE,0),26),0)),SUMIFS(T_Shipments[Confirmed_Qty],T_Shipments[Part Name],$A45,T_Shipments[Effective_Week],26))</f>
        <v/>
      </c>
      <c r="AB45">
        <f>IF(COUNTIF(Material_Detail!$DE:$DE,$A45)&gt;0,IF(ISNUMBER(SEARCH("[済]",INDEX(Material_Detail!$D:$DC,MATCH($A45,Material_Detail!$DE:$DE,0)+1,27))),0,IFERROR(INDEX(Material_Detail!$D:$DC,MATCH($A45,Material_Detail!$DE:$DE,0),27),0)),SUMIFS(T_Shipments[Confirmed_Qty],T_Shipments[Part Name],$A45,T_Shipments[Effective_Week],27))</f>
        <v/>
      </c>
      <c r="AC45">
        <f>IF(COUNTIF(Material_Detail!$DE:$DE,$A45)&gt;0,IF(ISNUMBER(SEARCH("[済]",INDEX(Material_Detail!$D:$DC,MATCH($A45,Material_Detail!$DE:$DE,0)+1,28))),0,IFERROR(INDEX(Material_Detail!$D:$DC,MATCH($A45,Material_Detail!$DE:$DE,0),28),0)),SUMIFS(T_Shipments[Confirmed_Qty],T_Shipments[Part Name],$A45,T_Shipments[Effective_Week],28))</f>
        <v/>
      </c>
      <c r="AD45">
        <f>IF(COUNTIF(Material_Detail!$DE:$DE,$A45)&gt;0,IF(ISNUMBER(SEARCH("[済]",INDEX(Material_Detail!$D:$DC,MATCH($A45,Material_Detail!$DE:$DE,0)+1,29))),0,IFERROR(INDEX(Material_Detail!$D:$DC,MATCH($A45,Material_Detail!$DE:$DE,0),29),0)),SUMIFS(T_Shipments[Confirmed_Qty],T_Shipments[Part Name],$A45,T_Shipments[Effective_Week],29))</f>
        <v/>
      </c>
      <c r="AE45">
        <f>IF(COUNTIF(Material_Detail!$DE:$DE,$A45)&gt;0,IF(ISNUMBER(SEARCH("[済]",INDEX(Material_Detail!$D:$DC,MATCH($A45,Material_Detail!$DE:$DE,0)+1,30))),0,IFERROR(INDEX(Material_Detail!$D:$DC,MATCH($A45,Material_Detail!$DE:$DE,0),30),0)),SUMIFS(T_Shipments[Confirmed_Qty],T_Shipments[Part Name],$A45,T_Shipments[Effective_Week],30))</f>
        <v/>
      </c>
      <c r="AF45">
        <f>IF(COUNTIF(Material_Detail!$DE:$DE,$A45)&gt;0,IF(ISNUMBER(SEARCH("[済]",INDEX(Material_Detail!$D:$DC,MATCH($A45,Material_Detail!$DE:$DE,0)+1,31))),0,IFERROR(INDEX(Material_Detail!$D:$DC,MATCH($A45,Material_Detail!$DE:$DE,0),31),0)),SUMIFS(T_Shipments[Confirmed_Qty],T_Shipments[Part Name],$A45,T_Shipments[Effective_Week],31))</f>
        <v/>
      </c>
      <c r="AG45">
        <f>IF(COUNTIF(Material_Detail!$DE:$DE,$A45)&gt;0,IF(ISNUMBER(SEARCH("[済]",INDEX(Material_Detail!$D:$DC,MATCH($A45,Material_Detail!$DE:$DE,0)+1,32))),0,IFERROR(INDEX(Material_Detail!$D:$DC,MATCH($A45,Material_Detail!$DE:$DE,0),32),0)),SUMIFS(T_Shipments[Confirmed_Qty],T_Shipments[Part Name],$A45,T_Shipments[Effective_Week],32))</f>
        <v/>
      </c>
      <c r="AH45">
        <f>IF(COUNTIF(Material_Detail!$DE:$DE,$A45)&gt;0,IF(ISNUMBER(SEARCH("[済]",INDEX(Material_Detail!$D:$DC,MATCH($A45,Material_Detail!$DE:$DE,0)+1,33))),0,IFERROR(INDEX(Material_Detail!$D:$DC,MATCH($A45,Material_Detail!$DE:$DE,0),33),0)),SUMIFS(T_Shipments[Confirmed_Qty],T_Shipments[Part Name],$A45,T_Shipments[Effective_Week],33))</f>
        <v/>
      </c>
      <c r="AI45">
        <f>IF(COUNTIF(Material_Detail!$DE:$DE,$A45)&gt;0,IF(ISNUMBER(SEARCH("[済]",INDEX(Material_Detail!$D:$DC,MATCH($A45,Material_Detail!$DE:$DE,0)+1,34))),0,IFERROR(INDEX(Material_Detail!$D:$DC,MATCH($A45,Material_Detail!$DE:$DE,0),34),0)),SUMIFS(T_Shipments[Confirmed_Qty],T_Shipments[Part Name],$A45,T_Shipments[Effective_Week],34))</f>
        <v/>
      </c>
      <c r="AJ45">
        <f>IF(COUNTIF(Material_Detail!$DE:$DE,$A45)&gt;0,IF(ISNUMBER(SEARCH("[済]",INDEX(Material_Detail!$D:$DC,MATCH($A45,Material_Detail!$DE:$DE,0)+1,35))),0,IFERROR(INDEX(Material_Detail!$D:$DC,MATCH($A45,Material_Detail!$DE:$DE,0),35),0)),SUMIFS(T_Shipments[Confirmed_Qty],T_Shipments[Part Name],$A45,T_Shipments[Effective_Week],35))</f>
        <v/>
      </c>
      <c r="AK45">
        <f>IF(COUNTIF(Material_Detail!$DE:$DE,$A45)&gt;0,IF(ISNUMBER(SEARCH("[済]",INDEX(Material_Detail!$D:$DC,MATCH($A45,Material_Detail!$DE:$DE,0)+1,36))),0,IFERROR(INDEX(Material_Detail!$D:$DC,MATCH($A45,Material_Detail!$DE:$DE,0),36),0)),SUMIFS(T_Shipments[Confirmed_Qty],T_Shipments[Part Name],$A45,T_Shipments[Effective_Week],36))</f>
        <v/>
      </c>
      <c r="AL45">
        <f>IF(COUNTIF(Material_Detail!$DE:$DE,$A45)&gt;0,IF(ISNUMBER(SEARCH("[済]",INDEX(Material_Detail!$D:$DC,MATCH($A45,Material_Detail!$DE:$DE,0)+1,37))),0,IFERROR(INDEX(Material_Detail!$D:$DC,MATCH($A45,Material_Detail!$DE:$DE,0),37),0)),SUMIFS(T_Shipments[Confirmed_Qty],T_Shipments[Part Name],$A45,T_Shipments[Effective_Week],37))</f>
        <v/>
      </c>
      <c r="AM45">
        <f>IF(COUNTIF(Material_Detail!$DE:$DE,$A45)&gt;0,IF(ISNUMBER(SEARCH("[済]",INDEX(Material_Detail!$D:$DC,MATCH($A45,Material_Detail!$DE:$DE,0)+1,38))),0,IFERROR(INDEX(Material_Detail!$D:$DC,MATCH($A45,Material_Detail!$DE:$DE,0),38),0)),SUMIFS(T_Shipments[Confirmed_Qty],T_Shipments[Part Name],$A45,T_Shipments[Effective_Week],38))</f>
        <v/>
      </c>
      <c r="AN45">
        <f>IF(COUNTIF(Material_Detail!$DE:$DE,$A45)&gt;0,IF(ISNUMBER(SEARCH("[済]",INDEX(Material_Detail!$D:$DC,MATCH($A45,Material_Detail!$DE:$DE,0)+1,39))),0,IFERROR(INDEX(Material_Detail!$D:$DC,MATCH($A45,Material_Detail!$DE:$DE,0),39),0)),SUMIFS(T_Shipments[Confirmed_Qty],T_Shipments[Part Name],$A45,T_Shipments[Effective_Week],39))</f>
        <v/>
      </c>
      <c r="AO45">
        <f>IF(COUNTIF(Material_Detail!$DE:$DE,$A45)&gt;0,IF(ISNUMBER(SEARCH("[済]",INDEX(Material_Detail!$D:$DC,MATCH($A45,Material_Detail!$DE:$DE,0)+1,40))),0,IFERROR(INDEX(Material_Detail!$D:$DC,MATCH($A45,Material_Detail!$DE:$DE,0),40),0)),SUMIFS(T_Shipments[Confirmed_Qty],T_Shipments[Part Name],$A45,T_Shipments[Effective_Week],40))</f>
        <v/>
      </c>
      <c r="AP45">
        <f>IF(COUNTIF(Material_Detail!$DE:$DE,$A45)&gt;0,IF(ISNUMBER(SEARCH("[済]",INDEX(Material_Detail!$D:$DC,MATCH($A45,Material_Detail!$DE:$DE,0)+1,41))),0,IFERROR(INDEX(Material_Detail!$D:$DC,MATCH($A45,Material_Detail!$DE:$DE,0),41),0)),SUMIFS(T_Shipments[Confirmed_Qty],T_Shipments[Part Name],$A45,T_Shipments[Effective_Week],41))</f>
        <v/>
      </c>
      <c r="AQ45">
        <f>IF(COUNTIF(Material_Detail!$DE:$DE,$A45)&gt;0,IF(ISNUMBER(SEARCH("[済]",INDEX(Material_Detail!$D:$DC,MATCH($A45,Material_Detail!$DE:$DE,0)+1,42))),0,IFERROR(INDEX(Material_Detail!$D:$DC,MATCH($A45,Material_Detail!$DE:$DE,0),42),0)),SUMIFS(T_Shipments[Confirmed_Qty],T_Shipments[Part Name],$A45,T_Shipments[Effective_Week],42))</f>
        <v/>
      </c>
      <c r="AR45">
        <f>IF(COUNTIF(Material_Detail!$DE:$DE,$A45)&gt;0,IF(ISNUMBER(SEARCH("[済]",INDEX(Material_Detail!$D:$DC,MATCH($A45,Material_Detail!$DE:$DE,0)+1,43))),0,IFERROR(INDEX(Material_Detail!$D:$DC,MATCH($A45,Material_Detail!$DE:$DE,0),43),0)),SUMIFS(T_Shipments[Confirmed_Qty],T_Shipments[Part Name],$A45,T_Shipments[Effective_Week],43))</f>
        <v/>
      </c>
      <c r="AS45">
        <f>IF(COUNTIF(Material_Detail!$DE:$DE,$A45)&gt;0,IF(ISNUMBER(SEARCH("[済]",INDEX(Material_Detail!$D:$DC,MATCH($A45,Material_Detail!$DE:$DE,0)+1,44))),0,IFERROR(INDEX(Material_Detail!$D:$DC,MATCH($A45,Material_Detail!$DE:$DE,0),44),0)),SUMIFS(T_Shipments[Confirmed_Qty],T_Shipments[Part Name],$A45,T_Shipments[Effective_Week],44))</f>
        <v/>
      </c>
      <c r="AT45">
        <f>IF(COUNTIF(Material_Detail!$DE:$DE,$A45)&gt;0,IF(ISNUMBER(SEARCH("[済]",INDEX(Material_Detail!$D:$DC,MATCH($A45,Material_Detail!$DE:$DE,0)+1,45))),0,IFERROR(INDEX(Material_Detail!$D:$DC,MATCH($A45,Material_Detail!$DE:$DE,0),45),0)),SUMIFS(T_Shipments[Confirmed_Qty],T_Shipments[Part Name],$A45,T_Shipments[Effective_Week],45))</f>
        <v/>
      </c>
      <c r="AU45">
        <f>IF(COUNTIF(Material_Detail!$DE:$DE,$A45)&gt;0,IF(ISNUMBER(SEARCH("[済]",INDEX(Material_Detail!$D:$DC,MATCH($A45,Material_Detail!$DE:$DE,0)+1,46))),0,IFERROR(INDEX(Material_Detail!$D:$DC,MATCH($A45,Material_Detail!$DE:$DE,0),46),0)),SUMIFS(T_Shipments[Confirmed_Qty],T_Shipments[Part Name],$A45,T_Shipments[Effective_Week],46))</f>
        <v/>
      </c>
      <c r="AV45">
        <f>IF(COUNTIF(Material_Detail!$DE:$DE,$A45)&gt;0,IF(ISNUMBER(SEARCH("[済]",INDEX(Material_Detail!$D:$DC,MATCH($A45,Material_Detail!$DE:$DE,0)+1,47))),0,IFERROR(INDEX(Material_Detail!$D:$DC,MATCH($A45,Material_Detail!$DE:$DE,0),47),0)),SUMIFS(T_Shipments[Confirmed_Qty],T_Shipments[Part Name],$A45,T_Shipments[Effective_Week],47))</f>
        <v/>
      </c>
      <c r="AW45">
        <f>IF(COUNTIF(Material_Detail!$DE:$DE,$A45)&gt;0,IF(ISNUMBER(SEARCH("[済]",INDEX(Material_Detail!$D:$DC,MATCH($A45,Material_Detail!$DE:$DE,0)+1,48))),0,IFERROR(INDEX(Material_Detail!$D:$DC,MATCH($A45,Material_Detail!$DE:$DE,0),48),0)),SUMIFS(T_Shipments[Confirmed_Qty],T_Shipments[Part Name],$A45,T_Shipments[Effective_Week],48))</f>
        <v/>
      </c>
      <c r="AX45">
        <f>IF(COUNTIF(Material_Detail!$DE:$DE,$A45)&gt;0,IF(ISNUMBER(SEARCH("[済]",INDEX(Material_Detail!$D:$DC,MATCH($A45,Material_Detail!$DE:$DE,0)+1,49))),0,IFERROR(INDEX(Material_Detail!$D:$DC,MATCH($A45,Material_Detail!$DE:$DE,0),49),0)),SUMIFS(T_Shipments[Confirmed_Qty],T_Shipments[Part Name],$A45,T_Shipments[Effective_Week],49))</f>
        <v/>
      </c>
      <c r="AY45">
        <f>IF(COUNTIF(Material_Detail!$DE:$DE,$A45)&gt;0,IF(ISNUMBER(SEARCH("[済]",INDEX(Material_Detail!$D:$DC,MATCH($A45,Material_Detail!$DE:$DE,0)+1,50))),0,IFERROR(INDEX(Material_Detail!$D:$DC,MATCH($A45,Material_Detail!$DE:$DE,0),50),0)),SUMIFS(T_Shipments[Confirmed_Qty],T_Shipments[Part Name],$A45,T_Shipments[Effective_Week],50))</f>
        <v/>
      </c>
      <c r="AZ45">
        <f>IF(COUNTIF(Material_Detail!$DE:$DE,$A45)&gt;0,IF(ISNUMBER(SEARCH("[済]",INDEX(Material_Detail!$D:$DC,MATCH($A45,Material_Detail!$DE:$DE,0)+1,51))),0,IFERROR(INDEX(Material_Detail!$D:$DC,MATCH($A45,Material_Detail!$DE:$DE,0),51),0)),SUMIFS(T_Shipments[Confirmed_Qty],T_Shipments[Part Name],$A45,T_Shipments[Effective_Week],51))</f>
        <v/>
      </c>
      <c r="BA45">
        <f>IF(COUNTIF(Material_Detail!$DE:$DE,$A45)&gt;0,IF(ISNUMBER(SEARCH("[済]",INDEX(Material_Detail!$D:$DC,MATCH($A45,Material_Detail!$DE:$DE,0)+1,52))),0,IFERROR(INDEX(Material_Detail!$D:$DC,MATCH($A45,Material_Detail!$DE:$DE,0),52),0)),SUMIFS(T_Shipments[Confirmed_Qty],T_Shipments[Part Name],$A45,T_Shipments[Effective_Week],52))</f>
        <v/>
      </c>
      <c r="BB45">
        <f>IF(COUNTIF(Material_Detail!$DE:$DE,$A45)&gt;0,IF(ISNUMBER(SEARCH("[済]",INDEX(Material_Detail!$D:$DC,MATCH($A45,Material_Detail!$DE:$DE,0)+1,53))),0,IFERROR(INDEX(Material_Detail!$D:$DC,MATCH($A45,Material_Detail!$DE:$DE,0),53),0)),SUMIFS(T_Shipments[Confirmed_Qty],T_Shipments[Part Name],$A45,T_Shipments[Effective_Week],53))</f>
        <v/>
      </c>
      <c r="BC45">
        <f>IF(COUNTIF(Material_Detail!$DE:$DE,$A45)&gt;0,IF(ISNUMBER(SEARCH("[済]",INDEX(Material_Detail!$D:$DC,MATCH($A45,Material_Detail!$DE:$DE,0)+1,54))),0,IFERROR(INDEX(Material_Detail!$D:$DC,MATCH($A45,Material_Detail!$DE:$DE,0),54),0)),SUMIFS(T_Shipments[Confirmed_Qty],T_Shipments[Part Name],$A45,T_Shipments[Effective_Week],54))</f>
        <v/>
      </c>
      <c r="BD45">
        <f>IF(COUNTIF(Material_Detail!$DE:$DE,$A45)&gt;0,IF(ISNUMBER(SEARCH("[済]",INDEX(Material_Detail!$D:$DC,MATCH($A45,Material_Detail!$DE:$DE,0)+1,55))),0,IFERROR(INDEX(Material_Detail!$D:$DC,MATCH($A45,Material_Detail!$DE:$DE,0),55),0)),SUMIFS(T_Shipments[Confirmed_Qty],T_Shipments[Part Name],$A45,T_Shipments[Effective_Week],55))</f>
        <v/>
      </c>
      <c r="BE45">
        <f>IF(COUNTIF(Material_Detail!$DE:$DE,$A45)&gt;0,IF(ISNUMBER(SEARCH("[済]",INDEX(Material_Detail!$D:$DC,MATCH($A45,Material_Detail!$DE:$DE,0)+1,56))),0,IFERROR(INDEX(Material_Detail!$D:$DC,MATCH($A45,Material_Detail!$DE:$DE,0),56),0)),SUMIFS(T_Shipments[Confirmed_Qty],T_Shipments[Part Name],$A45,T_Shipments[Effective_Week],56))</f>
        <v/>
      </c>
      <c r="BF45">
        <f>IF(COUNTIF(Material_Detail!$DE:$DE,$A45)&gt;0,IF(ISNUMBER(SEARCH("[済]",INDEX(Material_Detail!$D:$DC,MATCH($A45,Material_Detail!$DE:$DE,0)+1,57))),0,IFERROR(INDEX(Material_Detail!$D:$DC,MATCH($A45,Material_Detail!$DE:$DE,0),57),0)),SUMIFS(T_Shipments[Confirmed_Qty],T_Shipments[Part Name],$A45,T_Shipments[Effective_Week],57))</f>
        <v/>
      </c>
      <c r="BG45">
        <f>IF(COUNTIF(Material_Detail!$DE:$DE,$A45)&gt;0,IF(ISNUMBER(SEARCH("[済]",INDEX(Material_Detail!$D:$DC,MATCH($A45,Material_Detail!$DE:$DE,0)+1,58))),0,IFERROR(INDEX(Material_Detail!$D:$DC,MATCH($A45,Material_Detail!$DE:$DE,0),58),0)),SUMIFS(T_Shipments[Confirmed_Qty],T_Shipments[Part Name],$A45,T_Shipments[Effective_Week],58))</f>
        <v/>
      </c>
      <c r="BH45">
        <f>IF(COUNTIF(Material_Detail!$DE:$DE,$A45)&gt;0,IF(ISNUMBER(SEARCH("[済]",INDEX(Material_Detail!$D:$DC,MATCH($A45,Material_Detail!$DE:$DE,0)+1,59))),0,IFERROR(INDEX(Material_Detail!$D:$DC,MATCH($A45,Material_Detail!$DE:$DE,0),59),0)),SUMIFS(T_Shipments[Confirmed_Qty],T_Shipments[Part Name],$A45,T_Shipments[Effective_Week],59))</f>
        <v/>
      </c>
      <c r="BI45">
        <f>IF(COUNTIF(Material_Detail!$DE:$DE,$A45)&gt;0,IF(ISNUMBER(SEARCH("[済]",INDEX(Material_Detail!$D:$DC,MATCH($A45,Material_Detail!$DE:$DE,0)+1,60))),0,IFERROR(INDEX(Material_Detail!$D:$DC,MATCH($A45,Material_Detail!$DE:$DE,0),60),0)),SUMIFS(T_Shipments[Confirmed_Qty],T_Shipments[Part Name],$A45,T_Shipments[Effective_Week],60))</f>
        <v/>
      </c>
      <c r="BJ45">
        <f>IF(COUNTIF(Material_Detail!$DE:$DE,$A45)&gt;0,IF(ISNUMBER(SEARCH("[済]",INDEX(Material_Detail!$D:$DC,MATCH($A45,Material_Detail!$DE:$DE,0)+1,61))),0,IFERROR(INDEX(Material_Detail!$D:$DC,MATCH($A45,Material_Detail!$DE:$DE,0),61),0)),SUMIFS(T_Shipments[Confirmed_Qty],T_Shipments[Part Name],$A45,T_Shipments[Effective_Week],61))</f>
        <v/>
      </c>
      <c r="BK45">
        <f>IF(COUNTIF(Material_Detail!$DE:$DE,$A45)&gt;0,IF(ISNUMBER(SEARCH("[済]",INDEX(Material_Detail!$D:$DC,MATCH($A45,Material_Detail!$DE:$DE,0)+1,62))),0,IFERROR(INDEX(Material_Detail!$D:$DC,MATCH($A45,Material_Detail!$DE:$DE,0),62),0)),SUMIFS(T_Shipments[Confirmed_Qty],T_Shipments[Part Name],$A45,T_Shipments[Effective_Week],62))</f>
        <v/>
      </c>
      <c r="BL45">
        <f>IF(COUNTIF(Material_Detail!$DE:$DE,$A45)&gt;0,IF(ISNUMBER(SEARCH("[済]",INDEX(Material_Detail!$D:$DC,MATCH($A45,Material_Detail!$DE:$DE,0)+1,63))),0,IFERROR(INDEX(Material_Detail!$D:$DC,MATCH($A45,Material_Detail!$DE:$DE,0),63),0)),SUMIFS(T_Shipments[Confirmed_Qty],T_Shipments[Part Name],$A45,T_Shipments[Effective_Week],63))</f>
        <v/>
      </c>
      <c r="BM45">
        <f>IF(COUNTIF(Material_Detail!$DE:$DE,$A45)&gt;0,IF(ISNUMBER(SEARCH("[済]",INDEX(Material_Detail!$D:$DC,MATCH($A45,Material_Detail!$DE:$DE,0)+1,64))),0,IFERROR(INDEX(Material_Detail!$D:$DC,MATCH($A45,Material_Detail!$DE:$DE,0),64),0)),SUMIFS(T_Shipments[Confirmed_Qty],T_Shipments[Part Name],$A45,T_Shipments[Effective_Week],64))</f>
        <v/>
      </c>
      <c r="BN45">
        <f>IF(COUNTIF(Material_Detail!$DE:$DE,$A45)&gt;0,IF(ISNUMBER(SEARCH("[済]",INDEX(Material_Detail!$D:$DC,MATCH($A45,Material_Detail!$DE:$DE,0)+1,65))),0,IFERROR(INDEX(Material_Detail!$D:$DC,MATCH($A45,Material_Detail!$DE:$DE,0),65),0)),SUMIFS(T_Shipments[Confirmed_Qty],T_Shipments[Part Name],$A45,T_Shipments[Effective_Week],65))</f>
        <v/>
      </c>
      <c r="BO45">
        <f>IF(COUNTIF(Material_Detail!$DE:$DE,$A45)&gt;0,IF(ISNUMBER(SEARCH("[済]",INDEX(Material_Detail!$D:$DC,MATCH($A45,Material_Detail!$DE:$DE,0)+1,66))),0,IFERROR(INDEX(Material_Detail!$D:$DC,MATCH($A45,Material_Detail!$DE:$DE,0),66),0)),SUMIFS(T_Shipments[Confirmed_Qty],T_Shipments[Part Name],$A45,T_Shipments[Effective_Week],66))</f>
        <v/>
      </c>
      <c r="BP45">
        <f>IF(COUNTIF(Material_Detail!$DE:$DE,$A45)&gt;0,IF(ISNUMBER(SEARCH("[済]",INDEX(Material_Detail!$D:$DC,MATCH($A45,Material_Detail!$DE:$DE,0)+1,67))),0,IFERROR(INDEX(Material_Detail!$D:$DC,MATCH($A45,Material_Detail!$DE:$DE,0),67),0)),SUMIFS(T_Shipments[Confirmed_Qty],T_Shipments[Part Name],$A45,T_Shipments[Effective_Week],67))</f>
        <v/>
      </c>
      <c r="BQ45">
        <f>IF(COUNTIF(Material_Detail!$DE:$DE,$A45)&gt;0,IF(ISNUMBER(SEARCH("[済]",INDEX(Material_Detail!$D:$DC,MATCH($A45,Material_Detail!$DE:$DE,0)+1,68))),0,IFERROR(INDEX(Material_Detail!$D:$DC,MATCH($A45,Material_Detail!$DE:$DE,0),68),0)),SUMIFS(T_Shipments[Confirmed_Qty],T_Shipments[Part Name],$A45,T_Shipments[Effective_Week],68))</f>
        <v/>
      </c>
      <c r="BR45">
        <f>IF(COUNTIF(Material_Detail!$DE:$DE,$A45)&gt;0,IF(ISNUMBER(SEARCH("[済]",INDEX(Material_Detail!$D:$DC,MATCH($A45,Material_Detail!$DE:$DE,0)+1,69))),0,IFERROR(INDEX(Material_Detail!$D:$DC,MATCH($A45,Material_Detail!$DE:$DE,0),69),0)),SUMIFS(T_Shipments[Confirmed_Qty],T_Shipments[Part Name],$A45,T_Shipments[Effective_Week],69))</f>
        <v/>
      </c>
      <c r="BS45">
        <f>IF(COUNTIF(Material_Detail!$DE:$DE,$A45)&gt;0,IF(ISNUMBER(SEARCH("[済]",INDEX(Material_Detail!$D:$DC,MATCH($A45,Material_Detail!$DE:$DE,0)+1,70))),0,IFERROR(INDEX(Material_Detail!$D:$DC,MATCH($A45,Material_Detail!$DE:$DE,0),70),0)),SUMIFS(T_Shipments[Confirmed_Qty],T_Shipments[Part Name],$A45,T_Shipments[Effective_Week],70))</f>
        <v/>
      </c>
      <c r="BT45">
        <f>IF(COUNTIF(Material_Detail!$DE:$DE,$A45)&gt;0,IF(ISNUMBER(SEARCH("[済]",INDEX(Material_Detail!$D:$DC,MATCH($A45,Material_Detail!$DE:$DE,0)+1,71))),0,IFERROR(INDEX(Material_Detail!$D:$DC,MATCH($A45,Material_Detail!$DE:$DE,0),71),0)),SUMIFS(T_Shipments[Confirmed_Qty],T_Shipments[Part Name],$A45,T_Shipments[Effective_Week],71))</f>
        <v/>
      </c>
      <c r="BU45">
        <f>IF(COUNTIF(Material_Detail!$DE:$DE,$A45)&gt;0,IF(ISNUMBER(SEARCH("[済]",INDEX(Material_Detail!$D:$DC,MATCH($A45,Material_Detail!$DE:$DE,0)+1,72))),0,IFERROR(INDEX(Material_Detail!$D:$DC,MATCH($A45,Material_Detail!$DE:$DE,0),72),0)),SUMIFS(T_Shipments[Confirmed_Qty],T_Shipments[Part Name],$A45,T_Shipments[Effective_Week],72))</f>
        <v/>
      </c>
      <c r="BV45">
        <f>IF(COUNTIF(Material_Detail!$DE:$DE,$A45)&gt;0,IF(ISNUMBER(SEARCH("[済]",INDEX(Material_Detail!$D:$DC,MATCH($A45,Material_Detail!$DE:$DE,0)+1,73))),0,IFERROR(INDEX(Material_Detail!$D:$DC,MATCH($A45,Material_Detail!$DE:$DE,0),73),0)),SUMIFS(T_Shipments[Confirmed_Qty],T_Shipments[Part Name],$A45,T_Shipments[Effective_Week],73))</f>
        <v/>
      </c>
      <c r="BW45">
        <f>IF(COUNTIF(Material_Detail!$DE:$DE,$A45)&gt;0,IF(ISNUMBER(SEARCH("[済]",INDEX(Material_Detail!$D:$DC,MATCH($A45,Material_Detail!$DE:$DE,0)+1,74))),0,IFERROR(INDEX(Material_Detail!$D:$DC,MATCH($A45,Material_Detail!$DE:$DE,0),74),0)),SUMIFS(T_Shipments[Confirmed_Qty],T_Shipments[Part Name],$A45,T_Shipments[Effective_Week],74))</f>
        <v/>
      </c>
      <c r="BX45">
        <f>IF(COUNTIF(Material_Detail!$DE:$DE,$A45)&gt;0,IF(ISNUMBER(SEARCH("[済]",INDEX(Material_Detail!$D:$DC,MATCH($A45,Material_Detail!$DE:$DE,0)+1,75))),0,IFERROR(INDEX(Material_Detail!$D:$DC,MATCH($A45,Material_Detail!$DE:$DE,0),75),0)),SUMIFS(T_Shipments[Confirmed_Qty],T_Shipments[Part Name],$A45,T_Shipments[Effective_Week],75))</f>
        <v/>
      </c>
      <c r="BY45">
        <f>IF(COUNTIF(Material_Detail!$DE:$DE,$A45)&gt;0,IF(ISNUMBER(SEARCH("[済]",INDEX(Material_Detail!$D:$DC,MATCH($A45,Material_Detail!$DE:$DE,0)+1,76))),0,IFERROR(INDEX(Material_Detail!$D:$DC,MATCH($A45,Material_Detail!$DE:$DE,0),76),0)),SUMIFS(T_Shipments[Confirmed_Qty],T_Shipments[Part Name],$A45,T_Shipments[Effective_Week],76))</f>
        <v/>
      </c>
      <c r="BZ45">
        <f>IF(COUNTIF(Material_Detail!$DE:$DE,$A45)&gt;0,IF(ISNUMBER(SEARCH("[済]",INDEX(Material_Detail!$D:$DC,MATCH($A45,Material_Detail!$DE:$DE,0)+1,77))),0,IFERROR(INDEX(Material_Detail!$D:$DC,MATCH($A45,Material_Detail!$DE:$DE,0),77),0)),SUMIFS(T_Shipments[Confirmed_Qty],T_Shipments[Part Name],$A45,T_Shipments[Effective_Week],77))</f>
        <v/>
      </c>
      <c r="CA45">
        <f>IF(COUNTIF(Material_Detail!$DE:$DE,$A45)&gt;0,IF(ISNUMBER(SEARCH("[済]",INDEX(Material_Detail!$D:$DC,MATCH($A45,Material_Detail!$DE:$DE,0)+1,78))),0,IFERROR(INDEX(Material_Detail!$D:$DC,MATCH($A45,Material_Detail!$DE:$DE,0),78),0)),SUMIFS(T_Shipments[Confirmed_Qty],T_Shipments[Part Name],$A45,T_Shipments[Effective_Week],78))</f>
        <v/>
      </c>
      <c r="CB45">
        <f>IF(COUNTIF(Material_Detail!$DE:$DE,$A45)&gt;0,IF(ISNUMBER(SEARCH("[済]",INDEX(Material_Detail!$D:$DC,MATCH($A45,Material_Detail!$DE:$DE,0)+1,79))),0,IFERROR(INDEX(Material_Detail!$D:$DC,MATCH($A45,Material_Detail!$DE:$DE,0),79),0)),SUMIFS(T_Shipments[Confirmed_Qty],T_Shipments[Part Name],$A45,T_Shipments[Effective_Week],79))</f>
        <v/>
      </c>
      <c r="CC45">
        <f>IF(COUNTIF(Material_Detail!$DE:$DE,$A45)&gt;0,IF(ISNUMBER(SEARCH("[済]",INDEX(Material_Detail!$D:$DC,MATCH($A45,Material_Detail!$DE:$DE,0)+1,80))),0,IFERROR(INDEX(Material_Detail!$D:$DC,MATCH($A45,Material_Detail!$DE:$DE,0),80),0)),SUMIFS(T_Shipments[Confirmed_Qty],T_Shipments[Part Name],$A45,T_Shipments[Effective_Week],80))</f>
        <v/>
      </c>
      <c r="CD45">
        <f>IF(COUNTIF(Material_Detail!$DE:$DE,$A45)&gt;0,IF(ISNUMBER(SEARCH("[済]",INDEX(Material_Detail!$D:$DC,MATCH($A45,Material_Detail!$DE:$DE,0)+1,81))),0,IFERROR(INDEX(Material_Detail!$D:$DC,MATCH($A45,Material_Detail!$DE:$DE,0),81),0)),SUMIFS(T_Shipments[Confirmed_Qty],T_Shipments[Part Name],$A45,T_Shipments[Effective_Week],81))</f>
        <v/>
      </c>
      <c r="CE45">
        <f>IF(COUNTIF(Material_Detail!$DE:$DE,$A45)&gt;0,IF(ISNUMBER(SEARCH("[済]",INDEX(Material_Detail!$D:$DC,MATCH($A45,Material_Detail!$DE:$DE,0)+1,82))),0,IFERROR(INDEX(Material_Detail!$D:$DC,MATCH($A45,Material_Detail!$DE:$DE,0),82),0)),SUMIFS(T_Shipments[Confirmed_Qty],T_Shipments[Part Name],$A45,T_Shipments[Effective_Week],82))</f>
        <v/>
      </c>
      <c r="CF45">
        <f>IF(COUNTIF(Material_Detail!$DE:$DE,$A45)&gt;0,IF(ISNUMBER(SEARCH("[済]",INDEX(Material_Detail!$D:$DC,MATCH($A45,Material_Detail!$DE:$DE,0)+1,83))),0,IFERROR(INDEX(Material_Detail!$D:$DC,MATCH($A45,Material_Detail!$DE:$DE,0),83),0)),SUMIFS(T_Shipments[Confirmed_Qty],T_Shipments[Part Name],$A45,T_Shipments[Effective_Week],83))</f>
        <v/>
      </c>
      <c r="CG45">
        <f>IF(COUNTIF(Material_Detail!$DE:$DE,$A45)&gt;0,IF(ISNUMBER(SEARCH("[済]",INDEX(Material_Detail!$D:$DC,MATCH($A45,Material_Detail!$DE:$DE,0)+1,84))),0,IFERROR(INDEX(Material_Detail!$D:$DC,MATCH($A45,Material_Detail!$DE:$DE,0),84),0)),SUMIFS(T_Shipments[Confirmed_Qty],T_Shipments[Part Name],$A45,T_Shipments[Effective_Week],84))</f>
        <v/>
      </c>
      <c r="CH45">
        <f>IF(COUNTIF(Material_Detail!$DE:$DE,$A45)&gt;0,IF(ISNUMBER(SEARCH("[済]",INDEX(Material_Detail!$D:$DC,MATCH($A45,Material_Detail!$DE:$DE,0)+1,85))),0,IFERROR(INDEX(Material_Detail!$D:$DC,MATCH($A45,Material_Detail!$DE:$DE,0),85),0)),SUMIFS(T_Shipments[Confirmed_Qty],T_Shipments[Part Name],$A45,T_Shipments[Effective_Week],85))</f>
        <v/>
      </c>
      <c r="CI45">
        <f>IF(COUNTIF(Material_Detail!$DE:$DE,$A45)&gt;0,IF(ISNUMBER(SEARCH("[済]",INDEX(Material_Detail!$D:$DC,MATCH($A45,Material_Detail!$DE:$DE,0)+1,86))),0,IFERROR(INDEX(Material_Detail!$D:$DC,MATCH($A45,Material_Detail!$DE:$DE,0),86),0)),SUMIFS(T_Shipments[Confirmed_Qty],T_Shipments[Part Name],$A45,T_Shipments[Effective_Week],86))</f>
        <v/>
      </c>
      <c r="CJ45">
        <f>IF(COUNTIF(Material_Detail!$DE:$DE,$A45)&gt;0,IF(ISNUMBER(SEARCH("[済]",INDEX(Material_Detail!$D:$DC,MATCH($A45,Material_Detail!$DE:$DE,0)+1,87))),0,IFERROR(INDEX(Material_Detail!$D:$DC,MATCH($A45,Material_Detail!$DE:$DE,0),87),0)),SUMIFS(T_Shipments[Confirmed_Qty],T_Shipments[Part Name],$A45,T_Shipments[Effective_Week],87))</f>
        <v/>
      </c>
      <c r="CK45">
        <f>IF(COUNTIF(Material_Detail!$DE:$DE,$A45)&gt;0,IF(ISNUMBER(SEARCH("[済]",INDEX(Material_Detail!$D:$DC,MATCH($A45,Material_Detail!$DE:$DE,0)+1,88))),0,IFERROR(INDEX(Material_Detail!$D:$DC,MATCH($A45,Material_Detail!$DE:$DE,0),88),0)),SUMIFS(T_Shipments[Confirmed_Qty],T_Shipments[Part Name],$A45,T_Shipments[Effective_Week],88))</f>
        <v/>
      </c>
      <c r="CL45">
        <f>IF(COUNTIF(Material_Detail!$DE:$DE,$A45)&gt;0,IF(ISNUMBER(SEARCH("[済]",INDEX(Material_Detail!$D:$DC,MATCH($A45,Material_Detail!$DE:$DE,0)+1,89))),0,IFERROR(INDEX(Material_Detail!$D:$DC,MATCH($A45,Material_Detail!$DE:$DE,0),89),0)),SUMIFS(T_Shipments[Confirmed_Qty],T_Shipments[Part Name],$A45,T_Shipments[Effective_Week],89))</f>
        <v/>
      </c>
      <c r="CM45">
        <f>IF(COUNTIF(Material_Detail!$DE:$DE,$A45)&gt;0,IF(ISNUMBER(SEARCH("[済]",INDEX(Material_Detail!$D:$DC,MATCH($A45,Material_Detail!$DE:$DE,0)+1,90))),0,IFERROR(INDEX(Material_Detail!$D:$DC,MATCH($A45,Material_Detail!$DE:$DE,0),90),0)),SUMIFS(T_Shipments[Confirmed_Qty],T_Shipments[Part Name],$A45,T_Shipments[Effective_Week],90))</f>
        <v/>
      </c>
      <c r="CN45">
        <f>IF(COUNTIF(Material_Detail!$DE:$DE,$A45)&gt;0,IF(ISNUMBER(SEARCH("[済]",INDEX(Material_Detail!$D:$DC,MATCH($A45,Material_Detail!$DE:$DE,0)+1,91))),0,IFERROR(INDEX(Material_Detail!$D:$DC,MATCH($A45,Material_Detail!$DE:$DE,0),91),0)),SUMIFS(T_Shipments[Confirmed_Qty],T_Shipments[Part Name],$A45,T_Shipments[Effective_Week],91))</f>
        <v/>
      </c>
      <c r="CO45">
        <f>IF(COUNTIF(Material_Detail!$DE:$DE,$A45)&gt;0,IF(ISNUMBER(SEARCH("[済]",INDEX(Material_Detail!$D:$DC,MATCH($A45,Material_Detail!$DE:$DE,0)+1,92))),0,IFERROR(INDEX(Material_Detail!$D:$DC,MATCH($A45,Material_Detail!$DE:$DE,0),92),0)),SUMIFS(T_Shipments[Confirmed_Qty],T_Shipments[Part Name],$A45,T_Shipments[Effective_Week],92))</f>
        <v/>
      </c>
      <c r="CP45">
        <f>IF(COUNTIF(Material_Detail!$DE:$DE,$A45)&gt;0,IF(ISNUMBER(SEARCH("[済]",INDEX(Material_Detail!$D:$DC,MATCH($A45,Material_Detail!$DE:$DE,0)+1,93))),0,IFERROR(INDEX(Material_Detail!$D:$DC,MATCH($A45,Material_Detail!$DE:$DE,0),93),0)),SUMIFS(T_Shipments[Confirmed_Qty],T_Shipments[Part Name],$A45,T_Shipments[Effective_Week],93))</f>
        <v/>
      </c>
      <c r="CQ45">
        <f>IF(COUNTIF(Material_Detail!$DE:$DE,$A45)&gt;0,IF(ISNUMBER(SEARCH("[済]",INDEX(Material_Detail!$D:$DC,MATCH($A45,Material_Detail!$DE:$DE,0)+1,94))),0,IFERROR(INDEX(Material_Detail!$D:$DC,MATCH($A45,Material_Detail!$DE:$DE,0),94),0)),SUMIFS(T_Shipments[Confirmed_Qty],T_Shipments[Part Name],$A45,T_Shipments[Effective_Week],94))</f>
        <v/>
      </c>
      <c r="CR45">
        <f>IF(COUNTIF(Material_Detail!$DE:$DE,$A45)&gt;0,IF(ISNUMBER(SEARCH("[済]",INDEX(Material_Detail!$D:$DC,MATCH($A45,Material_Detail!$DE:$DE,0)+1,95))),0,IFERROR(INDEX(Material_Detail!$D:$DC,MATCH($A45,Material_Detail!$DE:$DE,0),95),0)),SUMIFS(T_Shipments[Confirmed_Qty],T_Shipments[Part Name],$A45,T_Shipments[Effective_Week],95))</f>
        <v/>
      </c>
      <c r="CS45">
        <f>IF(COUNTIF(Material_Detail!$DE:$DE,$A45)&gt;0,IF(ISNUMBER(SEARCH("[済]",INDEX(Material_Detail!$D:$DC,MATCH($A45,Material_Detail!$DE:$DE,0)+1,96))),0,IFERROR(INDEX(Material_Detail!$D:$DC,MATCH($A45,Material_Detail!$DE:$DE,0),96),0)),SUMIFS(T_Shipments[Confirmed_Qty],T_Shipments[Part Name],$A45,T_Shipments[Effective_Week],96))</f>
        <v/>
      </c>
      <c r="CT45">
        <f>IF(COUNTIF(Material_Detail!$DE:$DE,$A45)&gt;0,IF(ISNUMBER(SEARCH("[済]",INDEX(Material_Detail!$D:$DC,MATCH($A45,Material_Detail!$DE:$DE,0)+1,97))),0,IFERROR(INDEX(Material_Detail!$D:$DC,MATCH($A45,Material_Detail!$DE:$DE,0),97),0)),SUMIFS(T_Shipments[Confirmed_Qty],T_Shipments[Part Name],$A45,T_Shipments[Effective_Week],97))</f>
        <v/>
      </c>
      <c r="CU45">
        <f>IF(COUNTIF(Material_Detail!$DE:$DE,$A45)&gt;0,IF(ISNUMBER(SEARCH("[済]",INDEX(Material_Detail!$D:$DC,MATCH($A45,Material_Detail!$DE:$DE,0)+1,98))),0,IFERROR(INDEX(Material_Detail!$D:$DC,MATCH($A45,Material_Detail!$DE:$DE,0),98),0)),SUMIFS(T_Shipments[Confirmed_Qty],T_Shipments[Part Name],$A45,T_Shipments[Effective_Week],98))</f>
        <v/>
      </c>
      <c r="CV45">
        <f>IF(COUNTIF(Material_Detail!$DE:$DE,$A45)&gt;0,IF(ISNUMBER(SEARCH("[済]",INDEX(Material_Detail!$D:$DC,MATCH($A45,Material_Detail!$DE:$DE,0)+1,99))),0,IFERROR(INDEX(Material_Detail!$D:$DC,MATCH($A45,Material_Detail!$DE:$DE,0),99),0)),SUMIFS(T_Shipments[Confirmed_Qty],T_Shipments[Part Name],$A45,T_Shipments[Effective_Week],99))</f>
        <v/>
      </c>
      <c r="CW45">
        <f>IF(COUNTIF(Material_Detail!$DE:$DE,$A45)&gt;0,IF(ISNUMBER(SEARCH("[済]",INDEX(Material_Detail!$D:$DC,MATCH($A45,Material_Detail!$DE:$DE,0)+1,100))),0,IFERROR(INDEX(Material_Detail!$D:$DC,MATCH($A45,Material_Detail!$DE:$DE,0),100),0)),SUMIFS(T_Shipments[Confirmed_Qty],T_Shipments[Part Name],$A45,T_Shipments[Effective_Week],100))</f>
        <v/>
      </c>
      <c r="CX45">
        <f>IF(COUNTIF(Material_Detail!$DE:$DE,$A45)&gt;0,IF(ISNUMBER(SEARCH("[済]",INDEX(Material_Detail!$D:$DC,MATCH($A45,Material_Detail!$DE:$DE,0)+1,101))),0,IFERROR(INDEX(Material_Detail!$D:$DC,MATCH($A45,Material_Detail!$DE:$DE,0),101),0)),SUMIFS(T_Shipments[Confirmed_Qty],T_Shipments[Part Name],$A45,T_Shipments[Effective_Week],101))</f>
        <v/>
      </c>
      <c r="CY45">
        <f>IF(COUNTIF(Material_Detail!$DE:$DE,$A45)&gt;0,IF(ISNUMBER(SEARCH("[済]",INDEX(Material_Detail!$D:$DC,MATCH($A45,Material_Detail!$DE:$DE,0)+1,102))),0,IFERROR(INDEX(Material_Detail!$D:$DC,MATCH($A45,Material_Detail!$DE:$DE,0),102),0)),SUMIFS(T_Shipments[Confirmed_Qty],T_Shipments[Part Name],$A45,T_Shipments[Effective_Week],102))</f>
        <v/>
      </c>
      <c r="CZ45">
        <f>IF(COUNTIF(Material_Detail!$DE:$DE,$A45)&gt;0,IF(ISNUMBER(SEARCH("[済]",INDEX(Material_Detail!$D:$DC,MATCH($A45,Material_Detail!$DE:$DE,0)+1,103))),0,IFERROR(INDEX(Material_Detail!$D:$DC,MATCH($A45,Material_Detail!$DE:$DE,0),103),0)),SUMIFS(T_Shipments[Confirmed_Qty],T_Shipments[Part Name],$A45,T_Shipments[Effective_Week],103))</f>
        <v/>
      </c>
      <c r="DA45">
        <f>IF(COUNTIF(Material_Detail!$DE:$DE,$A45)&gt;0,IF(ISNUMBER(SEARCH("[済]",INDEX(Material_Detail!$D:$DC,MATCH($A45,Material_Detail!$DE:$DE,0)+1,104))),0,IFERROR(INDEX(Material_Detail!$D:$DC,MATCH($A45,Material_Detail!$DE:$DE,0),104),0)),SUMIFS(T_Shipments[Confirmed_Qty],T_Shipments[Part Name],$A45,T_Shipments[Effective_Week],104))</f>
        <v/>
      </c>
    </row>
    <row r="46">
      <c r="A46" t="inlineStr">
        <is>
          <t>CHEM-1770</t>
        </is>
      </c>
      <c r="B46">
        <f>IF(COUNTIF(Material_Detail!$DE:$DE,$A46)&gt;0,IF(ISNUMBER(SEARCH("[済]",INDEX(Material_Detail!$D:$DC,MATCH($A46,Material_Detail!$DE:$DE,0)+1,1))),0,IFERROR(INDEX(Material_Detail!$D:$DC,MATCH($A46,Material_Detail!$DE:$DE,0),1),0)),SUMIFS(T_Shipments[Confirmed_Qty],T_Shipments[Part Name],$A46,T_Shipments[Effective_Week],1))</f>
        <v/>
      </c>
      <c r="C46">
        <f>IF(COUNTIF(Material_Detail!$DE:$DE,$A46)&gt;0,IF(ISNUMBER(SEARCH("[済]",INDEX(Material_Detail!$D:$DC,MATCH($A46,Material_Detail!$DE:$DE,0)+1,2))),0,IFERROR(INDEX(Material_Detail!$D:$DC,MATCH($A46,Material_Detail!$DE:$DE,0),2),0)),SUMIFS(T_Shipments[Confirmed_Qty],T_Shipments[Part Name],$A46,T_Shipments[Effective_Week],2))</f>
        <v/>
      </c>
      <c r="D46">
        <f>IF(COUNTIF(Material_Detail!$DE:$DE,$A46)&gt;0,IF(ISNUMBER(SEARCH("[済]",INDEX(Material_Detail!$D:$DC,MATCH($A46,Material_Detail!$DE:$DE,0)+1,3))),0,IFERROR(INDEX(Material_Detail!$D:$DC,MATCH($A46,Material_Detail!$DE:$DE,0),3),0)),SUMIFS(T_Shipments[Confirmed_Qty],T_Shipments[Part Name],$A46,T_Shipments[Effective_Week],3))</f>
        <v/>
      </c>
      <c r="E46">
        <f>IF(COUNTIF(Material_Detail!$DE:$DE,$A46)&gt;0,IF(ISNUMBER(SEARCH("[済]",INDEX(Material_Detail!$D:$DC,MATCH($A46,Material_Detail!$DE:$DE,0)+1,4))),0,IFERROR(INDEX(Material_Detail!$D:$DC,MATCH($A46,Material_Detail!$DE:$DE,0),4),0)),SUMIFS(T_Shipments[Confirmed_Qty],T_Shipments[Part Name],$A46,T_Shipments[Effective_Week],4))</f>
        <v/>
      </c>
      <c r="F46">
        <f>IF(COUNTIF(Material_Detail!$DE:$DE,$A46)&gt;0,IF(ISNUMBER(SEARCH("[済]",INDEX(Material_Detail!$D:$DC,MATCH($A46,Material_Detail!$DE:$DE,0)+1,5))),0,IFERROR(INDEX(Material_Detail!$D:$DC,MATCH($A46,Material_Detail!$DE:$DE,0),5),0)),SUMIFS(T_Shipments[Confirmed_Qty],T_Shipments[Part Name],$A46,T_Shipments[Effective_Week],5))</f>
        <v/>
      </c>
      <c r="G46">
        <f>IF(COUNTIF(Material_Detail!$DE:$DE,$A46)&gt;0,IF(ISNUMBER(SEARCH("[済]",INDEX(Material_Detail!$D:$DC,MATCH($A46,Material_Detail!$DE:$DE,0)+1,6))),0,IFERROR(INDEX(Material_Detail!$D:$DC,MATCH($A46,Material_Detail!$DE:$DE,0),6),0)),SUMIFS(T_Shipments[Confirmed_Qty],T_Shipments[Part Name],$A46,T_Shipments[Effective_Week],6))</f>
        <v/>
      </c>
      <c r="H46">
        <f>IF(COUNTIF(Material_Detail!$DE:$DE,$A46)&gt;0,IF(ISNUMBER(SEARCH("[済]",INDEX(Material_Detail!$D:$DC,MATCH($A46,Material_Detail!$DE:$DE,0)+1,7))),0,IFERROR(INDEX(Material_Detail!$D:$DC,MATCH($A46,Material_Detail!$DE:$DE,0),7),0)),SUMIFS(T_Shipments[Confirmed_Qty],T_Shipments[Part Name],$A46,T_Shipments[Effective_Week],7))</f>
        <v/>
      </c>
      <c r="I46">
        <f>IF(COUNTIF(Material_Detail!$DE:$DE,$A46)&gt;0,IF(ISNUMBER(SEARCH("[済]",INDEX(Material_Detail!$D:$DC,MATCH($A46,Material_Detail!$DE:$DE,0)+1,8))),0,IFERROR(INDEX(Material_Detail!$D:$DC,MATCH($A46,Material_Detail!$DE:$DE,0),8),0)),SUMIFS(T_Shipments[Confirmed_Qty],T_Shipments[Part Name],$A46,T_Shipments[Effective_Week],8))</f>
        <v/>
      </c>
      <c r="J46">
        <f>IF(COUNTIF(Material_Detail!$DE:$DE,$A46)&gt;0,IF(ISNUMBER(SEARCH("[済]",INDEX(Material_Detail!$D:$DC,MATCH($A46,Material_Detail!$DE:$DE,0)+1,9))),0,IFERROR(INDEX(Material_Detail!$D:$DC,MATCH($A46,Material_Detail!$DE:$DE,0),9),0)),SUMIFS(T_Shipments[Confirmed_Qty],T_Shipments[Part Name],$A46,T_Shipments[Effective_Week],9))</f>
        <v/>
      </c>
      <c r="K46">
        <f>IF(COUNTIF(Material_Detail!$DE:$DE,$A46)&gt;0,IF(ISNUMBER(SEARCH("[済]",INDEX(Material_Detail!$D:$DC,MATCH($A46,Material_Detail!$DE:$DE,0)+1,10))),0,IFERROR(INDEX(Material_Detail!$D:$DC,MATCH($A46,Material_Detail!$DE:$DE,0),10),0)),SUMIFS(T_Shipments[Confirmed_Qty],T_Shipments[Part Name],$A46,T_Shipments[Effective_Week],10))</f>
        <v/>
      </c>
      <c r="L46">
        <f>IF(COUNTIF(Material_Detail!$DE:$DE,$A46)&gt;0,IF(ISNUMBER(SEARCH("[済]",INDEX(Material_Detail!$D:$DC,MATCH($A46,Material_Detail!$DE:$DE,0)+1,11))),0,IFERROR(INDEX(Material_Detail!$D:$DC,MATCH($A46,Material_Detail!$DE:$DE,0),11),0)),SUMIFS(T_Shipments[Confirmed_Qty],T_Shipments[Part Name],$A46,T_Shipments[Effective_Week],11))</f>
        <v/>
      </c>
      <c r="M46">
        <f>IF(COUNTIF(Material_Detail!$DE:$DE,$A46)&gt;0,IF(ISNUMBER(SEARCH("[済]",INDEX(Material_Detail!$D:$DC,MATCH($A46,Material_Detail!$DE:$DE,0)+1,12))),0,IFERROR(INDEX(Material_Detail!$D:$DC,MATCH($A46,Material_Detail!$DE:$DE,0),12),0)),SUMIFS(T_Shipments[Confirmed_Qty],T_Shipments[Part Name],$A46,T_Shipments[Effective_Week],12))</f>
        <v/>
      </c>
      <c r="N46">
        <f>IF(COUNTIF(Material_Detail!$DE:$DE,$A46)&gt;0,IF(ISNUMBER(SEARCH("[済]",INDEX(Material_Detail!$D:$DC,MATCH($A46,Material_Detail!$DE:$DE,0)+1,13))),0,IFERROR(INDEX(Material_Detail!$D:$DC,MATCH($A46,Material_Detail!$DE:$DE,0),13),0)),SUMIFS(T_Shipments[Confirmed_Qty],T_Shipments[Part Name],$A46,T_Shipments[Effective_Week],13))</f>
        <v/>
      </c>
      <c r="O46">
        <f>IF(COUNTIF(Material_Detail!$DE:$DE,$A46)&gt;0,IF(ISNUMBER(SEARCH("[済]",INDEX(Material_Detail!$D:$DC,MATCH($A46,Material_Detail!$DE:$DE,0)+1,14))),0,IFERROR(INDEX(Material_Detail!$D:$DC,MATCH($A46,Material_Detail!$DE:$DE,0),14),0)),SUMIFS(T_Shipments[Confirmed_Qty],T_Shipments[Part Name],$A46,T_Shipments[Effective_Week],14))</f>
        <v/>
      </c>
      <c r="P46">
        <f>IF(COUNTIF(Material_Detail!$DE:$DE,$A46)&gt;0,IF(ISNUMBER(SEARCH("[済]",INDEX(Material_Detail!$D:$DC,MATCH($A46,Material_Detail!$DE:$DE,0)+1,15))),0,IFERROR(INDEX(Material_Detail!$D:$DC,MATCH($A46,Material_Detail!$DE:$DE,0),15),0)),SUMIFS(T_Shipments[Confirmed_Qty],T_Shipments[Part Name],$A46,T_Shipments[Effective_Week],15))</f>
        <v/>
      </c>
      <c r="Q46">
        <f>IF(COUNTIF(Material_Detail!$DE:$DE,$A46)&gt;0,IF(ISNUMBER(SEARCH("[済]",INDEX(Material_Detail!$D:$DC,MATCH($A46,Material_Detail!$DE:$DE,0)+1,16))),0,IFERROR(INDEX(Material_Detail!$D:$DC,MATCH($A46,Material_Detail!$DE:$DE,0),16),0)),SUMIFS(T_Shipments[Confirmed_Qty],T_Shipments[Part Name],$A46,T_Shipments[Effective_Week],16))</f>
        <v/>
      </c>
      <c r="R46">
        <f>IF(COUNTIF(Material_Detail!$DE:$DE,$A46)&gt;0,IF(ISNUMBER(SEARCH("[済]",INDEX(Material_Detail!$D:$DC,MATCH($A46,Material_Detail!$DE:$DE,0)+1,17))),0,IFERROR(INDEX(Material_Detail!$D:$DC,MATCH($A46,Material_Detail!$DE:$DE,0),17),0)),SUMIFS(T_Shipments[Confirmed_Qty],T_Shipments[Part Name],$A46,T_Shipments[Effective_Week],17))</f>
        <v/>
      </c>
      <c r="S46">
        <f>IF(COUNTIF(Material_Detail!$DE:$DE,$A46)&gt;0,IF(ISNUMBER(SEARCH("[済]",INDEX(Material_Detail!$D:$DC,MATCH($A46,Material_Detail!$DE:$DE,0)+1,18))),0,IFERROR(INDEX(Material_Detail!$D:$DC,MATCH($A46,Material_Detail!$DE:$DE,0),18),0)),SUMIFS(T_Shipments[Confirmed_Qty],T_Shipments[Part Name],$A46,T_Shipments[Effective_Week],18))</f>
        <v/>
      </c>
      <c r="T46">
        <f>IF(COUNTIF(Material_Detail!$DE:$DE,$A46)&gt;0,IF(ISNUMBER(SEARCH("[済]",INDEX(Material_Detail!$D:$DC,MATCH($A46,Material_Detail!$DE:$DE,0)+1,19))),0,IFERROR(INDEX(Material_Detail!$D:$DC,MATCH($A46,Material_Detail!$DE:$DE,0),19),0)),SUMIFS(T_Shipments[Confirmed_Qty],T_Shipments[Part Name],$A46,T_Shipments[Effective_Week],19))</f>
        <v/>
      </c>
      <c r="U46">
        <f>IF(COUNTIF(Material_Detail!$DE:$DE,$A46)&gt;0,IF(ISNUMBER(SEARCH("[済]",INDEX(Material_Detail!$D:$DC,MATCH($A46,Material_Detail!$DE:$DE,0)+1,20))),0,IFERROR(INDEX(Material_Detail!$D:$DC,MATCH($A46,Material_Detail!$DE:$DE,0),20),0)),SUMIFS(T_Shipments[Confirmed_Qty],T_Shipments[Part Name],$A46,T_Shipments[Effective_Week],20))</f>
        <v/>
      </c>
      <c r="V46">
        <f>IF(COUNTIF(Material_Detail!$DE:$DE,$A46)&gt;0,IF(ISNUMBER(SEARCH("[済]",INDEX(Material_Detail!$D:$DC,MATCH($A46,Material_Detail!$DE:$DE,0)+1,21))),0,IFERROR(INDEX(Material_Detail!$D:$DC,MATCH($A46,Material_Detail!$DE:$DE,0),21),0)),SUMIFS(T_Shipments[Confirmed_Qty],T_Shipments[Part Name],$A46,T_Shipments[Effective_Week],21))</f>
        <v/>
      </c>
      <c r="W46">
        <f>IF(COUNTIF(Material_Detail!$DE:$DE,$A46)&gt;0,IF(ISNUMBER(SEARCH("[済]",INDEX(Material_Detail!$D:$DC,MATCH($A46,Material_Detail!$DE:$DE,0)+1,22))),0,IFERROR(INDEX(Material_Detail!$D:$DC,MATCH($A46,Material_Detail!$DE:$DE,0),22),0)),SUMIFS(T_Shipments[Confirmed_Qty],T_Shipments[Part Name],$A46,T_Shipments[Effective_Week],22))</f>
        <v/>
      </c>
      <c r="X46">
        <f>IF(COUNTIF(Material_Detail!$DE:$DE,$A46)&gt;0,IF(ISNUMBER(SEARCH("[済]",INDEX(Material_Detail!$D:$DC,MATCH($A46,Material_Detail!$DE:$DE,0)+1,23))),0,IFERROR(INDEX(Material_Detail!$D:$DC,MATCH($A46,Material_Detail!$DE:$DE,0),23),0)),SUMIFS(T_Shipments[Confirmed_Qty],T_Shipments[Part Name],$A46,T_Shipments[Effective_Week],23))</f>
        <v/>
      </c>
      <c r="Y46">
        <f>IF(COUNTIF(Material_Detail!$DE:$DE,$A46)&gt;0,IF(ISNUMBER(SEARCH("[済]",INDEX(Material_Detail!$D:$DC,MATCH($A46,Material_Detail!$DE:$DE,0)+1,24))),0,IFERROR(INDEX(Material_Detail!$D:$DC,MATCH($A46,Material_Detail!$DE:$DE,0),24),0)),SUMIFS(T_Shipments[Confirmed_Qty],T_Shipments[Part Name],$A46,T_Shipments[Effective_Week],24))</f>
        <v/>
      </c>
      <c r="Z46">
        <f>IF(COUNTIF(Material_Detail!$DE:$DE,$A46)&gt;0,IF(ISNUMBER(SEARCH("[済]",INDEX(Material_Detail!$D:$DC,MATCH($A46,Material_Detail!$DE:$DE,0)+1,25))),0,IFERROR(INDEX(Material_Detail!$D:$DC,MATCH($A46,Material_Detail!$DE:$DE,0),25),0)),SUMIFS(T_Shipments[Confirmed_Qty],T_Shipments[Part Name],$A46,T_Shipments[Effective_Week],25))</f>
        <v/>
      </c>
      <c r="AA46">
        <f>IF(COUNTIF(Material_Detail!$DE:$DE,$A46)&gt;0,IF(ISNUMBER(SEARCH("[済]",INDEX(Material_Detail!$D:$DC,MATCH($A46,Material_Detail!$DE:$DE,0)+1,26))),0,IFERROR(INDEX(Material_Detail!$D:$DC,MATCH($A46,Material_Detail!$DE:$DE,0),26),0)),SUMIFS(T_Shipments[Confirmed_Qty],T_Shipments[Part Name],$A46,T_Shipments[Effective_Week],26))</f>
        <v/>
      </c>
      <c r="AB46">
        <f>IF(COUNTIF(Material_Detail!$DE:$DE,$A46)&gt;0,IF(ISNUMBER(SEARCH("[済]",INDEX(Material_Detail!$D:$DC,MATCH($A46,Material_Detail!$DE:$DE,0)+1,27))),0,IFERROR(INDEX(Material_Detail!$D:$DC,MATCH($A46,Material_Detail!$DE:$DE,0),27),0)),SUMIFS(T_Shipments[Confirmed_Qty],T_Shipments[Part Name],$A46,T_Shipments[Effective_Week],27))</f>
        <v/>
      </c>
      <c r="AC46">
        <f>IF(COUNTIF(Material_Detail!$DE:$DE,$A46)&gt;0,IF(ISNUMBER(SEARCH("[済]",INDEX(Material_Detail!$D:$DC,MATCH($A46,Material_Detail!$DE:$DE,0)+1,28))),0,IFERROR(INDEX(Material_Detail!$D:$DC,MATCH($A46,Material_Detail!$DE:$DE,0),28),0)),SUMIFS(T_Shipments[Confirmed_Qty],T_Shipments[Part Name],$A46,T_Shipments[Effective_Week],28))</f>
        <v/>
      </c>
      <c r="AD46">
        <f>IF(COUNTIF(Material_Detail!$DE:$DE,$A46)&gt;0,IF(ISNUMBER(SEARCH("[済]",INDEX(Material_Detail!$D:$DC,MATCH($A46,Material_Detail!$DE:$DE,0)+1,29))),0,IFERROR(INDEX(Material_Detail!$D:$DC,MATCH($A46,Material_Detail!$DE:$DE,0),29),0)),SUMIFS(T_Shipments[Confirmed_Qty],T_Shipments[Part Name],$A46,T_Shipments[Effective_Week],29))</f>
        <v/>
      </c>
      <c r="AE46">
        <f>IF(COUNTIF(Material_Detail!$DE:$DE,$A46)&gt;0,IF(ISNUMBER(SEARCH("[済]",INDEX(Material_Detail!$D:$DC,MATCH($A46,Material_Detail!$DE:$DE,0)+1,30))),0,IFERROR(INDEX(Material_Detail!$D:$DC,MATCH($A46,Material_Detail!$DE:$DE,0),30),0)),SUMIFS(T_Shipments[Confirmed_Qty],T_Shipments[Part Name],$A46,T_Shipments[Effective_Week],30))</f>
        <v/>
      </c>
      <c r="AF46">
        <f>IF(COUNTIF(Material_Detail!$DE:$DE,$A46)&gt;0,IF(ISNUMBER(SEARCH("[済]",INDEX(Material_Detail!$D:$DC,MATCH($A46,Material_Detail!$DE:$DE,0)+1,31))),0,IFERROR(INDEX(Material_Detail!$D:$DC,MATCH($A46,Material_Detail!$DE:$DE,0),31),0)),SUMIFS(T_Shipments[Confirmed_Qty],T_Shipments[Part Name],$A46,T_Shipments[Effective_Week],31))</f>
        <v/>
      </c>
      <c r="AG46">
        <f>IF(COUNTIF(Material_Detail!$DE:$DE,$A46)&gt;0,IF(ISNUMBER(SEARCH("[済]",INDEX(Material_Detail!$D:$DC,MATCH($A46,Material_Detail!$DE:$DE,0)+1,32))),0,IFERROR(INDEX(Material_Detail!$D:$DC,MATCH($A46,Material_Detail!$DE:$DE,0),32),0)),SUMIFS(T_Shipments[Confirmed_Qty],T_Shipments[Part Name],$A46,T_Shipments[Effective_Week],32))</f>
        <v/>
      </c>
      <c r="AH46">
        <f>IF(COUNTIF(Material_Detail!$DE:$DE,$A46)&gt;0,IF(ISNUMBER(SEARCH("[済]",INDEX(Material_Detail!$D:$DC,MATCH($A46,Material_Detail!$DE:$DE,0)+1,33))),0,IFERROR(INDEX(Material_Detail!$D:$DC,MATCH($A46,Material_Detail!$DE:$DE,0),33),0)),SUMIFS(T_Shipments[Confirmed_Qty],T_Shipments[Part Name],$A46,T_Shipments[Effective_Week],33))</f>
        <v/>
      </c>
      <c r="AI46">
        <f>IF(COUNTIF(Material_Detail!$DE:$DE,$A46)&gt;0,IF(ISNUMBER(SEARCH("[済]",INDEX(Material_Detail!$D:$DC,MATCH($A46,Material_Detail!$DE:$DE,0)+1,34))),0,IFERROR(INDEX(Material_Detail!$D:$DC,MATCH($A46,Material_Detail!$DE:$DE,0),34),0)),SUMIFS(T_Shipments[Confirmed_Qty],T_Shipments[Part Name],$A46,T_Shipments[Effective_Week],34))</f>
        <v/>
      </c>
      <c r="AJ46">
        <f>IF(COUNTIF(Material_Detail!$DE:$DE,$A46)&gt;0,IF(ISNUMBER(SEARCH("[済]",INDEX(Material_Detail!$D:$DC,MATCH($A46,Material_Detail!$DE:$DE,0)+1,35))),0,IFERROR(INDEX(Material_Detail!$D:$DC,MATCH($A46,Material_Detail!$DE:$DE,0),35),0)),SUMIFS(T_Shipments[Confirmed_Qty],T_Shipments[Part Name],$A46,T_Shipments[Effective_Week],35))</f>
        <v/>
      </c>
      <c r="AK46">
        <f>IF(COUNTIF(Material_Detail!$DE:$DE,$A46)&gt;0,IF(ISNUMBER(SEARCH("[済]",INDEX(Material_Detail!$D:$DC,MATCH($A46,Material_Detail!$DE:$DE,0)+1,36))),0,IFERROR(INDEX(Material_Detail!$D:$DC,MATCH($A46,Material_Detail!$DE:$DE,0),36),0)),SUMIFS(T_Shipments[Confirmed_Qty],T_Shipments[Part Name],$A46,T_Shipments[Effective_Week],36))</f>
        <v/>
      </c>
      <c r="AL46">
        <f>IF(COUNTIF(Material_Detail!$DE:$DE,$A46)&gt;0,IF(ISNUMBER(SEARCH("[済]",INDEX(Material_Detail!$D:$DC,MATCH($A46,Material_Detail!$DE:$DE,0)+1,37))),0,IFERROR(INDEX(Material_Detail!$D:$DC,MATCH($A46,Material_Detail!$DE:$DE,0),37),0)),SUMIFS(T_Shipments[Confirmed_Qty],T_Shipments[Part Name],$A46,T_Shipments[Effective_Week],37))</f>
        <v/>
      </c>
      <c r="AM46">
        <f>IF(COUNTIF(Material_Detail!$DE:$DE,$A46)&gt;0,IF(ISNUMBER(SEARCH("[済]",INDEX(Material_Detail!$D:$DC,MATCH($A46,Material_Detail!$DE:$DE,0)+1,38))),0,IFERROR(INDEX(Material_Detail!$D:$DC,MATCH($A46,Material_Detail!$DE:$DE,0),38),0)),SUMIFS(T_Shipments[Confirmed_Qty],T_Shipments[Part Name],$A46,T_Shipments[Effective_Week],38))</f>
        <v/>
      </c>
      <c r="AN46">
        <f>IF(COUNTIF(Material_Detail!$DE:$DE,$A46)&gt;0,IF(ISNUMBER(SEARCH("[済]",INDEX(Material_Detail!$D:$DC,MATCH($A46,Material_Detail!$DE:$DE,0)+1,39))),0,IFERROR(INDEX(Material_Detail!$D:$DC,MATCH($A46,Material_Detail!$DE:$DE,0),39),0)),SUMIFS(T_Shipments[Confirmed_Qty],T_Shipments[Part Name],$A46,T_Shipments[Effective_Week],39))</f>
        <v/>
      </c>
      <c r="AO46">
        <f>IF(COUNTIF(Material_Detail!$DE:$DE,$A46)&gt;0,IF(ISNUMBER(SEARCH("[済]",INDEX(Material_Detail!$D:$DC,MATCH($A46,Material_Detail!$DE:$DE,0)+1,40))),0,IFERROR(INDEX(Material_Detail!$D:$DC,MATCH($A46,Material_Detail!$DE:$DE,0),40),0)),SUMIFS(T_Shipments[Confirmed_Qty],T_Shipments[Part Name],$A46,T_Shipments[Effective_Week],40))</f>
        <v/>
      </c>
      <c r="AP46">
        <f>IF(COUNTIF(Material_Detail!$DE:$DE,$A46)&gt;0,IF(ISNUMBER(SEARCH("[済]",INDEX(Material_Detail!$D:$DC,MATCH($A46,Material_Detail!$DE:$DE,0)+1,41))),0,IFERROR(INDEX(Material_Detail!$D:$DC,MATCH($A46,Material_Detail!$DE:$DE,0),41),0)),SUMIFS(T_Shipments[Confirmed_Qty],T_Shipments[Part Name],$A46,T_Shipments[Effective_Week],41))</f>
        <v/>
      </c>
      <c r="AQ46">
        <f>IF(COUNTIF(Material_Detail!$DE:$DE,$A46)&gt;0,IF(ISNUMBER(SEARCH("[済]",INDEX(Material_Detail!$D:$DC,MATCH($A46,Material_Detail!$DE:$DE,0)+1,42))),0,IFERROR(INDEX(Material_Detail!$D:$DC,MATCH($A46,Material_Detail!$DE:$DE,0),42),0)),SUMIFS(T_Shipments[Confirmed_Qty],T_Shipments[Part Name],$A46,T_Shipments[Effective_Week],42))</f>
        <v/>
      </c>
      <c r="AR46">
        <f>IF(COUNTIF(Material_Detail!$DE:$DE,$A46)&gt;0,IF(ISNUMBER(SEARCH("[済]",INDEX(Material_Detail!$D:$DC,MATCH($A46,Material_Detail!$DE:$DE,0)+1,43))),0,IFERROR(INDEX(Material_Detail!$D:$DC,MATCH($A46,Material_Detail!$DE:$DE,0),43),0)),SUMIFS(T_Shipments[Confirmed_Qty],T_Shipments[Part Name],$A46,T_Shipments[Effective_Week],43))</f>
        <v/>
      </c>
      <c r="AS46">
        <f>IF(COUNTIF(Material_Detail!$DE:$DE,$A46)&gt;0,IF(ISNUMBER(SEARCH("[済]",INDEX(Material_Detail!$D:$DC,MATCH($A46,Material_Detail!$DE:$DE,0)+1,44))),0,IFERROR(INDEX(Material_Detail!$D:$DC,MATCH($A46,Material_Detail!$DE:$DE,0),44),0)),SUMIFS(T_Shipments[Confirmed_Qty],T_Shipments[Part Name],$A46,T_Shipments[Effective_Week],44))</f>
        <v/>
      </c>
      <c r="AT46">
        <f>IF(COUNTIF(Material_Detail!$DE:$DE,$A46)&gt;0,IF(ISNUMBER(SEARCH("[済]",INDEX(Material_Detail!$D:$DC,MATCH($A46,Material_Detail!$DE:$DE,0)+1,45))),0,IFERROR(INDEX(Material_Detail!$D:$DC,MATCH($A46,Material_Detail!$DE:$DE,0),45),0)),SUMIFS(T_Shipments[Confirmed_Qty],T_Shipments[Part Name],$A46,T_Shipments[Effective_Week],45))</f>
        <v/>
      </c>
      <c r="AU46">
        <f>IF(COUNTIF(Material_Detail!$DE:$DE,$A46)&gt;0,IF(ISNUMBER(SEARCH("[済]",INDEX(Material_Detail!$D:$DC,MATCH($A46,Material_Detail!$DE:$DE,0)+1,46))),0,IFERROR(INDEX(Material_Detail!$D:$DC,MATCH($A46,Material_Detail!$DE:$DE,0),46),0)),SUMIFS(T_Shipments[Confirmed_Qty],T_Shipments[Part Name],$A46,T_Shipments[Effective_Week],46))</f>
        <v/>
      </c>
      <c r="AV46">
        <f>IF(COUNTIF(Material_Detail!$DE:$DE,$A46)&gt;0,IF(ISNUMBER(SEARCH("[済]",INDEX(Material_Detail!$D:$DC,MATCH($A46,Material_Detail!$DE:$DE,0)+1,47))),0,IFERROR(INDEX(Material_Detail!$D:$DC,MATCH($A46,Material_Detail!$DE:$DE,0),47),0)),SUMIFS(T_Shipments[Confirmed_Qty],T_Shipments[Part Name],$A46,T_Shipments[Effective_Week],47))</f>
        <v/>
      </c>
      <c r="AW46">
        <f>IF(COUNTIF(Material_Detail!$DE:$DE,$A46)&gt;0,IF(ISNUMBER(SEARCH("[済]",INDEX(Material_Detail!$D:$DC,MATCH($A46,Material_Detail!$DE:$DE,0)+1,48))),0,IFERROR(INDEX(Material_Detail!$D:$DC,MATCH($A46,Material_Detail!$DE:$DE,0),48),0)),SUMIFS(T_Shipments[Confirmed_Qty],T_Shipments[Part Name],$A46,T_Shipments[Effective_Week],48))</f>
        <v/>
      </c>
      <c r="AX46">
        <f>IF(COUNTIF(Material_Detail!$DE:$DE,$A46)&gt;0,IF(ISNUMBER(SEARCH("[済]",INDEX(Material_Detail!$D:$DC,MATCH($A46,Material_Detail!$DE:$DE,0)+1,49))),0,IFERROR(INDEX(Material_Detail!$D:$DC,MATCH($A46,Material_Detail!$DE:$DE,0),49),0)),SUMIFS(T_Shipments[Confirmed_Qty],T_Shipments[Part Name],$A46,T_Shipments[Effective_Week],49))</f>
        <v/>
      </c>
      <c r="AY46">
        <f>IF(COUNTIF(Material_Detail!$DE:$DE,$A46)&gt;0,IF(ISNUMBER(SEARCH("[済]",INDEX(Material_Detail!$D:$DC,MATCH($A46,Material_Detail!$DE:$DE,0)+1,50))),0,IFERROR(INDEX(Material_Detail!$D:$DC,MATCH($A46,Material_Detail!$DE:$DE,0),50),0)),SUMIFS(T_Shipments[Confirmed_Qty],T_Shipments[Part Name],$A46,T_Shipments[Effective_Week],50))</f>
        <v/>
      </c>
      <c r="AZ46">
        <f>IF(COUNTIF(Material_Detail!$DE:$DE,$A46)&gt;0,IF(ISNUMBER(SEARCH("[済]",INDEX(Material_Detail!$D:$DC,MATCH($A46,Material_Detail!$DE:$DE,0)+1,51))),0,IFERROR(INDEX(Material_Detail!$D:$DC,MATCH($A46,Material_Detail!$DE:$DE,0),51),0)),SUMIFS(T_Shipments[Confirmed_Qty],T_Shipments[Part Name],$A46,T_Shipments[Effective_Week],51))</f>
        <v/>
      </c>
      <c r="BA46">
        <f>IF(COUNTIF(Material_Detail!$DE:$DE,$A46)&gt;0,IF(ISNUMBER(SEARCH("[済]",INDEX(Material_Detail!$D:$DC,MATCH($A46,Material_Detail!$DE:$DE,0)+1,52))),0,IFERROR(INDEX(Material_Detail!$D:$DC,MATCH($A46,Material_Detail!$DE:$DE,0),52),0)),SUMIFS(T_Shipments[Confirmed_Qty],T_Shipments[Part Name],$A46,T_Shipments[Effective_Week],52))</f>
        <v/>
      </c>
      <c r="BB46">
        <f>IF(COUNTIF(Material_Detail!$DE:$DE,$A46)&gt;0,IF(ISNUMBER(SEARCH("[済]",INDEX(Material_Detail!$D:$DC,MATCH($A46,Material_Detail!$DE:$DE,0)+1,53))),0,IFERROR(INDEX(Material_Detail!$D:$DC,MATCH($A46,Material_Detail!$DE:$DE,0),53),0)),SUMIFS(T_Shipments[Confirmed_Qty],T_Shipments[Part Name],$A46,T_Shipments[Effective_Week],53))</f>
        <v/>
      </c>
      <c r="BC46">
        <f>IF(COUNTIF(Material_Detail!$DE:$DE,$A46)&gt;0,IF(ISNUMBER(SEARCH("[済]",INDEX(Material_Detail!$D:$DC,MATCH($A46,Material_Detail!$DE:$DE,0)+1,54))),0,IFERROR(INDEX(Material_Detail!$D:$DC,MATCH($A46,Material_Detail!$DE:$DE,0),54),0)),SUMIFS(T_Shipments[Confirmed_Qty],T_Shipments[Part Name],$A46,T_Shipments[Effective_Week],54))</f>
        <v/>
      </c>
      <c r="BD46">
        <f>IF(COUNTIF(Material_Detail!$DE:$DE,$A46)&gt;0,IF(ISNUMBER(SEARCH("[済]",INDEX(Material_Detail!$D:$DC,MATCH($A46,Material_Detail!$DE:$DE,0)+1,55))),0,IFERROR(INDEX(Material_Detail!$D:$DC,MATCH($A46,Material_Detail!$DE:$DE,0),55),0)),SUMIFS(T_Shipments[Confirmed_Qty],T_Shipments[Part Name],$A46,T_Shipments[Effective_Week],55))</f>
        <v/>
      </c>
      <c r="BE46">
        <f>IF(COUNTIF(Material_Detail!$DE:$DE,$A46)&gt;0,IF(ISNUMBER(SEARCH("[済]",INDEX(Material_Detail!$D:$DC,MATCH($A46,Material_Detail!$DE:$DE,0)+1,56))),0,IFERROR(INDEX(Material_Detail!$D:$DC,MATCH($A46,Material_Detail!$DE:$DE,0),56),0)),SUMIFS(T_Shipments[Confirmed_Qty],T_Shipments[Part Name],$A46,T_Shipments[Effective_Week],56))</f>
        <v/>
      </c>
      <c r="BF46">
        <f>IF(COUNTIF(Material_Detail!$DE:$DE,$A46)&gt;0,IF(ISNUMBER(SEARCH("[済]",INDEX(Material_Detail!$D:$DC,MATCH($A46,Material_Detail!$DE:$DE,0)+1,57))),0,IFERROR(INDEX(Material_Detail!$D:$DC,MATCH($A46,Material_Detail!$DE:$DE,0),57),0)),SUMIFS(T_Shipments[Confirmed_Qty],T_Shipments[Part Name],$A46,T_Shipments[Effective_Week],57))</f>
        <v/>
      </c>
      <c r="BG46">
        <f>IF(COUNTIF(Material_Detail!$DE:$DE,$A46)&gt;0,IF(ISNUMBER(SEARCH("[済]",INDEX(Material_Detail!$D:$DC,MATCH($A46,Material_Detail!$DE:$DE,0)+1,58))),0,IFERROR(INDEX(Material_Detail!$D:$DC,MATCH($A46,Material_Detail!$DE:$DE,0),58),0)),SUMIFS(T_Shipments[Confirmed_Qty],T_Shipments[Part Name],$A46,T_Shipments[Effective_Week],58))</f>
        <v/>
      </c>
      <c r="BH46">
        <f>IF(COUNTIF(Material_Detail!$DE:$DE,$A46)&gt;0,IF(ISNUMBER(SEARCH("[済]",INDEX(Material_Detail!$D:$DC,MATCH($A46,Material_Detail!$DE:$DE,0)+1,59))),0,IFERROR(INDEX(Material_Detail!$D:$DC,MATCH($A46,Material_Detail!$DE:$DE,0),59),0)),SUMIFS(T_Shipments[Confirmed_Qty],T_Shipments[Part Name],$A46,T_Shipments[Effective_Week],59))</f>
        <v/>
      </c>
      <c r="BI46">
        <f>IF(COUNTIF(Material_Detail!$DE:$DE,$A46)&gt;0,IF(ISNUMBER(SEARCH("[済]",INDEX(Material_Detail!$D:$DC,MATCH($A46,Material_Detail!$DE:$DE,0)+1,60))),0,IFERROR(INDEX(Material_Detail!$D:$DC,MATCH($A46,Material_Detail!$DE:$DE,0),60),0)),SUMIFS(T_Shipments[Confirmed_Qty],T_Shipments[Part Name],$A46,T_Shipments[Effective_Week],60))</f>
        <v/>
      </c>
      <c r="BJ46">
        <f>IF(COUNTIF(Material_Detail!$DE:$DE,$A46)&gt;0,IF(ISNUMBER(SEARCH("[済]",INDEX(Material_Detail!$D:$DC,MATCH($A46,Material_Detail!$DE:$DE,0)+1,61))),0,IFERROR(INDEX(Material_Detail!$D:$DC,MATCH($A46,Material_Detail!$DE:$DE,0),61),0)),SUMIFS(T_Shipments[Confirmed_Qty],T_Shipments[Part Name],$A46,T_Shipments[Effective_Week],61))</f>
        <v/>
      </c>
      <c r="BK46">
        <f>IF(COUNTIF(Material_Detail!$DE:$DE,$A46)&gt;0,IF(ISNUMBER(SEARCH("[済]",INDEX(Material_Detail!$D:$DC,MATCH($A46,Material_Detail!$DE:$DE,0)+1,62))),0,IFERROR(INDEX(Material_Detail!$D:$DC,MATCH($A46,Material_Detail!$DE:$DE,0),62),0)),SUMIFS(T_Shipments[Confirmed_Qty],T_Shipments[Part Name],$A46,T_Shipments[Effective_Week],62))</f>
        <v/>
      </c>
      <c r="BL46">
        <f>IF(COUNTIF(Material_Detail!$DE:$DE,$A46)&gt;0,IF(ISNUMBER(SEARCH("[済]",INDEX(Material_Detail!$D:$DC,MATCH($A46,Material_Detail!$DE:$DE,0)+1,63))),0,IFERROR(INDEX(Material_Detail!$D:$DC,MATCH($A46,Material_Detail!$DE:$DE,0),63),0)),SUMIFS(T_Shipments[Confirmed_Qty],T_Shipments[Part Name],$A46,T_Shipments[Effective_Week],63))</f>
        <v/>
      </c>
      <c r="BM46">
        <f>IF(COUNTIF(Material_Detail!$DE:$DE,$A46)&gt;0,IF(ISNUMBER(SEARCH("[済]",INDEX(Material_Detail!$D:$DC,MATCH($A46,Material_Detail!$DE:$DE,0)+1,64))),0,IFERROR(INDEX(Material_Detail!$D:$DC,MATCH($A46,Material_Detail!$DE:$DE,0),64),0)),SUMIFS(T_Shipments[Confirmed_Qty],T_Shipments[Part Name],$A46,T_Shipments[Effective_Week],64))</f>
        <v/>
      </c>
      <c r="BN46">
        <f>IF(COUNTIF(Material_Detail!$DE:$DE,$A46)&gt;0,IF(ISNUMBER(SEARCH("[済]",INDEX(Material_Detail!$D:$DC,MATCH($A46,Material_Detail!$DE:$DE,0)+1,65))),0,IFERROR(INDEX(Material_Detail!$D:$DC,MATCH($A46,Material_Detail!$DE:$DE,0),65),0)),SUMIFS(T_Shipments[Confirmed_Qty],T_Shipments[Part Name],$A46,T_Shipments[Effective_Week],65))</f>
        <v/>
      </c>
      <c r="BO46">
        <f>IF(COUNTIF(Material_Detail!$DE:$DE,$A46)&gt;0,IF(ISNUMBER(SEARCH("[済]",INDEX(Material_Detail!$D:$DC,MATCH($A46,Material_Detail!$DE:$DE,0)+1,66))),0,IFERROR(INDEX(Material_Detail!$D:$DC,MATCH($A46,Material_Detail!$DE:$DE,0),66),0)),SUMIFS(T_Shipments[Confirmed_Qty],T_Shipments[Part Name],$A46,T_Shipments[Effective_Week],66))</f>
        <v/>
      </c>
      <c r="BP46">
        <f>IF(COUNTIF(Material_Detail!$DE:$DE,$A46)&gt;0,IF(ISNUMBER(SEARCH("[済]",INDEX(Material_Detail!$D:$DC,MATCH($A46,Material_Detail!$DE:$DE,0)+1,67))),0,IFERROR(INDEX(Material_Detail!$D:$DC,MATCH($A46,Material_Detail!$DE:$DE,0),67),0)),SUMIFS(T_Shipments[Confirmed_Qty],T_Shipments[Part Name],$A46,T_Shipments[Effective_Week],67))</f>
        <v/>
      </c>
      <c r="BQ46">
        <f>IF(COUNTIF(Material_Detail!$DE:$DE,$A46)&gt;0,IF(ISNUMBER(SEARCH("[済]",INDEX(Material_Detail!$D:$DC,MATCH($A46,Material_Detail!$DE:$DE,0)+1,68))),0,IFERROR(INDEX(Material_Detail!$D:$DC,MATCH($A46,Material_Detail!$DE:$DE,0),68),0)),SUMIFS(T_Shipments[Confirmed_Qty],T_Shipments[Part Name],$A46,T_Shipments[Effective_Week],68))</f>
        <v/>
      </c>
      <c r="BR46">
        <f>IF(COUNTIF(Material_Detail!$DE:$DE,$A46)&gt;0,IF(ISNUMBER(SEARCH("[済]",INDEX(Material_Detail!$D:$DC,MATCH($A46,Material_Detail!$DE:$DE,0)+1,69))),0,IFERROR(INDEX(Material_Detail!$D:$DC,MATCH($A46,Material_Detail!$DE:$DE,0),69),0)),SUMIFS(T_Shipments[Confirmed_Qty],T_Shipments[Part Name],$A46,T_Shipments[Effective_Week],69))</f>
        <v/>
      </c>
      <c r="BS46">
        <f>IF(COUNTIF(Material_Detail!$DE:$DE,$A46)&gt;0,IF(ISNUMBER(SEARCH("[済]",INDEX(Material_Detail!$D:$DC,MATCH($A46,Material_Detail!$DE:$DE,0)+1,70))),0,IFERROR(INDEX(Material_Detail!$D:$DC,MATCH($A46,Material_Detail!$DE:$DE,0),70),0)),SUMIFS(T_Shipments[Confirmed_Qty],T_Shipments[Part Name],$A46,T_Shipments[Effective_Week],70))</f>
        <v/>
      </c>
      <c r="BT46">
        <f>IF(COUNTIF(Material_Detail!$DE:$DE,$A46)&gt;0,IF(ISNUMBER(SEARCH("[済]",INDEX(Material_Detail!$D:$DC,MATCH($A46,Material_Detail!$DE:$DE,0)+1,71))),0,IFERROR(INDEX(Material_Detail!$D:$DC,MATCH($A46,Material_Detail!$DE:$DE,0),71),0)),SUMIFS(T_Shipments[Confirmed_Qty],T_Shipments[Part Name],$A46,T_Shipments[Effective_Week],71))</f>
        <v/>
      </c>
      <c r="BU46">
        <f>IF(COUNTIF(Material_Detail!$DE:$DE,$A46)&gt;0,IF(ISNUMBER(SEARCH("[済]",INDEX(Material_Detail!$D:$DC,MATCH($A46,Material_Detail!$DE:$DE,0)+1,72))),0,IFERROR(INDEX(Material_Detail!$D:$DC,MATCH($A46,Material_Detail!$DE:$DE,0),72),0)),SUMIFS(T_Shipments[Confirmed_Qty],T_Shipments[Part Name],$A46,T_Shipments[Effective_Week],72))</f>
        <v/>
      </c>
      <c r="BV46">
        <f>IF(COUNTIF(Material_Detail!$DE:$DE,$A46)&gt;0,IF(ISNUMBER(SEARCH("[済]",INDEX(Material_Detail!$D:$DC,MATCH($A46,Material_Detail!$DE:$DE,0)+1,73))),0,IFERROR(INDEX(Material_Detail!$D:$DC,MATCH($A46,Material_Detail!$DE:$DE,0),73),0)),SUMIFS(T_Shipments[Confirmed_Qty],T_Shipments[Part Name],$A46,T_Shipments[Effective_Week],73))</f>
        <v/>
      </c>
      <c r="BW46">
        <f>IF(COUNTIF(Material_Detail!$DE:$DE,$A46)&gt;0,IF(ISNUMBER(SEARCH("[済]",INDEX(Material_Detail!$D:$DC,MATCH($A46,Material_Detail!$DE:$DE,0)+1,74))),0,IFERROR(INDEX(Material_Detail!$D:$DC,MATCH($A46,Material_Detail!$DE:$DE,0),74),0)),SUMIFS(T_Shipments[Confirmed_Qty],T_Shipments[Part Name],$A46,T_Shipments[Effective_Week],74))</f>
        <v/>
      </c>
      <c r="BX46">
        <f>IF(COUNTIF(Material_Detail!$DE:$DE,$A46)&gt;0,IF(ISNUMBER(SEARCH("[済]",INDEX(Material_Detail!$D:$DC,MATCH($A46,Material_Detail!$DE:$DE,0)+1,75))),0,IFERROR(INDEX(Material_Detail!$D:$DC,MATCH($A46,Material_Detail!$DE:$DE,0),75),0)),SUMIFS(T_Shipments[Confirmed_Qty],T_Shipments[Part Name],$A46,T_Shipments[Effective_Week],75))</f>
        <v/>
      </c>
      <c r="BY46">
        <f>IF(COUNTIF(Material_Detail!$DE:$DE,$A46)&gt;0,IF(ISNUMBER(SEARCH("[済]",INDEX(Material_Detail!$D:$DC,MATCH($A46,Material_Detail!$DE:$DE,0)+1,76))),0,IFERROR(INDEX(Material_Detail!$D:$DC,MATCH($A46,Material_Detail!$DE:$DE,0),76),0)),SUMIFS(T_Shipments[Confirmed_Qty],T_Shipments[Part Name],$A46,T_Shipments[Effective_Week],76))</f>
        <v/>
      </c>
      <c r="BZ46">
        <f>IF(COUNTIF(Material_Detail!$DE:$DE,$A46)&gt;0,IF(ISNUMBER(SEARCH("[済]",INDEX(Material_Detail!$D:$DC,MATCH($A46,Material_Detail!$DE:$DE,0)+1,77))),0,IFERROR(INDEX(Material_Detail!$D:$DC,MATCH($A46,Material_Detail!$DE:$DE,0),77),0)),SUMIFS(T_Shipments[Confirmed_Qty],T_Shipments[Part Name],$A46,T_Shipments[Effective_Week],77))</f>
        <v/>
      </c>
      <c r="CA46">
        <f>IF(COUNTIF(Material_Detail!$DE:$DE,$A46)&gt;0,IF(ISNUMBER(SEARCH("[済]",INDEX(Material_Detail!$D:$DC,MATCH($A46,Material_Detail!$DE:$DE,0)+1,78))),0,IFERROR(INDEX(Material_Detail!$D:$DC,MATCH($A46,Material_Detail!$DE:$DE,0),78),0)),SUMIFS(T_Shipments[Confirmed_Qty],T_Shipments[Part Name],$A46,T_Shipments[Effective_Week],78))</f>
        <v/>
      </c>
      <c r="CB46">
        <f>IF(COUNTIF(Material_Detail!$DE:$DE,$A46)&gt;0,IF(ISNUMBER(SEARCH("[済]",INDEX(Material_Detail!$D:$DC,MATCH($A46,Material_Detail!$DE:$DE,0)+1,79))),0,IFERROR(INDEX(Material_Detail!$D:$DC,MATCH($A46,Material_Detail!$DE:$DE,0),79),0)),SUMIFS(T_Shipments[Confirmed_Qty],T_Shipments[Part Name],$A46,T_Shipments[Effective_Week],79))</f>
        <v/>
      </c>
      <c r="CC46">
        <f>IF(COUNTIF(Material_Detail!$DE:$DE,$A46)&gt;0,IF(ISNUMBER(SEARCH("[済]",INDEX(Material_Detail!$D:$DC,MATCH($A46,Material_Detail!$DE:$DE,0)+1,80))),0,IFERROR(INDEX(Material_Detail!$D:$DC,MATCH($A46,Material_Detail!$DE:$DE,0),80),0)),SUMIFS(T_Shipments[Confirmed_Qty],T_Shipments[Part Name],$A46,T_Shipments[Effective_Week],80))</f>
        <v/>
      </c>
      <c r="CD46">
        <f>IF(COUNTIF(Material_Detail!$DE:$DE,$A46)&gt;0,IF(ISNUMBER(SEARCH("[済]",INDEX(Material_Detail!$D:$DC,MATCH($A46,Material_Detail!$DE:$DE,0)+1,81))),0,IFERROR(INDEX(Material_Detail!$D:$DC,MATCH($A46,Material_Detail!$DE:$DE,0),81),0)),SUMIFS(T_Shipments[Confirmed_Qty],T_Shipments[Part Name],$A46,T_Shipments[Effective_Week],81))</f>
        <v/>
      </c>
      <c r="CE46">
        <f>IF(COUNTIF(Material_Detail!$DE:$DE,$A46)&gt;0,IF(ISNUMBER(SEARCH("[済]",INDEX(Material_Detail!$D:$DC,MATCH($A46,Material_Detail!$DE:$DE,0)+1,82))),0,IFERROR(INDEX(Material_Detail!$D:$DC,MATCH($A46,Material_Detail!$DE:$DE,0),82),0)),SUMIFS(T_Shipments[Confirmed_Qty],T_Shipments[Part Name],$A46,T_Shipments[Effective_Week],82))</f>
        <v/>
      </c>
      <c r="CF46">
        <f>IF(COUNTIF(Material_Detail!$DE:$DE,$A46)&gt;0,IF(ISNUMBER(SEARCH("[済]",INDEX(Material_Detail!$D:$DC,MATCH($A46,Material_Detail!$DE:$DE,0)+1,83))),0,IFERROR(INDEX(Material_Detail!$D:$DC,MATCH($A46,Material_Detail!$DE:$DE,0),83),0)),SUMIFS(T_Shipments[Confirmed_Qty],T_Shipments[Part Name],$A46,T_Shipments[Effective_Week],83))</f>
        <v/>
      </c>
      <c r="CG46">
        <f>IF(COUNTIF(Material_Detail!$DE:$DE,$A46)&gt;0,IF(ISNUMBER(SEARCH("[済]",INDEX(Material_Detail!$D:$DC,MATCH($A46,Material_Detail!$DE:$DE,0)+1,84))),0,IFERROR(INDEX(Material_Detail!$D:$DC,MATCH($A46,Material_Detail!$DE:$DE,0),84),0)),SUMIFS(T_Shipments[Confirmed_Qty],T_Shipments[Part Name],$A46,T_Shipments[Effective_Week],84))</f>
        <v/>
      </c>
      <c r="CH46">
        <f>IF(COUNTIF(Material_Detail!$DE:$DE,$A46)&gt;0,IF(ISNUMBER(SEARCH("[済]",INDEX(Material_Detail!$D:$DC,MATCH($A46,Material_Detail!$DE:$DE,0)+1,85))),0,IFERROR(INDEX(Material_Detail!$D:$DC,MATCH($A46,Material_Detail!$DE:$DE,0),85),0)),SUMIFS(T_Shipments[Confirmed_Qty],T_Shipments[Part Name],$A46,T_Shipments[Effective_Week],85))</f>
        <v/>
      </c>
      <c r="CI46">
        <f>IF(COUNTIF(Material_Detail!$DE:$DE,$A46)&gt;0,IF(ISNUMBER(SEARCH("[済]",INDEX(Material_Detail!$D:$DC,MATCH($A46,Material_Detail!$DE:$DE,0)+1,86))),0,IFERROR(INDEX(Material_Detail!$D:$DC,MATCH($A46,Material_Detail!$DE:$DE,0),86),0)),SUMIFS(T_Shipments[Confirmed_Qty],T_Shipments[Part Name],$A46,T_Shipments[Effective_Week],86))</f>
        <v/>
      </c>
      <c r="CJ46">
        <f>IF(COUNTIF(Material_Detail!$DE:$DE,$A46)&gt;0,IF(ISNUMBER(SEARCH("[済]",INDEX(Material_Detail!$D:$DC,MATCH($A46,Material_Detail!$DE:$DE,0)+1,87))),0,IFERROR(INDEX(Material_Detail!$D:$DC,MATCH($A46,Material_Detail!$DE:$DE,0),87),0)),SUMIFS(T_Shipments[Confirmed_Qty],T_Shipments[Part Name],$A46,T_Shipments[Effective_Week],87))</f>
        <v/>
      </c>
      <c r="CK46">
        <f>IF(COUNTIF(Material_Detail!$DE:$DE,$A46)&gt;0,IF(ISNUMBER(SEARCH("[済]",INDEX(Material_Detail!$D:$DC,MATCH($A46,Material_Detail!$DE:$DE,0)+1,88))),0,IFERROR(INDEX(Material_Detail!$D:$DC,MATCH($A46,Material_Detail!$DE:$DE,0),88),0)),SUMIFS(T_Shipments[Confirmed_Qty],T_Shipments[Part Name],$A46,T_Shipments[Effective_Week],88))</f>
        <v/>
      </c>
      <c r="CL46">
        <f>IF(COUNTIF(Material_Detail!$DE:$DE,$A46)&gt;0,IF(ISNUMBER(SEARCH("[済]",INDEX(Material_Detail!$D:$DC,MATCH($A46,Material_Detail!$DE:$DE,0)+1,89))),0,IFERROR(INDEX(Material_Detail!$D:$DC,MATCH($A46,Material_Detail!$DE:$DE,0),89),0)),SUMIFS(T_Shipments[Confirmed_Qty],T_Shipments[Part Name],$A46,T_Shipments[Effective_Week],89))</f>
        <v/>
      </c>
      <c r="CM46">
        <f>IF(COUNTIF(Material_Detail!$DE:$DE,$A46)&gt;0,IF(ISNUMBER(SEARCH("[済]",INDEX(Material_Detail!$D:$DC,MATCH($A46,Material_Detail!$DE:$DE,0)+1,90))),0,IFERROR(INDEX(Material_Detail!$D:$DC,MATCH($A46,Material_Detail!$DE:$DE,0),90),0)),SUMIFS(T_Shipments[Confirmed_Qty],T_Shipments[Part Name],$A46,T_Shipments[Effective_Week],90))</f>
        <v/>
      </c>
      <c r="CN46">
        <f>IF(COUNTIF(Material_Detail!$DE:$DE,$A46)&gt;0,IF(ISNUMBER(SEARCH("[済]",INDEX(Material_Detail!$D:$DC,MATCH($A46,Material_Detail!$DE:$DE,0)+1,91))),0,IFERROR(INDEX(Material_Detail!$D:$DC,MATCH($A46,Material_Detail!$DE:$DE,0),91),0)),SUMIFS(T_Shipments[Confirmed_Qty],T_Shipments[Part Name],$A46,T_Shipments[Effective_Week],91))</f>
        <v/>
      </c>
      <c r="CO46">
        <f>IF(COUNTIF(Material_Detail!$DE:$DE,$A46)&gt;0,IF(ISNUMBER(SEARCH("[済]",INDEX(Material_Detail!$D:$DC,MATCH($A46,Material_Detail!$DE:$DE,0)+1,92))),0,IFERROR(INDEX(Material_Detail!$D:$DC,MATCH($A46,Material_Detail!$DE:$DE,0),92),0)),SUMIFS(T_Shipments[Confirmed_Qty],T_Shipments[Part Name],$A46,T_Shipments[Effective_Week],92))</f>
        <v/>
      </c>
      <c r="CP46">
        <f>IF(COUNTIF(Material_Detail!$DE:$DE,$A46)&gt;0,IF(ISNUMBER(SEARCH("[済]",INDEX(Material_Detail!$D:$DC,MATCH($A46,Material_Detail!$DE:$DE,0)+1,93))),0,IFERROR(INDEX(Material_Detail!$D:$DC,MATCH($A46,Material_Detail!$DE:$DE,0),93),0)),SUMIFS(T_Shipments[Confirmed_Qty],T_Shipments[Part Name],$A46,T_Shipments[Effective_Week],93))</f>
        <v/>
      </c>
      <c r="CQ46">
        <f>IF(COUNTIF(Material_Detail!$DE:$DE,$A46)&gt;0,IF(ISNUMBER(SEARCH("[済]",INDEX(Material_Detail!$D:$DC,MATCH($A46,Material_Detail!$DE:$DE,0)+1,94))),0,IFERROR(INDEX(Material_Detail!$D:$DC,MATCH($A46,Material_Detail!$DE:$DE,0),94),0)),SUMIFS(T_Shipments[Confirmed_Qty],T_Shipments[Part Name],$A46,T_Shipments[Effective_Week],94))</f>
        <v/>
      </c>
      <c r="CR46">
        <f>IF(COUNTIF(Material_Detail!$DE:$DE,$A46)&gt;0,IF(ISNUMBER(SEARCH("[済]",INDEX(Material_Detail!$D:$DC,MATCH($A46,Material_Detail!$DE:$DE,0)+1,95))),0,IFERROR(INDEX(Material_Detail!$D:$DC,MATCH($A46,Material_Detail!$DE:$DE,0),95),0)),SUMIFS(T_Shipments[Confirmed_Qty],T_Shipments[Part Name],$A46,T_Shipments[Effective_Week],95))</f>
        <v/>
      </c>
      <c r="CS46">
        <f>IF(COUNTIF(Material_Detail!$DE:$DE,$A46)&gt;0,IF(ISNUMBER(SEARCH("[済]",INDEX(Material_Detail!$D:$DC,MATCH($A46,Material_Detail!$DE:$DE,0)+1,96))),0,IFERROR(INDEX(Material_Detail!$D:$DC,MATCH($A46,Material_Detail!$DE:$DE,0),96),0)),SUMIFS(T_Shipments[Confirmed_Qty],T_Shipments[Part Name],$A46,T_Shipments[Effective_Week],96))</f>
        <v/>
      </c>
      <c r="CT46">
        <f>IF(COUNTIF(Material_Detail!$DE:$DE,$A46)&gt;0,IF(ISNUMBER(SEARCH("[済]",INDEX(Material_Detail!$D:$DC,MATCH($A46,Material_Detail!$DE:$DE,0)+1,97))),0,IFERROR(INDEX(Material_Detail!$D:$DC,MATCH($A46,Material_Detail!$DE:$DE,0),97),0)),SUMIFS(T_Shipments[Confirmed_Qty],T_Shipments[Part Name],$A46,T_Shipments[Effective_Week],97))</f>
        <v/>
      </c>
      <c r="CU46">
        <f>IF(COUNTIF(Material_Detail!$DE:$DE,$A46)&gt;0,IF(ISNUMBER(SEARCH("[済]",INDEX(Material_Detail!$D:$DC,MATCH($A46,Material_Detail!$DE:$DE,0)+1,98))),0,IFERROR(INDEX(Material_Detail!$D:$DC,MATCH($A46,Material_Detail!$DE:$DE,0),98),0)),SUMIFS(T_Shipments[Confirmed_Qty],T_Shipments[Part Name],$A46,T_Shipments[Effective_Week],98))</f>
        <v/>
      </c>
      <c r="CV46">
        <f>IF(COUNTIF(Material_Detail!$DE:$DE,$A46)&gt;0,IF(ISNUMBER(SEARCH("[済]",INDEX(Material_Detail!$D:$DC,MATCH($A46,Material_Detail!$DE:$DE,0)+1,99))),0,IFERROR(INDEX(Material_Detail!$D:$DC,MATCH($A46,Material_Detail!$DE:$DE,0),99),0)),SUMIFS(T_Shipments[Confirmed_Qty],T_Shipments[Part Name],$A46,T_Shipments[Effective_Week],99))</f>
        <v/>
      </c>
      <c r="CW46">
        <f>IF(COUNTIF(Material_Detail!$DE:$DE,$A46)&gt;0,IF(ISNUMBER(SEARCH("[済]",INDEX(Material_Detail!$D:$DC,MATCH($A46,Material_Detail!$DE:$DE,0)+1,100))),0,IFERROR(INDEX(Material_Detail!$D:$DC,MATCH($A46,Material_Detail!$DE:$DE,0),100),0)),SUMIFS(T_Shipments[Confirmed_Qty],T_Shipments[Part Name],$A46,T_Shipments[Effective_Week],100))</f>
        <v/>
      </c>
      <c r="CX46">
        <f>IF(COUNTIF(Material_Detail!$DE:$DE,$A46)&gt;0,IF(ISNUMBER(SEARCH("[済]",INDEX(Material_Detail!$D:$DC,MATCH($A46,Material_Detail!$DE:$DE,0)+1,101))),0,IFERROR(INDEX(Material_Detail!$D:$DC,MATCH($A46,Material_Detail!$DE:$DE,0),101),0)),SUMIFS(T_Shipments[Confirmed_Qty],T_Shipments[Part Name],$A46,T_Shipments[Effective_Week],101))</f>
        <v/>
      </c>
      <c r="CY46">
        <f>IF(COUNTIF(Material_Detail!$DE:$DE,$A46)&gt;0,IF(ISNUMBER(SEARCH("[済]",INDEX(Material_Detail!$D:$DC,MATCH($A46,Material_Detail!$DE:$DE,0)+1,102))),0,IFERROR(INDEX(Material_Detail!$D:$DC,MATCH($A46,Material_Detail!$DE:$DE,0),102),0)),SUMIFS(T_Shipments[Confirmed_Qty],T_Shipments[Part Name],$A46,T_Shipments[Effective_Week],102))</f>
        <v/>
      </c>
      <c r="CZ46">
        <f>IF(COUNTIF(Material_Detail!$DE:$DE,$A46)&gt;0,IF(ISNUMBER(SEARCH("[済]",INDEX(Material_Detail!$D:$DC,MATCH($A46,Material_Detail!$DE:$DE,0)+1,103))),0,IFERROR(INDEX(Material_Detail!$D:$DC,MATCH($A46,Material_Detail!$DE:$DE,0),103),0)),SUMIFS(T_Shipments[Confirmed_Qty],T_Shipments[Part Name],$A46,T_Shipments[Effective_Week],103))</f>
        <v/>
      </c>
      <c r="DA46">
        <f>IF(COUNTIF(Material_Detail!$DE:$DE,$A46)&gt;0,IF(ISNUMBER(SEARCH("[済]",INDEX(Material_Detail!$D:$DC,MATCH($A46,Material_Detail!$DE:$DE,0)+1,104))),0,IFERROR(INDEX(Material_Detail!$D:$DC,MATCH($A46,Material_Detail!$DE:$DE,0),104),0)),SUMIFS(T_Shipments[Confirmed_Qty],T_Shipments[Part Name],$A46,T_Shipments[Effective_Week],104))</f>
        <v/>
      </c>
    </row>
    <row r="47">
      <c r="A47" t="inlineStr">
        <is>
          <t>CHEM-1430</t>
        </is>
      </c>
      <c r="B47">
        <f>IF(COUNTIF(Material_Detail!$DE:$DE,$A47)&gt;0,IF(ISNUMBER(SEARCH("[済]",INDEX(Material_Detail!$D:$DC,MATCH($A47,Material_Detail!$DE:$DE,0)+1,1))),0,IFERROR(INDEX(Material_Detail!$D:$DC,MATCH($A47,Material_Detail!$DE:$DE,0),1),0)),SUMIFS(T_Shipments[Confirmed_Qty],T_Shipments[Part Name],$A47,T_Shipments[Effective_Week],1))</f>
        <v/>
      </c>
      <c r="C47">
        <f>IF(COUNTIF(Material_Detail!$DE:$DE,$A47)&gt;0,IF(ISNUMBER(SEARCH("[済]",INDEX(Material_Detail!$D:$DC,MATCH($A47,Material_Detail!$DE:$DE,0)+1,2))),0,IFERROR(INDEX(Material_Detail!$D:$DC,MATCH($A47,Material_Detail!$DE:$DE,0),2),0)),SUMIFS(T_Shipments[Confirmed_Qty],T_Shipments[Part Name],$A47,T_Shipments[Effective_Week],2))</f>
        <v/>
      </c>
      <c r="D47">
        <f>IF(COUNTIF(Material_Detail!$DE:$DE,$A47)&gt;0,IF(ISNUMBER(SEARCH("[済]",INDEX(Material_Detail!$D:$DC,MATCH($A47,Material_Detail!$DE:$DE,0)+1,3))),0,IFERROR(INDEX(Material_Detail!$D:$DC,MATCH($A47,Material_Detail!$DE:$DE,0),3),0)),SUMIFS(T_Shipments[Confirmed_Qty],T_Shipments[Part Name],$A47,T_Shipments[Effective_Week],3))</f>
        <v/>
      </c>
      <c r="E47">
        <f>IF(COUNTIF(Material_Detail!$DE:$DE,$A47)&gt;0,IF(ISNUMBER(SEARCH("[済]",INDEX(Material_Detail!$D:$DC,MATCH($A47,Material_Detail!$DE:$DE,0)+1,4))),0,IFERROR(INDEX(Material_Detail!$D:$DC,MATCH($A47,Material_Detail!$DE:$DE,0),4),0)),SUMIFS(T_Shipments[Confirmed_Qty],T_Shipments[Part Name],$A47,T_Shipments[Effective_Week],4))</f>
        <v/>
      </c>
      <c r="F47">
        <f>IF(COUNTIF(Material_Detail!$DE:$DE,$A47)&gt;0,IF(ISNUMBER(SEARCH("[済]",INDEX(Material_Detail!$D:$DC,MATCH($A47,Material_Detail!$DE:$DE,0)+1,5))),0,IFERROR(INDEX(Material_Detail!$D:$DC,MATCH($A47,Material_Detail!$DE:$DE,0),5),0)),SUMIFS(T_Shipments[Confirmed_Qty],T_Shipments[Part Name],$A47,T_Shipments[Effective_Week],5))</f>
        <v/>
      </c>
      <c r="G47">
        <f>IF(COUNTIF(Material_Detail!$DE:$DE,$A47)&gt;0,IF(ISNUMBER(SEARCH("[済]",INDEX(Material_Detail!$D:$DC,MATCH($A47,Material_Detail!$DE:$DE,0)+1,6))),0,IFERROR(INDEX(Material_Detail!$D:$DC,MATCH($A47,Material_Detail!$DE:$DE,0),6),0)),SUMIFS(T_Shipments[Confirmed_Qty],T_Shipments[Part Name],$A47,T_Shipments[Effective_Week],6))</f>
        <v/>
      </c>
      <c r="H47">
        <f>IF(COUNTIF(Material_Detail!$DE:$DE,$A47)&gt;0,IF(ISNUMBER(SEARCH("[済]",INDEX(Material_Detail!$D:$DC,MATCH($A47,Material_Detail!$DE:$DE,0)+1,7))),0,IFERROR(INDEX(Material_Detail!$D:$DC,MATCH($A47,Material_Detail!$DE:$DE,0),7),0)),SUMIFS(T_Shipments[Confirmed_Qty],T_Shipments[Part Name],$A47,T_Shipments[Effective_Week],7))</f>
        <v/>
      </c>
      <c r="I47">
        <f>IF(COUNTIF(Material_Detail!$DE:$DE,$A47)&gt;0,IF(ISNUMBER(SEARCH("[済]",INDEX(Material_Detail!$D:$DC,MATCH($A47,Material_Detail!$DE:$DE,0)+1,8))),0,IFERROR(INDEX(Material_Detail!$D:$DC,MATCH($A47,Material_Detail!$DE:$DE,0),8),0)),SUMIFS(T_Shipments[Confirmed_Qty],T_Shipments[Part Name],$A47,T_Shipments[Effective_Week],8))</f>
        <v/>
      </c>
      <c r="J47">
        <f>IF(COUNTIF(Material_Detail!$DE:$DE,$A47)&gt;0,IF(ISNUMBER(SEARCH("[済]",INDEX(Material_Detail!$D:$DC,MATCH($A47,Material_Detail!$DE:$DE,0)+1,9))),0,IFERROR(INDEX(Material_Detail!$D:$DC,MATCH($A47,Material_Detail!$DE:$DE,0),9),0)),SUMIFS(T_Shipments[Confirmed_Qty],T_Shipments[Part Name],$A47,T_Shipments[Effective_Week],9))</f>
        <v/>
      </c>
      <c r="K47">
        <f>IF(COUNTIF(Material_Detail!$DE:$DE,$A47)&gt;0,IF(ISNUMBER(SEARCH("[済]",INDEX(Material_Detail!$D:$DC,MATCH($A47,Material_Detail!$DE:$DE,0)+1,10))),0,IFERROR(INDEX(Material_Detail!$D:$DC,MATCH($A47,Material_Detail!$DE:$DE,0),10),0)),SUMIFS(T_Shipments[Confirmed_Qty],T_Shipments[Part Name],$A47,T_Shipments[Effective_Week],10))</f>
        <v/>
      </c>
      <c r="L47">
        <f>IF(COUNTIF(Material_Detail!$DE:$DE,$A47)&gt;0,IF(ISNUMBER(SEARCH("[済]",INDEX(Material_Detail!$D:$DC,MATCH($A47,Material_Detail!$DE:$DE,0)+1,11))),0,IFERROR(INDEX(Material_Detail!$D:$DC,MATCH($A47,Material_Detail!$DE:$DE,0),11),0)),SUMIFS(T_Shipments[Confirmed_Qty],T_Shipments[Part Name],$A47,T_Shipments[Effective_Week],11))</f>
        <v/>
      </c>
      <c r="M47">
        <f>IF(COUNTIF(Material_Detail!$DE:$DE,$A47)&gt;0,IF(ISNUMBER(SEARCH("[済]",INDEX(Material_Detail!$D:$DC,MATCH($A47,Material_Detail!$DE:$DE,0)+1,12))),0,IFERROR(INDEX(Material_Detail!$D:$DC,MATCH($A47,Material_Detail!$DE:$DE,0),12),0)),SUMIFS(T_Shipments[Confirmed_Qty],T_Shipments[Part Name],$A47,T_Shipments[Effective_Week],12))</f>
        <v/>
      </c>
      <c r="N47">
        <f>IF(COUNTIF(Material_Detail!$DE:$DE,$A47)&gt;0,IF(ISNUMBER(SEARCH("[済]",INDEX(Material_Detail!$D:$DC,MATCH($A47,Material_Detail!$DE:$DE,0)+1,13))),0,IFERROR(INDEX(Material_Detail!$D:$DC,MATCH($A47,Material_Detail!$DE:$DE,0),13),0)),SUMIFS(T_Shipments[Confirmed_Qty],T_Shipments[Part Name],$A47,T_Shipments[Effective_Week],13))</f>
        <v/>
      </c>
      <c r="O47">
        <f>IF(COUNTIF(Material_Detail!$DE:$DE,$A47)&gt;0,IF(ISNUMBER(SEARCH("[済]",INDEX(Material_Detail!$D:$DC,MATCH($A47,Material_Detail!$DE:$DE,0)+1,14))),0,IFERROR(INDEX(Material_Detail!$D:$DC,MATCH($A47,Material_Detail!$DE:$DE,0),14),0)),SUMIFS(T_Shipments[Confirmed_Qty],T_Shipments[Part Name],$A47,T_Shipments[Effective_Week],14))</f>
        <v/>
      </c>
      <c r="P47">
        <f>IF(COUNTIF(Material_Detail!$DE:$DE,$A47)&gt;0,IF(ISNUMBER(SEARCH("[済]",INDEX(Material_Detail!$D:$DC,MATCH($A47,Material_Detail!$DE:$DE,0)+1,15))),0,IFERROR(INDEX(Material_Detail!$D:$DC,MATCH($A47,Material_Detail!$DE:$DE,0),15),0)),SUMIFS(T_Shipments[Confirmed_Qty],T_Shipments[Part Name],$A47,T_Shipments[Effective_Week],15))</f>
        <v/>
      </c>
      <c r="Q47">
        <f>IF(COUNTIF(Material_Detail!$DE:$DE,$A47)&gt;0,IF(ISNUMBER(SEARCH("[済]",INDEX(Material_Detail!$D:$DC,MATCH($A47,Material_Detail!$DE:$DE,0)+1,16))),0,IFERROR(INDEX(Material_Detail!$D:$DC,MATCH($A47,Material_Detail!$DE:$DE,0),16),0)),SUMIFS(T_Shipments[Confirmed_Qty],T_Shipments[Part Name],$A47,T_Shipments[Effective_Week],16))</f>
        <v/>
      </c>
      <c r="R47">
        <f>IF(COUNTIF(Material_Detail!$DE:$DE,$A47)&gt;0,IF(ISNUMBER(SEARCH("[済]",INDEX(Material_Detail!$D:$DC,MATCH($A47,Material_Detail!$DE:$DE,0)+1,17))),0,IFERROR(INDEX(Material_Detail!$D:$DC,MATCH($A47,Material_Detail!$DE:$DE,0),17),0)),SUMIFS(T_Shipments[Confirmed_Qty],T_Shipments[Part Name],$A47,T_Shipments[Effective_Week],17))</f>
        <v/>
      </c>
      <c r="S47">
        <f>IF(COUNTIF(Material_Detail!$DE:$DE,$A47)&gt;0,IF(ISNUMBER(SEARCH("[済]",INDEX(Material_Detail!$D:$DC,MATCH($A47,Material_Detail!$DE:$DE,0)+1,18))),0,IFERROR(INDEX(Material_Detail!$D:$DC,MATCH($A47,Material_Detail!$DE:$DE,0),18),0)),SUMIFS(T_Shipments[Confirmed_Qty],T_Shipments[Part Name],$A47,T_Shipments[Effective_Week],18))</f>
        <v/>
      </c>
      <c r="T47">
        <f>IF(COUNTIF(Material_Detail!$DE:$DE,$A47)&gt;0,IF(ISNUMBER(SEARCH("[済]",INDEX(Material_Detail!$D:$DC,MATCH($A47,Material_Detail!$DE:$DE,0)+1,19))),0,IFERROR(INDEX(Material_Detail!$D:$DC,MATCH($A47,Material_Detail!$DE:$DE,0),19),0)),SUMIFS(T_Shipments[Confirmed_Qty],T_Shipments[Part Name],$A47,T_Shipments[Effective_Week],19))</f>
        <v/>
      </c>
      <c r="U47">
        <f>IF(COUNTIF(Material_Detail!$DE:$DE,$A47)&gt;0,IF(ISNUMBER(SEARCH("[済]",INDEX(Material_Detail!$D:$DC,MATCH($A47,Material_Detail!$DE:$DE,0)+1,20))),0,IFERROR(INDEX(Material_Detail!$D:$DC,MATCH($A47,Material_Detail!$DE:$DE,0),20),0)),SUMIFS(T_Shipments[Confirmed_Qty],T_Shipments[Part Name],$A47,T_Shipments[Effective_Week],20))</f>
        <v/>
      </c>
      <c r="V47">
        <f>IF(COUNTIF(Material_Detail!$DE:$DE,$A47)&gt;0,IF(ISNUMBER(SEARCH("[済]",INDEX(Material_Detail!$D:$DC,MATCH($A47,Material_Detail!$DE:$DE,0)+1,21))),0,IFERROR(INDEX(Material_Detail!$D:$DC,MATCH($A47,Material_Detail!$DE:$DE,0),21),0)),SUMIFS(T_Shipments[Confirmed_Qty],T_Shipments[Part Name],$A47,T_Shipments[Effective_Week],21))</f>
        <v/>
      </c>
      <c r="W47">
        <f>IF(COUNTIF(Material_Detail!$DE:$DE,$A47)&gt;0,IF(ISNUMBER(SEARCH("[済]",INDEX(Material_Detail!$D:$DC,MATCH($A47,Material_Detail!$DE:$DE,0)+1,22))),0,IFERROR(INDEX(Material_Detail!$D:$DC,MATCH($A47,Material_Detail!$DE:$DE,0),22),0)),SUMIFS(T_Shipments[Confirmed_Qty],T_Shipments[Part Name],$A47,T_Shipments[Effective_Week],22))</f>
        <v/>
      </c>
      <c r="X47">
        <f>IF(COUNTIF(Material_Detail!$DE:$DE,$A47)&gt;0,IF(ISNUMBER(SEARCH("[済]",INDEX(Material_Detail!$D:$DC,MATCH($A47,Material_Detail!$DE:$DE,0)+1,23))),0,IFERROR(INDEX(Material_Detail!$D:$DC,MATCH($A47,Material_Detail!$DE:$DE,0),23),0)),SUMIFS(T_Shipments[Confirmed_Qty],T_Shipments[Part Name],$A47,T_Shipments[Effective_Week],23))</f>
        <v/>
      </c>
      <c r="Y47">
        <f>IF(COUNTIF(Material_Detail!$DE:$DE,$A47)&gt;0,IF(ISNUMBER(SEARCH("[済]",INDEX(Material_Detail!$D:$DC,MATCH($A47,Material_Detail!$DE:$DE,0)+1,24))),0,IFERROR(INDEX(Material_Detail!$D:$DC,MATCH($A47,Material_Detail!$DE:$DE,0),24),0)),SUMIFS(T_Shipments[Confirmed_Qty],T_Shipments[Part Name],$A47,T_Shipments[Effective_Week],24))</f>
        <v/>
      </c>
      <c r="Z47">
        <f>IF(COUNTIF(Material_Detail!$DE:$DE,$A47)&gt;0,IF(ISNUMBER(SEARCH("[済]",INDEX(Material_Detail!$D:$DC,MATCH($A47,Material_Detail!$DE:$DE,0)+1,25))),0,IFERROR(INDEX(Material_Detail!$D:$DC,MATCH($A47,Material_Detail!$DE:$DE,0),25),0)),SUMIFS(T_Shipments[Confirmed_Qty],T_Shipments[Part Name],$A47,T_Shipments[Effective_Week],25))</f>
        <v/>
      </c>
      <c r="AA47">
        <f>IF(COUNTIF(Material_Detail!$DE:$DE,$A47)&gt;0,IF(ISNUMBER(SEARCH("[済]",INDEX(Material_Detail!$D:$DC,MATCH($A47,Material_Detail!$DE:$DE,0)+1,26))),0,IFERROR(INDEX(Material_Detail!$D:$DC,MATCH($A47,Material_Detail!$DE:$DE,0),26),0)),SUMIFS(T_Shipments[Confirmed_Qty],T_Shipments[Part Name],$A47,T_Shipments[Effective_Week],26))</f>
        <v/>
      </c>
      <c r="AB47">
        <f>IF(COUNTIF(Material_Detail!$DE:$DE,$A47)&gt;0,IF(ISNUMBER(SEARCH("[済]",INDEX(Material_Detail!$D:$DC,MATCH($A47,Material_Detail!$DE:$DE,0)+1,27))),0,IFERROR(INDEX(Material_Detail!$D:$DC,MATCH($A47,Material_Detail!$DE:$DE,0),27),0)),SUMIFS(T_Shipments[Confirmed_Qty],T_Shipments[Part Name],$A47,T_Shipments[Effective_Week],27))</f>
        <v/>
      </c>
      <c r="AC47">
        <f>IF(COUNTIF(Material_Detail!$DE:$DE,$A47)&gt;0,IF(ISNUMBER(SEARCH("[済]",INDEX(Material_Detail!$D:$DC,MATCH($A47,Material_Detail!$DE:$DE,0)+1,28))),0,IFERROR(INDEX(Material_Detail!$D:$DC,MATCH($A47,Material_Detail!$DE:$DE,0),28),0)),SUMIFS(T_Shipments[Confirmed_Qty],T_Shipments[Part Name],$A47,T_Shipments[Effective_Week],28))</f>
        <v/>
      </c>
      <c r="AD47">
        <f>IF(COUNTIF(Material_Detail!$DE:$DE,$A47)&gt;0,IF(ISNUMBER(SEARCH("[済]",INDEX(Material_Detail!$D:$DC,MATCH($A47,Material_Detail!$DE:$DE,0)+1,29))),0,IFERROR(INDEX(Material_Detail!$D:$DC,MATCH($A47,Material_Detail!$DE:$DE,0),29),0)),SUMIFS(T_Shipments[Confirmed_Qty],T_Shipments[Part Name],$A47,T_Shipments[Effective_Week],29))</f>
        <v/>
      </c>
      <c r="AE47">
        <f>IF(COUNTIF(Material_Detail!$DE:$DE,$A47)&gt;0,IF(ISNUMBER(SEARCH("[済]",INDEX(Material_Detail!$D:$DC,MATCH($A47,Material_Detail!$DE:$DE,0)+1,30))),0,IFERROR(INDEX(Material_Detail!$D:$DC,MATCH($A47,Material_Detail!$DE:$DE,0),30),0)),SUMIFS(T_Shipments[Confirmed_Qty],T_Shipments[Part Name],$A47,T_Shipments[Effective_Week],30))</f>
        <v/>
      </c>
      <c r="AF47">
        <f>IF(COUNTIF(Material_Detail!$DE:$DE,$A47)&gt;0,IF(ISNUMBER(SEARCH("[済]",INDEX(Material_Detail!$D:$DC,MATCH($A47,Material_Detail!$DE:$DE,0)+1,31))),0,IFERROR(INDEX(Material_Detail!$D:$DC,MATCH($A47,Material_Detail!$DE:$DE,0),31),0)),SUMIFS(T_Shipments[Confirmed_Qty],T_Shipments[Part Name],$A47,T_Shipments[Effective_Week],31))</f>
        <v/>
      </c>
      <c r="AG47">
        <f>IF(COUNTIF(Material_Detail!$DE:$DE,$A47)&gt;0,IF(ISNUMBER(SEARCH("[済]",INDEX(Material_Detail!$D:$DC,MATCH($A47,Material_Detail!$DE:$DE,0)+1,32))),0,IFERROR(INDEX(Material_Detail!$D:$DC,MATCH($A47,Material_Detail!$DE:$DE,0),32),0)),SUMIFS(T_Shipments[Confirmed_Qty],T_Shipments[Part Name],$A47,T_Shipments[Effective_Week],32))</f>
        <v/>
      </c>
      <c r="AH47">
        <f>IF(COUNTIF(Material_Detail!$DE:$DE,$A47)&gt;0,IF(ISNUMBER(SEARCH("[済]",INDEX(Material_Detail!$D:$DC,MATCH($A47,Material_Detail!$DE:$DE,0)+1,33))),0,IFERROR(INDEX(Material_Detail!$D:$DC,MATCH($A47,Material_Detail!$DE:$DE,0),33),0)),SUMIFS(T_Shipments[Confirmed_Qty],T_Shipments[Part Name],$A47,T_Shipments[Effective_Week],33))</f>
        <v/>
      </c>
      <c r="AI47">
        <f>IF(COUNTIF(Material_Detail!$DE:$DE,$A47)&gt;0,IF(ISNUMBER(SEARCH("[済]",INDEX(Material_Detail!$D:$DC,MATCH($A47,Material_Detail!$DE:$DE,0)+1,34))),0,IFERROR(INDEX(Material_Detail!$D:$DC,MATCH($A47,Material_Detail!$DE:$DE,0),34),0)),SUMIFS(T_Shipments[Confirmed_Qty],T_Shipments[Part Name],$A47,T_Shipments[Effective_Week],34))</f>
        <v/>
      </c>
      <c r="AJ47">
        <f>IF(COUNTIF(Material_Detail!$DE:$DE,$A47)&gt;0,IF(ISNUMBER(SEARCH("[済]",INDEX(Material_Detail!$D:$DC,MATCH($A47,Material_Detail!$DE:$DE,0)+1,35))),0,IFERROR(INDEX(Material_Detail!$D:$DC,MATCH($A47,Material_Detail!$DE:$DE,0),35),0)),SUMIFS(T_Shipments[Confirmed_Qty],T_Shipments[Part Name],$A47,T_Shipments[Effective_Week],35))</f>
        <v/>
      </c>
      <c r="AK47">
        <f>IF(COUNTIF(Material_Detail!$DE:$DE,$A47)&gt;0,IF(ISNUMBER(SEARCH("[済]",INDEX(Material_Detail!$D:$DC,MATCH($A47,Material_Detail!$DE:$DE,0)+1,36))),0,IFERROR(INDEX(Material_Detail!$D:$DC,MATCH($A47,Material_Detail!$DE:$DE,0),36),0)),SUMIFS(T_Shipments[Confirmed_Qty],T_Shipments[Part Name],$A47,T_Shipments[Effective_Week],36))</f>
        <v/>
      </c>
      <c r="AL47">
        <f>IF(COUNTIF(Material_Detail!$DE:$DE,$A47)&gt;0,IF(ISNUMBER(SEARCH("[済]",INDEX(Material_Detail!$D:$DC,MATCH($A47,Material_Detail!$DE:$DE,0)+1,37))),0,IFERROR(INDEX(Material_Detail!$D:$DC,MATCH($A47,Material_Detail!$DE:$DE,0),37),0)),SUMIFS(T_Shipments[Confirmed_Qty],T_Shipments[Part Name],$A47,T_Shipments[Effective_Week],37))</f>
        <v/>
      </c>
      <c r="AM47">
        <f>IF(COUNTIF(Material_Detail!$DE:$DE,$A47)&gt;0,IF(ISNUMBER(SEARCH("[済]",INDEX(Material_Detail!$D:$DC,MATCH($A47,Material_Detail!$DE:$DE,0)+1,38))),0,IFERROR(INDEX(Material_Detail!$D:$DC,MATCH($A47,Material_Detail!$DE:$DE,0),38),0)),SUMIFS(T_Shipments[Confirmed_Qty],T_Shipments[Part Name],$A47,T_Shipments[Effective_Week],38))</f>
        <v/>
      </c>
      <c r="AN47">
        <f>IF(COUNTIF(Material_Detail!$DE:$DE,$A47)&gt;0,IF(ISNUMBER(SEARCH("[済]",INDEX(Material_Detail!$D:$DC,MATCH($A47,Material_Detail!$DE:$DE,0)+1,39))),0,IFERROR(INDEX(Material_Detail!$D:$DC,MATCH($A47,Material_Detail!$DE:$DE,0),39),0)),SUMIFS(T_Shipments[Confirmed_Qty],T_Shipments[Part Name],$A47,T_Shipments[Effective_Week],39))</f>
        <v/>
      </c>
      <c r="AO47">
        <f>IF(COUNTIF(Material_Detail!$DE:$DE,$A47)&gt;0,IF(ISNUMBER(SEARCH("[済]",INDEX(Material_Detail!$D:$DC,MATCH($A47,Material_Detail!$DE:$DE,0)+1,40))),0,IFERROR(INDEX(Material_Detail!$D:$DC,MATCH($A47,Material_Detail!$DE:$DE,0),40),0)),SUMIFS(T_Shipments[Confirmed_Qty],T_Shipments[Part Name],$A47,T_Shipments[Effective_Week],40))</f>
        <v/>
      </c>
      <c r="AP47">
        <f>IF(COUNTIF(Material_Detail!$DE:$DE,$A47)&gt;0,IF(ISNUMBER(SEARCH("[済]",INDEX(Material_Detail!$D:$DC,MATCH($A47,Material_Detail!$DE:$DE,0)+1,41))),0,IFERROR(INDEX(Material_Detail!$D:$DC,MATCH($A47,Material_Detail!$DE:$DE,0),41),0)),SUMIFS(T_Shipments[Confirmed_Qty],T_Shipments[Part Name],$A47,T_Shipments[Effective_Week],41))</f>
        <v/>
      </c>
      <c r="AQ47">
        <f>IF(COUNTIF(Material_Detail!$DE:$DE,$A47)&gt;0,IF(ISNUMBER(SEARCH("[済]",INDEX(Material_Detail!$D:$DC,MATCH($A47,Material_Detail!$DE:$DE,0)+1,42))),0,IFERROR(INDEX(Material_Detail!$D:$DC,MATCH($A47,Material_Detail!$DE:$DE,0),42),0)),SUMIFS(T_Shipments[Confirmed_Qty],T_Shipments[Part Name],$A47,T_Shipments[Effective_Week],42))</f>
        <v/>
      </c>
      <c r="AR47">
        <f>IF(COUNTIF(Material_Detail!$DE:$DE,$A47)&gt;0,IF(ISNUMBER(SEARCH("[済]",INDEX(Material_Detail!$D:$DC,MATCH($A47,Material_Detail!$DE:$DE,0)+1,43))),0,IFERROR(INDEX(Material_Detail!$D:$DC,MATCH($A47,Material_Detail!$DE:$DE,0),43),0)),SUMIFS(T_Shipments[Confirmed_Qty],T_Shipments[Part Name],$A47,T_Shipments[Effective_Week],43))</f>
        <v/>
      </c>
      <c r="AS47">
        <f>IF(COUNTIF(Material_Detail!$DE:$DE,$A47)&gt;0,IF(ISNUMBER(SEARCH("[済]",INDEX(Material_Detail!$D:$DC,MATCH($A47,Material_Detail!$DE:$DE,0)+1,44))),0,IFERROR(INDEX(Material_Detail!$D:$DC,MATCH($A47,Material_Detail!$DE:$DE,0),44),0)),SUMIFS(T_Shipments[Confirmed_Qty],T_Shipments[Part Name],$A47,T_Shipments[Effective_Week],44))</f>
        <v/>
      </c>
      <c r="AT47">
        <f>IF(COUNTIF(Material_Detail!$DE:$DE,$A47)&gt;0,IF(ISNUMBER(SEARCH("[済]",INDEX(Material_Detail!$D:$DC,MATCH($A47,Material_Detail!$DE:$DE,0)+1,45))),0,IFERROR(INDEX(Material_Detail!$D:$DC,MATCH($A47,Material_Detail!$DE:$DE,0),45),0)),SUMIFS(T_Shipments[Confirmed_Qty],T_Shipments[Part Name],$A47,T_Shipments[Effective_Week],45))</f>
        <v/>
      </c>
      <c r="AU47">
        <f>IF(COUNTIF(Material_Detail!$DE:$DE,$A47)&gt;0,IF(ISNUMBER(SEARCH("[済]",INDEX(Material_Detail!$D:$DC,MATCH($A47,Material_Detail!$DE:$DE,0)+1,46))),0,IFERROR(INDEX(Material_Detail!$D:$DC,MATCH($A47,Material_Detail!$DE:$DE,0),46),0)),SUMIFS(T_Shipments[Confirmed_Qty],T_Shipments[Part Name],$A47,T_Shipments[Effective_Week],46))</f>
        <v/>
      </c>
      <c r="AV47">
        <f>IF(COUNTIF(Material_Detail!$DE:$DE,$A47)&gt;0,IF(ISNUMBER(SEARCH("[済]",INDEX(Material_Detail!$D:$DC,MATCH($A47,Material_Detail!$DE:$DE,0)+1,47))),0,IFERROR(INDEX(Material_Detail!$D:$DC,MATCH($A47,Material_Detail!$DE:$DE,0),47),0)),SUMIFS(T_Shipments[Confirmed_Qty],T_Shipments[Part Name],$A47,T_Shipments[Effective_Week],47))</f>
        <v/>
      </c>
      <c r="AW47">
        <f>IF(COUNTIF(Material_Detail!$DE:$DE,$A47)&gt;0,IF(ISNUMBER(SEARCH("[済]",INDEX(Material_Detail!$D:$DC,MATCH($A47,Material_Detail!$DE:$DE,0)+1,48))),0,IFERROR(INDEX(Material_Detail!$D:$DC,MATCH($A47,Material_Detail!$DE:$DE,0),48),0)),SUMIFS(T_Shipments[Confirmed_Qty],T_Shipments[Part Name],$A47,T_Shipments[Effective_Week],48))</f>
        <v/>
      </c>
      <c r="AX47">
        <f>IF(COUNTIF(Material_Detail!$DE:$DE,$A47)&gt;0,IF(ISNUMBER(SEARCH("[済]",INDEX(Material_Detail!$D:$DC,MATCH($A47,Material_Detail!$DE:$DE,0)+1,49))),0,IFERROR(INDEX(Material_Detail!$D:$DC,MATCH($A47,Material_Detail!$DE:$DE,0),49),0)),SUMIFS(T_Shipments[Confirmed_Qty],T_Shipments[Part Name],$A47,T_Shipments[Effective_Week],49))</f>
        <v/>
      </c>
      <c r="AY47">
        <f>IF(COUNTIF(Material_Detail!$DE:$DE,$A47)&gt;0,IF(ISNUMBER(SEARCH("[済]",INDEX(Material_Detail!$D:$DC,MATCH($A47,Material_Detail!$DE:$DE,0)+1,50))),0,IFERROR(INDEX(Material_Detail!$D:$DC,MATCH($A47,Material_Detail!$DE:$DE,0),50),0)),SUMIFS(T_Shipments[Confirmed_Qty],T_Shipments[Part Name],$A47,T_Shipments[Effective_Week],50))</f>
        <v/>
      </c>
      <c r="AZ47">
        <f>IF(COUNTIF(Material_Detail!$DE:$DE,$A47)&gt;0,IF(ISNUMBER(SEARCH("[済]",INDEX(Material_Detail!$D:$DC,MATCH($A47,Material_Detail!$DE:$DE,0)+1,51))),0,IFERROR(INDEX(Material_Detail!$D:$DC,MATCH($A47,Material_Detail!$DE:$DE,0),51),0)),SUMIFS(T_Shipments[Confirmed_Qty],T_Shipments[Part Name],$A47,T_Shipments[Effective_Week],51))</f>
        <v/>
      </c>
      <c r="BA47">
        <f>IF(COUNTIF(Material_Detail!$DE:$DE,$A47)&gt;0,IF(ISNUMBER(SEARCH("[済]",INDEX(Material_Detail!$D:$DC,MATCH($A47,Material_Detail!$DE:$DE,0)+1,52))),0,IFERROR(INDEX(Material_Detail!$D:$DC,MATCH($A47,Material_Detail!$DE:$DE,0),52),0)),SUMIFS(T_Shipments[Confirmed_Qty],T_Shipments[Part Name],$A47,T_Shipments[Effective_Week],52))</f>
        <v/>
      </c>
      <c r="BB47">
        <f>IF(COUNTIF(Material_Detail!$DE:$DE,$A47)&gt;0,IF(ISNUMBER(SEARCH("[済]",INDEX(Material_Detail!$D:$DC,MATCH($A47,Material_Detail!$DE:$DE,0)+1,53))),0,IFERROR(INDEX(Material_Detail!$D:$DC,MATCH($A47,Material_Detail!$DE:$DE,0),53),0)),SUMIFS(T_Shipments[Confirmed_Qty],T_Shipments[Part Name],$A47,T_Shipments[Effective_Week],53))</f>
        <v/>
      </c>
      <c r="BC47">
        <f>IF(COUNTIF(Material_Detail!$DE:$DE,$A47)&gt;0,IF(ISNUMBER(SEARCH("[済]",INDEX(Material_Detail!$D:$DC,MATCH($A47,Material_Detail!$DE:$DE,0)+1,54))),0,IFERROR(INDEX(Material_Detail!$D:$DC,MATCH($A47,Material_Detail!$DE:$DE,0),54),0)),SUMIFS(T_Shipments[Confirmed_Qty],T_Shipments[Part Name],$A47,T_Shipments[Effective_Week],54))</f>
        <v/>
      </c>
      <c r="BD47">
        <f>IF(COUNTIF(Material_Detail!$DE:$DE,$A47)&gt;0,IF(ISNUMBER(SEARCH("[済]",INDEX(Material_Detail!$D:$DC,MATCH($A47,Material_Detail!$DE:$DE,0)+1,55))),0,IFERROR(INDEX(Material_Detail!$D:$DC,MATCH($A47,Material_Detail!$DE:$DE,0),55),0)),SUMIFS(T_Shipments[Confirmed_Qty],T_Shipments[Part Name],$A47,T_Shipments[Effective_Week],55))</f>
        <v/>
      </c>
      <c r="BE47">
        <f>IF(COUNTIF(Material_Detail!$DE:$DE,$A47)&gt;0,IF(ISNUMBER(SEARCH("[済]",INDEX(Material_Detail!$D:$DC,MATCH($A47,Material_Detail!$DE:$DE,0)+1,56))),0,IFERROR(INDEX(Material_Detail!$D:$DC,MATCH($A47,Material_Detail!$DE:$DE,0),56),0)),SUMIFS(T_Shipments[Confirmed_Qty],T_Shipments[Part Name],$A47,T_Shipments[Effective_Week],56))</f>
        <v/>
      </c>
      <c r="BF47">
        <f>IF(COUNTIF(Material_Detail!$DE:$DE,$A47)&gt;0,IF(ISNUMBER(SEARCH("[済]",INDEX(Material_Detail!$D:$DC,MATCH($A47,Material_Detail!$DE:$DE,0)+1,57))),0,IFERROR(INDEX(Material_Detail!$D:$DC,MATCH($A47,Material_Detail!$DE:$DE,0),57),0)),SUMIFS(T_Shipments[Confirmed_Qty],T_Shipments[Part Name],$A47,T_Shipments[Effective_Week],57))</f>
        <v/>
      </c>
      <c r="BG47">
        <f>IF(COUNTIF(Material_Detail!$DE:$DE,$A47)&gt;0,IF(ISNUMBER(SEARCH("[済]",INDEX(Material_Detail!$D:$DC,MATCH($A47,Material_Detail!$DE:$DE,0)+1,58))),0,IFERROR(INDEX(Material_Detail!$D:$DC,MATCH($A47,Material_Detail!$DE:$DE,0),58),0)),SUMIFS(T_Shipments[Confirmed_Qty],T_Shipments[Part Name],$A47,T_Shipments[Effective_Week],58))</f>
        <v/>
      </c>
      <c r="BH47">
        <f>IF(COUNTIF(Material_Detail!$DE:$DE,$A47)&gt;0,IF(ISNUMBER(SEARCH("[済]",INDEX(Material_Detail!$D:$DC,MATCH($A47,Material_Detail!$DE:$DE,0)+1,59))),0,IFERROR(INDEX(Material_Detail!$D:$DC,MATCH($A47,Material_Detail!$DE:$DE,0),59),0)),SUMIFS(T_Shipments[Confirmed_Qty],T_Shipments[Part Name],$A47,T_Shipments[Effective_Week],59))</f>
        <v/>
      </c>
      <c r="BI47">
        <f>IF(COUNTIF(Material_Detail!$DE:$DE,$A47)&gt;0,IF(ISNUMBER(SEARCH("[済]",INDEX(Material_Detail!$D:$DC,MATCH($A47,Material_Detail!$DE:$DE,0)+1,60))),0,IFERROR(INDEX(Material_Detail!$D:$DC,MATCH($A47,Material_Detail!$DE:$DE,0),60),0)),SUMIFS(T_Shipments[Confirmed_Qty],T_Shipments[Part Name],$A47,T_Shipments[Effective_Week],60))</f>
        <v/>
      </c>
      <c r="BJ47">
        <f>IF(COUNTIF(Material_Detail!$DE:$DE,$A47)&gt;0,IF(ISNUMBER(SEARCH("[済]",INDEX(Material_Detail!$D:$DC,MATCH($A47,Material_Detail!$DE:$DE,0)+1,61))),0,IFERROR(INDEX(Material_Detail!$D:$DC,MATCH($A47,Material_Detail!$DE:$DE,0),61),0)),SUMIFS(T_Shipments[Confirmed_Qty],T_Shipments[Part Name],$A47,T_Shipments[Effective_Week],61))</f>
        <v/>
      </c>
      <c r="BK47">
        <f>IF(COUNTIF(Material_Detail!$DE:$DE,$A47)&gt;0,IF(ISNUMBER(SEARCH("[済]",INDEX(Material_Detail!$D:$DC,MATCH($A47,Material_Detail!$DE:$DE,0)+1,62))),0,IFERROR(INDEX(Material_Detail!$D:$DC,MATCH($A47,Material_Detail!$DE:$DE,0),62),0)),SUMIFS(T_Shipments[Confirmed_Qty],T_Shipments[Part Name],$A47,T_Shipments[Effective_Week],62))</f>
        <v/>
      </c>
      <c r="BL47">
        <f>IF(COUNTIF(Material_Detail!$DE:$DE,$A47)&gt;0,IF(ISNUMBER(SEARCH("[済]",INDEX(Material_Detail!$D:$DC,MATCH($A47,Material_Detail!$DE:$DE,0)+1,63))),0,IFERROR(INDEX(Material_Detail!$D:$DC,MATCH($A47,Material_Detail!$DE:$DE,0),63),0)),SUMIFS(T_Shipments[Confirmed_Qty],T_Shipments[Part Name],$A47,T_Shipments[Effective_Week],63))</f>
        <v/>
      </c>
      <c r="BM47">
        <f>IF(COUNTIF(Material_Detail!$DE:$DE,$A47)&gt;0,IF(ISNUMBER(SEARCH("[済]",INDEX(Material_Detail!$D:$DC,MATCH($A47,Material_Detail!$DE:$DE,0)+1,64))),0,IFERROR(INDEX(Material_Detail!$D:$DC,MATCH($A47,Material_Detail!$DE:$DE,0),64),0)),SUMIFS(T_Shipments[Confirmed_Qty],T_Shipments[Part Name],$A47,T_Shipments[Effective_Week],64))</f>
        <v/>
      </c>
      <c r="BN47">
        <f>IF(COUNTIF(Material_Detail!$DE:$DE,$A47)&gt;0,IF(ISNUMBER(SEARCH("[済]",INDEX(Material_Detail!$D:$DC,MATCH($A47,Material_Detail!$DE:$DE,0)+1,65))),0,IFERROR(INDEX(Material_Detail!$D:$DC,MATCH($A47,Material_Detail!$DE:$DE,0),65),0)),SUMIFS(T_Shipments[Confirmed_Qty],T_Shipments[Part Name],$A47,T_Shipments[Effective_Week],65))</f>
        <v/>
      </c>
      <c r="BO47">
        <f>IF(COUNTIF(Material_Detail!$DE:$DE,$A47)&gt;0,IF(ISNUMBER(SEARCH("[済]",INDEX(Material_Detail!$D:$DC,MATCH($A47,Material_Detail!$DE:$DE,0)+1,66))),0,IFERROR(INDEX(Material_Detail!$D:$DC,MATCH($A47,Material_Detail!$DE:$DE,0),66),0)),SUMIFS(T_Shipments[Confirmed_Qty],T_Shipments[Part Name],$A47,T_Shipments[Effective_Week],66))</f>
        <v/>
      </c>
      <c r="BP47">
        <f>IF(COUNTIF(Material_Detail!$DE:$DE,$A47)&gt;0,IF(ISNUMBER(SEARCH("[済]",INDEX(Material_Detail!$D:$DC,MATCH($A47,Material_Detail!$DE:$DE,0)+1,67))),0,IFERROR(INDEX(Material_Detail!$D:$DC,MATCH($A47,Material_Detail!$DE:$DE,0),67),0)),SUMIFS(T_Shipments[Confirmed_Qty],T_Shipments[Part Name],$A47,T_Shipments[Effective_Week],67))</f>
        <v/>
      </c>
      <c r="BQ47">
        <f>IF(COUNTIF(Material_Detail!$DE:$DE,$A47)&gt;0,IF(ISNUMBER(SEARCH("[済]",INDEX(Material_Detail!$D:$DC,MATCH($A47,Material_Detail!$DE:$DE,0)+1,68))),0,IFERROR(INDEX(Material_Detail!$D:$DC,MATCH($A47,Material_Detail!$DE:$DE,0),68),0)),SUMIFS(T_Shipments[Confirmed_Qty],T_Shipments[Part Name],$A47,T_Shipments[Effective_Week],68))</f>
        <v/>
      </c>
      <c r="BR47">
        <f>IF(COUNTIF(Material_Detail!$DE:$DE,$A47)&gt;0,IF(ISNUMBER(SEARCH("[済]",INDEX(Material_Detail!$D:$DC,MATCH($A47,Material_Detail!$DE:$DE,0)+1,69))),0,IFERROR(INDEX(Material_Detail!$D:$DC,MATCH($A47,Material_Detail!$DE:$DE,0),69),0)),SUMIFS(T_Shipments[Confirmed_Qty],T_Shipments[Part Name],$A47,T_Shipments[Effective_Week],69))</f>
        <v/>
      </c>
      <c r="BS47">
        <f>IF(COUNTIF(Material_Detail!$DE:$DE,$A47)&gt;0,IF(ISNUMBER(SEARCH("[済]",INDEX(Material_Detail!$D:$DC,MATCH($A47,Material_Detail!$DE:$DE,0)+1,70))),0,IFERROR(INDEX(Material_Detail!$D:$DC,MATCH($A47,Material_Detail!$DE:$DE,0),70),0)),SUMIFS(T_Shipments[Confirmed_Qty],T_Shipments[Part Name],$A47,T_Shipments[Effective_Week],70))</f>
        <v/>
      </c>
      <c r="BT47">
        <f>IF(COUNTIF(Material_Detail!$DE:$DE,$A47)&gt;0,IF(ISNUMBER(SEARCH("[済]",INDEX(Material_Detail!$D:$DC,MATCH($A47,Material_Detail!$DE:$DE,0)+1,71))),0,IFERROR(INDEX(Material_Detail!$D:$DC,MATCH($A47,Material_Detail!$DE:$DE,0),71),0)),SUMIFS(T_Shipments[Confirmed_Qty],T_Shipments[Part Name],$A47,T_Shipments[Effective_Week],71))</f>
        <v/>
      </c>
      <c r="BU47">
        <f>IF(COUNTIF(Material_Detail!$DE:$DE,$A47)&gt;0,IF(ISNUMBER(SEARCH("[済]",INDEX(Material_Detail!$D:$DC,MATCH($A47,Material_Detail!$DE:$DE,0)+1,72))),0,IFERROR(INDEX(Material_Detail!$D:$DC,MATCH($A47,Material_Detail!$DE:$DE,0),72),0)),SUMIFS(T_Shipments[Confirmed_Qty],T_Shipments[Part Name],$A47,T_Shipments[Effective_Week],72))</f>
        <v/>
      </c>
      <c r="BV47">
        <f>IF(COUNTIF(Material_Detail!$DE:$DE,$A47)&gt;0,IF(ISNUMBER(SEARCH("[済]",INDEX(Material_Detail!$D:$DC,MATCH($A47,Material_Detail!$DE:$DE,0)+1,73))),0,IFERROR(INDEX(Material_Detail!$D:$DC,MATCH($A47,Material_Detail!$DE:$DE,0),73),0)),SUMIFS(T_Shipments[Confirmed_Qty],T_Shipments[Part Name],$A47,T_Shipments[Effective_Week],73))</f>
        <v/>
      </c>
      <c r="BW47">
        <f>IF(COUNTIF(Material_Detail!$DE:$DE,$A47)&gt;0,IF(ISNUMBER(SEARCH("[済]",INDEX(Material_Detail!$D:$DC,MATCH($A47,Material_Detail!$DE:$DE,0)+1,74))),0,IFERROR(INDEX(Material_Detail!$D:$DC,MATCH($A47,Material_Detail!$DE:$DE,0),74),0)),SUMIFS(T_Shipments[Confirmed_Qty],T_Shipments[Part Name],$A47,T_Shipments[Effective_Week],74))</f>
        <v/>
      </c>
      <c r="BX47">
        <f>IF(COUNTIF(Material_Detail!$DE:$DE,$A47)&gt;0,IF(ISNUMBER(SEARCH("[済]",INDEX(Material_Detail!$D:$DC,MATCH($A47,Material_Detail!$DE:$DE,0)+1,75))),0,IFERROR(INDEX(Material_Detail!$D:$DC,MATCH($A47,Material_Detail!$DE:$DE,0),75),0)),SUMIFS(T_Shipments[Confirmed_Qty],T_Shipments[Part Name],$A47,T_Shipments[Effective_Week],75))</f>
        <v/>
      </c>
      <c r="BY47">
        <f>IF(COUNTIF(Material_Detail!$DE:$DE,$A47)&gt;0,IF(ISNUMBER(SEARCH("[済]",INDEX(Material_Detail!$D:$DC,MATCH($A47,Material_Detail!$DE:$DE,0)+1,76))),0,IFERROR(INDEX(Material_Detail!$D:$DC,MATCH($A47,Material_Detail!$DE:$DE,0),76),0)),SUMIFS(T_Shipments[Confirmed_Qty],T_Shipments[Part Name],$A47,T_Shipments[Effective_Week],76))</f>
        <v/>
      </c>
      <c r="BZ47">
        <f>IF(COUNTIF(Material_Detail!$DE:$DE,$A47)&gt;0,IF(ISNUMBER(SEARCH("[済]",INDEX(Material_Detail!$D:$DC,MATCH($A47,Material_Detail!$DE:$DE,0)+1,77))),0,IFERROR(INDEX(Material_Detail!$D:$DC,MATCH($A47,Material_Detail!$DE:$DE,0),77),0)),SUMIFS(T_Shipments[Confirmed_Qty],T_Shipments[Part Name],$A47,T_Shipments[Effective_Week],77))</f>
        <v/>
      </c>
      <c r="CA47">
        <f>IF(COUNTIF(Material_Detail!$DE:$DE,$A47)&gt;0,IF(ISNUMBER(SEARCH("[済]",INDEX(Material_Detail!$D:$DC,MATCH($A47,Material_Detail!$DE:$DE,0)+1,78))),0,IFERROR(INDEX(Material_Detail!$D:$DC,MATCH($A47,Material_Detail!$DE:$DE,0),78),0)),SUMIFS(T_Shipments[Confirmed_Qty],T_Shipments[Part Name],$A47,T_Shipments[Effective_Week],78))</f>
        <v/>
      </c>
      <c r="CB47">
        <f>IF(COUNTIF(Material_Detail!$DE:$DE,$A47)&gt;0,IF(ISNUMBER(SEARCH("[済]",INDEX(Material_Detail!$D:$DC,MATCH($A47,Material_Detail!$DE:$DE,0)+1,79))),0,IFERROR(INDEX(Material_Detail!$D:$DC,MATCH($A47,Material_Detail!$DE:$DE,0),79),0)),SUMIFS(T_Shipments[Confirmed_Qty],T_Shipments[Part Name],$A47,T_Shipments[Effective_Week],79))</f>
        <v/>
      </c>
      <c r="CC47">
        <f>IF(COUNTIF(Material_Detail!$DE:$DE,$A47)&gt;0,IF(ISNUMBER(SEARCH("[済]",INDEX(Material_Detail!$D:$DC,MATCH($A47,Material_Detail!$DE:$DE,0)+1,80))),0,IFERROR(INDEX(Material_Detail!$D:$DC,MATCH($A47,Material_Detail!$DE:$DE,0),80),0)),SUMIFS(T_Shipments[Confirmed_Qty],T_Shipments[Part Name],$A47,T_Shipments[Effective_Week],80))</f>
        <v/>
      </c>
      <c r="CD47">
        <f>IF(COUNTIF(Material_Detail!$DE:$DE,$A47)&gt;0,IF(ISNUMBER(SEARCH("[済]",INDEX(Material_Detail!$D:$DC,MATCH($A47,Material_Detail!$DE:$DE,0)+1,81))),0,IFERROR(INDEX(Material_Detail!$D:$DC,MATCH($A47,Material_Detail!$DE:$DE,0),81),0)),SUMIFS(T_Shipments[Confirmed_Qty],T_Shipments[Part Name],$A47,T_Shipments[Effective_Week],81))</f>
        <v/>
      </c>
      <c r="CE47">
        <f>IF(COUNTIF(Material_Detail!$DE:$DE,$A47)&gt;0,IF(ISNUMBER(SEARCH("[済]",INDEX(Material_Detail!$D:$DC,MATCH($A47,Material_Detail!$DE:$DE,0)+1,82))),0,IFERROR(INDEX(Material_Detail!$D:$DC,MATCH($A47,Material_Detail!$DE:$DE,0),82),0)),SUMIFS(T_Shipments[Confirmed_Qty],T_Shipments[Part Name],$A47,T_Shipments[Effective_Week],82))</f>
        <v/>
      </c>
      <c r="CF47">
        <f>IF(COUNTIF(Material_Detail!$DE:$DE,$A47)&gt;0,IF(ISNUMBER(SEARCH("[済]",INDEX(Material_Detail!$D:$DC,MATCH($A47,Material_Detail!$DE:$DE,0)+1,83))),0,IFERROR(INDEX(Material_Detail!$D:$DC,MATCH($A47,Material_Detail!$DE:$DE,0),83),0)),SUMIFS(T_Shipments[Confirmed_Qty],T_Shipments[Part Name],$A47,T_Shipments[Effective_Week],83))</f>
        <v/>
      </c>
      <c r="CG47">
        <f>IF(COUNTIF(Material_Detail!$DE:$DE,$A47)&gt;0,IF(ISNUMBER(SEARCH("[済]",INDEX(Material_Detail!$D:$DC,MATCH($A47,Material_Detail!$DE:$DE,0)+1,84))),0,IFERROR(INDEX(Material_Detail!$D:$DC,MATCH($A47,Material_Detail!$DE:$DE,0),84),0)),SUMIFS(T_Shipments[Confirmed_Qty],T_Shipments[Part Name],$A47,T_Shipments[Effective_Week],84))</f>
        <v/>
      </c>
      <c r="CH47">
        <f>IF(COUNTIF(Material_Detail!$DE:$DE,$A47)&gt;0,IF(ISNUMBER(SEARCH("[済]",INDEX(Material_Detail!$D:$DC,MATCH($A47,Material_Detail!$DE:$DE,0)+1,85))),0,IFERROR(INDEX(Material_Detail!$D:$DC,MATCH($A47,Material_Detail!$DE:$DE,0),85),0)),SUMIFS(T_Shipments[Confirmed_Qty],T_Shipments[Part Name],$A47,T_Shipments[Effective_Week],85))</f>
        <v/>
      </c>
      <c r="CI47">
        <f>IF(COUNTIF(Material_Detail!$DE:$DE,$A47)&gt;0,IF(ISNUMBER(SEARCH("[済]",INDEX(Material_Detail!$D:$DC,MATCH($A47,Material_Detail!$DE:$DE,0)+1,86))),0,IFERROR(INDEX(Material_Detail!$D:$DC,MATCH($A47,Material_Detail!$DE:$DE,0),86),0)),SUMIFS(T_Shipments[Confirmed_Qty],T_Shipments[Part Name],$A47,T_Shipments[Effective_Week],86))</f>
        <v/>
      </c>
      <c r="CJ47">
        <f>IF(COUNTIF(Material_Detail!$DE:$DE,$A47)&gt;0,IF(ISNUMBER(SEARCH("[済]",INDEX(Material_Detail!$D:$DC,MATCH($A47,Material_Detail!$DE:$DE,0)+1,87))),0,IFERROR(INDEX(Material_Detail!$D:$DC,MATCH($A47,Material_Detail!$DE:$DE,0),87),0)),SUMIFS(T_Shipments[Confirmed_Qty],T_Shipments[Part Name],$A47,T_Shipments[Effective_Week],87))</f>
        <v/>
      </c>
      <c r="CK47">
        <f>IF(COUNTIF(Material_Detail!$DE:$DE,$A47)&gt;0,IF(ISNUMBER(SEARCH("[済]",INDEX(Material_Detail!$D:$DC,MATCH($A47,Material_Detail!$DE:$DE,0)+1,88))),0,IFERROR(INDEX(Material_Detail!$D:$DC,MATCH($A47,Material_Detail!$DE:$DE,0),88),0)),SUMIFS(T_Shipments[Confirmed_Qty],T_Shipments[Part Name],$A47,T_Shipments[Effective_Week],88))</f>
        <v/>
      </c>
      <c r="CL47">
        <f>IF(COUNTIF(Material_Detail!$DE:$DE,$A47)&gt;0,IF(ISNUMBER(SEARCH("[済]",INDEX(Material_Detail!$D:$DC,MATCH($A47,Material_Detail!$DE:$DE,0)+1,89))),0,IFERROR(INDEX(Material_Detail!$D:$DC,MATCH($A47,Material_Detail!$DE:$DE,0),89),0)),SUMIFS(T_Shipments[Confirmed_Qty],T_Shipments[Part Name],$A47,T_Shipments[Effective_Week],89))</f>
        <v/>
      </c>
      <c r="CM47">
        <f>IF(COUNTIF(Material_Detail!$DE:$DE,$A47)&gt;0,IF(ISNUMBER(SEARCH("[済]",INDEX(Material_Detail!$D:$DC,MATCH($A47,Material_Detail!$DE:$DE,0)+1,90))),0,IFERROR(INDEX(Material_Detail!$D:$DC,MATCH($A47,Material_Detail!$DE:$DE,0),90),0)),SUMIFS(T_Shipments[Confirmed_Qty],T_Shipments[Part Name],$A47,T_Shipments[Effective_Week],90))</f>
        <v/>
      </c>
      <c r="CN47">
        <f>IF(COUNTIF(Material_Detail!$DE:$DE,$A47)&gt;0,IF(ISNUMBER(SEARCH("[済]",INDEX(Material_Detail!$D:$DC,MATCH($A47,Material_Detail!$DE:$DE,0)+1,91))),0,IFERROR(INDEX(Material_Detail!$D:$DC,MATCH($A47,Material_Detail!$DE:$DE,0),91),0)),SUMIFS(T_Shipments[Confirmed_Qty],T_Shipments[Part Name],$A47,T_Shipments[Effective_Week],91))</f>
        <v/>
      </c>
      <c r="CO47">
        <f>IF(COUNTIF(Material_Detail!$DE:$DE,$A47)&gt;0,IF(ISNUMBER(SEARCH("[済]",INDEX(Material_Detail!$D:$DC,MATCH($A47,Material_Detail!$DE:$DE,0)+1,92))),0,IFERROR(INDEX(Material_Detail!$D:$DC,MATCH($A47,Material_Detail!$DE:$DE,0),92),0)),SUMIFS(T_Shipments[Confirmed_Qty],T_Shipments[Part Name],$A47,T_Shipments[Effective_Week],92))</f>
        <v/>
      </c>
      <c r="CP47">
        <f>IF(COUNTIF(Material_Detail!$DE:$DE,$A47)&gt;0,IF(ISNUMBER(SEARCH("[済]",INDEX(Material_Detail!$D:$DC,MATCH($A47,Material_Detail!$DE:$DE,0)+1,93))),0,IFERROR(INDEX(Material_Detail!$D:$DC,MATCH($A47,Material_Detail!$DE:$DE,0),93),0)),SUMIFS(T_Shipments[Confirmed_Qty],T_Shipments[Part Name],$A47,T_Shipments[Effective_Week],93))</f>
        <v/>
      </c>
      <c r="CQ47">
        <f>IF(COUNTIF(Material_Detail!$DE:$DE,$A47)&gt;0,IF(ISNUMBER(SEARCH("[済]",INDEX(Material_Detail!$D:$DC,MATCH($A47,Material_Detail!$DE:$DE,0)+1,94))),0,IFERROR(INDEX(Material_Detail!$D:$DC,MATCH($A47,Material_Detail!$DE:$DE,0),94),0)),SUMIFS(T_Shipments[Confirmed_Qty],T_Shipments[Part Name],$A47,T_Shipments[Effective_Week],94))</f>
        <v/>
      </c>
      <c r="CR47">
        <f>IF(COUNTIF(Material_Detail!$DE:$DE,$A47)&gt;0,IF(ISNUMBER(SEARCH("[済]",INDEX(Material_Detail!$D:$DC,MATCH($A47,Material_Detail!$DE:$DE,0)+1,95))),0,IFERROR(INDEX(Material_Detail!$D:$DC,MATCH($A47,Material_Detail!$DE:$DE,0),95),0)),SUMIFS(T_Shipments[Confirmed_Qty],T_Shipments[Part Name],$A47,T_Shipments[Effective_Week],95))</f>
        <v/>
      </c>
      <c r="CS47">
        <f>IF(COUNTIF(Material_Detail!$DE:$DE,$A47)&gt;0,IF(ISNUMBER(SEARCH("[済]",INDEX(Material_Detail!$D:$DC,MATCH($A47,Material_Detail!$DE:$DE,0)+1,96))),0,IFERROR(INDEX(Material_Detail!$D:$DC,MATCH($A47,Material_Detail!$DE:$DE,0),96),0)),SUMIFS(T_Shipments[Confirmed_Qty],T_Shipments[Part Name],$A47,T_Shipments[Effective_Week],96))</f>
        <v/>
      </c>
      <c r="CT47">
        <f>IF(COUNTIF(Material_Detail!$DE:$DE,$A47)&gt;0,IF(ISNUMBER(SEARCH("[済]",INDEX(Material_Detail!$D:$DC,MATCH($A47,Material_Detail!$DE:$DE,0)+1,97))),0,IFERROR(INDEX(Material_Detail!$D:$DC,MATCH($A47,Material_Detail!$DE:$DE,0),97),0)),SUMIFS(T_Shipments[Confirmed_Qty],T_Shipments[Part Name],$A47,T_Shipments[Effective_Week],97))</f>
        <v/>
      </c>
      <c r="CU47">
        <f>IF(COUNTIF(Material_Detail!$DE:$DE,$A47)&gt;0,IF(ISNUMBER(SEARCH("[済]",INDEX(Material_Detail!$D:$DC,MATCH($A47,Material_Detail!$DE:$DE,0)+1,98))),0,IFERROR(INDEX(Material_Detail!$D:$DC,MATCH($A47,Material_Detail!$DE:$DE,0),98),0)),SUMIFS(T_Shipments[Confirmed_Qty],T_Shipments[Part Name],$A47,T_Shipments[Effective_Week],98))</f>
        <v/>
      </c>
      <c r="CV47">
        <f>IF(COUNTIF(Material_Detail!$DE:$DE,$A47)&gt;0,IF(ISNUMBER(SEARCH("[済]",INDEX(Material_Detail!$D:$DC,MATCH($A47,Material_Detail!$DE:$DE,0)+1,99))),0,IFERROR(INDEX(Material_Detail!$D:$DC,MATCH($A47,Material_Detail!$DE:$DE,0),99),0)),SUMIFS(T_Shipments[Confirmed_Qty],T_Shipments[Part Name],$A47,T_Shipments[Effective_Week],99))</f>
        <v/>
      </c>
      <c r="CW47">
        <f>IF(COUNTIF(Material_Detail!$DE:$DE,$A47)&gt;0,IF(ISNUMBER(SEARCH("[済]",INDEX(Material_Detail!$D:$DC,MATCH($A47,Material_Detail!$DE:$DE,0)+1,100))),0,IFERROR(INDEX(Material_Detail!$D:$DC,MATCH($A47,Material_Detail!$DE:$DE,0),100),0)),SUMIFS(T_Shipments[Confirmed_Qty],T_Shipments[Part Name],$A47,T_Shipments[Effective_Week],100))</f>
        <v/>
      </c>
      <c r="CX47">
        <f>IF(COUNTIF(Material_Detail!$DE:$DE,$A47)&gt;0,IF(ISNUMBER(SEARCH("[済]",INDEX(Material_Detail!$D:$DC,MATCH($A47,Material_Detail!$DE:$DE,0)+1,101))),0,IFERROR(INDEX(Material_Detail!$D:$DC,MATCH($A47,Material_Detail!$DE:$DE,0),101),0)),SUMIFS(T_Shipments[Confirmed_Qty],T_Shipments[Part Name],$A47,T_Shipments[Effective_Week],101))</f>
        <v/>
      </c>
      <c r="CY47">
        <f>IF(COUNTIF(Material_Detail!$DE:$DE,$A47)&gt;0,IF(ISNUMBER(SEARCH("[済]",INDEX(Material_Detail!$D:$DC,MATCH($A47,Material_Detail!$DE:$DE,0)+1,102))),0,IFERROR(INDEX(Material_Detail!$D:$DC,MATCH($A47,Material_Detail!$DE:$DE,0),102),0)),SUMIFS(T_Shipments[Confirmed_Qty],T_Shipments[Part Name],$A47,T_Shipments[Effective_Week],102))</f>
        <v/>
      </c>
      <c r="CZ47">
        <f>IF(COUNTIF(Material_Detail!$DE:$DE,$A47)&gt;0,IF(ISNUMBER(SEARCH("[済]",INDEX(Material_Detail!$D:$DC,MATCH($A47,Material_Detail!$DE:$DE,0)+1,103))),0,IFERROR(INDEX(Material_Detail!$D:$DC,MATCH($A47,Material_Detail!$DE:$DE,0),103),0)),SUMIFS(T_Shipments[Confirmed_Qty],T_Shipments[Part Name],$A47,T_Shipments[Effective_Week],103))</f>
        <v/>
      </c>
      <c r="DA47">
        <f>IF(COUNTIF(Material_Detail!$DE:$DE,$A47)&gt;0,IF(ISNUMBER(SEARCH("[済]",INDEX(Material_Detail!$D:$DC,MATCH($A47,Material_Detail!$DE:$DE,0)+1,104))),0,IFERROR(INDEX(Material_Detail!$D:$DC,MATCH($A47,Material_Detail!$DE:$DE,0),104),0)),SUMIFS(T_Shipments[Confirmed_Qty],T_Shipments[Part Name],$A47,T_Shipments[Effective_Week],104))</f>
        <v/>
      </c>
    </row>
    <row r="48">
      <c r="A48" t="inlineStr">
        <is>
          <t>CHEM-1470</t>
        </is>
      </c>
      <c r="B48">
        <f>IF(COUNTIF(Material_Detail!$DE:$DE,$A48)&gt;0,IF(ISNUMBER(SEARCH("[済]",INDEX(Material_Detail!$D:$DC,MATCH($A48,Material_Detail!$DE:$DE,0)+1,1))),0,IFERROR(INDEX(Material_Detail!$D:$DC,MATCH($A48,Material_Detail!$DE:$DE,0),1),0)),SUMIFS(T_Shipments[Confirmed_Qty],T_Shipments[Part Name],$A48,T_Shipments[Effective_Week],1))</f>
        <v/>
      </c>
      <c r="C48">
        <f>IF(COUNTIF(Material_Detail!$DE:$DE,$A48)&gt;0,IF(ISNUMBER(SEARCH("[済]",INDEX(Material_Detail!$D:$DC,MATCH($A48,Material_Detail!$DE:$DE,0)+1,2))),0,IFERROR(INDEX(Material_Detail!$D:$DC,MATCH($A48,Material_Detail!$DE:$DE,0),2),0)),SUMIFS(T_Shipments[Confirmed_Qty],T_Shipments[Part Name],$A48,T_Shipments[Effective_Week],2))</f>
        <v/>
      </c>
      <c r="D48">
        <f>IF(COUNTIF(Material_Detail!$DE:$DE,$A48)&gt;0,IF(ISNUMBER(SEARCH("[済]",INDEX(Material_Detail!$D:$DC,MATCH($A48,Material_Detail!$DE:$DE,0)+1,3))),0,IFERROR(INDEX(Material_Detail!$D:$DC,MATCH($A48,Material_Detail!$DE:$DE,0),3),0)),SUMIFS(T_Shipments[Confirmed_Qty],T_Shipments[Part Name],$A48,T_Shipments[Effective_Week],3))</f>
        <v/>
      </c>
      <c r="E48">
        <f>IF(COUNTIF(Material_Detail!$DE:$DE,$A48)&gt;0,IF(ISNUMBER(SEARCH("[済]",INDEX(Material_Detail!$D:$DC,MATCH($A48,Material_Detail!$DE:$DE,0)+1,4))),0,IFERROR(INDEX(Material_Detail!$D:$DC,MATCH($A48,Material_Detail!$DE:$DE,0),4),0)),SUMIFS(T_Shipments[Confirmed_Qty],T_Shipments[Part Name],$A48,T_Shipments[Effective_Week],4))</f>
        <v/>
      </c>
      <c r="F48">
        <f>IF(COUNTIF(Material_Detail!$DE:$DE,$A48)&gt;0,IF(ISNUMBER(SEARCH("[済]",INDEX(Material_Detail!$D:$DC,MATCH($A48,Material_Detail!$DE:$DE,0)+1,5))),0,IFERROR(INDEX(Material_Detail!$D:$DC,MATCH($A48,Material_Detail!$DE:$DE,0),5),0)),SUMIFS(T_Shipments[Confirmed_Qty],T_Shipments[Part Name],$A48,T_Shipments[Effective_Week],5))</f>
        <v/>
      </c>
      <c r="G48">
        <f>IF(COUNTIF(Material_Detail!$DE:$DE,$A48)&gt;0,IF(ISNUMBER(SEARCH("[済]",INDEX(Material_Detail!$D:$DC,MATCH($A48,Material_Detail!$DE:$DE,0)+1,6))),0,IFERROR(INDEX(Material_Detail!$D:$DC,MATCH($A48,Material_Detail!$DE:$DE,0),6),0)),SUMIFS(T_Shipments[Confirmed_Qty],T_Shipments[Part Name],$A48,T_Shipments[Effective_Week],6))</f>
        <v/>
      </c>
      <c r="H48">
        <f>IF(COUNTIF(Material_Detail!$DE:$DE,$A48)&gt;0,IF(ISNUMBER(SEARCH("[済]",INDEX(Material_Detail!$D:$DC,MATCH($A48,Material_Detail!$DE:$DE,0)+1,7))),0,IFERROR(INDEX(Material_Detail!$D:$DC,MATCH($A48,Material_Detail!$DE:$DE,0),7),0)),SUMIFS(T_Shipments[Confirmed_Qty],T_Shipments[Part Name],$A48,T_Shipments[Effective_Week],7))</f>
        <v/>
      </c>
      <c r="I48">
        <f>IF(COUNTIF(Material_Detail!$DE:$DE,$A48)&gt;0,IF(ISNUMBER(SEARCH("[済]",INDEX(Material_Detail!$D:$DC,MATCH($A48,Material_Detail!$DE:$DE,0)+1,8))),0,IFERROR(INDEX(Material_Detail!$D:$DC,MATCH($A48,Material_Detail!$DE:$DE,0),8),0)),SUMIFS(T_Shipments[Confirmed_Qty],T_Shipments[Part Name],$A48,T_Shipments[Effective_Week],8))</f>
        <v/>
      </c>
      <c r="J48">
        <f>IF(COUNTIF(Material_Detail!$DE:$DE,$A48)&gt;0,IF(ISNUMBER(SEARCH("[済]",INDEX(Material_Detail!$D:$DC,MATCH($A48,Material_Detail!$DE:$DE,0)+1,9))),0,IFERROR(INDEX(Material_Detail!$D:$DC,MATCH($A48,Material_Detail!$DE:$DE,0),9),0)),SUMIFS(T_Shipments[Confirmed_Qty],T_Shipments[Part Name],$A48,T_Shipments[Effective_Week],9))</f>
        <v/>
      </c>
      <c r="K48">
        <f>IF(COUNTIF(Material_Detail!$DE:$DE,$A48)&gt;0,IF(ISNUMBER(SEARCH("[済]",INDEX(Material_Detail!$D:$DC,MATCH($A48,Material_Detail!$DE:$DE,0)+1,10))),0,IFERROR(INDEX(Material_Detail!$D:$DC,MATCH($A48,Material_Detail!$DE:$DE,0),10),0)),SUMIFS(T_Shipments[Confirmed_Qty],T_Shipments[Part Name],$A48,T_Shipments[Effective_Week],10))</f>
        <v/>
      </c>
      <c r="L48">
        <f>IF(COUNTIF(Material_Detail!$DE:$DE,$A48)&gt;0,IF(ISNUMBER(SEARCH("[済]",INDEX(Material_Detail!$D:$DC,MATCH($A48,Material_Detail!$DE:$DE,0)+1,11))),0,IFERROR(INDEX(Material_Detail!$D:$DC,MATCH($A48,Material_Detail!$DE:$DE,0),11),0)),SUMIFS(T_Shipments[Confirmed_Qty],T_Shipments[Part Name],$A48,T_Shipments[Effective_Week],11))</f>
        <v/>
      </c>
      <c r="M48">
        <f>IF(COUNTIF(Material_Detail!$DE:$DE,$A48)&gt;0,IF(ISNUMBER(SEARCH("[済]",INDEX(Material_Detail!$D:$DC,MATCH($A48,Material_Detail!$DE:$DE,0)+1,12))),0,IFERROR(INDEX(Material_Detail!$D:$DC,MATCH($A48,Material_Detail!$DE:$DE,0),12),0)),SUMIFS(T_Shipments[Confirmed_Qty],T_Shipments[Part Name],$A48,T_Shipments[Effective_Week],12))</f>
        <v/>
      </c>
      <c r="N48">
        <f>IF(COUNTIF(Material_Detail!$DE:$DE,$A48)&gt;0,IF(ISNUMBER(SEARCH("[済]",INDEX(Material_Detail!$D:$DC,MATCH($A48,Material_Detail!$DE:$DE,0)+1,13))),0,IFERROR(INDEX(Material_Detail!$D:$DC,MATCH($A48,Material_Detail!$DE:$DE,0),13),0)),SUMIFS(T_Shipments[Confirmed_Qty],T_Shipments[Part Name],$A48,T_Shipments[Effective_Week],13))</f>
        <v/>
      </c>
      <c r="O48">
        <f>IF(COUNTIF(Material_Detail!$DE:$DE,$A48)&gt;0,IF(ISNUMBER(SEARCH("[済]",INDEX(Material_Detail!$D:$DC,MATCH($A48,Material_Detail!$DE:$DE,0)+1,14))),0,IFERROR(INDEX(Material_Detail!$D:$DC,MATCH($A48,Material_Detail!$DE:$DE,0),14),0)),SUMIFS(T_Shipments[Confirmed_Qty],T_Shipments[Part Name],$A48,T_Shipments[Effective_Week],14))</f>
        <v/>
      </c>
      <c r="P48">
        <f>IF(COUNTIF(Material_Detail!$DE:$DE,$A48)&gt;0,IF(ISNUMBER(SEARCH("[済]",INDEX(Material_Detail!$D:$DC,MATCH($A48,Material_Detail!$DE:$DE,0)+1,15))),0,IFERROR(INDEX(Material_Detail!$D:$DC,MATCH($A48,Material_Detail!$DE:$DE,0),15),0)),SUMIFS(T_Shipments[Confirmed_Qty],T_Shipments[Part Name],$A48,T_Shipments[Effective_Week],15))</f>
        <v/>
      </c>
      <c r="Q48">
        <f>IF(COUNTIF(Material_Detail!$DE:$DE,$A48)&gt;0,IF(ISNUMBER(SEARCH("[済]",INDEX(Material_Detail!$D:$DC,MATCH($A48,Material_Detail!$DE:$DE,0)+1,16))),0,IFERROR(INDEX(Material_Detail!$D:$DC,MATCH($A48,Material_Detail!$DE:$DE,0),16),0)),SUMIFS(T_Shipments[Confirmed_Qty],T_Shipments[Part Name],$A48,T_Shipments[Effective_Week],16))</f>
        <v/>
      </c>
      <c r="R48">
        <f>IF(COUNTIF(Material_Detail!$DE:$DE,$A48)&gt;0,IF(ISNUMBER(SEARCH("[済]",INDEX(Material_Detail!$D:$DC,MATCH($A48,Material_Detail!$DE:$DE,0)+1,17))),0,IFERROR(INDEX(Material_Detail!$D:$DC,MATCH($A48,Material_Detail!$DE:$DE,0),17),0)),SUMIFS(T_Shipments[Confirmed_Qty],T_Shipments[Part Name],$A48,T_Shipments[Effective_Week],17))</f>
        <v/>
      </c>
      <c r="S48">
        <f>IF(COUNTIF(Material_Detail!$DE:$DE,$A48)&gt;0,IF(ISNUMBER(SEARCH("[済]",INDEX(Material_Detail!$D:$DC,MATCH($A48,Material_Detail!$DE:$DE,0)+1,18))),0,IFERROR(INDEX(Material_Detail!$D:$DC,MATCH($A48,Material_Detail!$DE:$DE,0),18),0)),SUMIFS(T_Shipments[Confirmed_Qty],T_Shipments[Part Name],$A48,T_Shipments[Effective_Week],18))</f>
        <v/>
      </c>
      <c r="T48">
        <f>IF(COUNTIF(Material_Detail!$DE:$DE,$A48)&gt;0,IF(ISNUMBER(SEARCH("[済]",INDEX(Material_Detail!$D:$DC,MATCH($A48,Material_Detail!$DE:$DE,0)+1,19))),0,IFERROR(INDEX(Material_Detail!$D:$DC,MATCH($A48,Material_Detail!$DE:$DE,0),19),0)),SUMIFS(T_Shipments[Confirmed_Qty],T_Shipments[Part Name],$A48,T_Shipments[Effective_Week],19))</f>
        <v/>
      </c>
      <c r="U48">
        <f>IF(COUNTIF(Material_Detail!$DE:$DE,$A48)&gt;0,IF(ISNUMBER(SEARCH("[済]",INDEX(Material_Detail!$D:$DC,MATCH($A48,Material_Detail!$DE:$DE,0)+1,20))),0,IFERROR(INDEX(Material_Detail!$D:$DC,MATCH($A48,Material_Detail!$DE:$DE,0),20),0)),SUMIFS(T_Shipments[Confirmed_Qty],T_Shipments[Part Name],$A48,T_Shipments[Effective_Week],20))</f>
        <v/>
      </c>
      <c r="V48">
        <f>IF(COUNTIF(Material_Detail!$DE:$DE,$A48)&gt;0,IF(ISNUMBER(SEARCH("[済]",INDEX(Material_Detail!$D:$DC,MATCH($A48,Material_Detail!$DE:$DE,0)+1,21))),0,IFERROR(INDEX(Material_Detail!$D:$DC,MATCH($A48,Material_Detail!$DE:$DE,0),21),0)),SUMIFS(T_Shipments[Confirmed_Qty],T_Shipments[Part Name],$A48,T_Shipments[Effective_Week],21))</f>
        <v/>
      </c>
      <c r="W48">
        <f>IF(COUNTIF(Material_Detail!$DE:$DE,$A48)&gt;0,IF(ISNUMBER(SEARCH("[済]",INDEX(Material_Detail!$D:$DC,MATCH($A48,Material_Detail!$DE:$DE,0)+1,22))),0,IFERROR(INDEX(Material_Detail!$D:$DC,MATCH($A48,Material_Detail!$DE:$DE,0),22),0)),SUMIFS(T_Shipments[Confirmed_Qty],T_Shipments[Part Name],$A48,T_Shipments[Effective_Week],22))</f>
        <v/>
      </c>
      <c r="X48">
        <f>IF(COUNTIF(Material_Detail!$DE:$DE,$A48)&gt;0,IF(ISNUMBER(SEARCH("[済]",INDEX(Material_Detail!$D:$DC,MATCH($A48,Material_Detail!$DE:$DE,0)+1,23))),0,IFERROR(INDEX(Material_Detail!$D:$DC,MATCH($A48,Material_Detail!$DE:$DE,0),23),0)),SUMIFS(T_Shipments[Confirmed_Qty],T_Shipments[Part Name],$A48,T_Shipments[Effective_Week],23))</f>
        <v/>
      </c>
      <c r="Y48">
        <f>IF(COUNTIF(Material_Detail!$DE:$DE,$A48)&gt;0,IF(ISNUMBER(SEARCH("[済]",INDEX(Material_Detail!$D:$DC,MATCH($A48,Material_Detail!$DE:$DE,0)+1,24))),0,IFERROR(INDEX(Material_Detail!$D:$DC,MATCH($A48,Material_Detail!$DE:$DE,0),24),0)),SUMIFS(T_Shipments[Confirmed_Qty],T_Shipments[Part Name],$A48,T_Shipments[Effective_Week],24))</f>
        <v/>
      </c>
      <c r="Z48">
        <f>IF(COUNTIF(Material_Detail!$DE:$DE,$A48)&gt;0,IF(ISNUMBER(SEARCH("[済]",INDEX(Material_Detail!$D:$DC,MATCH($A48,Material_Detail!$DE:$DE,0)+1,25))),0,IFERROR(INDEX(Material_Detail!$D:$DC,MATCH($A48,Material_Detail!$DE:$DE,0),25),0)),SUMIFS(T_Shipments[Confirmed_Qty],T_Shipments[Part Name],$A48,T_Shipments[Effective_Week],25))</f>
        <v/>
      </c>
      <c r="AA48">
        <f>IF(COUNTIF(Material_Detail!$DE:$DE,$A48)&gt;0,IF(ISNUMBER(SEARCH("[済]",INDEX(Material_Detail!$D:$DC,MATCH($A48,Material_Detail!$DE:$DE,0)+1,26))),0,IFERROR(INDEX(Material_Detail!$D:$DC,MATCH($A48,Material_Detail!$DE:$DE,0),26),0)),SUMIFS(T_Shipments[Confirmed_Qty],T_Shipments[Part Name],$A48,T_Shipments[Effective_Week],26))</f>
        <v/>
      </c>
      <c r="AB48">
        <f>IF(COUNTIF(Material_Detail!$DE:$DE,$A48)&gt;0,IF(ISNUMBER(SEARCH("[済]",INDEX(Material_Detail!$D:$DC,MATCH($A48,Material_Detail!$DE:$DE,0)+1,27))),0,IFERROR(INDEX(Material_Detail!$D:$DC,MATCH($A48,Material_Detail!$DE:$DE,0),27),0)),SUMIFS(T_Shipments[Confirmed_Qty],T_Shipments[Part Name],$A48,T_Shipments[Effective_Week],27))</f>
        <v/>
      </c>
      <c r="AC48">
        <f>IF(COUNTIF(Material_Detail!$DE:$DE,$A48)&gt;0,IF(ISNUMBER(SEARCH("[済]",INDEX(Material_Detail!$D:$DC,MATCH($A48,Material_Detail!$DE:$DE,0)+1,28))),0,IFERROR(INDEX(Material_Detail!$D:$DC,MATCH($A48,Material_Detail!$DE:$DE,0),28),0)),SUMIFS(T_Shipments[Confirmed_Qty],T_Shipments[Part Name],$A48,T_Shipments[Effective_Week],28))</f>
        <v/>
      </c>
      <c r="AD48">
        <f>IF(COUNTIF(Material_Detail!$DE:$DE,$A48)&gt;0,IF(ISNUMBER(SEARCH("[済]",INDEX(Material_Detail!$D:$DC,MATCH($A48,Material_Detail!$DE:$DE,0)+1,29))),0,IFERROR(INDEX(Material_Detail!$D:$DC,MATCH($A48,Material_Detail!$DE:$DE,0),29),0)),SUMIFS(T_Shipments[Confirmed_Qty],T_Shipments[Part Name],$A48,T_Shipments[Effective_Week],29))</f>
        <v/>
      </c>
      <c r="AE48">
        <f>IF(COUNTIF(Material_Detail!$DE:$DE,$A48)&gt;0,IF(ISNUMBER(SEARCH("[済]",INDEX(Material_Detail!$D:$DC,MATCH($A48,Material_Detail!$DE:$DE,0)+1,30))),0,IFERROR(INDEX(Material_Detail!$D:$DC,MATCH($A48,Material_Detail!$DE:$DE,0),30),0)),SUMIFS(T_Shipments[Confirmed_Qty],T_Shipments[Part Name],$A48,T_Shipments[Effective_Week],30))</f>
        <v/>
      </c>
      <c r="AF48">
        <f>IF(COUNTIF(Material_Detail!$DE:$DE,$A48)&gt;0,IF(ISNUMBER(SEARCH("[済]",INDEX(Material_Detail!$D:$DC,MATCH($A48,Material_Detail!$DE:$DE,0)+1,31))),0,IFERROR(INDEX(Material_Detail!$D:$DC,MATCH($A48,Material_Detail!$DE:$DE,0),31),0)),SUMIFS(T_Shipments[Confirmed_Qty],T_Shipments[Part Name],$A48,T_Shipments[Effective_Week],31))</f>
        <v/>
      </c>
      <c r="AG48">
        <f>IF(COUNTIF(Material_Detail!$DE:$DE,$A48)&gt;0,IF(ISNUMBER(SEARCH("[済]",INDEX(Material_Detail!$D:$DC,MATCH($A48,Material_Detail!$DE:$DE,0)+1,32))),0,IFERROR(INDEX(Material_Detail!$D:$DC,MATCH($A48,Material_Detail!$DE:$DE,0),32),0)),SUMIFS(T_Shipments[Confirmed_Qty],T_Shipments[Part Name],$A48,T_Shipments[Effective_Week],32))</f>
        <v/>
      </c>
      <c r="AH48">
        <f>IF(COUNTIF(Material_Detail!$DE:$DE,$A48)&gt;0,IF(ISNUMBER(SEARCH("[済]",INDEX(Material_Detail!$D:$DC,MATCH($A48,Material_Detail!$DE:$DE,0)+1,33))),0,IFERROR(INDEX(Material_Detail!$D:$DC,MATCH($A48,Material_Detail!$DE:$DE,0),33),0)),SUMIFS(T_Shipments[Confirmed_Qty],T_Shipments[Part Name],$A48,T_Shipments[Effective_Week],33))</f>
        <v/>
      </c>
      <c r="AI48">
        <f>IF(COUNTIF(Material_Detail!$DE:$DE,$A48)&gt;0,IF(ISNUMBER(SEARCH("[済]",INDEX(Material_Detail!$D:$DC,MATCH($A48,Material_Detail!$DE:$DE,0)+1,34))),0,IFERROR(INDEX(Material_Detail!$D:$DC,MATCH($A48,Material_Detail!$DE:$DE,0),34),0)),SUMIFS(T_Shipments[Confirmed_Qty],T_Shipments[Part Name],$A48,T_Shipments[Effective_Week],34))</f>
        <v/>
      </c>
      <c r="AJ48">
        <f>IF(COUNTIF(Material_Detail!$DE:$DE,$A48)&gt;0,IF(ISNUMBER(SEARCH("[済]",INDEX(Material_Detail!$D:$DC,MATCH($A48,Material_Detail!$DE:$DE,0)+1,35))),0,IFERROR(INDEX(Material_Detail!$D:$DC,MATCH($A48,Material_Detail!$DE:$DE,0),35),0)),SUMIFS(T_Shipments[Confirmed_Qty],T_Shipments[Part Name],$A48,T_Shipments[Effective_Week],35))</f>
        <v/>
      </c>
      <c r="AK48">
        <f>IF(COUNTIF(Material_Detail!$DE:$DE,$A48)&gt;0,IF(ISNUMBER(SEARCH("[済]",INDEX(Material_Detail!$D:$DC,MATCH($A48,Material_Detail!$DE:$DE,0)+1,36))),0,IFERROR(INDEX(Material_Detail!$D:$DC,MATCH($A48,Material_Detail!$DE:$DE,0),36),0)),SUMIFS(T_Shipments[Confirmed_Qty],T_Shipments[Part Name],$A48,T_Shipments[Effective_Week],36))</f>
        <v/>
      </c>
      <c r="AL48">
        <f>IF(COUNTIF(Material_Detail!$DE:$DE,$A48)&gt;0,IF(ISNUMBER(SEARCH("[済]",INDEX(Material_Detail!$D:$DC,MATCH($A48,Material_Detail!$DE:$DE,0)+1,37))),0,IFERROR(INDEX(Material_Detail!$D:$DC,MATCH($A48,Material_Detail!$DE:$DE,0),37),0)),SUMIFS(T_Shipments[Confirmed_Qty],T_Shipments[Part Name],$A48,T_Shipments[Effective_Week],37))</f>
        <v/>
      </c>
      <c r="AM48">
        <f>IF(COUNTIF(Material_Detail!$DE:$DE,$A48)&gt;0,IF(ISNUMBER(SEARCH("[済]",INDEX(Material_Detail!$D:$DC,MATCH($A48,Material_Detail!$DE:$DE,0)+1,38))),0,IFERROR(INDEX(Material_Detail!$D:$DC,MATCH($A48,Material_Detail!$DE:$DE,0),38),0)),SUMIFS(T_Shipments[Confirmed_Qty],T_Shipments[Part Name],$A48,T_Shipments[Effective_Week],38))</f>
        <v/>
      </c>
      <c r="AN48">
        <f>IF(COUNTIF(Material_Detail!$DE:$DE,$A48)&gt;0,IF(ISNUMBER(SEARCH("[済]",INDEX(Material_Detail!$D:$DC,MATCH($A48,Material_Detail!$DE:$DE,0)+1,39))),0,IFERROR(INDEX(Material_Detail!$D:$DC,MATCH($A48,Material_Detail!$DE:$DE,0),39),0)),SUMIFS(T_Shipments[Confirmed_Qty],T_Shipments[Part Name],$A48,T_Shipments[Effective_Week],39))</f>
        <v/>
      </c>
      <c r="AO48">
        <f>IF(COUNTIF(Material_Detail!$DE:$DE,$A48)&gt;0,IF(ISNUMBER(SEARCH("[済]",INDEX(Material_Detail!$D:$DC,MATCH($A48,Material_Detail!$DE:$DE,0)+1,40))),0,IFERROR(INDEX(Material_Detail!$D:$DC,MATCH($A48,Material_Detail!$DE:$DE,0),40),0)),SUMIFS(T_Shipments[Confirmed_Qty],T_Shipments[Part Name],$A48,T_Shipments[Effective_Week],40))</f>
        <v/>
      </c>
      <c r="AP48">
        <f>IF(COUNTIF(Material_Detail!$DE:$DE,$A48)&gt;0,IF(ISNUMBER(SEARCH("[済]",INDEX(Material_Detail!$D:$DC,MATCH($A48,Material_Detail!$DE:$DE,0)+1,41))),0,IFERROR(INDEX(Material_Detail!$D:$DC,MATCH($A48,Material_Detail!$DE:$DE,0),41),0)),SUMIFS(T_Shipments[Confirmed_Qty],T_Shipments[Part Name],$A48,T_Shipments[Effective_Week],41))</f>
        <v/>
      </c>
      <c r="AQ48">
        <f>IF(COUNTIF(Material_Detail!$DE:$DE,$A48)&gt;0,IF(ISNUMBER(SEARCH("[済]",INDEX(Material_Detail!$D:$DC,MATCH($A48,Material_Detail!$DE:$DE,0)+1,42))),0,IFERROR(INDEX(Material_Detail!$D:$DC,MATCH($A48,Material_Detail!$DE:$DE,0),42),0)),SUMIFS(T_Shipments[Confirmed_Qty],T_Shipments[Part Name],$A48,T_Shipments[Effective_Week],42))</f>
        <v/>
      </c>
      <c r="AR48">
        <f>IF(COUNTIF(Material_Detail!$DE:$DE,$A48)&gt;0,IF(ISNUMBER(SEARCH("[済]",INDEX(Material_Detail!$D:$DC,MATCH($A48,Material_Detail!$DE:$DE,0)+1,43))),0,IFERROR(INDEX(Material_Detail!$D:$DC,MATCH($A48,Material_Detail!$DE:$DE,0),43),0)),SUMIFS(T_Shipments[Confirmed_Qty],T_Shipments[Part Name],$A48,T_Shipments[Effective_Week],43))</f>
        <v/>
      </c>
      <c r="AS48">
        <f>IF(COUNTIF(Material_Detail!$DE:$DE,$A48)&gt;0,IF(ISNUMBER(SEARCH("[済]",INDEX(Material_Detail!$D:$DC,MATCH($A48,Material_Detail!$DE:$DE,0)+1,44))),0,IFERROR(INDEX(Material_Detail!$D:$DC,MATCH($A48,Material_Detail!$DE:$DE,0),44),0)),SUMIFS(T_Shipments[Confirmed_Qty],T_Shipments[Part Name],$A48,T_Shipments[Effective_Week],44))</f>
        <v/>
      </c>
      <c r="AT48">
        <f>IF(COUNTIF(Material_Detail!$DE:$DE,$A48)&gt;0,IF(ISNUMBER(SEARCH("[済]",INDEX(Material_Detail!$D:$DC,MATCH($A48,Material_Detail!$DE:$DE,0)+1,45))),0,IFERROR(INDEX(Material_Detail!$D:$DC,MATCH($A48,Material_Detail!$DE:$DE,0),45),0)),SUMIFS(T_Shipments[Confirmed_Qty],T_Shipments[Part Name],$A48,T_Shipments[Effective_Week],45))</f>
        <v/>
      </c>
      <c r="AU48">
        <f>IF(COUNTIF(Material_Detail!$DE:$DE,$A48)&gt;0,IF(ISNUMBER(SEARCH("[済]",INDEX(Material_Detail!$D:$DC,MATCH($A48,Material_Detail!$DE:$DE,0)+1,46))),0,IFERROR(INDEX(Material_Detail!$D:$DC,MATCH($A48,Material_Detail!$DE:$DE,0),46),0)),SUMIFS(T_Shipments[Confirmed_Qty],T_Shipments[Part Name],$A48,T_Shipments[Effective_Week],46))</f>
        <v/>
      </c>
      <c r="AV48">
        <f>IF(COUNTIF(Material_Detail!$DE:$DE,$A48)&gt;0,IF(ISNUMBER(SEARCH("[済]",INDEX(Material_Detail!$D:$DC,MATCH($A48,Material_Detail!$DE:$DE,0)+1,47))),0,IFERROR(INDEX(Material_Detail!$D:$DC,MATCH($A48,Material_Detail!$DE:$DE,0),47),0)),SUMIFS(T_Shipments[Confirmed_Qty],T_Shipments[Part Name],$A48,T_Shipments[Effective_Week],47))</f>
        <v/>
      </c>
      <c r="AW48">
        <f>IF(COUNTIF(Material_Detail!$DE:$DE,$A48)&gt;0,IF(ISNUMBER(SEARCH("[済]",INDEX(Material_Detail!$D:$DC,MATCH($A48,Material_Detail!$DE:$DE,0)+1,48))),0,IFERROR(INDEX(Material_Detail!$D:$DC,MATCH($A48,Material_Detail!$DE:$DE,0),48),0)),SUMIFS(T_Shipments[Confirmed_Qty],T_Shipments[Part Name],$A48,T_Shipments[Effective_Week],48))</f>
        <v/>
      </c>
      <c r="AX48">
        <f>IF(COUNTIF(Material_Detail!$DE:$DE,$A48)&gt;0,IF(ISNUMBER(SEARCH("[済]",INDEX(Material_Detail!$D:$DC,MATCH($A48,Material_Detail!$DE:$DE,0)+1,49))),0,IFERROR(INDEX(Material_Detail!$D:$DC,MATCH($A48,Material_Detail!$DE:$DE,0),49),0)),SUMIFS(T_Shipments[Confirmed_Qty],T_Shipments[Part Name],$A48,T_Shipments[Effective_Week],49))</f>
        <v/>
      </c>
      <c r="AY48">
        <f>IF(COUNTIF(Material_Detail!$DE:$DE,$A48)&gt;0,IF(ISNUMBER(SEARCH("[済]",INDEX(Material_Detail!$D:$DC,MATCH($A48,Material_Detail!$DE:$DE,0)+1,50))),0,IFERROR(INDEX(Material_Detail!$D:$DC,MATCH($A48,Material_Detail!$DE:$DE,0),50),0)),SUMIFS(T_Shipments[Confirmed_Qty],T_Shipments[Part Name],$A48,T_Shipments[Effective_Week],50))</f>
        <v/>
      </c>
      <c r="AZ48">
        <f>IF(COUNTIF(Material_Detail!$DE:$DE,$A48)&gt;0,IF(ISNUMBER(SEARCH("[済]",INDEX(Material_Detail!$D:$DC,MATCH($A48,Material_Detail!$DE:$DE,0)+1,51))),0,IFERROR(INDEX(Material_Detail!$D:$DC,MATCH($A48,Material_Detail!$DE:$DE,0),51),0)),SUMIFS(T_Shipments[Confirmed_Qty],T_Shipments[Part Name],$A48,T_Shipments[Effective_Week],51))</f>
        <v/>
      </c>
      <c r="BA48">
        <f>IF(COUNTIF(Material_Detail!$DE:$DE,$A48)&gt;0,IF(ISNUMBER(SEARCH("[済]",INDEX(Material_Detail!$D:$DC,MATCH($A48,Material_Detail!$DE:$DE,0)+1,52))),0,IFERROR(INDEX(Material_Detail!$D:$DC,MATCH($A48,Material_Detail!$DE:$DE,0),52),0)),SUMIFS(T_Shipments[Confirmed_Qty],T_Shipments[Part Name],$A48,T_Shipments[Effective_Week],52))</f>
        <v/>
      </c>
      <c r="BB48">
        <f>IF(COUNTIF(Material_Detail!$DE:$DE,$A48)&gt;0,IF(ISNUMBER(SEARCH("[済]",INDEX(Material_Detail!$D:$DC,MATCH($A48,Material_Detail!$DE:$DE,0)+1,53))),0,IFERROR(INDEX(Material_Detail!$D:$DC,MATCH($A48,Material_Detail!$DE:$DE,0),53),0)),SUMIFS(T_Shipments[Confirmed_Qty],T_Shipments[Part Name],$A48,T_Shipments[Effective_Week],53))</f>
        <v/>
      </c>
      <c r="BC48">
        <f>IF(COUNTIF(Material_Detail!$DE:$DE,$A48)&gt;0,IF(ISNUMBER(SEARCH("[済]",INDEX(Material_Detail!$D:$DC,MATCH($A48,Material_Detail!$DE:$DE,0)+1,54))),0,IFERROR(INDEX(Material_Detail!$D:$DC,MATCH($A48,Material_Detail!$DE:$DE,0),54),0)),SUMIFS(T_Shipments[Confirmed_Qty],T_Shipments[Part Name],$A48,T_Shipments[Effective_Week],54))</f>
        <v/>
      </c>
      <c r="BD48">
        <f>IF(COUNTIF(Material_Detail!$DE:$DE,$A48)&gt;0,IF(ISNUMBER(SEARCH("[済]",INDEX(Material_Detail!$D:$DC,MATCH($A48,Material_Detail!$DE:$DE,0)+1,55))),0,IFERROR(INDEX(Material_Detail!$D:$DC,MATCH($A48,Material_Detail!$DE:$DE,0),55),0)),SUMIFS(T_Shipments[Confirmed_Qty],T_Shipments[Part Name],$A48,T_Shipments[Effective_Week],55))</f>
        <v/>
      </c>
      <c r="BE48">
        <f>IF(COUNTIF(Material_Detail!$DE:$DE,$A48)&gt;0,IF(ISNUMBER(SEARCH("[済]",INDEX(Material_Detail!$D:$DC,MATCH($A48,Material_Detail!$DE:$DE,0)+1,56))),0,IFERROR(INDEX(Material_Detail!$D:$DC,MATCH($A48,Material_Detail!$DE:$DE,0),56),0)),SUMIFS(T_Shipments[Confirmed_Qty],T_Shipments[Part Name],$A48,T_Shipments[Effective_Week],56))</f>
        <v/>
      </c>
      <c r="BF48">
        <f>IF(COUNTIF(Material_Detail!$DE:$DE,$A48)&gt;0,IF(ISNUMBER(SEARCH("[済]",INDEX(Material_Detail!$D:$DC,MATCH($A48,Material_Detail!$DE:$DE,0)+1,57))),0,IFERROR(INDEX(Material_Detail!$D:$DC,MATCH($A48,Material_Detail!$DE:$DE,0),57),0)),SUMIFS(T_Shipments[Confirmed_Qty],T_Shipments[Part Name],$A48,T_Shipments[Effective_Week],57))</f>
        <v/>
      </c>
      <c r="BG48">
        <f>IF(COUNTIF(Material_Detail!$DE:$DE,$A48)&gt;0,IF(ISNUMBER(SEARCH("[済]",INDEX(Material_Detail!$D:$DC,MATCH($A48,Material_Detail!$DE:$DE,0)+1,58))),0,IFERROR(INDEX(Material_Detail!$D:$DC,MATCH($A48,Material_Detail!$DE:$DE,0),58),0)),SUMIFS(T_Shipments[Confirmed_Qty],T_Shipments[Part Name],$A48,T_Shipments[Effective_Week],58))</f>
        <v/>
      </c>
      <c r="BH48">
        <f>IF(COUNTIF(Material_Detail!$DE:$DE,$A48)&gt;0,IF(ISNUMBER(SEARCH("[済]",INDEX(Material_Detail!$D:$DC,MATCH($A48,Material_Detail!$DE:$DE,0)+1,59))),0,IFERROR(INDEX(Material_Detail!$D:$DC,MATCH($A48,Material_Detail!$DE:$DE,0),59),0)),SUMIFS(T_Shipments[Confirmed_Qty],T_Shipments[Part Name],$A48,T_Shipments[Effective_Week],59))</f>
        <v/>
      </c>
      <c r="BI48">
        <f>IF(COUNTIF(Material_Detail!$DE:$DE,$A48)&gt;0,IF(ISNUMBER(SEARCH("[済]",INDEX(Material_Detail!$D:$DC,MATCH($A48,Material_Detail!$DE:$DE,0)+1,60))),0,IFERROR(INDEX(Material_Detail!$D:$DC,MATCH($A48,Material_Detail!$DE:$DE,0),60),0)),SUMIFS(T_Shipments[Confirmed_Qty],T_Shipments[Part Name],$A48,T_Shipments[Effective_Week],60))</f>
        <v/>
      </c>
      <c r="BJ48">
        <f>IF(COUNTIF(Material_Detail!$DE:$DE,$A48)&gt;0,IF(ISNUMBER(SEARCH("[済]",INDEX(Material_Detail!$D:$DC,MATCH($A48,Material_Detail!$DE:$DE,0)+1,61))),0,IFERROR(INDEX(Material_Detail!$D:$DC,MATCH($A48,Material_Detail!$DE:$DE,0),61),0)),SUMIFS(T_Shipments[Confirmed_Qty],T_Shipments[Part Name],$A48,T_Shipments[Effective_Week],61))</f>
        <v/>
      </c>
      <c r="BK48">
        <f>IF(COUNTIF(Material_Detail!$DE:$DE,$A48)&gt;0,IF(ISNUMBER(SEARCH("[済]",INDEX(Material_Detail!$D:$DC,MATCH($A48,Material_Detail!$DE:$DE,0)+1,62))),0,IFERROR(INDEX(Material_Detail!$D:$DC,MATCH($A48,Material_Detail!$DE:$DE,0),62),0)),SUMIFS(T_Shipments[Confirmed_Qty],T_Shipments[Part Name],$A48,T_Shipments[Effective_Week],62))</f>
        <v/>
      </c>
      <c r="BL48">
        <f>IF(COUNTIF(Material_Detail!$DE:$DE,$A48)&gt;0,IF(ISNUMBER(SEARCH("[済]",INDEX(Material_Detail!$D:$DC,MATCH($A48,Material_Detail!$DE:$DE,0)+1,63))),0,IFERROR(INDEX(Material_Detail!$D:$DC,MATCH($A48,Material_Detail!$DE:$DE,0),63),0)),SUMIFS(T_Shipments[Confirmed_Qty],T_Shipments[Part Name],$A48,T_Shipments[Effective_Week],63))</f>
        <v/>
      </c>
      <c r="BM48">
        <f>IF(COUNTIF(Material_Detail!$DE:$DE,$A48)&gt;0,IF(ISNUMBER(SEARCH("[済]",INDEX(Material_Detail!$D:$DC,MATCH($A48,Material_Detail!$DE:$DE,0)+1,64))),0,IFERROR(INDEX(Material_Detail!$D:$DC,MATCH($A48,Material_Detail!$DE:$DE,0),64),0)),SUMIFS(T_Shipments[Confirmed_Qty],T_Shipments[Part Name],$A48,T_Shipments[Effective_Week],64))</f>
        <v/>
      </c>
      <c r="BN48">
        <f>IF(COUNTIF(Material_Detail!$DE:$DE,$A48)&gt;0,IF(ISNUMBER(SEARCH("[済]",INDEX(Material_Detail!$D:$DC,MATCH($A48,Material_Detail!$DE:$DE,0)+1,65))),0,IFERROR(INDEX(Material_Detail!$D:$DC,MATCH($A48,Material_Detail!$DE:$DE,0),65),0)),SUMIFS(T_Shipments[Confirmed_Qty],T_Shipments[Part Name],$A48,T_Shipments[Effective_Week],65))</f>
        <v/>
      </c>
      <c r="BO48">
        <f>IF(COUNTIF(Material_Detail!$DE:$DE,$A48)&gt;0,IF(ISNUMBER(SEARCH("[済]",INDEX(Material_Detail!$D:$DC,MATCH($A48,Material_Detail!$DE:$DE,0)+1,66))),0,IFERROR(INDEX(Material_Detail!$D:$DC,MATCH($A48,Material_Detail!$DE:$DE,0),66),0)),SUMIFS(T_Shipments[Confirmed_Qty],T_Shipments[Part Name],$A48,T_Shipments[Effective_Week],66))</f>
        <v/>
      </c>
      <c r="BP48">
        <f>IF(COUNTIF(Material_Detail!$DE:$DE,$A48)&gt;0,IF(ISNUMBER(SEARCH("[済]",INDEX(Material_Detail!$D:$DC,MATCH($A48,Material_Detail!$DE:$DE,0)+1,67))),0,IFERROR(INDEX(Material_Detail!$D:$DC,MATCH($A48,Material_Detail!$DE:$DE,0),67),0)),SUMIFS(T_Shipments[Confirmed_Qty],T_Shipments[Part Name],$A48,T_Shipments[Effective_Week],67))</f>
        <v/>
      </c>
      <c r="BQ48">
        <f>IF(COUNTIF(Material_Detail!$DE:$DE,$A48)&gt;0,IF(ISNUMBER(SEARCH("[済]",INDEX(Material_Detail!$D:$DC,MATCH($A48,Material_Detail!$DE:$DE,0)+1,68))),0,IFERROR(INDEX(Material_Detail!$D:$DC,MATCH($A48,Material_Detail!$DE:$DE,0),68),0)),SUMIFS(T_Shipments[Confirmed_Qty],T_Shipments[Part Name],$A48,T_Shipments[Effective_Week],68))</f>
        <v/>
      </c>
      <c r="BR48">
        <f>IF(COUNTIF(Material_Detail!$DE:$DE,$A48)&gt;0,IF(ISNUMBER(SEARCH("[済]",INDEX(Material_Detail!$D:$DC,MATCH($A48,Material_Detail!$DE:$DE,0)+1,69))),0,IFERROR(INDEX(Material_Detail!$D:$DC,MATCH($A48,Material_Detail!$DE:$DE,0),69),0)),SUMIFS(T_Shipments[Confirmed_Qty],T_Shipments[Part Name],$A48,T_Shipments[Effective_Week],69))</f>
        <v/>
      </c>
      <c r="BS48">
        <f>IF(COUNTIF(Material_Detail!$DE:$DE,$A48)&gt;0,IF(ISNUMBER(SEARCH("[済]",INDEX(Material_Detail!$D:$DC,MATCH($A48,Material_Detail!$DE:$DE,0)+1,70))),0,IFERROR(INDEX(Material_Detail!$D:$DC,MATCH($A48,Material_Detail!$DE:$DE,0),70),0)),SUMIFS(T_Shipments[Confirmed_Qty],T_Shipments[Part Name],$A48,T_Shipments[Effective_Week],70))</f>
        <v/>
      </c>
      <c r="BT48">
        <f>IF(COUNTIF(Material_Detail!$DE:$DE,$A48)&gt;0,IF(ISNUMBER(SEARCH("[済]",INDEX(Material_Detail!$D:$DC,MATCH($A48,Material_Detail!$DE:$DE,0)+1,71))),0,IFERROR(INDEX(Material_Detail!$D:$DC,MATCH($A48,Material_Detail!$DE:$DE,0),71),0)),SUMIFS(T_Shipments[Confirmed_Qty],T_Shipments[Part Name],$A48,T_Shipments[Effective_Week],71))</f>
        <v/>
      </c>
      <c r="BU48">
        <f>IF(COUNTIF(Material_Detail!$DE:$DE,$A48)&gt;0,IF(ISNUMBER(SEARCH("[済]",INDEX(Material_Detail!$D:$DC,MATCH($A48,Material_Detail!$DE:$DE,0)+1,72))),0,IFERROR(INDEX(Material_Detail!$D:$DC,MATCH($A48,Material_Detail!$DE:$DE,0),72),0)),SUMIFS(T_Shipments[Confirmed_Qty],T_Shipments[Part Name],$A48,T_Shipments[Effective_Week],72))</f>
        <v/>
      </c>
      <c r="BV48">
        <f>IF(COUNTIF(Material_Detail!$DE:$DE,$A48)&gt;0,IF(ISNUMBER(SEARCH("[済]",INDEX(Material_Detail!$D:$DC,MATCH($A48,Material_Detail!$DE:$DE,0)+1,73))),0,IFERROR(INDEX(Material_Detail!$D:$DC,MATCH($A48,Material_Detail!$DE:$DE,0),73),0)),SUMIFS(T_Shipments[Confirmed_Qty],T_Shipments[Part Name],$A48,T_Shipments[Effective_Week],73))</f>
        <v/>
      </c>
      <c r="BW48">
        <f>IF(COUNTIF(Material_Detail!$DE:$DE,$A48)&gt;0,IF(ISNUMBER(SEARCH("[済]",INDEX(Material_Detail!$D:$DC,MATCH($A48,Material_Detail!$DE:$DE,0)+1,74))),0,IFERROR(INDEX(Material_Detail!$D:$DC,MATCH($A48,Material_Detail!$DE:$DE,0),74),0)),SUMIFS(T_Shipments[Confirmed_Qty],T_Shipments[Part Name],$A48,T_Shipments[Effective_Week],74))</f>
        <v/>
      </c>
      <c r="BX48">
        <f>IF(COUNTIF(Material_Detail!$DE:$DE,$A48)&gt;0,IF(ISNUMBER(SEARCH("[済]",INDEX(Material_Detail!$D:$DC,MATCH($A48,Material_Detail!$DE:$DE,0)+1,75))),0,IFERROR(INDEX(Material_Detail!$D:$DC,MATCH($A48,Material_Detail!$DE:$DE,0),75),0)),SUMIFS(T_Shipments[Confirmed_Qty],T_Shipments[Part Name],$A48,T_Shipments[Effective_Week],75))</f>
        <v/>
      </c>
      <c r="BY48">
        <f>IF(COUNTIF(Material_Detail!$DE:$DE,$A48)&gt;0,IF(ISNUMBER(SEARCH("[済]",INDEX(Material_Detail!$D:$DC,MATCH($A48,Material_Detail!$DE:$DE,0)+1,76))),0,IFERROR(INDEX(Material_Detail!$D:$DC,MATCH($A48,Material_Detail!$DE:$DE,0),76),0)),SUMIFS(T_Shipments[Confirmed_Qty],T_Shipments[Part Name],$A48,T_Shipments[Effective_Week],76))</f>
        <v/>
      </c>
      <c r="BZ48">
        <f>IF(COUNTIF(Material_Detail!$DE:$DE,$A48)&gt;0,IF(ISNUMBER(SEARCH("[済]",INDEX(Material_Detail!$D:$DC,MATCH($A48,Material_Detail!$DE:$DE,0)+1,77))),0,IFERROR(INDEX(Material_Detail!$D:$DC,MATCH($A48,Material_Detail!$DE:$DE,0),77),0)),SUMIFS(T_Shipments[Confirmed_Qty],T_Shipments[Part Name],$A48,T_Shipments[Effective_Week],77))</f>
        <v/>
      </c>
      <c r="CA48">
        <f>IF(COUNTIF(Material_Detail!$DE:$DE,$A48)&gt;0,IF(ISNUMBER(SEARCH("[済]",INDEX(Material_Detail!$D:$DC,MATCH($A48,Material_Detail!$DE:$DE,0)+1,78))),0,IFERROR(INDEX(Material_Detail!$D:$DC,MATCH($A48,Material_Detail!$DE:$DE,0),78),0)),SUMIFS(T_Shipments[Confirmed_Qty],T_Shipments[Part Name],$A48,T_Shipments[Effective_Week],78))</f>
        <v/>
      </c>
      <c r="CB48">
        <f>IF(COUNTIF(Material_Detail!$DE:$DE,$A48)&gt;0,IF(ISNUMBER(SEARCH("[済]",INDEX(Material_Detail!$D:$DC,MATCH($A48,Material_Detail!$DE:$DE,0)+1,79))),0,IFERROR(INDEX(Material_Detail!$D:$DC,MATCH($A48,Material_Detail!$DE:$DE,0),79),0)),SUMIFS(T_Shipments[Confirmed_Qty],T_Shipments[Part Name],$A48,T_Shipments[Effective_Week],79))</f>
        <v/>
      </c>
      <c r="CC48">
        <f>IF(COUNTIF(Material_Detail!$DE:$DE,$A48)&gt;0,IF(ISNUMBER(SEARCH("[済]",INDEX(Material_Detail!$D:$DC,MATCH($A48,Material_Detail!$DE:$DE,0)+1,80))),0,IFERROR(INDEX(Material_Detail!$D:$DC,MATCH($A48,Material_Detail!$DE:$DE,0),80),0)),SUMIFS(T_Shipments[Confirmed_Qty],T_Shipments[Part Name],$A48,T_Shipments[Effective_Week],80))</f>
        <v/>
      </c>
      <c r="CD48">
        <f>IF(COUNTIF(Material_Detail!$DE:$DE,$A48)&gt;0,IF(ISNUMBER(SEARCH("[済]",INDEX(Material_Detail!$D:$DC,MATCH($A48,Material_Detail!$DE:$DE,0)+1,81))),0,IFERROR(INDEX(Material_Detail!$D:$DC,MATCH($A48,Material_Detail!$DE:$DE,0),81),0)),SUMIFS(T_Shipments[Confirmed_Qty],T_Shipments[Part Name],$A48,T_Shipments[Effective_Week],81))</f>
        <v/>
      </c>
      <c r="CE48">
        <f>IF(COUNTIF(Material_Detail!$DE:$DE,$A48)&gt;0,IF(ISNUMBER(SEARCH("[済]",INDEX(Material_Detail!$D:$DC,MATCH($A48,Material_Detail!$DE:$DE,0)+1,82))),0,IFERROR(INDEX(Material_Detail!$D:$DC,MATCH($A48,Material_Detail!$DE:$DE,0),82),0)),SUMIFS(T_Shipments[Confirmed_Qty],T_Shipments[Part Name],$A48,T_Shipments[Effective_Week],82))</f>
        <v/>
      </c>
      <c r="CF48">
        <f>IF(COUNTIF(Material_Detail!$DE:$DE,$A48)&gt;0,IF(ISNUMBER(SEARCH("[済]",INDEX(Material_Detail!$D:$DC,MATCH($A48,Material_Detail!$DE:$DE,0)+1,83))),0,IFERROR(INDEX(Material_Detail!$D:$DC,MATCH($A48,Material_Detail!$DE:$DE,0),83),0)),SUMIFS(T_Shipments[Confirmed_Qty],T_Shipments[Part Name],$A48,T_Shipments[Effective_Week],83))</f>
        <v/>
      </c>
      <c r="CG48">
        <f>IF(COUNTIF(Material_Detail!$DE:$DE,$A48)&gt;0,IF(ISNUMBER(SEARCH("[済]",INDEX(Material_Detail!$D:$DC,MATCH($A48,Material_Detail!$DE:$DE,0)+1,84))),0,IFERROR(INDEX(Material_Detail!$D:$DC,MATCH($A48,Material_Detail!$DE:$DE,0),84),0)),SUMIFS(T_Shipments[Confirmed_Qty],T_Shipments[Part Name],$A48,T_Shipments[Effective_Week],84))</f>
        <v/>
      </c>
      <c r="CH48">
        <f>IF(COUNTIF(Material_Detail!$DE:$DE,$A48)&gt;0,IF(ISNUMBER(SEARCH("[済]",INDEX(Material_Detail!$D:$DC,MATCH($A48,Material_Detail!$DE:$DE,0)+1,85))),0,IFERROR(INDEX(Material_Detail!$D:$DC,MATCH($A48,Material_Detail!$DE:$DE,0),85),0)),SUMIFS(T_Shipments[Confirmed_Qty],T_Shipments[Part Name],$A48,T_Shipments[Effective_Week],85))</f>
        <v/>
      </c>
      <c r="CI48">
        <f>IF(COUNTIF(Material_Detail!$DE:$DE,$A48)&gt;0,IF(ISNUMBER(SEARCH("[済]",INDEX(Material_Detail!$D:$DC,MATCH($A48,Material_Detail!$DE:$DE,0)+1,86))),0,IFERROR(INDEX(Material_Detail!$D:$DC,MATCH($A48,Material_Detail!$DE:$DE,0),86),0)),SUMIFS(T_Shipments[Confirmed_Qty],T_Shipments[Part Name],$A48,T_Shipments[Effective_Week],86))</f>
        <v/>
      </c>
      <c r="CJ48">
        <f>IF(COUNTIF(Material_Detail!$DE:$DE,$A48)&gt;0,IF(ISNUMBER(SEARCH("[済]",INDEX(Material_Detail!$D:$DC,MATCH($A48,Material_Detail!$DE:$DE,0)+1,87))),0,IFERROR(INDEX(Material_Detail!$D:$DC,MATCH($A48,Material_Detail!$DE:$DE,0),87),0)),SUMIFS(T_Shipments[Confirmed_Qty],T_Shipments[Part Name],$A48,T_Shipments[Effective_Week],87))</f>
        <v/>
      </c>
      <c r="CK48">
        <f>IF(COUNTIF(Material_Detail!$DE:$DE,$A48)&gt;0,IF(ISNUMBER(SEARCH("[済]",INDEX(Material_Detail!$D:$DC,MATCH($A48,Material_Detail!$DE:$DE,0)+1,88))),0,IFERROR(INDEX(Material_Detail!$D:$DC,MATCH($A48,Material_Detail!$DE:$DE,0),88),0)),SUMIFS(T_Shipments[Confirmed_Qty],T_Shipments[Part Name],$A48,T_Shipments[Effective_Week],88))</f>
        <v/>
      </c>
      <c r="CL48">
        <f>IF(COUNTIF(Material_Detail!$DE:$DE,$A48)&gt;0,IF(ISNUMBER(SEARCH("[済]",INDEX(Material_Detail!$D:$DC,MATCH($A48,Material_Detail!$DE:$DE,0)+1,89))),0,IFERROR(INDEX(Material_Detail!$D:$DC,MATCH($A48,Material_Detail!$DE:$DE,0),89),0)),SUMIFS(T_Shipments[Confirmed_Qty],T_Shipments[Part Name],$A48,T_Shipments[Effective_Week],89))</f>
        <v/>
      </c>
      <c r="CM48">
        <f>IF(COUNTIF(Material_Detail!$DE:$DE,$A48)&gt;0,IF(ISNUMBER(SEARCH("[済]",INDEX(Material_Detail!$D:$DC,MATCH($A48,Material_Detail!$DE:$DE,0)+1,90))),0,IFERROR(INDEX(Material_Detail!$D:$DC,MATCH($A48,Material_Detail!$DE:$DE,0),90),0)),SUMIFS(T_Shipments[Confirmed_Qty],T_Shipments[Part Name],$A48,T_Shipments[Effective_Week],90))</f>
        <v/>
      </c>
      <c r="CN48">
        <f>IF(COUNTIF(Material_Detail!$DE:$DE,$A48)&gt;0,IF(ISNUMBER(SEARCH("[済]",INDEX(Material_Detail!$D:$DC,MATCH($A48,Material_Detail!$DE:$DE,0)+1,91))),0,IFERROR(INDEX(Material_Detail!$D:$DC,MATCH($A48,Material_Detail!$DE:$DE,0),91),0)),SUMIFS(T_Shipments[Confirmed_Qty],T_Shipments[Part Name],$A48,T_Shipments[Effective_Week],91))</f>
        <v/>
      </c>
      <c r="CO48">
        <f>IF(COUNTIF(Material_Detail!$DE:$DE,$A48)&gt;0,IF(ISNUMBER(SEARCH("[済]",INDEX(Material_Detail!$D:$DC,MATCH($A48,Material_Detail!$DE:$DE,0)+1,92))),0,IFERROR(INDEX(Material_Detail!$D:$DC,MATCH($A48,Material_Detail!$DE:$DE,0),92),0)),SUMIFS(T_Shipments[Confirmed_Qty],T_Shipments[Part Name],$A48,T_Shipments[Effective_Week],92))</f>
        <v/>
      </c>
      <c r="CP48">
        <f>IF(COUNTIF(Material_Detail!$DE:$DE,$A48)&gt;0,IF(ISNUMBER(SEARCH("[済]",INDEX(Material_Detail!$D:$DC,MATCH($A48,Material_Detail!$DE:$DE,0)+1,93))),0,IFERROR(INDEX(Material_Detail!$D:$DC,MATCH($A48,Material_Detail!$DE:$DE,0),93),0)),SUMIFS(T_Shipments[Confirmed_Qty],T_Shipments[Part Name],$A48,T_Shipments[Effective_Week],93))</f>
        <v/>
      </c>
      <c r="CQ48">
        <f>IF(COUNTIF(Material_Detail!$DE:$DE,$A48)&gt;0,IF(ISNUMBER(SEARCH("[済]",INDEX(Material_Detail!$D:$DC,MATCH($A48,Material_Detail!$DE:$DE,0)+1,94))),0,IFERROR(INDEX(Material_Detail!$D:$DC,MATCH($A48,Material_Detail!$DE:$DE,0),94),0)),SUMIFS(T_Shipments[Confirmed_Qty],T_Shipments[Part Name],$A48,T_Shipments[Effective_Week],94))</f>
        <v/>
      </c>
      <c r="CR48">
        <f>IF(COUNTIF(Material_Detail!$DE:$DE,$A48)&gt;0,IF(ISNUMBER(SEARCH("[済]",INDEX(Material_Detail!$D:$DC,MATCH($A48,Material_Detail!$DE:$DE,0)+1,95))),0,IFERROR(INDEX(Material_Detail!$D:$DC,MATCH($A48,Material_Detail!$DE:$DE,0),95),0)),SUMIFS(T_Shipments[Confirmed_Qty],T_Shipments[Part Name],$A48,T_Shipments[Effective_Week],95))</f>
        <v/>
      </c>
      <c r="CS48">
        <f>IF(COUNTIF(Material_Detail!$DE:$DE,$A48)&gt;0,IF(ISNUMBER(SEARCH("[済]",INDEX(Material_Detail!$D:$DC,MATCH($A48,Material_Detail!$DE:$DE,0)+1,96))),0,IFERROR(INDEX(Material_Detail!$D:$DC,MATCH($A48,Material_Detail!$DE:$DE,0),96),0)),SUMIFS(T_Shipments[Confirmed_Qty],T_Shipments[Part Name],$A48,T_Shipments[Effective_Week],96))</f>
        <v/>
      </c>
      <c r="CT48">
        <f>IF(COUNTIF(Material_Detail!$DE:$DE,$A48)&gt;0,IF(ISNUMBER(SEARCH("[済]",INDEX(Material_Detail!$D:$DC,MATCH($A48,Material_Detail!$DE:$DE,0)+1,97))),0,IFERROR(INDEX(Material_Detail!$D:$DC,MATCH($A48,Material_Detail!$DE:$DE,0),97),0)),SUMIFS(T_Shipments[Confirmed_Qty],T_Shipments[Part Name],$A48,T_Shipments[Effective_Week],97))</f>
        <v/>
      </c>
      <c r="CU48">
        <f>IF(COUNTIF(Material_Detail!$DE:$DE,$A48)&gt;0,IF(ISNUMBER(SEARCH("[済]",INDEX(Material_Detail!$D:$DC,MATCH($A48,Material_Detail!$DE:$DE,0)+1,98))),0,IFERROR(INDEX(Material_Detail!$D:$DC,MATCH($A48,Material_Detail!$DE:$DE,0),98),0)),SUMIFS(T_Shipments[Confirmed_Qty],T_Shipments[Part Name],$A48,T_Shipments[Effective_Week],98))</f>
        <v/>
      </c>
      <c r="CV48">
        <f>IF(COUNTIF(Material_Detail!$DE:$DE,$A48)&gt;0,IF(ISNUMBER(SEARCH("[済]",INDEX(Material_Detail!$D:$DC,MATCH($A48,Material_Detail!$DE:$DE,0)+1,99))),0,IFERROR(INDEX(Material_Detail!$D:$DC,MATCH($A48,Material_Detail!$DE:$DE,0),99),0)),SUMIFS(T_Shipments[Confirmed_Qty],T_Shipments[Part Name],$A48,T_Shipments[Effective_Week],99))</f>
        <v/>
      </c>
      <c r="CW48">
        <f>IF(COUNTIF(Material_Detail!$DE:$DE,$A48)&gt;0,IF(ISNUMBER(SEARCH("[済]",INDEX(Material_Detail!$D:$DC,MATCH($A48,Material_Detail!$DE:$DE,0)+1,100))),0,IFERROR(INDEX(Material_Detail!$D:$DC,MATCH($A48,Material_Detail!$DE:$DE,0),100),0)),SUMIFS(T_Shipments[Confirmed_Qty],T_Shipments[Part Name],$A48,T_Shipments[Effective_Week],100))</f>
        <v/>
      </c>
      <c r="CX48">
        <f>IF(COUNTIF(Material_Detail!$DE:$DE,$A48)&gt;0,IF(ISNUMBER(SEARCH("[済]",INDEX(Material_Detail!$D:$DC,MATCH($A48,Material_Detail!$DE:$DE,0)+1,101))),0,IFERROR(INDEX(Material_Detail!$D:$DC,MATCH($A48,Material_Detail!$DE:$DE,0),101),0)),SUMIFS(T_Shipments[Confirmed_Qty],T_Shipments[Part Name],$A48,T_Shipments[Effective_Week],101))</f>
        <v/>
      </c>
      <c r="CY48">
        <f>IF(COUNTIF(Material_Detail!$DE:$DE,$A48)&gt;0,IF(ISNUMBER(SEARCH("[済]",INDEX(Material_Detail!$D:$DC,MATCH($A48,Material_Detail!$DE:$DE,0)+1,102))),0,IFERROR(INDEX(Material_Detail!$D:$DC,MATCH($A48,Material_Detail!$DE:$DE,0),102),0)),SUMIFS(T_Shipments[Confirmed_Qty],T_Shipments[Part Name],$A48,T_Shipments[Effective_Week],102))</f>
        <v/>
      </c>
      <c r="CZ48">
        <f>IF(COUNTIF(Material_Detail!$DE:$DE,$A48)&gt;0,IF(ISNUMBER(SEARCH("[済]",INDEX(Material_Detail!$D:$DC,MATCH($A48,Material_Detail!$DE:$DE,0)+1,103))),0,IFERROR(INDEX(Material_Detail!$D:$DC,MATCH($A48,Material_Detail!$DE:$DE,0),103),0)),SUMIFS(T_Shipments[Confirmed_Qty],T_Shipments[Part Name],$A48,T_Shipments[Effective_Week],103))</f>
        <v/>
      </c>
      <c r="DA48">
        <f>IF(COUNTIF(Material_Detail!$DE:$DE,$A48)&gt;0,IF(ISNUMBER(SEARCH("[済]",INDEX(Material_Detail!$D:$DC,MATCH($A48,Material_Detail!$DE:$DE,0)+1,104))),0,IFERROR(INDEX(Material_Detail!$D:$DC,MATCH($A48,Material_Detail!$DE:$DE,0),104),0)),SUMIFS(T_Shipments[Confirmed_Qty],T_Shipments[Part Name],$A48,T_Shipments[Effective_Week],104))</f>
        <v/>
      </c>
    </row>
    <row r="49">
      <c r="A49" t="inlineStr">
        <is>
          <t>CHEM-1010</t>
        </is>
      </c>
      <c r="B49">
        <f>IF(COUNTIF(Material_Detail!$DE:$DE,$A49)&gt;0,IF(ISNUMBER(SEARCH("[済]",INDEX(Material_Detail!$D:$DC,MATCH($A49,Material_Detail!$DE:$DE,0)+1,1))),0,IFERROR(INDEX(Material_Detail!$D:$DC,MATCH($A49,Material_Detail!$DE:$DE,0),1),0)),SUMIFS(T_Shipments[Confirmed_Qty],T_Shipments[Part Name],$A49,T_Shipments[Effective_Week],1))</f>
        <v/>
      </c>
      <c r="C49">
        <f>IF(COUNTIF(Material_Detail!$DE:$DE,$A49)&gt;0,IF(ISNUMBER(SEARCH("[済]",INDEX(Material_Detail!$D:$DC,MATCH($A49,Material_Detail!$DE:$DE,0)+1,2))),0,IFERROR(INDEX(Material_Detail!$D:$DC,MATCH($A49,Material_Detail!$DE:$DE,0),2),0)),SUMIFS(T_Shipments[Confirmed_Qty],T_Shipments[Part Name],$A49,T_Shipments[Effective_Week],2))</f>
        <v/>
      </c>
      <c r="D49">
        <f>IF(COUNTIF(Material_Detail!$DE:$DE,$A49)&gt;0,IF(ISNUMBER(SEARCH("[済]",INDEX(Material_Detail!$D:$DC,MATCH($A49,Material_Detail!$DE:$DE,0)+1,3))),0,IFERROR(INDEX(Material_Detail!$D:$DC,MATCH($A49,Material_Detail!$DE:$DE,0),3),0)),SUMIFS(T_Shipments[Confirmed_Qty],T_Shipments[Part Name],$A49,T_Shipments[Effective_Week],3))</f>
        <v/>
      </c>
      <c r="E49">
        <f>IF(COUNTIF(Material_Detail!$DE:$DE,$A49)&gt;0,IF(ISNUMBER(SEARCH("[済]",INDEX(Material_Detail!$D:$DC,MATCH($A49,Material_Detail!$DE:$DE,0)+1,4))),0,IFERROR(INDEX(Material_Detail!$D:$DC,MATCH($A49,Material_Detail!$DE:$DE,0),4),0)),SUMIFS(T_Shipments[Confirmed_Qty],T_Shipments[Part Name],$A49,T_Shipments[Effective_Week],4))</f>
        <v/>
      </c>
      <c r="F49">
        <f>IF(COUNTIF(Material_Detail!$DE:$DE,$A49)&gt;0,IF(ISNUMBER(SEARCH("[済]",INDEX(Material_Detail!$D:$DC,MATCH($A49,Material_Detail!$DE:$DE,0)+1,5))),0,IFERROR(INDEX(Material_Detail!$D:$DC,MATCH($A49,Material_Detail!$DE:$DE,0),5),0)),SUMIFS(T_Shipments[Confirmed_Qty],T_Shipments[Part Name],$A49,T_Shipments[Effective_Week],5))</f>
        <v/>
      </c>
      <c r="G49">
        <f>IF(COUNTIF(Material_Detail!$DE:$DE,$A49)&gt;0,IF(ISNUMBER(SEARCH("[済]",INDEX(Material_Detail!$D:$DC,MATCH($A49,Material_Detail!$DE:$DE,0)+1,6))),0,IFERROR(INDEX(Material_Detail!$D:$DC,MATCH($A49,Material_Detail!$DE:$DE,0),6),0)),SUMIFS(T_Shipments[Confirmed_Qty],T_Shipments[Part Name],$A49,T_Shipments[Effective_Week],6))</f>
        <v/>
      </c>
      <c r="H49">
        <f>IF(COUNTIF(Material_Detail!$DE:$DE,$A49)&gt;0,IF(ISNUMBER(SEARCH("[済]",INDEX(Material_Detail!$D:$DC,MATCH($A49,Material_Detail!$DE:$DE,0)+1,7))),0,IFERROR(INDEX(Material_Detail!$D:$DC,MATCH($A49,Material_Detail!$DE:$DE,0),7),0)),SUMIFS(T_Shipments[Confirmed_Qty],T_Shipments[Part Name],$A49,T_Shipments[Effective_Week],7))</f>
        <v/>
      </c>
      <c r="I49">
        <f>IF(COUNTIF(Material_Detail!$DE:$DE,$A49)&gt;0,IF(ISNUMBER(SEARCH("[済]",INDEX(Material_Detail!$D:$DC,MATCH($A49,Material_Detail!$DE:$DE,0)+1,8))),0,IFERROR(INDEX(Material_Detail!$D:$DC,MATCH($A49,Material_Detail!$DE:$DE,0),8),0)),SUMIFS(T_Shipments[Confirmed_Qty],T_Shipments[Part Name],$A49,T_Shipments[Effective_Week],8))</f>
        <v/>
      </c>
      <c r="J49">
        <f>IF(COUNTIF(Material_Detail!$DE:$DE,$A49)&gt;0,IF(ISNUMBER(SEARCH("[済]",INDEX(Material_Detail!$D:$DC,MATCH($A49,Material_Detail!$DE:$DE,0)+1,9))),0,IFERROR(INDEX(Material_Detail!$D:$DC,MATCH($A49,Material_Detail!$DE:$DE,0),9),0)),SUMIFS(T_Shipments[Confirmed_Qty],T_Shipments[Part Name],$A49,T_Shipments[Effective_Week],9))</f>
        <v/>
      </c>
      <c r="K49">
        <f>IF(COUNTIF(Material_Detail!$DE:$DE,$A49)&gt;0,IF(ISNUMBER(SEARCH("[済]",INDEX(Material_Detail!$D:$DC,MATCH($A49,Material_Detail!$DE:$DE,0)+1,10))),0,IFERROR(INDEX(Material_Detail!$D:$DC,MATCH($A49,Material_Detail!$DE:$DE,0),10),0)),SUMIFS(T_Shipments[Confirmed_Qty],T_Shipments[Part Name],$A49,T_Shipments[Effective_Week],10))</f>
        <v/>
      </c>
      <c r="L49">
        <f>IF(COUNTIF(Material_Detail!$DE:$DE,$A49)&gt;0,IF(ISNUMBER(SEARCH("[済]",INDEX(Material_Detail!$D:$DC,MATCH($A49,Material_Detail!$DE:$DE,0)+1,11))),0,IFERROR(INDEX(Material_Detail!$D:$DC,MATCH($A49,Material_Detail!$DE:$DE,0),11),0)),SUMIFS(T_Shipments[Confirmed_Qty],T_Shipments[Part Name],$A49,T_Shipments[Effective_Week],11))</f>
        <v/>
      </c>
      <c r="M49">
        <f>IF(COUNTIF(Material_Detail!$DE:$DE,$A49)&gt;0,IF(ISNUMBER(SEARCH("[済]",INDEX(Material_Detail!$D:$DC,MATCH($A49,Material_Detail!$DE:$DE,0)+1,12))),0,IFERROR(INDEX(Material_Detail!$D:$DC,MATCH($A49,Material_Detail!$DE:$DE,0),12),0)),SUMIFS(T_Shipments[Confirmed_Qty],T_Shipments[Part Name],$A49,T_Shipments[Effective_Week],12))</f>
        <v/>
      </c>
      <c r="N49">
        <f>IF(COUNTIF(Material_Detail!$DE:$DE,$A49)&gt;0,IF(ISNUMBER(SEARCH("[済]",INDEX(Material_Detail!$D:$DC,MATCH($A49,Material_Detail!$DE:$DE,0)+1,13))),0,IFERROR(INDEX(Material_Detail!$D:$DC,MATCH($A49,Material_Detail!$DE:$DE,0),13),0)),SUMIFS(T_Shipments[Confirmed_Qty],T_Shipments[Part Name],$A49,T_Shipments[Effective_Week],13))</f>
        <v/>
      </c>
      <c r="O49">
        <f>IF(COUNTIF(Material_Detail!$DE:$DE,$A49)&gt;0,IF(ISNUMBER(SEARCH("[済]",INDEX(Material_Detail!$D:$DC,MATCH($A49,Material_Detail!$DE:$DE,0)+1,14))),0,IFERROR(INDEX(Material_Detail!$D:$DC,MATCH($A49,Material_Detail!$DE:$DE,0),14),0)),SUMIFS(T_Shipments[Confirmed_Qty],T_Shipments[Part Name],$A49,T_Shipments[Effective_Week],14))</f>
        <v/>
      </c>
      <c r="P49">
        <f>IF(COUNTIF(Material_Detail!$DE:$DE,$A49)&gt;0,IF(ISNUMBER(SEARCH("[済]",INDEX(Material_Detail!$D:$DC,MATCH($A49,Material_Detail!$DE:$DE,0)+1,15))),0,IFERROR(INDEX(Material_Detail!$D:$DC,MATCH($A49,Material_Detail!$DE:$DE,0),15),0)),SUMIFS(T_Shipments[Confirmed_Qty],T_Shipments[Part Name],$A49,T_Shipments[Effective_Week],15))</f>
        <v/>
      </c>
      <c r="Q49">
        <f>IF(COUNTIF(Material_Detail!$DE:$DE,$A49)&gt;0,IF(ISNUMBER(SEARCH("[済]",INDEX(Material_Detail!$D:$DC,MATCH($A49,Material_Detail!$DE:$DE,0)+1,16))),0,IFERROR(INDEX(Material_Detail!$D:$DC,MATCH($A49,Material_Detail!$DE:$DE,0),16),0)),SUMIFS(T_Shipments[Confirmed_Qty],T_Shipments[Part Name],$A49,T_Shipments[Effective_Week],16))</f>
        <v/>
      </c>
      <c r="R49">
        <f>IF(COUNTIF(Material_Detail!$DE:$DE,$A49)&gt;0,IF(ISNUMBER(SEARCH("[済]",INDEX(Material_Detail!$D:$DC,MATCH($A49,Material_Detail!$DE:$DE,0)+1,17))),0,IFERROR(INDEX(Material_Detail!$D:$DC,MATCH($A49,Material_Detail!$DE:$DE,0),17),0)),SUMIFS(T_Shipments[Confirmed_Qty],T_Shipments[Part Name],$A49,T_Shipments[Effective_Week],17))</f>
        <v/>
      </c>
      <c r="S49">
        <f>IF(COUNTIF(Material_Detail!$DE:$DE,$A49)&gt;0,IF(ISNUMBER(SEARCH("[済]",INDEX(Material_Detail!$D:$DC,MATCH($A49,Material_Detail!$DE:$DE,0)+1,18))),0,IFERROR(INDEX(Material_Detail!$D:$DC,MATCH($A49,Material_Detail!$DE:$DE,0),18),0)),SUMIFS(T_Shipments[Confirmed_Qty],T_Shipments[Part Name],$A49,T_Shipments[Effective_Week],18))</f>
        <v/>
      </c>
      <c r="T49">
        <f>IF(COUNTIF(Material_Detail!$DE:$DE,$A49)&gt;0,IF(ISNUMBER(SEARCH("[済]",INDEX(Material_Detail!$D:$DC,MATCH($A49,Material_Detail!$DE:$DE,0)+1,19))),0,IFERROR(INDEX(Material_Detail!$D:$DC,MATCH($A49,Material_Detail!$DE:$DE,0),19),0)),SUMIFS(T_Shipments[Confirmed_Qty],T_Shipments[Part Name],$A49,T_Shipments[Effective_Week],19))</f>
        <v/>
      </c>
      <c r="U49">
        <f>IF(COUNTIF(Material_Detail!$DE:$DE,$A49)&gt;0,IF(ISNUMBER(SEARCH("[済]",INDEX(Material_Detail!$D:$DC,MATCH($A49,Material_Detail!$DE:$DE,0)+1,20))),0,IFERROR(INDEX(Material_Detail!$D:$DC,MATCH($A49,Material_Detail!$DE:$DE,0),20),0)),SUMIFS(T_Shipments[Confirmed_Qty],T_Shipments[Part Name],$A49,T_Shipments[Effective_Week],20))</f>
        <v/>
      </c>
      <c r="V49">
        <f>IF(COUNTIF(Material_Detail!$DE:$DE,$A49)&gt;0,IF(ISNUMBER(SEARCH("[済]",INDEX(Material_Detail!$D:$DC,MATCH($A49,Material_Detail!$DE:$DE,0)+1,21))),0,IFERROR(INDEX(Material_Detail!$D:$DC,MATCH($A49,Material_Detail!$DE:$DE,0),21),0)),SUMIFS(T_Shipments[Confirmed_Qty],T_Shipments[Part Name],$A49,T_Shipments[Effective_Week],21))</f>
        <v/>
      </c>
      <c r="W49">
        <f>IF(COUNTIF(Material_Detail!$DE:$DE,$A49)&gt;0,IF(ISNUMBER(SEARCH("[済]",INDEX(Material_Detail!$D:$DC,MATCH($A49,Material_Detail!$DE:$DE,0)+1,22))),0,IFERROR(INDEX(Material_Detail!$D:$DC,MATCH($A49,Material_Detail!$DE:$DE,0),22),0)),SUMIFS(T_Shipments[Confirmed_Qty],T_Shipments[Part Name],$A49,T_Shipments[Effective_Week],22))</f>
        <v/>
      </c>
      <c r="X49">
        <f>IF(COUNTIF(Material_Detail!$DE:$DE,$A49)&gt;0,IF(ISNUMBER(SEARCH("[済]",INDEX(Material_Detail!$D:$DC,MATCH($A49,Material_Detail!$DE:$DE,0)+1,23))),0,IFERROR(INDEX(Material_Detail!$D:$DC,MATCH($A49,Material_Detail!$DE:$DE,0),23),0)),SUMIFS(T_Shipments[Confirmed_Qty],T_Shipments[Part Name],$A49,T_Shipments[Effective_Week],23))</f>
        <v/>
      </c>
      <c r="Y49">
        <f>IF(COUNTIF(Material_Detail!$DE:$DE,$A49)&gt;0,IF(ISNUMBER(SEARCH("[済]",INDEX(Material_Detail!$D:$DC,MATCH($A49,Material_Detail!$DE:$DE,0)+1,24))),0,IFERROR(INDEX(Material_Detail!$D:$DC,MATCH($A49,Material_Detail!$DE:$DE,0),24),0)),SUMIFS(T_Shipments[Confirmed_Qty],T_Shipments[Part Name],$A49,T_Shipments[Effective_Week],24))</f>
        <v/>
      </c>
      <c r="Z49">
        <f>IF(COUNTIF(Material_Detail!$DE:$DE,$A49)&gt;0,IF(ISNUMBER(SEARCH("[済]",INDEX(Material_Detail!$D:$DC,MATCH($A49,Material_Detail!$DE:$DE,0)+1,25))),0,IFERROR(INDEX(Material_Detail!$D:$DC,MATCH($A49,Material_Detail!$DE:$DE,0),25),0)),SUMIFS(T_Shipments[Confirmed_Qty],T_Shipments[Part Name],$A49,T_Shipments[Effective_Week],25))</f>
        <v/>
      </c>
      <c r="AA49">
        <f>IF(COUNTIF(Material_Detail!$DE:$DE,$A49)&gt;0,IF(ISNUMBER(SEARCH("[済]",INDEX(Material_Detail!$D:$DC,MATCH($A49,Material_Detail!$DE:$DE,0)+1,26))),0,IFERROR(INDEX(Material_Detail!$D:$DC,MATCH($A49,Material_Detail!$DE:$DE,0),26),0)),SUMIFS(T_Shipments[Confirmed_Qty],T_Shipments[Part Name],$A49,T_Shipments[Effective_Week],26))</f>
        <v/>
      </c>
      <c r="AB49">
        <f>IF(COUNTIF(Material_Detail!$DE:$DE,$A49)&gt;0,IF(ISNUMBER(SEARCH("[済]",INDEX(Material_Detail!$D:$DC,MATCH($A49,Material_Detail!$DE:$DE,0)+1,27))),0,IFERROR(INDEX(Material_Detail!$D:$DC,MATCH($A49,Material_Detail!$DE:$DE,0),27),0)),SUMIFS(T_Shipments[Confirmed_Qty],T_Shipments[Part Name],$A49,T_Shipments[Effective_Week],27))</f>
        <v/>
      </c>
      <c r="AC49">
        <f>IF(COUNTIF(Material_Detail!$DE:$DE,$A49)&gt;0,IF(ISNUMBER(SEARCH("[済]",INDEX(Material_Detail!$D:$DC,MATCH($A49,Material_Detail!$DE:$DE,0)+1,28))),0,IFERROR(INDEX(Material_Detail!$D:$DC,MATCH($A49,Material_Detail!$DE:$DE,0),28),0)),SUMIFS(T_Shipments[Confirmed_Qty],T_Shipments[Part Name],$A49,T_Shipments[Effective_Week],28))</f>
        <v/>
      </c>
      <c r="AD49">
        <f>IF(COUNTIF(Material_Detail!$DE:$DE,$A49)&gt;0,IF(ISNUMBER(SEARCH("[済]",INDEX(Material_Detail!$D:$DC,MATCH($A49,Material_Detail!$DE:$DE,0)+1,29))),0,IFERROR(INDEX(Material_Detail!$D:$DC,MATCH($A49,Material_Detail!$DE:$DE,0),29),0)),SUMIFS(T_Shipments[Confirmed_Qty],T_Shipments[Part Name],$A49,T_Shipments[Effective_Week],29))</f>
        <v/>
      </c>
      <c r="AE49">
        <f>IF(COUNTIF(Material_Detail!$DE:$DE,$A49)&gt;0,IF(ISNUMBER(SEARCH("[済]",INDEX(Material_Detail!$D:$DC,MATCH($A49,Material_Detail!$DE:$DE,0)+1,30))),0,IFERROR(INDEX(Material_Detail!$D:$DC,MATCH($A49,Material_Detail!$DE:$DE,0),30),0)),SUMIFS(T_Shipments[Confirmed_Qty],T_Shipments[Part Name],$A49,T_Shipments[Effective_Week],30))</f>
        <v/>
      </c>
      <c r="AF49">
        <f>IF(COUNTIF(Material_Detail!$DE:$DE,$A49)&gt;0,IF(ISNUMBER(SEARCH("[済]",INDEX(Material_Detail!$D:$DC,MATCH($A49,Material_Detail!$DE:$DE,0)+1,31))),0,IFERROR(INDEX(Material_Detail!$D:$DC,MATCH($A49,Material_Detail!$DE:$DE,0),31),0)),SUMIFS(T_Shipments[Confirmed_Qty],T_Shipments[Part Name],$A49,T_Shipments[Effective_Week],31))</f>
        <v/>
      </c>
      <c r="AG49">
        <f>IF(COUNTIF(Material_Detail!$DE:$DE,$A49)&gt;0,IF(ISNUMBER(SEARCH("[済]",INDEX(Material_Detail!$D:$DC,MATCH($A49,Material_Detail!$DE:$DE,0)+1,32))),0,IFERROR(INDEX(Material_Detail!$D:$DC,MATCH($A49,Material_Detail!$DE:$DE,0),32),0)),SUMIFS(T_Shipments[Confirmed_Qty],T_Shipments[Part Name],$A49,T_Shipments[Effective_Week],32))</f>
        <v/>
      </c>
      <c r="AH49">
        <f>IF(COUNTIF(Material_Detail!$DE:$DE,$A49)&gt;0,IF(ISNUMBER(SEARCH("[済]",INDEX(Material_Detail!$D:$DC,MATCH($A49,Material_Detail!$DE:$DE,0)+1,33))),0,IFERROR(INDEX(Material_Detail!$D:$DC,MATCH($A49,Material_Detail!$DE:$DE,0),33),0)),SUMIFS(T_Shipments[Confirmed_Qty],T_Shipments[Part Name],$A49,T_Shipments[Effective_Week],33))</f>
        <v/>
      </c>
      <c r="AI49">
        <f>IF(COUNTIF(Material_Detail!$DE:$DE,$A49)&gt;0,IF(ISNUMBER(SEARCH("[済]",INDEX(Material_Detail!$D:$DC,MATCH($A49,Material_Detail!$DE:$DE,0)+1,34))),0,IFERROR(INDEX(Material_Detail!$D:$DC,MATCH($A49,Material_Detail!$DE:$DE,0),34),0)),SUMIFS(T_Shipments[Confirmed_Qty],T_Shipments[Part Name],$A49,T_Shipments[Effective_Week],34))</f>
        <v/>
      </c>
      <c r="AJ49">
        <f>IF(COUNTIF(Material_Detail!$DE:$DE,$A49)&gt;0,IF(ISNUMBER(SEARCH("[済]",INDEX(Material_Detail!$D:$DC,MATCH($A49,Material_Detail!$DE:$DE,0)+1,35))),0,IFERROR(INDEX(Material_Detail!$D:$DC,MATCH($A49,Material_Detail!$DE:$DE,0),35),0)),SUMIFS(T_Shipments[Confirmed_Qty],T_Shipments[Part Name],$A49,T_Shipments[Effective_Week],35))</f>
        <v/>
      </c>
      <c r="AK49">
        <f>IF(COUNTIF(Material_Detail!$DE:$DE,$A49)&gt;0,IF(ISNUMBER(SEARCH("[済]",INDEX(Material_Detail!$D:$DC,MATCH($A49,Material_Detail!$DE:$DE,0)+1,36))),0,IFERROR(INDEX(Material_Detail!$D:$DC,MATCH($A49,Material_Detail!$DE:$DE,0),36),0)),SUMIFS(T_Shipments[Confirmed_Qty],T_Shipments[Part Name],$A49,T_Shipments[Effective_Week],36))</f>
        <v/>
      </c>
      <c r="AL49">
        <f>IF(COUNTIF(Material_Detail!$DE:$DE,$A49)&gt;0,IF(ISNUMBER(SEARCH("[済]",INDEX(Material_Detail!$D:$DC,MATCH($A49,Material_Detail!$DE:$DE,0)+1,37))),0,IFERROR(INDEX(Material_Detail!$D:$DC,MATCH($A49,Material_Detail!$DE:$DE,0),37),0)),SUMIFS(T_Shipments[Confirmed_Qty],T_Shipments[Part Name],$A49,T_Shipments[Effective_Week],37))</f>
        <v/>
      </c>
      <c r="AM49">
        <f>IF(COUNTIF(Material_Detail!$DE:$DE,$A49)&gt;0,IF(ISNUMBER(SEARCH("[済]",INDEX(Material_Detail!$D:$DC,MATCH($A49,Material_Detail!$DE:$DE,0)+1,38))),0,IFERROR(INDEX(Material_Detail!$D:$DC,MATCH($A49,Material_Detail!$DE:$DE,0),38),0)),SUMIFS(T_Shipments[Confirmed_Qty],T_Shipments[Part Name],$A49,T_Shipments[Effective_Week],38))</f>
        <v/>
      </c>
      <c r="AN49">
        <f>IF(COUNTIF(Material_Detail!$DE:$DE,$A49)&gt;0,IF(ISNUMBER(SEARCH("[済]",INDEX(Material_Detail!$D:$DC,MATCH($A49,Material_Detail!$DE:$DE,0)+1,39))),0,IFERROR(INDEX(Material_Detail!$D:$DC,MATCH($A49,Material_Detail!$DE:$DE,0),39),0)),SUMIFS(T_Shipments[Confirmed_Qty],T_Shipments[Part Name],$A49,T_Shipments[Effective_Week],39))</f>
        <v/>
      </c>
      <c r="AO49">
        <f>IF(COUNTIF(Material_Detail!$DE:$DE,$A49)&gt;0,IF(ISNUMBER(SEARCH("[済]",INDEX(Material_Detail!$D:$DC,MATCH($A49,Material_Detail!$DE:$DE,0)+1,40))),0,IFERROR(INDEX(Material_Detail!$D:$DC,MATCH($A49,Material_Detail!$DE:$DE,0),40),0)),SUMIFS(T_Shipments[Confirmed_Qty],T_Shipments[Part Name],$A49,T_Shipments[Effective_Week],40))</f>
        <v/>
      </c>
      <c r="AP49">
        <f>IF(COUNTIF(Material_Detail!$DE:$DE,$A49)&gt;0,IF(ISNUMBER(SEARCH("[済]",INDEX(Material_Detail!$D:$DC,MATCH($A49,Material_Detail!$DE:$DE,0)+1,41))),0,IFERROR(INDEX(Material_Detail!$D:$DC,MATCH($A49,Material_Detail!$DE:$DE,0),41),0)),SUMIFS(T_Shipments[Confirmed_Qty],T_Shipments[Part Name],$A49,T_Shipments[Effective_Week],41))</f>
        <v/>
      </c>
      <c r="AQ49">
        <f>IF(COUNTIF(Material_Detail!$DE:$DE,$A49)&gt;0,IF(ISNUMBER(SEARCH("[済]",INDEX(Material_Detail!$D:$DC,MATCH($A49,Material_Detail!$DE:$DE,0)+1,42))),0,IFERROR(INDEX(Material_Detail!$D:$DC,MATCH($A49,Material_Detail!$DE:$DE,0),42),0)),SUMIFS(T_Shipments[Confirmed_Qty],T_Shipments[Part Name],$A49,T_Shipments[Effective_Week],42))</f>
        <v/>
      </c>
      <c r="AR49">
        <f>IF(COUNTIF(Material_Detail!$DE:$DE,$A49)&gt;0,IF(ISNUMBER(SEARCH("[済]",INDEX(Material_Detail!$D:$DC,MATCH($A49,Material_Detail!$DE:$DE,0)+1,43))),0,IFERROR(INDEX(Material_Detail!$D:$DC,MATCH($A49,Material_Detail!$DE:$DE,0),43),0)),SUMIFS(T_Shipments[Confirmed_Qty],T_Shipments[Part Name],$A49,T_Shipments[Effective_Week],43))</f>
        <v/>
      </c>
      <c r="AS49">
        <f>IF(COUNTIF(Material_Detail!$DE:$DE,$A49)&gt;0,IF(ISNUMBER(SEARCH("[済]",INDEX(Material_Detail!$D:$DC,MATCH($A49,Material_Detail!$DE:$DE,0)+1,44))),0,IFERROR(INDEX(Material_Detail!$D:$DC,MATCH($A49,Material_Detail!$DE:$DE,0),44),0)),SUMIFS(T_Shipments[Confirmed_Qty],T_Shipments[Part Name],$A49,T_Shipments[Effective_Week],44))</f>
        <v/>
      </c>
      <c r="AT49">
        <f>IF(COUNTIF(Material_Detail!$DE:$DE,$A49)&gt;0,IF(ISNUMBER(SEARCH("[済]",INDEX(Material_Detail!$D:$DC,MATCH($A49,Material_Detail!$DE:$DE,0)+1,45))),0,IFERROR(INDEX(Material_Detail!$D:$DC,MATCH($A49,Material_Detail!$DE:$DE,0),45),0)),SUMIFS(T_Shipments[Confirmed_Qty],T_Shipments[Part Name],$A49,T_Shipments[Effective_Week],45))</f>
        <v/>
      </c>
      <c r="AU49">
        <f>IF(COUNTIF(Material_Detail!$DE:$DE,$A49)&gt;0,IF(ISNUMBER(SEARCH("[済]",INDEX(Material_Detail!$D:$DC,MATCH($A49,Material_Detail!$DE:$DE,0)+1,46))),0,IFERROR(INDEX(Material_Detail!$D:$DC,MATCH($A49,Material_Detail!$DE:$DE,0),46),0)),SUMIFS(T_Shipments[Confirmed_Qty],T_Shipments[Part Name],$A49,T_Shipments[Effective_Week],46))</f>
        <v/>
      </c>
      <c r="AV49">
        <f>IF(COUNTIF(Material_Detail!$DE:$DE,$A49)&gt;0,IF(ISNUMBER(SEARCH("[済]",INDEX(Material_Detail!$D:$DC,MATCH($A49,Material_Detail!$DE:$DE,0)+1,47))),0,IFERROR(INDEX(Material_Detail!$D:$DC,MATCH($A49,Material_Detail!$DE:$DE,0),47),0)),SUMIFS(T_Shipments[Confirmed_Qty],T_Shipments[Part Name],$A49,T_Shipments[Effective_Week],47))</f>
        <v/>
      </c>
      <c r="AW49">
        <f>IF(COUNTIF(Material_Detail!$DE:$DE,$A49)&gt;0,IF(ISNUMBER(SEARCH("[済]",INDEX(Material_Detail!$D:$DC,MATCH($A49,Material_Detail!$DE:$DE,0)+1,48))),0,IFERROR(INDEX(Material_Detail!$D:$DC,MATCH($A49,Material_Detail!$DE:$DE,0),48),0)),SUMIFS(T_Shipments[Confirmed_Qty],T_Shipments[Part Name],$A49,T_Shipments[Effective_Week],48))</f>
        <v/>
      </c>
      <c r="AX49">
        <f>IF(COUNTIF(Material_Detail!$DE:$DE,$A49)&gt;0,IF(ISNUMBER(SEARCH("[済]",INDEX(Material_Detail!$D:$DC,MATCH($A49,Material_Detail!$DE:$DE,0)+1,49))),0,IFERROR(INDEX(Material_Detail!$D:$DC,MATCH($A49,Material_Detail!$DE:$DE,0),49),0)),SUMIFS(T_Shipments[Confirmed_Qty],T_Shipments[Part Name],$A49,T_Shipments[Effective_Week],49))</f>
        <v/>
      </c>
      <c r="AY49">
        <f>IF(COUNTIF(Material_Detail!$DE:$DE,$A49)&gt;0,IF(ISNUMBER(SEARCH("[済]",INDEX(Material_Detail!$D:$DC,MATCH($A49,Material_Detail!$DE:$DE,0)+1,50))),0,IFERROR(INDEX(Material_Detail!$D:$DC,MATCH($A49,Material_Detail!$DE:$DE,0),50),0)),SUMIFS(T_Shipments[Confirmed_Qty],T_Shipments[Part Name],$A49,T_Shipments[Effective_Week],50))</f>
        <v/>
      </c>
      <c r="AZ49">
        <f>IF(COUNTIF(Material_Detail!$DE:$DE,$A49)&gt;0,IF(ISNUMBER(SEARCH("[済]",INDEX(Material_Detail!$D:$DC,MATCH($A49,Material_Detail!$DE:$DE,0)+1,51))),0,IFERROR(INDEX(Material_Detail!$D:$DC,MATCH($A49,Material_Detail!$DE:$DE,0),51),0)),SUMIFS(T_Shipments[Confirmed_Qty],T_Shipments[Part Name],$A49,T_Shipments[Effective_Week],51))</f>
        <v/>
      </c>
      <c r="BA49">
        <f>IF(COUNTIF(Material_Detail!$DE:$DE,$A49)&gt;0,IF(ISNUMBER(SEARCH("[済]",INDEX(Material_Detail!$D:$DC,MATCH($A49,Material_Detail!$DE:$DE,0)+1,52))),0,IFERROR(INDEX(Material_Detail!$D:$DC,MATCH($A49,Material_Detail!$DE:$DE,0),52),0)),SUMIFS(T_Shipments[Confirmed_Qty],T_Shipments[Part Name],$A49,T_Shipments[Effective_Week],52))</f>
        <v/>
      </c>
      <c r="BB49">
        <f>IF(COUNTIF(Material_Detail!$DE:$DE,$A49)&gt;0,IF(ISNUMBER(SEARCH("[済]",INDEX(Material_Detail!$D:$DC,MATCH($A49,Material_Detail!$DE:$DE,0)+1,53))),0,IFERROR(INDEX(Material_Detail!$D:$DC,MATCH($A49,Material_Detail!$DE:$DE,0),53),0)),SUMIFS(T_Shipments[Confirmed_Qty],T_Shipments[Part Name],$A49,T_Shipments[Effective_Week],53))</f>
        <v/>
      </c>
      <c r="BC49">
        <f>IF(COUNTIF(Material_Detail!$DE:$DE,$A49)&gt;0,IF(ISNUMBER(SEARCH("[済]",INDEX(Material_Detail!$D:$DC,MATCH($A49,Material_Detail!$DE:$DE,0)+1,54))),0,IFERROR(INDEX(Material_Detail!$D:$DC,MATCH($A49,Material_Detail!$DE:$DE,0),54),0)),SUMIFS(T_Shipments[Confirmed_Qty],T_Shipments[Part Name],$A49,T_Shipments[Effective_Week],54))</f>
        <v/>
      </c>
      <c r="BD49">
        <f>IF(COUNTIF(Material_Detail!$DE:$DE,$A49)&gt;0,IF(ISNUMBER(SEARCH("[済]",INDEX(Material_Detail!$D:$DC,MATCH($A49,Material_Detail!$DE:$DE,0)+1,55))),0,IFERROR(INDEX(Material_Detail!$D:$DC,MATCH($A49,Material_Detail!$DE:$DE,0),55),0)),SUMIFS(T_Shipments[Confirmed_Qty],T_Shipments[Part Name],$A49,T_Shipments[Effective_Week],55))</f>
        <v/>
      </c>
      <c r="BE49">
        <f>IF(COUNTIF(Material_Detail!$DE:$DE,$A49)&gt;0,IF(ISNUMBER(SEARCH("[済]",INDEX(Material_Detail!$D:$DC,MATCH($A49,Material_Detail!$DE:$DE,0)+1,56))),0,IFERROR(INDEX(Material_Detail!$D:$DC,MATCH($A49,Material_Detail!$DE:$DE,0),56),0)),SUMIFS(T_Shipments[Confirmed_Qty],T_Shipments[Part Name],$A49,T_Shipments[Effective_Week],56))</f>
        <v/>
      </c>
      <c r="BF49">
        <f>IF(COUNTIF(Material_Detail!$DE:$DE,$A49)&gt;0,IF(ISNUMBER(SEARCH("[済]",INDEX(Material_Detail!$D:$DC,MATCH($A49,Material_Detail!$DE:$DE,0)+1,57))),0,IFERROR(INDEX(Material_Detail!$D:$DC,MATCH($A49,Material_Detail!$DE:$DE,0),57),0)),SUMIFS(T_Shipments[Confirmed_Qty],T_Shipments[Part Name],$A49,T_Shipments[Effective_Week],57))</f>
        <v/>
      </c>
      <c r="BG49">
        <f>IF(COUNTIF(Material_Detail!$DE:$DE,$A49)&gt;0,IF(ISNUMBER(SEARCH("[済]",INDEX(Material_Detail!$D:$DC,MATCH($A49,Material_Detail!$DE:$DE,0)+1,58))),0,IFERROR(INDEX(Material_Detail!$D:$DC,MATCH($A49,Material_Detail!$DE:$DE,0),58),0)),SUMIFS(T_Shipments[Confirmed_Qty],T_Shipments[Part Name],$A49,T_Shipments[Effective_Week],58))</f>
        <v/>
      </c>
      <c r="BH49">
        <f>IF(COUNTIF(Material_Detail!$DE:$DE,$A49)&gt;0,IF(ISNUMBER(SEARCH("[済]",INDEX(Material_Detail!$D:$DC,MATCH($A49,Material_Detail!$DE:$DE,0)+1,59))),0,IFERROR(INDEX(Material_Detail!$D:$DC,MATCH($A49,Material_Detail!$DE:$DE,0),59),0)),SUMIFS(T_Shipments[Confirmed_Qty],T_Shipments[Part Name],$A49,T_Shipments[Effective_Week],59))</f>
        <v/>
      </c>
      <c r="BI49">
        <f>IF(COUNTIF(Material_Detail!$DE:$DE,$A49)&gt;0,IF(ISNUMBER(SEARCH("[済]",INDEX(Material_Detail!$D:$DC,MATCH($A49,Material_Detail!$DE:$DE,0)+1,60))),0,IFERROR(INDEX(Material_Detail!$D:$DC,MATCH($A49,Material_Detail!$DE:$DE,0),60),0)),SUMIFS(T_Shipments[Confirmed_Qty],T_Shipments[Part Name],$A49,T_Shipments[Effective_Week],60))</f>
        <v/>
      </c>
      <c r="BJ49">
        <f>IF(COUNTIF(Material_Detail!$DE:$DE,$A49)&gt;0,IF(ISNUMBER(SEARCH("[済]",INDEX(Material_Detail!$D:$DC,MATCH($A49,Material_Detail!$DE:$DE,0)+1,61))),0,IFERROR(INDEX(Material_Detail!$D:$DC,MATCH($A49,Material_Detail!$DE:$DE,0),61),0)),SUMIFS(T_Shipments[Confirmed_Qty],T_Shipments[Part Name],$A49,T_Shipments[Effective_Week],61))</f>
        <v/>
      </c>
      <c r="BK49">
        <f>IF(COUNTIF(Material_Detail!$DE:$DE,$A49)&gt;0,IF(ISNUMBER(SEARCH("[済]",INDEX(Material_Detail!$D:$DC,MATCH($A49,Material_Detail!$DE:$DE,0)+1,62))),0,IFERROR(INDEX(Material_Detail!$D:$DC,MATCH($A49,Material_Detail!$DE:$DE,0),62),0)),SUMIFS(T_Shipments[Confirmed_Qty],T_Shipments[Part Name],$A49,T_Shipments[Effective_Week],62))</f>
        <v/>
      </c>
      <c r="BL49">
        <f>IF(COUNTIF(Material_Detail!$DE:$DE,$A49)&gt;0,IF(ISNUMBER(SEARCH("[済]",INDEX(Material_Detail!$D:$DC,MATCH($A49,Material_Detail!$DE:$DE,0)+1,63))),0,IFERROR(INDEX(Material_Detail!$D:$DC,MATCH($A49,Material_Detail!$DE:$DE,0),63),0)),SUMIFS(T_Shipments[Confirmed_Qty],T_Shipments[Part Name],$A49,T_Shipments[Effective_Week],63))</f>
        <v/>
      </c>
      <c r="BM49">
        <f>IF(COUNTIF(Material_Detail!$DE:$DE,$A49)&gt;0,IF(ISNUMBER(SEARCH("[済]",INDEX(Material_Detail!$D:$DC,MATCH($A49,Material_Detail!$DE:$DE,0)+1,64))),0,IFERROR(INDEX(Material_Detail!$D:$DC,MATCH($A49,Material_Detail!$DE:$DE,0),64),0)),SUMIFS(T_Shipments[Confirmed_Qty],T_Shipments[Part Name],$A49,T_Shipments[Effective_Week],64))</f>
        <v/>
      </c>
      <c r="BN49">
        <f>IF(COUNTIF(Material_Detail!$DE:$DE,$A49)&gt;0,IF(ISNUMBER(SEARCH("[済]",INDEX(Material_Detail!$D:$DC,MATCH($A49,Material_Detail!$DE:$DE,0)+1,65))),0,IFERROR(INDEX(Material_Detail!$D:$DC,MATCH($A49,Material_Detail!$DE:$DE,0),65),0)),SUMIFS(T_Shipments[Confirmed_Qty],T_Shipments[Part Name],$A49,T_Shipments[Effective_Week],65))</f>
        <v/>
      </c>
      <c r="BO49">
        <f>IF(COUNTIF(Material_Detail!$DE:$DE,$A49)&gt;0,IF(ISNUMBER(SEARCH("[済]",INDEX(Material_Detail!$D:$DC,MATCH($A49,Material_Detail!$DE:$DE,0)+1,66))),0,IFERROR(INDEX(Material_Detail!$D:$DC,MATCH($A49,Material_Detail!$DE:$DE,0),66),0)),SUMIFS(T_Shipments[Confirmed_Qty],T_Shipments[Part Name],$A49,T_Shipments[Effective_Week],66))</f>
        <v/>
      </c>
      <c r="BP49">
        <f>IF(COUNTIF(Material_Detail!$DE:$DE,$A49)&gt;0,IF(ISNUMBER(SEARCH("[済]",INDEX(Material_Detail!$D:$DC,MATCH($A49,Material_Detail!$DE:$DE,0)+1,67))),0,IFERROR(INDEX(Material_Detail!$D:$DC,MATCH($A49,Material_Detail!$DE:$DE,0),67),0)),SUMIFS(T_Shipments[Confirmed_Qty],T_Shipments[Part Name],$A49,T_Shipments[Effective_Week],67))</f>
        <v/>
      </c>
      <c r="BQ49">
        <f>IF(COUNTIF(Material_Detail!$DE:$DE,$A49)&gt;0,IF(ISNUMBER(SEARCH("[済]",INDEX(Material_Detail!$D:$DC,MATCH($A49,Material_Detail!$DE:$DE,0)+1,68))),0,IFERROR(INDEX(Material_Detail!$D:$DC,MATCH($A49,Material_Detail!$DE:$DE,0),68),0)),SUMIFS(T_Shipments[Confirmed_Qty],T_Shipments[Part Name],$A49,T_Shipments[Effective_Week],68))</f>
        <v/>
      </c>
      <c r="BR49">
        <f>IF(COUNTIF(Material_Detail!$DE:$DE,$A49)&gt;0,IF(ISNUMBER(SEARCH("[済]",INDEX(Material_Detail!$D:$DC,MATCH($A49,Material_Detail!$DE:$DE,0)+1,69))),0,IFERROR(INDEX(Material_Detail!$D:$DC,MATCH($A49,Material_Detail!$DE:$DE,0),69),0)),SUMIFS(T_Shipments[Confirmed_Qty],T_Shipments[Part Name],$A49,T_Shipments[Effective_Week],69))</f>
        <v/>
      </c>
      <c r="BS49">
        <f>IF(COUNTIF(Material_Detail!$DE:$DE,$A49)&gt;0,IF(ISNUMBER(SEARCH("[済]",INDEX(Material_Detail!$D:$DC,MATCH($A49,Material_Detail!$DE:$DE,0)+1,70))),0,IFERROR(INDEX(Material_Detail!$D:$DC,MATCH($A49,Material_Detail!$DE:$DE,0),70),0)),SUMIFS(T_Shipments[Confirmed_Qty],T_Shipments[Part Name],$A49,T_Shipments[Effective_Week],70))</f>
        <v/>
      </c>
      <c r="BT49">
        <f>IF(COUNTIF(Material_Detail!$DE:$DE,$A49)&gt;0,IF(ISNUMBER(SEARCH("[済]",INDEX(Material_Detail!$D:$DC,MATCH($A49,Material_Detail!$DE:$DE,0)+1,71))),0,IFERROR(INDEX(Material_Detail!$D:$DC,MATCH($A49,Material_Detail!$DE:$DE,0),71),0)),SUMIFS(T_Shipments[Confirmed_Qty],T_Shipments[Part Name],$A49,T_Shipments[Effective_Week],71))</f>
        <v/>
      </c>
      <c r="BU49">
        <f>IF(COUNTIF(Material_Detail!$DE:$DE,$A49)&gt;0,IF(ISNUMBER(SEARCH("[済]",INDEX(Material_Detail!$D:$DC,MATCH($A49,Material_Detail!$DE:$DE,0)+1,72))),0,IFERROR(INDEX(Material_Detail!$D:$DC,MATCH($A49,Material_Detail!$DE:$DE,0),72),0)),SUMIFS(T_Shipments[Confirmed_Qty],T_Shipments[Part Name],$A49,T_Shipments[Effective_Week],72))</f>
        <v/>
      </c>
      <c r="BV49">
        <f>IF(COUNTIF(Material_Detail!$DE:$DE,$A49)&gt;0,IF(ISNUMBER(SEARCH("[済]",INDEX(Material_Detail!$D:$DC,MATCH($A49,Material_Detail!$DE:$DE,0)+1,73))),0,IFERROR(INDEX(Material_Detail!$D:$DC,MATCH($A49,Material_Detail!$DE:$DE,0),73),0)),SUMIFS(T_Shipments[Confirmed_Qty],T_Shipments[Part Name],$A49,T_Shipments[Effective_Week],73))</f>
        <v/>
      </c>
      <c r="BW49">
        <f>IF(COUNTIF(Material_Detail!$DE:$DE,$A49)&gt;0,IF(ISNUMBER(SEARCH("[済]",INDEX(Material_Detail!$D:$DC,MATCH($A49,Material_Detail!$DE:$DE,0)+1,74))),0,IFERROR(INDEX(Material_Detail!$D:$DC,MATCH($A49,Material_Detail!$DE:$DE,0),74),0)),SUMIFS(T_Shipments[Confirmed_Qty],T_Shipments[Part Name],$A49,T_Shipments[Effective_Week],74))</f>
        <v/>
      </c>
      <c r="BX49">
        <f>IF(COUNTIF(Material_Detail!$DE:$DE,$A49)&gt;0,IF(ISNUMBER(SEARCH("[済]",INDEX(Material_Detail!$D:$DC,MATCH($A49,Material_Detail!$DE:$DE,0)+1,75))),0,IFERROR(INDEX(Material_Detail!$D:$DC,MATCH($A49,Material_Detail!$DE:$DE,0),75),0)),SUMIFS(T_Shipments[Confirmed_Qty],T_Shipments[Part Name],$A49,T_Shipments[Effective_Week],75))</f>
        <v/>
      </c>
      <c r="BY49">
        <f>IF(COUNTIF(Material_Detail!$DE:$DE,$A49)&gt;0,IF(ISNUMBER(SEARCH("[済]",INDEX(Material_Detail!$D:$DC,MATCH($A49,Material_Detail!$DE:$DE,0)+1,76))),0,IFERROR(INDEX(Material_Detail!$D:$DC,MATCH($A49,Material_Detail!$DE:$DE,0),76),0)),SUMIFS(T_Shipments[Confirmed_Qty],T_Shipments[Part Name],$A49,T_Shipments[Effective_Week],76))</f>
        <v/>
      </c>
      <c r="BZ49">
        <f>IF(COUNTIF(Material_Detail!$DE:$DE,$A49)&gt;0,IF(ISNUMBER(SEARCH("[済]",INDEX(Material_Detail!$D:$DC,MATCH($A49,Material_Detail!$DE:$DE,0)+1,77))),0,IFERROR(INDEX(Material_Detail!$D:$DC,MATCH($A49,Material_Detail!$DE:$DE,0),77),0)),SUMIFS(T_Shipments[Confirmed_Qty],T_Shipments[Part Name],$A49,T_Shipments[Effective_Week],77))</f>
        <v/>
      </c>
      <c r="CA49">
        <f>IF(COUNTIF(Material_Detail!$DE:$DE,$A49)&gt;0,IF(ISNUMBER(SEARCH("[済]",INDEX(Material_Detail!$D:$DC,MATCH($A49,Material_Detail!$DE:$DE,0)+1,78))),0,IFERROR(INDEX(Material_Detail!$D:$DC,MATCH($A49,Material_Detail!$DE:$DE,0),78),0)),SUMIFS(T_Shipments[Confirmed_Qty],T_Shipments[Part Name],$A49,T_Shipments[Effective_Week],78))</f>
        <v/>
      </c>
      <c r="CB49">
        <f>IF(COUNTIF(Material_Detail!$DE:$DE,$A49)&gt;0,IF(ISNUMBER(SEARCH("[済]",INDEX(Material_Detail!$D:$DC,MATCH($A49,Material_Detail!$DE:$DE,0)+1,79))),0,IFERROR(INDEX(Material_Detail!$D:$DC,MATCH($A49,Material_Detail!$DE:$DE,0),79),0)),SUMIFS(T_Shipments[Confirmed_Qty],T_Shipments[Part Name],$A49,T_Shipments[Effective_Week],79))</f>
        <v/>
      </c>
      <c r="CC49">
        <f>IF(COUNTIF(Material_Detail!$DE:$DE,$A49)&gt;0,IF(ISNUMBER(SEARCH("[済]",INDEX(Material_Detail!$D:$DC,MATCH($A49,Material_Detail!$DE:$DE,0)+1,80))),0,IFERROR(INDEX(Material_Detail!$D:$DC,MATCH($A49,Material_Detail!$DE:$DE,0),80),0)),SUMIFS(T_Shipments[Confirmed_Qty],T_Shipments[Part Name],$A49,T_Shipments[Effective_Week],80))</f>
        <v/>
      </c>
      <c r="CD49">
        <f>IF(COUNTIF(Material_Detail!$DE:$DE,$A49)&gt;0,IF(ISNUMBER(SEARCH("[済]",INDEX(Material_Detail!$D:$DC,MATCH($A49,Material_Detail!$DE:$DE,0)+1,81))),0,IFERROR(INDEX(Material_Detail!$D:$DC,MATCH($A49,Material_Detail!$DE:$DE,0),81),0)),SUMIFS(T_Shipments[Confirmed_Qty],T_Shipments[Part Name],$A49,T_Shipments[Effective_Week],81))</f>
        <v/>
      </c>
      <c r="CE49">
        <f>IF(COUNTIF(Material_Detail!$DE:$DE,$A49)&gt;0,IF(ISNUMBER(SEARCH("[済]",INDEX(Material_Detail!$D:$DC,MATCH($A49,Material_Detail!$DE:$DE,0)+1,82))),0,IFERROR(INDEX(Material_Detail!$D:$DC,MATCH($A49,Material_Detail!$DE:$DE,0),82),0)),SUMIFS(T_Shipments[Confirmed_Qty],T_Shipments[Part Name],$A49,T_Shipments[Effective_Week],82))</f>
        <v/>
      </c>
      <c r="CF49">
        <f>IF(COUNTIF(Material_Detail!$DE:$DE,$A49)&gt;0,IF(ISNUMBER(SEARCH("[済]",INDEX(Material_Detail!$D:$DC,MATCH($A49,Material_Detail!$DE:$DE,0)+1,83))),0,IFERROR(INDEX(Material_Detail!$D:$DC,MATCH($A49,Material_Detail!$DE:$DE,0),83),0)),SUMIFS(T_Shipments[Confirmed_Qty],T_Shipments[Part Name],$A49,T_Shipments[Effective_Week],83))</f>
        <v/>
      </c>
      <c r="CG49">
        <f>IF(COUNTIF(Material_Detail!$DE:$DE,$A49)&gt;0,IF(ISNUMBER(SEARCH("[済]",INDEX(Material_Detail!$D:$DC,MATCH($A49,Material_Detail!$DE:$DE,0)+1,84))),0,IFERROR(INDEX(Material_Detail!$D:$DC,MATCH($A49,Material_Detail!$DE:$DE,0),84),0)),SUMIFS(T_Shipments[Confirmed_Qty],T_Shipments[Part Name],$A49,T_Shipments[Effective_Week],84))</f>
        <v/>
      </c>
      <c r="CH49">
        <f>IF(COUNTIF(Material_Detail!$DE:$DE,$A49)&gt;0,IF(ISNUMBER(SEARCH("[済]",INDEX(Material_Detail!$D:$DC,MATCH($A49,Material_Detail!$DE:$DE,0)+1,85))),0,IFERROR(INDEX(Material_Detail!$D:$DC,MATCH($A49,Material_Detail!$DE:$DE,0),85),0)),SUMIFS(T_Shipments[Confirmed_Qty],T_Shipments[Part Name],$A49,T_Shipments[Effective_Week],85))</f>
        <v/>
      </c>
      <c r="CI49">
        <f>IF(COUNTIF(Material_Detail!$DE:$DE,$A49)&gt;0,IF(ISNUMBER(SEARCH("[済]",INDEX(Material_Detail!$D:$DC,MATCH($A49,Material_Detail!$DE:$DE,0)+1,86))),0,IFERROR(INDEX(Material_Detail!$D:$DC,MATCH($A49,Material_Detail!$DE:$DE,0),86),0)),SUMIFS(T_Shipments[Confirmed_Qty],T_Shipments[Part Name],$A49,T_Shipments[Effective_Week],86))</f>
        <v/>
      </c>
      <c r="CJ49">
        <f>IF(COUNTIF(Material_Detail!$DE:$DE,$A49)&gt;0,IF(ISNUMBER(SEARCH("[済]",INDEX(Material_Detail!$D:$DC,MATCH($A49,Material_Detail!$DE:$DE,0)+1,87))),0,IFERROR(INDEX(Material_Detail!$D:$DC,MATCH($A49,Material_Detail!$DE:$DE,0),87),0)),SUMIFS(T_Shipments[Confirmed_Qty],T_Shipments[Part Name],$A49,T_Shipments[Effective_Week],87))</f>
        <v/>
      </c>
      <c r="CK49">
        <f>IF(COUNTIF(Material_Detail!$DE:$DE,$A49)&gt;0,IF(ISNUMBER(SEARCH("[済]",INDEX(Material_Detail!$D:$DC,MATCH($A49,Material_Detail!$DE:$DE,0)+1,88))),0,IFERROR(INDEX(Material_Detail!$D:$DC,MATCH($A49,Material_Detail!$DE:$DE,0),88),0)),SUMIFS(T_Shipments[Confirmed_Qty],T_Shipments[Part Name],$A49,T_Shipments[Effective_Week],88))</f>
        <v/>
      </c>
      <c r="CL49">
        <f>IF(COUNTIF(Material_Detail!$DE:$DE,$A49)&gt;0,IF(ISNUMBER(SEARCH("[済]",INDEX(Material_Detail!$D:$DC,MATCH($A49,Material_Detail!$DE:$DE,0)+1,89))),0,IFERROR(INDEX(Material_Detail!$D:$DC,MATCH($A49,Material_Detail!$DE:$DE,0),89),0)),SUMIFS(T_Shipments[Confirmed_Qty],T_Shipments[Part Name],$A49,T_Shipments[Effective_Week],89))</f>
        <v/>
      </c>
      <c r="CM49">
        <f>IF(COUNTIF(Material_Detail!$DE:$DE,$A49)&gt;0,IF(ISNUMBER(SEARCH("[済]",INDEX(Material_Detail!$D:$DC,MATCH($A49,Material_Detail!$DE:$DE,0)+1,90))),0,IFERROR(INDEX(Material_Detail!$D:$DC,MATCH($A49,Material_Detail!$DE:$DE,0),90),0)),SUMIFS(T_Shipments[Confirmed_Qty],T_Shipments[Part Name],$A49,T_Shipments[Effective_Week],90))</f>
        <v/>
      </c>
      <c r="CN49">
        <f>IF(COUNTIF(Material_Detail!$DE:$DE,$A49)&gt;0,IF(ISNUMBER(SEARCH("[済]",INDEX(Material_Detail!$D:$DC,MATCH($A49,Material_Detail!$DE:$DE,0)+1,91))),0,IFERROR(INDEX(Material_Detail!$D:$DC,MATCH($A49,Material_Detail!$DE:$DE,0),91),0)),SUMIFS(T_Shipments[Confirmed_Qty],T_Shipments[Part Name],$A49,T_Shipments[Effective_Week],91))</f>
        <v/>
      </c>
      <c r="CO49">
        <f>IF(COUNTIF(Material_Detail!$DE:$DE,$A49)&gt;0,IF(ISNUMBER(SEARCH("[済]",INDEX(Material_Detail!$D:$DC,MATCH($A49,Material_Detail!$DE:$DE,0)+1,92))),0,IFERROR(INDEX(Material_Detail!$D:$DC,MATCH($A49,Material_Detail!$DE:$DE,0),92),0)),SUMIFS(T_Shipments[Confirmed_Qty],T_Shipments[Part Name],$A49,T_Shipments[Effective_Week],92))</f>
        <v/>
      </c>
      <c r="CP49">
        <f>IF(COUNTIF(Material_Detail!$DE:$DE,$A49)&gt;0,IF(ISNUMBER(SEARCH("[済]",INDEX(Material_Detail!$D:$DC,MATCH($A49,Material_Detail!$DE:$DE,0)+1,93))),0,IFERROR(INDEX(Material_Detail!$D:$DC,MATCH($A49,Material_Detail!$DE:$DE,0),93),0)),SUMIFS(T_Shipments[Confirmed_Qty],T_Shipments[Part Name],$A49,T_Shipments[Effective_Week],93))</f>
        <v/>
      </c>
      <c r="CQ49">
        <f>IF(COUNTIF(Material_Detail!$DE:$DE,$A49)&gt;0,IF(ISNUMBER(SEARCH("[済]",INDEX(Material_Detail!$D:$DC,MATCH($A49,Material_Detail!$DE:$DE,0)+1,94))),0,IFERROR(INDEX(Material_Detail!$D:$DC,MATCH($A49,Material_Detail!$DE:$DE,0),94),0)),SUMIFS(T_Shipments[Confirmed_Qty],T_Shipments[Part Name],$A49,T_Shipments[Effective_Week],94))</f>
        <v/>
      </c>
      <c r="CR49">
        <f>IF(COUNTIF(Material_Detail!$DE:$DE,$A49)&gt;0,IF(ISNUMBER(SEARCH("[済]",INDEX(Material_Detail!$D:$DC,MATCH($A49,Material_Detail!$DE:$DE,0)+1,95))),0,IFERROR(INDEX(Material_Detail!$D:$DC,MATCH($A49,Material_Detail!$DE:$DE,0),95),0)),SUMIFS(T_Shipments[Confirmed_Qty],T_Shipments[Part Name],$A49,T_Shipments[Effective_Week],95))</f>
        <v/>
      </c>
      <c r="CS49">
        <f>IF(COUNTIF(Material_Detail!$DE:$DE,$A49)&gt;0,IF(ISNUMBER(SEARCH("[済]",INDEX(Material_Detail!$D:$DC,MATCH($A49,Material_Detail!$DE:$DE,0)+1,96))),0,IFERROR(INDEX(Material_Detail!$D:$DC,MATCH($A49,Material_Detail!$DE:$DE,0),96),0)),SUMIFS(T_Shipments[Confirmed_Qty],T_Shipments[Part Name],$A49,T_Shipments[Effective_Week],96))</f>
        <v/>
      </c>
      <c r="CT49">
        <f>IF(COUNTIF(Material_Detail!$DE:$DE,$A49)&gt;0,IF(ISNUMBER(SEARCH("[済]",INDEX(Material_Detail!$D:$DC,MATCH($A49,Material_Detail!$DE:$DE,0)+1,97))),0,IFERROR(INDEX(Material_Detail!$D:$DC,MATCH($A49,Material_Detail!$DE:$DE,0),97),0)),SUMIFS(T_Shipments[Confirmed_Qty],T_Shipments[Part Name],$A49,T_Shipments[Effective_Week],97))</f>
        <v/>
      </c>
      <c r="CU49">
        <f>IF(COUNTIF(Material_Detail!$DE:$DE,$A49)&gt;0,IF(ISNUMBER(SEARCH("[済]",INDEX(Material_Detail!$D:$DC,MATCH($A49,Material_Detail!$DE:$DE,0)+1,98))),0,IFERROR(INDEX(Material_Detail!$D:$DC,MATCH($A49,Material_Detail!$DE:$DE,0),98),0)),SUMIFS(T_Shipments[Confirmed_Qty],T_Shipments[Part Name],$A49,T_Shipments[Effective_Week],98))</f>
        <v/>
      </c>
      <c r="CV49">
        <f>IF(COUNTIF(Material_Detail!$DE:$DE,$A49)&gt;0,IF(ISNUMBER(SEARCH("[済]",INDEX(Material_Detail!$D:$DC,MATCH($A49,Material_Detail!$DE:$DE,0)+1,99))),0,IFERROR(INDEX(Material_Detail!$D:$DC,MATCH($A49,Material_Detail!$DE:$DE,0),99),0)),SUMIFS(T_Shipments[Confirmed_Qty],T_Shipments[Part Name],$A49,T_Shipments[Effective_Week],99))</f>
        <v/>
      </c>
      <c r="CW49">
        <f>IF(COUNTIF(Material_Detail!$DE:$DE,$A49)&gt;0,IF(ISNUMBER(SEARCH("[済]",INDEX(Material_Detail!$D:$DC,MATCH($A49,Material_Detail!$DE:$DE,0)+1,100))),0,IFERROR(INDEX(Material_Detail!$D:$DC,MATCH($A49,Material_Detail!$DE:$DE,0),100),0)),SUMIFS(T_Shipments[Confirmed_Qty],T_Shipments[Part Name],$A49,T_Shipments[Effective_Week],100))</f>
        <v/>
      </c>
      <c r="CX49">
        <f>IF(COUNTIF(Material_Detail!$DE:$DE,$A49)&gt;0,IF(ISNUMBER(SEARCH("[済]",INDEX(Material_Detail!$D:$DC,MATCH($A49,Material_Detail!$DE:$DE,0)+1,101))),0,IFERROR(INDEX(Material_Detail!$D:$DC,MATCH($A49,Material_Detail!$DE:$DE,0),101),0)),SUMIFS(T_Shipments[Confirmed_Qty],T_Shipments[Part Name],$A49,T_Shipments[Effective_Week],101))</f>
        <v/>
      </c>
      <c r="CY49">
        <f>IF(COUNTIF(Material_Detail!$DE:$DE,$A49)&gt;0,IF(ISNUMBER(SEARCH("[済]",INDEX(Material_Detail!$D:$DC,MATCH($A49,Material_Detail!$DE:$DE,0)+1,102))),0,IFERROR(INDEX(Material_Detail!$D:$DC,MATCH($A49,Material_Detail!$DE:$DE,0),102),0)),SUMIFS(T_Shipments[Confirmed_Qty],T_Shipments[Part Name],$A49,T_Shipments[Effective_Week],102))</f>
        <v/>
      </c>
      <c r="CZ49">
        <f>IF(COUNTIF(Material_Detail!$DE:$DE,$A49)&gt;0,IF(ISNUMBER(SEARCH("[済]",INDEX(Material_Detail!$D:$DC,MATCH($A49,Material_Detail!$DE:$DE,0)+1,103))),0,IFERROR(INDEX(Material_Detail!$D:$DC,MATCH($A49,Material_Detail!$DE:$DE,0),103),0)),SUMIFS(T_Shipments[Confirmed_Qty],T_Shipments[Part Name],$A49,T_Shipments[Effective_Week],103))</f>
        <v/>
      </c>
      <c r="DA49">
        <f>IF(COUNTIF(Material_Detail!$DE:$DE,$A49)&gt;0,IF(ISNUMBER(SEARCH("[済]",INDEX(Material_Detail!$D:$DC,MATCH($A49,Material_Detail!$DE:$DE,0)+1,104))),0,IFERROR(INDEX(Material_Detail!$D:$DC,MATCH($A49,Material_Detail!$DE:$DE,0),104),0)),SUMIFS(T_Shipments[Confirmed_Qty],T_Shipments[Part Name],$A49,T_Shipments[Effective_Week],104))</f>
        <v/>
      </c>
    </row>
    <row r="50">
      <c r="A50" t="inlineStr">
        <is>
          <t>CHEM-1760</t>
        </is>
      </c>
      <c r="B50">
        <f>IF(COUNTIF(Material_Detail!$DE:$DE,$A50)&gt;0,IF(ISNUMBER(SEARCH("[済]",INDEX(Material_Detail!$D:$DC,MATCH($A50,Material_Detail!$DE:$DE,0)+1,1))),0,IFERROR(INDEX(Material_Detail!$D:$DC,MATCH($A50,Material_Detail!$DE:$DE,0),1),0)),SUMIFS(T_Shipments[Confirmed_Qty],T_Shipments[Part Name],$A50,T_Shipments[Effective_Week],1))</f>
        <v/>
      </c>
      <c r="C50">
        <f>IF(COUNTIF(Material_Detail!$DE:$DE,$A50)&gt;0,IF(ISNUMBER(SEARCH("[済]",INDEX(Material_Detail!$D:$DC,MATCH($A50,Material_Detail!$DE:$DE,0)+1,2))),0,IFERROR(INDEX(Material_Detail!$D:$DC,MATCH($A50,Material_Detail!$DE:$DE,0),2),0)),SUMIFS(T_Shipments[Confirmed_Qty],T_Shipments[Part Name],$A50,T_Shipments[Effective_Week],2))</f>
        <v/>
      </c>
      <c r="D50">
        <f>IF(COUNTIF(Material_Detail!$DE:$DE,$A50)&gt;0,IF(ISNUMBER(SEARCH("[済]",INDEX(Material_Detail!$D:$DC,MATCH($A50,Material_Detail!$DE:$DE,0)+1,3))),0,IFERROR(INDEX(Material_Detail!$D:$DC,MATCH($A50,Material_Detail!$DE:$DE,0),3),0)),SUMIFS(T_Shipments[Confirmed_Qty],T_Shipments[Part Name],$A50,T_Shipments[Effective_Week],3))</f>
        <v/>
      </c>
      <c r="E50">
        <f>IF(COUNTIF(Material_Detail!$DE:$DE,$A50)&gt;0,IF(ISNUMBER(SEARCH("[済]",INDEX(Material_Detail!$D:$DC,MATCH($A50,Material_Detail!$DE:$DE,0)+1,4))),0,IFERROR(INDEX(Material_Detail!$D:$DC,MATCH($A50,Material_Detail!$DE:$DE,0),4),0)),SUMIFS(T_Shipments[Confirmed_Qty],T_Shipments[Part Name],$A50,T_Shipments[Effective_Week],4))</f>
        <v/>
      </c>
      <c r="F50">
        <f>IF(COUNTIF(Material_Detail!$DE:$DE,$A50)&gt;0,IF(ISNUMBER(SEARCH("[済]",INDEX(Material_Detail!$D:$DC,MATCH($A50,Material_Detail!$DE:$DE,0)+1,5))),0,IFERROR(INDEX(Material_Detail!$D:$DC,MATCH($A50,Material_Detail!$DE:$DE,0),5),0)),SUMIFS(T_Shipments[Confirmed_Qty],T_Shipments[Part Name],$A50,T_Shipments[Effective_Week],5))</f>
        <v/>
      </c>
      <c r="G50">
        <f>IF(COUNTIF(Material_Detail!$DE:$DE,$A50)&gt;0,IF(ISNUMBER(SEARCH("[済]",INDEX(Material_Detail!$D:$DC,MATCH($A50,Material_Detail!$DE:$DE,0)+1,6))),0,IFERROR(INDEX(Material_Detail!$D:$DC,MATCH($A50,Material_Detail!$DE:$DE,0),6),0)),SUMIFS(T_Shipments[Confirmed_Qty],T_Shipments[Part Name],$A50,T_Shipments[Effective_Week],6))</f>
        <v/>
      </c>
      <c r="H50">
        <f>IF(COUNTIF(Material_Detail!$DE:$DE,$A50)&gt;0,IF(ISNUMBER(SEARCH("[済]",INDEX(Material_Detail!$D:$DC,MATCH($A50,Material_Detail!$DE:$DE,0)+1,7))),0,IFERROR(INDEX(Material_Detail!$D:$DC,MATCH($A50,Material_Detail!$DE:$DE,0),7),0)),SUMIFS(T_Shipments[Confirmed_Qty],T_Shipments[Part Name],$A50,T_Shipments[Effective_Week],7))</f>
        <v/>
      </c>
      <c r="I50">
        <f>IF(COUNTIF(Material_Detail!$DE:$DE,$A50)&gt;0,IF(ISNUMBER(SEARCH("[済]",INDEX(Material_Detail!$D:$DC,MATCH($A50,Material_Detail!$DE:$DE,0)+1,8))),0,IFERROR(INDEX(Material_Detail!$D:$DC,MATCH($A50,Material_Detail!$DE:$DE,0),8),0)),SUMIFS(T_Shipments[Confirmed_Qty],T_Shipments[Part Name],$A50,T_Shipments[Effective_Week],8))</f>
        <v/>
      </c>
      <c r="J50">
        <f>IF(COUNTIF(Material_Detail!$DE:$DE,$A50)&gt;0,IF(ISNUMBER(SEARCH("[済]",INDEX(Material_Detail!$D:$DC,MATCH($A50,Material_Detail!$DE:$DE,0)+1,9))),0,IFERROR(INDEX(Material_Detail!$D:$DC,MATCH($A50,Material_Detail!$DE:$DE,0),9),0)),SUMIFS(T_Shipments[Confirmed_Qty],T_Shipments[Part Name],$A50,T_Shipments[Effective_Week],9))</f>
        <v/>
      </c>
      <c r="K50">
        <f>IF(COUNTIF(Material_Detail!$DE:$DE,$A50)&gt;0,IF(ISNUMBER(SEARCH("[済]",INDEX(Material_Detail!$D:$DC,MATCH($A50,Material_Detail!$DE:$DE,0)+1,10))),0,IFERROR(INDEX(Material_Detail!$D:$DC,MATCH($A50,Material_Detail!$DE:$DE,0),10),0)),SUMIFS(T_Shipments[Confirmed_Qty],T_Shipments[Part Name],$A50,T_Shipments[Effective_Week],10))</f>
        <v/>
      </c>
      <c r="L50">
        <f>IF(COUNTIF(Material_Detail!$DE:$DE,$A50)&gt;0,IF(ISNUMBER(SEARCH("[済]",INDEX(Material_Detail!$D:$DC,MATCH($A50,Material_Detail!$DE:$DE,0)+1,11))),0,IFERROR(INDEX(Material_Detail!$D:$DC,MATCH($A50,Material_Detail!$DE:$DE,0),11),0)),SUMIFS(T_Shipments[Confirmed_Qty],T_Shipments[Part Name],$A50,T_Shipments[Effective_Week],11))</f>
        <v/>
      </c>
      <c r="M50">
        <f>IF(COUNTIF(Material_Detail!$DE:$DE,$A50)&gt;0,IF(ISNUMBER(SEARCH("[済]",INDEX(Material_Detail!$D:$DC,MATCH($A50,Material_Detail!$DE:$DE,0)+1,12))),0,IFERROR(INDEX(Material_Detail!$D:$DC,MATCH($A50,Material_Detail!$DE:$DE,0),12),0)),SUMIFS(T_Shipments[Confirmed_Qty],T_Shipments[Part Name],$A50,T_Shipments[Effective_Week],12))</f>
        <v/>
      </c>
      <c r="N50">
        <f>IF(COUNTIF(Material_Detail!$DE:$DE,$A50)&gt;0,IF(ISNUMBER(SEARCH("[済]",INDEX(Material_Detail!$D:$DC,MATCH($A50,Material_Detail!$DE:$DE,0)+1,13))),0,IFERROR(INDEX(Material_Detail!$D:$DC,MATCH($A50,Material_Detail!$DE:$DE,0),13),0)),SUMIFS(T_Shipments[Confirmed_Qty],T_Shipments[Part Name],$A50,T_Shipments[Effective_Week],13))</f>
        <v/>
      </c>
      <c r="O50">
        <f>IF(COUNTIF(Material_Detail!$DE:$DE,$A50)&gt;0,IF(ISNUMBER(SEARCH("[済]",INDEX(Material_Detail!$D:$DC,MATCH($A50,Material_Detail!$DE:$DE,0)+1,14))),0,IFERROR(INDEX(Material_Detail!$D:$DC,MATCH($A50,Material_Detail!$DE:$DE,0),14),0)),SUMIFS(T_Shipments[Confirmed_Qty],T_Shipments[Part Name],$A50,T_Shipments[Effective_Week],14))</f>
        <v/>
      </c>
      <c r="P50">
        <f>IF(COUNTIF(Material_Detail!$DE:$DE,$A50)&gt;0,IF(ISNUMBER(SEARCH("[済]",INDEX(Material_Detail!$D:$DC,MATCH($A50,Material_Detail!$DE:$DE,0)+1,15))),0,IFERROR(INDEX(Material_Detail!$D:$DC,MATCH($A50,Material_Detail!$DE:$DE,0),15),0)),SUMIFS(T_Shipments[Confirmed_Qty],T_Shipments[Part Name],$A50,T_Shipments[Effective_Week],15))</f>
        <v/>
      </c>
      <c r="Q50">
        <f>IF(COUNTIF(Material_Detail!$DE:$DE,$A50)&gt;0,IF(ISNUMBER(SEARCH("[済]",INDEX(Material_Detail!$D:$DC,MATCH($A50,Material_Detail!$DE:$DE,0)+1,16))),0,IFERROR(INDEX(Material_Detail!$D:$DC,MATCH($A50,Material_Detail!$DE:$DE,0),16),0)),SUMIFS(T_Shipments[Confirmed_Qty],T_Shipments[Part Name],$A50,T_Shipments[Effective_Week],16))</f>
        <v/>
      </c>
      <c r="R50">
        <f>IF(COUNTIF(Material_Detail!$DE:$DE,$A50)&gt;0,IF(ISNUMBER(SEARCH("[済]",INDEX(Material_Detail!$D:$DC,MATCH($A50,Material_Detail!$DE:$DE,0)+1,17))),0,IFERROR(INDEX(Material_Detail!$D:$DC,MATCH($A50,Material_Detail!$DE:$DE,0),17),0)),SUMIFS(T_Shipments[Confirmed_Qty],T_Shipments[Part Name],$A50,T_Shipments[Effective_Week],17))</f>
        <v/>
      </c>
      <c r="S50">
        <f>IF(COUNTIF(Material_Detail!$DE:$DE,$A50)&gt;0,IF(ISNUMBER(SEARCH("[済]",INDEX(Material_Detail!$D:$DC,MATCH($A50,Material_Detail!$DE:$DE,0)+1,18))),0,IFERROR(INDEX(Material_Detail!$D:$DC,MATCH($A50,Material_Detail!$DE:$DE,0),18),0)),SUMIFS(T_Shipments[Confirmed_Qty],T_Shipments[Part Name],$A50,T_Shipments[Effective_Week],18))</f>
        <v/>
      </c>
      <c r="T50">
        <f>IF(COUNTIF(Material_Detail!$DE:$DE,$A50)&gt;0,IF(ISNUMBER(SEARCH("[済]",INDEX(Material_Detail!$D:$DC,MATCH($A50,Material_Detail!$DE:$DE,0)+1,19))),0,IFERROR(INDEX(Material_Detail!$D:$DC,MATCH($A50,Material_Detail!$DE:$DE,0),19),0)),SUMIFS(T_Shipments[Confirmed_Qty],T_Shipments[Part Name],$A50,T_Shipments[Effective_Week],19))</f>
        <v/>
      </c>
      <c r="U50">
        <f>IF(COUNTIF(Material_Detail!$DE:$DE,$A50)&gt;0,IF(ISNUMBER(SEARCH("[済]",INDEX(Material_Detail!$D:$DC,MATCH($A50,Material_Detail!$DE:$DE,0)+1,20))),0,IFERROR(INDEX(Material_Detail!$D:$DC,MATCH($A50,Material_Detail!$DE:$DE,0),20),0)),SUMIFS(T_Shipments[Confirmed_Qty],T_Shipments[Part Name],$A50,T_Shipments[Effective_Week],20))</f>
        <v/>
      </c>
      <c r="V50">
        <f>IF(COUNTIF(Material_Detail!$DE:$DE,$A50)&gt;0,IF(ISNUMBER(SEARCH("[済]",INDEX(Material_Detail!$D:$DC,MATCH($A50,Material_Detail!$DE:$DE,0)+1,21))),0,IFERROR(INDEX(Material_Detail!$D:$DC,MATCH($A50,Material_Detail!$DE:$DE,0),21),0)),SUMIFS(T_Shipments[Confirmed_Qty],T_Shipments[Part Name],$A50,T_Shipments[Effective_Week],21))</f>
        <v/>
      </c>
      <c r="W50">
        <f>IF(COUNTIF(Material_Detail!$DE:$DE,$A50)&gt;0,IF(ISNUMBER(SEARCH("[済]",INDEX(Material_Detail!$D:$DC,MATCH($A50,Material_Detail!$DE:$DE,0)+1,22))),0,IFERROR(INDEX(Material_Detail!$D:$DC,MATCH($A50,Material_Detail!$DE:$DE,0),22),0)),SUMIFS(T_Shipments[Confirmed_Qty],T_Shipments[Part Name],$A50,T_Shipments[Effective_Week],22))</f>
        <v/>
      </c>
      <c r="X50">
        <f>IF(COUNTIF(Material_Detail!$DE:$DE,$A50)&gt;0,IF(ISNUMBER(SEARCH("[済]",INDEX(Material_Detail!$D:$DC,MATCH($A50,Material_Detail!$DE:$DE,0)+1,23))),0,IFERROR(INDEX(Material_Detail!$D:$DC,MATCH($A50,Material_Detail!$DE:$DE,0),23),0)),SUMIFS(T_Shipments[Confirmed_Qty],T_Shipments[Part Name],$A50,T_Shipments[Effective_Week],23))</f>
        <v/>
      </c>
      <c r="Y50">
        <f>IF(COUNTIF(Material_Detail!$DE:$DE,$A50)&gt;0,IF(ISNUMBER(SEARCH("[済]",INDEX(Material_Detail!$D:$DC,MATCH($A50,Material_Detail!$DE:$DE,0)+1,24))),0,IFERROR(INDEX(Material_Detail!$D:$DC,MATCH($A50,Material_Detail!$DE:$DE,0),24),0)),SUMIFS(T_Shipments[Confirmed_Qty],T_Shipments[Part Name],$A50,T_Shipments[Effective_Week],24))</f>
        <v/>
      </c>
      <c r="Z50">
        <f>IF(COUNTIF(Material_Detail!$DE:$DE,$A50)&gt;0,IF(ISNUMBER(SEARCH("[済]",INDEX(Material_Detail!$D:$DC,MATCH($A50,Material_Detail!$DE:$DE,0)+1,25))),0,IFERROR(INDEX(Material_Detail!$D:$DC,MATCH($A50,Material_Detail!$DE:$DE,0),25),0)),SUMIFS(T_Shipments[Confirmed_Qty],T_Shipments[Part Name],$A50,T_Shipments[Effective_Week],25))</f>
        <v/>
      </c>
      <c r="AA50">
        <f>IF(COUNTIF(Material_Detail!$DE:$DE,$A50)&gt;0,IF(ISNUMBER(SEARCH("[済]",INDEX(Material_Detail!$D:$DC,MATCH($A50,Material_Detail!$DE:$DE,0)+1,26))),0,IFERROR(INDEX(Material_Detail!$D:$DC,MATCH($A50,Material_Detail!$DE:$DE,0),26),0)),SUMIFS(T_Shipments[Confirmed_Qty],T_Shipments[Part Name],$A50,T_Shipments[Effective_Week],26))</f>
        <v/>
      </c>
      <c r="AB50">
        <f>IF(COUNTIF(Material_Detail!$DE:$DE,$A50)&gt;0,IF(ISNUMBER(SEARCH("[済]",INDEX(Material_Detail!$D:$DC,MATCH($A50,Material_Detail!$DE:$DE,0)+1,27))),0,IFERROR(INDEX(Material_Detail!$D:$DC,MATCH($A50,Material_Detail!$DE:$DE,0),27),0)),SUMIFS(T_Shipments[Confirmed_Qty],T_Shipments[Part Name],$A50,T_Shipments[Effective_Week],27))</f>
        <v/>
      </c>
      <c r="AC50">
        <f>IF(COUNTIF(Material_Detail!$DE:$DE,$A50)&gt;0,IF(ISNUMBER(SEARCH("[済]",INDEX(Material_Detail!$D:$DC,MATCH($A50,Material_Detail!$DE:$DE,0)+1,28))),0,IFERROR(INDEX(Material_Detail!$D:$DC,MATCH($A50,Material_Detail!$DE:$DE,0),28),0)),SUMIFS(T_Shipments[Confirmed_Qty],T_Shipments[Part Name],$A50,T_Shipments[Effective_Week],28))</f>
        <v/>
      </c>
      <c r="AD50">
        <f>IF(COUNTIF(Material_Detail!$DE:$DE,$A50)&gt;0,IF(ISNUMBER(SEARCH("[済]",INDEX(Material_Detail!$D:$DC,MATCH($A50,Material_Detail!$DE:$DE,0)+1,29))),0,IFERROR(INDEX(Material_Detail!$D:$DC,MATCH($A50,Material_Detail!$DE:$DE,0),29),0)),SUMIFS(T_Shipments[Confirmed_Qty],T_Shipments[Part Name],$A50,T_Shipments[Effective_Week],29))</f>
        <v/>
      </c>
      <c r="AE50">
        <f>IF(COUNTIF(Material_Detail!$DE:$DE,$A50)&gt;0,IF(ISNUMBER(SEARCH("[済]",INDEX(Material_Detail!$D:$DC,MATCH($A50,Material_Detail!$DE:$DE,0)+1,30))),0,IFERROR(INDEX(Material_Detail!$D:$DC,MATCH($A50,Material_Detail!$DE:$DE,0),30),0)),SUMIFS(T_Shipments[Confirmed_Qty],T_Shipments[Part Name],$A50,T_Shipments[Effective_Week],30))</f>
        <v/>
      </c>
      <c r="AF50">
        <f>IF(COUNTIF(Material_Detail!$DE:$DE,$A50)&gt;0,IF(ISNUMBER(SEARCH("[済]",INDEX(Material_Detail!$D:$DC,MATCH($A50,Material_Detail!$DE:$DE,0)+1,31))),0,IFERROR(INDEX(Material_Detail!$D:$DC,MATCH($A50,Material_Detail!$DE:$DE,0),31),0)),SUMIFS(T_Shipments[Confirmed_Qty],T_Shipments[Part Name],$A50,T_Shipments[Effective_Week],31))</f>
        <v/>
      </c>
      <c r="AG50">
        <f>IF(COUNTIF(Material_Detail!$DE:$DE,$A50)&gt;0,IF(ISNUMBER(SEARCH("[済]",INDEX(Material_Detail!$D:$DC,MATCH($A50,Material_Detail!$DE:$DE,0)+1,32))),0,IFERROR(INDEX(Material_Detail!$D:$DC,MATCH($A50,Material_Detail!$DE:$DE,0),32),0)),SUMIFS(T_Shipments[Confirmed_Qty],T_Shipments[Part Name],$A50,T_Shipments[Effective_Week],32))</f>
        <v/>
      </c>
      <c r="AH50">
        <f>IF(COUNTIF(Material_Detail!$DE:$DE,$A50)&gt;0,IF(ISNUMBER(SEARCH("[済]",INDEX(Material_Detail!$D:$DC,MATCH($A50,Material_Detail!$DE:$DE,0)+1,33))),0,IFERROR(INDEX(Material_Detail!$D:$DC,MATCH($A50,Material_Detail!$DE:$DE,0),33),0)),SUMIFS(T_Shipments[Confirmed_Qty],T_Shipments[Part Name],$A50,T_Shipments[Effective_Week],33))</f>
        <v/>
      </c>
      <c r="AI50">
        <f>IF(COUNTIF(Material_Detail!$DE:$DE,$A50)&gt;0,IF(ISNUMBER(SEARCH("[済]",INDEX(Material_Detail!$D:$DC,MATCH($A50,Material_Detail!$DE:$DE,0)+1,34))),0,IFERROR(INDEX(Material_Detail!$D:$DC,MATCH($A50,Material_Detail!$DE:$DE,0),34),0)),SUMIFS(T_Shipments[Confirmed_Qty],T_Shipments[Part Name],$A50,T_Shipments[Effective_Week],34))</f>
        <v/>
      </c>
      <c r="AJ50">
        <f>IF(COUNTIF(Material_Detail!$DE:$DE,$A50)&gt;0,IF(ISNUMBER(SEARCH("[済]",INDEX(Material_Detail!$D:$DC,MATCH($A50,Material_Detail!$DE:$DE,0)+1,35))),0,IFERROR(INDEX(Material_Detail!$D:$DC,MATCH($A50,Material_Detail!$DE:$DE,0),35),0)),SUMIFS(T_Shipments[Confirmed_Qty],T_Shipments[Part Name],$A50,T_Shipments[Effective_Week],35))</f>
        <v/>
      </c>
      <c r="AK50">
        <f>IF(COUNTIF(Material_Detail!$DE:$DE,$A50)&gt;0,IF(ISNUMBER(SEARCH("[済]",INDEX(Material_Detail!$D:$DC,MATCH($A50,Material_Detail!$DE:$DE,0)+1,36))),0,IFERROR(INDEX(Material_Detail!$D:$DC,MATCH($A50,Material_Detail!$DE:$DE,0),36),0)),SUMIFS(T_Shipments[Confirmed_Qty],T_Shipments[Part Name],$A50,T_Shipments[Effective_Week],36))</f>
        <v/>
      </c>
      <c r="AL50">
        <f>IF(COUNTIF(Material_Detail!$DE:$DE,$A50)&gt;0,IF(ISNUMBER(SEARCH("[済]",INDEX(Material_Detail!$D:$DC,MATCH($A50,Material_Detail!$DE:$DE,0)+1,37))),0,IFERROR(INDEX(Material_Detail!$D:$DC,MATCH($A50,Material_Detail!$DE:$DE,0),37),0)),SUMIFS(T_Shipments[Confirmed_Qty],T_Shipments[Part Name],$A50,T_Shipments[Effective_Week],37))</f>
        <v/>
      </c>
      <c r="AM50">
        <f>IF(COUNTIF(Material_Detail!$DE:$DE,$A50)&gt;0,IF(ISNUMBER(SEARCH("[済]",INDEX(Material_Detail!$D:$DC,MATCH($A50,Material_Detail!$DE:$DE,0)+1,38))),0,IFERROR(INDEX(Material_Detail!$D:$DC,MATCH($A50,Material_Detail!$DE:$DE,0),38),0)),SUMIFS(T_Shipments[Confirmed_Qty],T_Shipments[Part Name],$A50,T_Shipments[Effective_Week],38))</f>
        <v/>
      </c>
      <c r="AN50">
        <f>IF(COUNTIF(Material_Detail!$DE:$DE,$A50)&gt;0,IF(ISNUMBER(SEARCH("[済]",INDEX(Material_Detail!$D:$DC,MATCH($A50,Material_Detail!$DE:$DE,0)+1,39))),0,IFERROR(INDEX(Material_Detail!$D:$DC,MATCH($A50,Material_Detail!$DE:$DE,0),39),0)),SUMIFS(T_Shipments[Confirmed_Qty],T_Shipments[Part Name],$A50,T_Shipments[Effective_Week],39))</f>
        <v/>
      </c>
      <c r="AO50">
        <f>IF(COUNTIF(Material_Detail!$DE:$DE,$A50)&gt;0,IF(ISNUMBER(SEARCH("[済]",INDEX(Material_Detail!$D:$DC,MATCH($A50,Material_Detail!$DE:$DE,0)+1,40))),0,IFERROR(INDEX(Material_Detail!$D:$DC,MATCH($A50,Material_Detail!$DE:$DE,0),40),0)),SUMIFS(T_Shipments[Confirmed_Qty],T_Shipments[Part Name],$A50,T_Shipments[Effective_Week],40))</f>
        <v/>
      </c>
      <c r="AP50">
        <f>IF(COUNTIF(Material_Detail!$DE:$DE,$A50)&gt;0,IF(ISNUMBER(SEARCH("[済]",INDEX(Material_Detail!$D:$DC,MATCH($A50,Material_Detail!$DE:$DE,0)+1,41))),0,IFERROR(INDEX(Material_Detail!$D:$DC,MATCH($A50,Material_Detail!$DE:$DE,0),41),0)),SUMIFS(T_Shipments[Confirmed_Qty],T_Shipments[Part Name],$A50,T_Shipments[Effective_Week],41))</f>
        <v/>
      </c>
      <c r="AQ50">
        <f>IF(COUNTIF(Material_Detail!$DE:$DE,$A50)&gt;0,IF(ISNUMBER(SEARCH("[済]",INDEX(Material_Detail!$D:$DC,MATCH($A50,Material_Detail!$DE:$DE,0)+1,42))),0,IFERROR(INDEX(Material_Detail!$D:$DC,MATCH($A50,Material_Detail!$DE:$DE,0),42),0)),SUMIFS(T_Shipments[Confirmed_Qty],T_Shipments[Part Name],$A50,T_Shipments[Effective_Week],42))</f>
        <v/>
      </c>
      <c r="AR50">
        <f>IF(COUNTIF(Material_Detail!$DE:$DE,$A50)&gt;0,IF(ISNUMBER(SEARCH("[済]",INDEX(Material_Detail!$D:$DC,MATCH($A50,Material_Detail!$DE:$DE,0)+1,43))),0,IFERROR(INDEX(Material_Detail!$D:$DC,MATCH($A50,Material_Detail!$DE:$DE,0),43),0)),SUMIFS(T_Shipments[Confirmed_Qty],T_Shipments[Part Name],$A50,T_Shipments[Effective_Week],43))</f>
        <v/>
      </c>
      <c r="AS50">
        <f>IF(COUNTIF(Material_Detail!$DE:$DE,$A50)&gt;0,IF(ISNUMBER(SEARCH("[済]",INDEX(Material_Detail!$D:$DC,MATCH($A50,Material_Detail!$DE:$DE,0)+1,44))),0,IFERROR(INDEX(Material_Detail!$D:$DC,MATCH($A50,Material_Detail!$DE:$DE,0),44),0)),SUMIFS(T_Shipments[Confirmed_Qty],T_Shipments[Part Name],$A50,T_Shipments[Effective_Week],44))</f>
        <v/>
      </c>
      <c r="AT50">
        <f>IF(COUNTIF(Material_Detail!$DE:$DE,$A50)&gt;0,IF(ISNUMBER(SEARCH("[済]",INDEX(Material_Detail!$D:$DC,MATCH($A50,Material_Detail!$DE:$DE,0)+1,45))),0,IFERROR(INDEX(Material_Detail!$D:$DC,MATCH($A50,Material_Detail!$DE:$DE,0),45),0)),SUMIFS(T_Shipments[Confirmed_Qty],T_Shipments[Part Name],$A50,T_Shipments[Effective_Week],45))</f>
        <v/>
      </c>
      <c r="AU50">
        <f>IF(COUNTIF(Material_Detail!$DE:$DE,$A50)&gt;0,IF(ISNUMBER(SEARCH("[済]",INDEX(Material_Detail!$D:$DC,MATCH($A50,Material_Detail!$DE:$DE,0)+1,46))),0,IFERROR(INDEX(Material_Detail!$D:$DC,MATCH($A50,Material_Detail!$DE:$DE,0),46),0)),SUMIFS(T_Shipments[Confirmed_Qty],T_Shipments[Part Name],$A50,T_Shipments[Effective_Week],46))</f>
        <v/>
      </c>
      <c r="AV50">
        <f>IF(COUNTIF(Material_Detail!$DE:$DE,$A50)&gt;0,IF(ISNUMBER(SEARCH("[済]",INDEX(Material_Detail!$D:$DC,MATCH($A50,Material_Detail!$DE:$DE,0)+1,47))),0,IFERROR(INDEX(Material_Detail!$D:$DC,MATCH($A50,Material_Detail!$DE:$DE,0),47),0)),SUMIFS(T_Shipments[Confirmed_Qty],T_Shipments[Part Name],$A50,T_Shipments[Effective_Week],47))</f>
        <v/>
      </c>
      <c r="AW50">
        <f>IF(COUNTIF(Material_Detail!$DE:$DE,$A50)&gt;0,IF(ISNUMBER(SEARCH("[済]",INDEX(Material_Detail!$D:$DC,MATCH($A50,Material_Detail!$DE:$DE,0)+1,48))),0,IFERROR(INDEX(Material_Detail!$D:$DC,MATCH($A50,Material_Detail!$DE:$DE,0),48),0)),SUMIFS(T_Shipments[Confirmed_Qty],T_Shipments[Part Name],$A50,T_Shipments[Effective_Week],48))</f>
        <v/>
      </c>
      <c r="AX50">
        <f>IF(COUNTIF(Material_Detail!$DE:$DE,$A50)&gt;0,IF(ISNUMBER(SEARCH("[済]",INDEX(Material_Detail!$D:$DC,MATCH($A50,Material_Detail!$DE:$DE,0)+1,49))),0,IFERROR(INDEX(Material_Detail!$D:$DC,MATCH($A50,Material_Detail!$DE:$DE,0),49),0)),SUMIFS(T_Shipments[Confirmed_Qty],T_Shipments[Part Name],$A50,T_Shipments[Effective_Week],49))</f>
        <v/>
      </c>
      <c r="AY50">
        <f>IF(COUNTIF(Material_Detail!$DE:$DE,$A50)&gt;0,IF(ISNUMBER(SEARCH("[済]",INDEX(Material_Detail!$D:$DC,MATCH($A50,Material_Detail!$DE:$DE,0)+1,50))),0,IFERROR(INDEX(Material_Detail!$D:$DC,MATCH($A50,Material_Detail!$DE:$DE,0),50),0)),SUMIFS(T_Shipments[Confirmed_Qty],T_Shipments[Part Name],$A50,T_Shipments[Effective_Week],50))</f>
        <v/>
      </c>
      <c r="AZ50">
        <f>IF(COUNTIF(Material_Detail!$DE:$DE,$A50)&gt;0,IF(ISNUMBER(SEARCH("[済]",INDEX(Material_Detail!$D:$DC,MATCH($A50,Material_Detail!$DE:$DE,0)+1,51))),0,IFERROR(INDEX(Material_Detail!$D:$DC,MATCH($A50,Material_Detail!$DE:$DE,0),51),0)),SUMIFS(T_Shipments[Confirmed_Qty],T_Shipments[Part Name],$A50,T_Shipments[Effective_Week],51))</f>
        <v/>
      </c>
      <c r="BA50">
        <f>IF(COUNTIF(Material_Detail!$DE:$DE,$A50)&gt;0,IF(ISNUMBER(SEARCH("[済]",INDEX(Material_Detail!$D:$DC,MATCH($A50,Material_Detail!$DE:$DE,0)+1,52))),0,IFERROR(INDEX(Material_Detail!$D:$DC,MATCH($A50,Material_Detail!$DE:$DE,0),52),0)),SUMIFS(T_Shipments[Confirmed_Qty],T_Shipments[Part Name],$A50,T_Shipments[Effective_Week],52))</f>
        <v/>
      </c>
      <c r="BB50">
        <f>IF(COUNTIF(Material_Detail!$DE:$DE,$A50)&gt;0,IF(ISNUMBER(SEARCH("[済]",INDEX(Material_Detail!$D:$DC,MATCH($A50,Material_Detail!$DE:$DE,0)+1,53))),0,IFERROR(INDEX(Material_Detail!$D:$DC,MATCH($A50,Material_Detail!$DE:$DE,0),53),0)),SUMIFS(T_Shipments[Confirmed_Qty],T_Shipments[Part Name],$A50,T_Shipments[Effective_Week],53))</f>
        <v/>
      </c>
      <c r="BC50">
        <f>IF(COUNTIF(Material_Detail!$DE:$DE,$A50)&gt;0,IF(ISNUMBER(SEARCH("[済]",INDEX(Material_Detail!$D:$DC,MATCH($A50,Material_Detail!$DE:$DE,0)+1,54))),0,IFERROR(INDEX(Material_Detail!$D:$DC,MATCH($A50,Material_Detail!$DE:$DE,0),54),0)),SUMIFS(T_Shipments[Confirmed_Qty],T_Shipments[Part Name],$A50,T_Shipments[Effective_Week],54))</f>
        <v/>
      </c>
      <c r="BD50">
        <f>IF(COUNTIF(Material_Detail!$DE:$DE,$A50)&gt;0,IF(ISNUMBER(SEARCH("[済]",INDEX(Material_Detail!$D:$DC,MATCH($A50,Material_Detail!$DE:$DE,0)+1,55))),0,IFERROR(INDEX(Material_Detail!$D:$DC,MATCH($A50,Material_Detail!$DE:$DE,0),55),0)),SUMIFS(T_Shipments[Confirmed_Qty],T_Shipments[Part Name],$A50,T_Shipments[Effective_Week],55))</f>
        <v/>
      </c>
      <c r="BE50">
        <f>IF(COUNTIF(Material_Detail!$DE:$DE,$A50)&gt;0,IF(ISNUMBER(SEARCH("[済]",INDEX(Material_Detail!$D:$DC,MATCH($A50,Material_Detail!$DE:$DE,0)+1,56))),0,IFERROR(INDEX(Material_Detail!$D:$DC,MATCH($A50,Material_Detail!$DE:$DE,0),56),0)),SUMIFS(T_Shipments[Confirmed_Qty],T_Shipments[Part Name],$A50,T_Shipments[Effective_Week],56))</f>
        <v/>
      </c>
      <c r="BF50">
        <f>IF(COUNTIF(Material_Detail!$DE:$DE,$A50)&gt;0,IF(ISNUMBER(SEARCH("[済]",INDEX(Material_Detail!$D:$DC,MATCH($A50,Material_Detail!$DE:$DE,0)+1,57))),0,IFERROR(INDEX(Material_Detail!$D:$DC,MATCH($A50,Material_Detail!$DE:$DE,0),57),0)),SUMIFS(T_Shipments[Confirmed_Qty],T_Shipments[Part Name],$A50,T_Shipments[Effective_Week],57))</f>
        <v/>
      </c>
      <c r="BG50">
        <f>IF(COUNTIF(Material_Detail!$DE:$DE,$A50)&gt;0,IF(ISNUMBER(SEARCH("[済]",INDEX(Material_Detail!$D:$DC,MATCH($A50,Material_Detail!$DE:$DE,0)+1,58))),0,IFERROR(INDEX(Material_Detail!$D:$DC,MATCH($A50,Material_Detail!$DE:$DE,0),58),0)),SUMIFS(T_Shipments[Confirmed_Qty],T_Shipments[Part Name],$A50,T_Shipments[Effective_Week],58))</f>
        <v/>
      </c>
      <c r="BH50">
        <f>IF(COUNTIF(Material_Detail!$DE:$DE,$A50)&gt;0,IF(ISNUMBER(SEARCH("[済]",INDEX(Material_Detail!$D:$DC,MATCH($A50,Material_Detail!$DE:$DE,0)+1,59))),0,IFERROR(INDEX(Material_Detail!$D:$DC,MATCH($A50,Material_Detail!$DE:$DE,0),59),0)),SUMIFS(T_Shipments[Confirmed_Qty],T_Shipments[Part Name],$A50,T_Shipments[Effective_Week],59))</f>
        <v/>
      </c>
      <c r="BI50">
        <f>IF(COUNTIF(Material_Detail!$DE:$DE,$A50)&gt;0,IF(ISNUMBER(SEARCH("[済]",INDEX(Material_Detail!$D:$DC,MATCH($A50,Material_Detail!$DE:$DE,0)+1,60))),0,IFERROR(INDEX(Material_Detail!$D:$DC,MATCH($A50,Material_Detail!$DE:$DE,0),60),0)),SUMIFS(T_Shipments[Confirmed_Qty],T_Shipments[Part Name],$A50,T_Shipments[Effective_Week],60))</f>
        <v/>
      </c>
      <c r="BJ50">
        <f>IF(COUNTIF(Material_Detail!$DE:$DE,$A50)&gt;0,IF(ISNUMBER(SEARCH("[済]",INDEX(Material_Detail!$D:$DC,MATCH($A50,Material_Detail!$DE:$DE,0)+1,61))),0,IFERROR(INDEX(Material_Detail!$D:$DC,MATCH($A50,Material_Detail!$DE:$DE,0),61),0)),SUMIFS(T_Shipments[Confirmed_Qty],T_Shipments[Part Name],$A50,T_Shipments[Effective_Week],61))</f>
        <v/>
      </c>
      <c r="BK50">
        <f>IF(COUNTIF(Material_Detail!$DE:$DE,$A50)&gt;0,IF(ISNUMBER(SEARCH("[済]",INDEX(Material_Detail!$D:$DC,MATCH($A50,Material_Detail!$DE:$DE,0)+1,62))),0,IFERROR(INDEX(Material_Detail!$D:$DC,MATCH($A50,Material_Detail!$DE:$DE,0),62),0)),SUMIFS(T_Shipments[Confirmed_Qty],T_Shipments[Part Name],$A50,T_Shipments[Effective_Week],62))</f>
        <v/>
      </c>
      <c r="BL50">
        <f>IF(COUNTIF(Material_Detail!$DE:$DE,$A50)&gt;0,IF(ISNUMBER(SEARCH("[済]",INDEX(Material_Detail!$D:$DC,MATCH($A50,Material_Detail!$DE:$DE,0)+1,63))),0,IFERROR(INDEX(Material_Detail!$D:$DC,MATCH($A50,Material_Detail!$DE:$DE,0),63),0)),SUMIFS(T_Shipments[Confirmed_Qty],T_Shipments[Part Name],$A50,T_Shipments[Effective_Week],63))</f>
        <v/>
      </c>
      <c r="BM50">
        <f>IF(COUNTIF(Material_Detail!$DE:$DE,$A50)&gt;0,IF(ISNUMBER(SEARCH("[済]",INDEX(Material_Detail!$D:$DC,MATCH($A50,Material_Detail!$DE:$DE,0)+1,64))),0,IFERROR(INDEX(Material_Detail!$D:$DC,MATCH($A50,Material_Detail!$DE:$DE,0),64),0)),SUMIFS(T_Shipments[Confirmed_Qty],T_Shipments[Part Name],$A50,T_Shipments[Effective_Week],64))</f>
        <v/>
      </c>
      <c r="BN50">
        <f>IF(COUNTIF(Material_Detail!$DE:$DE,$A50)&gt;0,IF(ISNUMBER(SEARCH("[済]",INDEX(Material_Detail!$D:$DC,MATCH($A50,Material_Detail!$DE:$DE,0)+1,65))),0,IFERROR(INDEX(Material_Detail!$D:$DC,MATCH($A50,Material_Detail!$DE:$DE,0),65),0)),SUMIFS(T_Shipments[Confirmed_Qty],T_Shipments[Part Name],$A50,T_Shipments[Effective_Week],65))</f>
        <v/>
      </c>
      <c r="BO50">
        <f>IF(COUNTIF(Material_Detail!$DE:$DE,$A50)&gt;0,IF(ISNUMBER(SEARCH("[済]",INDEX(Material_Detail!$D:$DC,MATCH($A50,Material_Detail!$DE:$DE,0)+1,66))),0,IFERROR(INDEX(Material_Detail!$D:$DC,MATCH($A50,Material_Detail!$DE:$DE,0),66),0)),SUMIFS(T_Shipments[Confirmed_Qty],T_Shipments[Part Name],$A50,T_Shipments[Effective_Week],66))</f>
        <v/>
      </c>
      <c r="BP50">
        <f>IF(COUNTIF(Material_Detail!$DE:$DE,$A50)&gt;0,IF(ISNUMBER(SEARCH("[済]",INDEX(Material_Detail!$D:$DC,MATCH($A50,Material_Detail!$DE:$DE,0)+1,67))),0,IFERROR(INDEX(Material_Detail!$D:$DC,MATCH($A50,Material_Detail!$DE:$DE,0),67),0)),SUMIFS(T_Shipments[Confirmed_Qty],T_Shipments[Part Name],$A50,T_Shipments[Effective_Week],67))</f>
        <v/>
      </c>
      <c r="BQ50">
        <f>IF(COUNTIF(Material_Detail!$DE:$DE,$A50)&gt;0,IF(ISNUMBER(SEARCH("[済]",INDEX(Material_Detail!$D:$DC,MATCH($A50,Material_Detail!$DE:$DE,0)+1,68))),0,IFERROR(INDEX(Material_Detail!$D:$DC,MATCH($A50,Material_Detail!$DE:$DE,0),68),0)),SUMIFS(T_Shipments[Confirmed_Qty],T_Shipments[Part Name],$A50,T_Shipments[Effective_Week],68))</f>
        <v/>
      </c>
      <c r="BR50">
        <f>IF(COUNTIF(Material_Detail!$DE:$DE,$A50)&gt;0,IF(ISNUMBER(SEARCH("[済]",INDEX(Material_Detail!$D:$DC,MATCH($A50,Material_Detail!$DE:$DE,0)+1,69))),0,IFERROR(INDEX(Material_Detail!$D:$DC,MATCH($A50,Material_Detail!$DE:$DE,0),69),0)),SUMIFS(T_Shipments[Confirmed_Qty],T_Shipments[Part Name],$A50,T_Shipments[Effective_Week],69))</f>
        <v/>
      </c>
      <c r="BS50">
        <f>IF(COUNTIF(Material_Detail!$DE:$DE,$A50)&gt;0,IF(ISNUMBER(SEARCH("[済]",INDEX(Material_Detail!$D:$DC,MATCH($A50,Material_Detail!$DE:$DE,0)+1,70))),0,IFERROR(INDEX(Material_Detail!$D:$DC,MATCH($A50,Material_Detail!$DE:$DE,0),70),0)),SUMIFS(T_Shipments[Confirmed_Qty],T_Shipments[Part Name],$A50,T_Shipments[Effective_Week],70))</f>
        <v/>
      </c>
      <c r="BT50">
        <f>IF(COUNTIF(Material_Detail!$DE:$DE,$A50)&gt;0,IF(ISNUMBER(SEARCH("[済]",INDEX(Material_Detail!$D:$DC,MATCH($A50,Material_Detail!$DE:$DE,0)+1,71))),0,IFERROR(INDEX(Material_Detail!$D:$DC,MATCH($A50,Material_Detail!$DE:$DE,0),71),0)),SUMIFS(T_Shipments[Confirmed_Qty],T_Shipments[Part Name],$A50,T_Shipments[Effective_Week],71))</f>
        <v/>
      </c>
      <c r="BU50">
        <f>IF(COUNTIF(Material_Detail!$DE:$DE,$A50)&gt;0,IF(ISNUMBER(SEARCH("[済]",INDEX(Material_Detail!$D:$DC,MATCH($A50,Material_Detail!$DE:$DE,0)+1,72))),0,IFERROR(INDEX(Material_Detail!$D:$DC,MATCH($A50,Material_Detail!$DE:$DE,0),72),0)),SUMIFS(T_Shipments[Confirmed_Qty],T_Shipments[Part Name],$A50,T_Shipments[Effective_Week],72))</f>
        <v/>
      </c>
      <c r="BV50">
        <f>IF(COUNTIF(Material_Detail!$DE:$DE,$A50)&gt;0,IF(ISNUMBER(SEARCH("[済]",INDEX(Material_Detail!$D:$DC,MATCH($A50,Material_Detail!$DE:$DE,0)+1,73))),0,IFERROR(INDEX(Material_Detail!$D:$DC,MATCH($A50,Material_Detail!$DE:$DE,0),73),0)),SUMIFS(T_Shipments[Confirmed_Qty],T_Shipments[Part Name],$A50,T_Shipments[Effective_Week],73))</f>
        <v/>
      </c>
      <c r="BW50">
        <f>IF(COUNTIF(Material_Detail!$DE:$DE,$A50)&gt;0,IF(ISNUMBER(SEARCH("[済]",INDEX(Material_Detail!$D:$DC,MATCH($A50,Material_Detail!$DE:$DE,0)+1,74))),0,IFERROR(INDEX(Material_Detail!$D:$DC,MATCH($A50,Material_Detail!$DE:$DE,0),74),0)),SUMIFS(T_Shipments[Confirmed_Qty],T_Shipments[Part Name],$A50,T_Shipments[Effective_Week],74))</f>
        <v/>
      </c>
      <c r="BX50">
        <f>IF(COUNTIF(Material_Detail!$DE:$DE,$A50)&gt;0,IF(ISNUMBER(SEARCH("[済]",INDEX(Material_Detail!$D:$DC,MATCH($A50,Material_Detail!$DE:$DE,0)+1,75))),0,IFERROR(INDEX(Material_Detail!$D:$DC,MATCH($A50,Material_Detail!$DE:$DE,0),75),0)),SUMIFS(T_Shipments[Confirmed_Qty],T_Shipments[Part Name],$A50,T_Shipments[Effective_Week],75))</f>
        <v/>
      </c>
      <c r="BY50">
        <f>IF(COUNTIF(Material_Detail!$DE:$DE,$A50)&gt;0,IF(ISNUMBER(SEARCH("[済]",INDEX(Material_Detail!$D:$DC,MATCH($A50,Material_Detail!$DE:$DE,0)+1,76))),0,IFERROR(INDEX(Material_Detail!$D:$DC,MATCH($A50,Material_Detail!$DE:$DE,0),76),0)),SUMIFS(T_Shipments[Confirmed_Qty],T_Shipments[Part Name],$A50,T_Shipments[Effective_Week],76))</f>
        <v/>
      </c>
      <c r="BZ50">
        <f>IF(COUNTIF(Material_Detail!$DE:$DE,$A50)&gt;0,IF(ISNUMBER(SEARCH("[済]",INDEX(Material_Detail!$D:$DC,MATCH($A50,Material_Detail!$DE:$DE,0)+1,77))),0,IFERROR(INDEX(Material_Detail!$D:$DC,MATCH($A50,Material_Detail!$DE:$DE,0),77),0)),SUMIFS(T_Shipments[Confirmed_Qty],T_Shipments[Part Name],$A50,T_Shipments[Effective_Week],77))</f>
        <v/>
      </c>
      <c r="CA50">
        <f>IF(COUNTIF(Material_Detail!$DE:$DE,$A50)&gt;0,IF(ISNUMBER(SEARCH("[済]",INDEX(Material_Detail!$D:$DC,MATCH($A50,Material_Detail!$DE:$DE,0)+1,78))),0,IFERROR(INDEX(Material_Detail!$D:$DC,MATCH($A50,Material_Detail!$DE:$DE,0),78),0)),SUMIFS(T_Shipments[Confirmed_Qty],T_Shipments[Part Name],$A50,T_Shipments[Effective_Week],78))</f>
        <v/>
      </c>
      <c r="CB50">
        <f>IF(COUNTIF(Material_Detail!$DE:$DE,$A50)&gt;0,IF(ISNUMBER(SEARCH("[済]",INDEX(Material_Detail!$D:$DC,MATCH($A50,Material_Detail!$DE:$DE,0)+1,79))),0,IFERROR(INDEX(Material_Detail!$D:$DC,MATCH($A50,Material_Detail!$DE:$DE,0),79),0)),SUMIFS(T_Shipments[Confirmed_Qty],T_Shipments[Part Name],$A50,T_Shipments[Effective_Week],79))</f>
        <v/>
      </c>
      <c r="CC50">
        <f>IF(COUNTIF(Material_Detail!$DE:$DE,$A50)&gt;0,IF(ISNUMBER(SEARCH("[済]",INDEX(Material_Detail!$D:$DC,MATCH($A50,Material_Detail!$DE:$DE,0)+1,80))),0,IFERROR(INDEX(Material_Detail!$D:$DC,MATCH($A50,Material_Detail!$DE:$DE,0),80),0)),SUMIFS(T_Shipments[Confirmed_Qty],T_Shipments[Part Name],$A50,T_Shipments[Effective_Week],80))</f>
        <v/>
      </c>
      <c r="CD50">
        <f>IF(COUNTIF(Material_Detail!$DE:$DE,$A50)&gt;0,IF(ISNUMBER(SEARCH("[済]",INDEX(Material_Detail!$D:$DC,MATCH($A50,Material_Detail!$DE:$DE,0)+1,81))),0,IFERROR(INDEX(Material_Detail!$D:$DC,MATCH($A50,Material_Detail!$DE:$DE,0),81),0)),SUMIFS(T_Shipments[Confirmed_Qty],T_Shipments[Part Name],$A50,T_Shipments[Effective_Week],81))</f>
        <v/>
      </c>
      <c r="CE50">
        <f>IF(COUNTIF(Material_Detail!$DE:$DE,$A50)&gt;0,IF(ISNUMBER(SEARCH("[済]",INDEX(Material_Detail!$D:$DC,MATCH($A50,Material_Detail!$DE:$DE,0)+1,82))),0,IFERROR(INDEX(Material_Detail!$D:$DC,MATCH($A50,Material_Detail!$DE:$DE,0),82),0)),SUMIFS(T_Shipments[Confirmed_Qty],T_Shipments[Part Name],$A50,T_Shipments[Effective_Week],82))</f>
        <v/>
      </c>
      <c r="CF50">
        <f>IF(COUNTIF(Material_Detail!$DE:$DE,$A50)&gt;0,IF(ISNUMBER(SEARCH("[済]",INDEX(Material_Detail!$D:$DC,MATCH($A50,Material_Detail!$DE:$DE,0)+1,83))),0,IFERROR(INDEX(Material_Detail!$D:$DC,MATCH($A50,Material_Detail!$DE:$DE,0),83),0)),SUMIFS(T_Shipments[Confirmed_Qty],T_Shipments[Part Name],$A50,T_Shipments[Effective_Week],83))</f>
        <v/>
      </c>
      <c r="CG50">
        <f>IF(COUNTIF(Material_Detail!$DE:$DE,$A50)&gt;0,IF(ISNUMBER(SEARCH("[済]",INDEX(Material_Detail!$D:$DC,MATCH($A50,Material_Detail!$DE:$DE,0)+1,84))),0,IFERROR(INDEX(Material_Detail!$D:$DC,MATCH($A50,Material_Detail!$DE:$DE,0),84),0)),SUMIFS(T_Shipments[Confirmed_Qty],T_Shipments[Part Name],$A50,T_Shipments[Effective_Week],84))</f>
        <v/>
      </c>
      <c r="CH50">
        <f>IF(COUNTIF(Material_Detail!$DE:$DE,$A50)&gt;0,IF(ISNUMBER(SEARCH("[済]",INDEX(Material_Detail!$D:$DC,MATCH($A50,Material_Detail!$DE:$DE,0)+1,85))),0,IFERROR(INDEX(Material_Detail!$D:$DC,MATCH($A50,Material_Detail!$DE:$DE,0),85),0)),SUMIFS(T_Shipments[Confirmed_Qty],T_Shipments[Part Name],$A50,T_Shipments[Effective_Week],85))</f>
        <v/>
      </c>
      <c r="CI50">
        <f>IF(COUNTIF(Material_Detail!$DE:$DE,$A50)&gt;0,IF(ISNUMBER(SEARCH("[済]",INDEX(Material_Detail!$D:$DC,MATCH($A50,Material_Detail!$DE:$DE,0)+1,86))),0,IFERROR(INDEX(Material_Detail!$D:$DC,MATCH($A50,Material_Detail!$DE:$DE,0),86),0)),SUMIFS(T_Shipments[Confirmed_Qty],T_Shipments[Part Name],$A50,T_Shipments[Effective_Week],86))</f>
        <v/>
      </c>
      <c r="CJ50">
        <f>IF(COUNTIF(Material_Detail!$DE:$DE,$A50)&gt;0,IF(ISNUMBER(SEARCH("[済]",INDEX(Material_Detail!$D:$DC,MATCH($A50,Material_Detail!$DE:$DE,0)+1,87))),0,IFERROR(INDEX(Material_Detail!$D:$DC,MATCH($A50,Material_Detail!$DE:$DE,0),87),0)),SUMIFS(T_Shipments[Confirmed_Qty],T_Shipments[Part Name],$A50,T_Shipments[Effective_Week],87))</f>
        <v/>
      </c>
      <c r="CK50">
        <f>IF(COUNTIF(Material_Detail!$DE:$DE,$A50)&gt;0,IF(ISNUMBER(SEARCH("[済]",INDEX(Material_Detail!$D:$DC,MATCH($A50,Material_Detail!$DE:$DE,0)+1,88))),0,IFERROR(INDEX(Material_Detail!$D:$DC,MATCH($A50,Material_Detail!$DE:$DE,0),88),0)),SUMIFS(T_Shipments[Confirmed_Qty],T_Shipments[Part Name],$A50,T_Shipments[Effective_Week],88))</f>
        <v/>
      </c>
      <c r="CL50">
        <f>IF(COUNTIF(Material_Detail!$DE:$DE,$A50)&gt;0,IF(ISNUMBER(SEARCH("[済]",INDEX(Material_Detail!$D:$DC,MATCH($A50,Material_Detail!$DE:$DE,0)+1,89))),0,IFERROR(INDEX(Material_Detail!$D:$DC,MATCH($A50,Material_Detail!$DE:$DE,0),89),0)),SUMIFS(T_Shipments[Confirmed_Qty],T_Shipments[Part Name],$A50,T_Shipments[Effective_Week],89))</f>
        <v/>
      </c>
      <c r="CM50">
        <f>IF(COUNTIF(Material_Detail!$DE:$DE,$A50)&gt;0,IF(ISNUMBER(SEARCH("[済]",INDEX(Material_Detail!$D:$DC,MATCH($A50,Material_Detail!$DE:$DE,0)+1,90))),0,IFERROR(INDEX(Material_Detail!$D:$DC,MATCH($A50,Material_Detail!$DE:$DE,0),90),0)),SUMIFS(T_Shipments[Confirmed_Qty],T_Shipments[Part Name],$A50,T_Shipments[Effective_Week],90))</f>
        <v/>
      </c>
      <c r="CN50">
        <f>IF(COUNTIF(Material_Detail!$DE:$DE,$A50)&gt;0,IF(ISNUMBER(SEARCH("[済]",INDEX(Material_Detail!$D:$DC,MATCH($A50,Material_Detail!$DE:$DE,0)+1,91))),0,IFERROR(INDEX(Material_Detail!$D:$DC,MATCH($A50,Material_Detail!$DE:$DE,0),91),0)),SUMIFS(T_Shipments[Confirmed_Qty],T_Shipments[Part Name],$A50,T_Shipments[Effective_Week],91))</f>
        <v/>
      </c>
      <c r="CO50">
        <f>IF(COUNTIF(Material_Detail!$DE:$DE,$A50)&gt;0,IF(ISNUMBER(SEARCH("[済]",INDEX(Material_Detail!$D:$DC,MATCH($A50,Material_Detail!$DE:$DE,0)+1,92))),0,IFERROR(INDEX(Material_Detail!$D:$DC,MATCH($A50,Material_Detail!$DE:$DE,0),92),0)),SUMIFS(T_Shipments[Confirmed_Qty],T_Shipments[Part Name],$A50,T_Shipments[Effective_Week],92))</f>
        <v/>
      </c>
      <c r="CP50">
        <f>IF(COUNTIF(Material_Detail!$DE:$DE,$A50)&gt;0,IF(ISNUMBER(SEARCH("[済]",INDEX(Material_Detail!$D:$DC,MATCH($A50,Material_Detail!$DE:$DE,0)+1,93))),0,IFERROR(INDEX(Material_Detail!$D:$DC,MATCH($A50,Material_Detail!$DE:$DE,0),93),0)),SUMIFS(T_Shipments[Confirmed_Qty],T_Shipments[Part Name],$A50,T_Shipments[Effective_Week],93))</f>
        <v/>
      </c>
      <c r="CQ50">
        <f>IF(COUNTIF(Material_Detail!$DE:$DE,$A50)&gt;0,IF(ISNUMBER(SEARCH("[済]",INDEX(Material_Detail!$D:$DC,MATCH($A50,Material_Detail!$DE:$DE,0)+1,94))),0,IFERROR(INDEX(Material_Detail!$D:$DC,MATCH($A50,Material_Detail!$DE:$DE,0),94),0)),SUMIFS(T_Shipments[Confirmed_Qty],T_Shipments[Part Name],$A50,T_Shipments[Effective_Week],94))</f>
        <v/>
      </c>
      <c r="CR50">
        <f>IF(COUNTIF(Material_Detail!$DE:$DE,$A50)&gt;0,IF(ISNUMBER(SEARCH("[済]",INDEX(Material_Detail!$D:$DC,MATCH($A50,Material_Detail!$DE:$DE,0)+1,95))),0,IFERROR(INDEX(Material_Detail!$D:$DC,MATCH($A50,Material_Detail!$DE:$DE,0),95),0)),SUMIFS(T_Shipments[Confirmed_Qty],T_Shipments[Part Name],$A50,T_Shipments[Effective_Week],95))</f>
        <v/>
      </c>
      <c r="CS50">
        <f>IF(COUNTIF(Material_Detail!$DE:$DE,$A50)&gt;0,IF(ISNUMBER(SEARCH("[済]",INDEX(Material_Detail!$D:$DC,MATCH($A50,Material_Detail!$DE:$DE,0)+1,96))),0,IFERROR(INDEX(Material_Detail!$D:$DC,MATCH($A50,Material_Detail!$DE:$DE,0),96),0)),SUMIFS(T_Shipments[Confirmed_Qty],T_Shipments[Part Name],$A50,T_Shipments[Effective_Week],96))</f>
        <v/>
      </c>
      <c r="CT50">
        <f>IF(COUNTIF(Material_Detail!$DE:$DE,$A50)&gt;0,IF(ISNUMBER(SEARCH("[済]",INDEX(Material_Detail!$D:$DC,MATCH($A50,Material_Detail!$DE:$DE,0)+1,97))),0,IFERROR(INDEX(Material_Detail!$D:$DC,MATCH($A50,Material_Detail!$DE:$DE,0),97),0)),SUMIFS(T_Shipments[Confirmed_Qty],T_Shipments[Part Name],$A50,T_Shipments[Effective_Week],97))</f>
        <v/>
      </c>
      <c r="CU50">
        <f>IF(COUNTIF(Material_Detail!$DE:$DE,$A50)&gt;0,IF(ISNUMBER(SEARCH("[済]",INDEX(Material_Detail!$D:$DC,MATCH($A50,Material_Detail!$DE:$DE,0)+1,98))),0,IFERROR(INDEX(Material_Detail!$D:$DC,MATCH($A50,Material_Detail!$DE:$DE,0),98),0)),SUMIFS(T_Shipments[Confirmed_Qty],T_Shipments[Part Name],$A50,T_Shipments[Effective_Week],98))</f>
        <v/>
      </c>
      <c r="CV50">
        <f>IF(COUNTIF(Material_Detail!$DE:$DE,$A50)&gt;0,IF(ISNUMBER(SEARCH("[済]",INDEX(Material_Detail!$D:$DC,MATCH($A50,Material_Detail!$DE:$DE,0)+1,99))),0,IFERROR(INDEX(Material_Detail!$D:$DC,MATCH($A50,Material_Detail!$DE:$DE,0),99),0)),SUMIFS(T_Shipments[Confirmed_Qty],T_Shipments[Part Name],$A50,T_Shipments[Effective_Week],99))</f>
        <v/>
      </c>
      <c r="CW50">
        <f>IF(COUNTIF(Material_Detail!$DE:$DE,$A50)&gt;0,IF(ISNUMBER(SEARCH("[済]",INDEX(Material_Detail!$D:$DC,MATCH($A50,Material_Detail!$DE:$DE,0)+1,100))),0,IFERROR(INDEX(Material_Detail!$D:$DC,MATCH($A50,Material_Detail!$DE:$DE,0),100),0)),SUMIFS(T_Shipments[Confirmed_Qty],T_Shipments[Part Name],$A50,T_Shipments[Effective_Week],100))</f>
        <v/>
      </c>
      <c r="CX50">
        <f>IF(COUNTIF(Material_Detail!$DE:$DE,$A50)&gt;0,IF(ISNUMBER(SEARCH("[済]",INDEX(Material_Detail!$D:$DC,MATCH($A50,Material_Detail!$DE:$DE,0)+1,101))),0,IFERROR(INDEX(Material_Detail!$D:$DC,MATCH($A50,Material_Detail!$DE:$DE,0),101),0)),SUMIFS(T_Shipments[Confirmed_Qty],T_Shipments[Part Name],$A50,T_Shipments[Effective_Week],101))</f>
        <v/>
      </c>
      <c r="CY50">
        <f>IF(COUNTIF(Material_Detail!$DE:$DE,$A50)&gt;0,IF(ISNUMBER(SEARCH("[済]",INDEX(Material_Detail!$D:$DC,MATCH($A50,Material_Detail!$DE:$DE,0)+1,102))),0,IFERROR(INDEX(Material_Detail!$D:$DC,MATCH($A50,Material_Detail!$DE:$DE,0),102),0)),SUMIFS(T_Shipments[Confirmed_Qty],T_Shipments[Part Name],$A50,T_Shipments[Effective_Week],102))</f>
        <v/>
      </c>
      <c r="CZ50">
        <f>IF(COUNTIF(Material_Detail!$DE:$DE,$A50)&gt;0,IF(ISNUMBER(SEARCH("[済]",INDEX(Material_Detail!$D:$DC,MATCH($A50,Material_Detail!$DE:$DE,0)+1,103))),0,IFERROR(INDEX(Material_Detail!$D:$DC,MATCH($A50,Material_Detail!$DE:$DE,0),103),0)),SUMIFS(T_Shipments[Confirmed_Qty],T_Shipments[Part Name],$A50,T_Shipments[Effective_Week],103))</f>
        <v/>
      </c>
      <c r="DA50">
        <f>IF(COUNTIF(Material_Detail!$DE:$DE,$A50)&gt;0,IF(ISNUMBER(SEARCH("[済]",INDEX(Material_Detail!$D:$DC,MATCH($A50,Material_Detail!$DE:$DE,0)+1,104))),0,IFERROR(INDEX(Material_Detail!$D:$DC,MATCH($A50,Material_Detail!$DE:$DE,0),104),0)),SUMIFS(T_Shipments[Confirmed_Qty],T_Shipments[Part Name],$A50,T_Shipments[Effective_Week],104))</f>
        <v/>
      </c>
    </row>
    <row r="51">
      <c r="A51" t="inlineStr">
        <is>
          <t>CHEM-1700</t>
        </is>
      </c>
      <c r="B51">
        <f>IF(COUNTIF(Material_Detail!$DE:$DE,$A51)&gt;0,IF(ISNUMBER(SEARCH("[済]",INDEX(Material_Detail!$D:$DC,MATCH($A51,Material_Detail!$DE:$DE,0)+1,1))),0,IFERROR(INDEX(Material_Detail!$D:$DC,MATCH($A51,Material_Detail!$DE:$DE,0),1),0)),SUMIFS(T_Shipments[Confirmed_Qty],T_Shipments[Part Name],$A51,T_Shipments[Effective_Week],1))</f>
        <v/>
      </c>
      <c r="C51">
        <f>IF(COUNTIF(Material_Detail!$DE:$DE,$A51)&gt;0,IF(ISNUMBER(SEARCH("[済]",INDEX(Material_Detail!$D:$DC,MATCH($A51,Material_Detail!$DE:$DE,0)+1,2))),0,IFERROR(INDEX(Material_Detail!$D:$DC,MATCH($A51,Material_Detail!$DE:$DE,0),2),0)),SUMIFS(T_Shipments[Confirmed_Qty],T_Shipments[Part Name],$A51,T_Shipments[Effective_Week],2))</f>
        <v/>
      </c>
      <c r="D51">
        <f>IF(COUNTIF(Material_Detail!$DE:$DE,$A51)&gt;0,IF(ISNUMBER(SEARCH("[済]",INDEX(Material_Detail!$D:$DC,MATCH($A51,Material_Detail!$DE:$DE,0)+1,3))),0,IFERROR(INDEX(Material_Detail!$D:$DC,MATCH($A51,Material_Detail!$DE:$DE,0),3),0)),SUMIFS(T_Shipments[Confirmed_Qty],T_Shipments[Part Name],$A51,T_Shipments[Effective_Week],3))</f>
        <v/>
      </c>
      <c r="E51">
        <f>IF(COUNTIF(Material_Detail!$DE:$DE,$A51)&gt;0,IF(ISNUMBER(SEARCH("[済]",INDEX(Material_Detail!$D:$DC,MATCH($A51,Material_Detail!$DE:$DE,0)+1,4))),0,IFERROR(INDEX(Material_Detail!$D:$DC,MATCH($A51,Material_Detail!$DE:$DE,0),4),0)),SUMIFS(T_Shipments[Confirmed_Qty],T_Shipments[Part Name],$A51,T_Shipments[Effective_Week],4))</f>
        <v/>
      </c>
      <c r="F51">
        <f>IF(COUNTIF(Material_Detail!$DE:$DE,$A51)&gt;0,IF(ISNUMBER(SEARCH("[済]",INDEX(Material_Detail!$D:$DC,MATCH($A51,Material_Detail!$DE:$DE,0)+1,5))),0,IFERROR(INDEX(Material_Detail!$D:$DC,MATCH($A51,Material_Detail!$DE:$DE,0),5),0)),SUMIFS(T_Shipments[Confirmed_Qty],T_Shipments[Part Name],$A51,T_Shipments[Effective_Week],5))</f>
        <v/>
      </c>
      <c r="G51">
        <f>IF(COUNTIF(Material_Detail!$DE:$DE,$A51)&gt;0,IF(ISNUMBER(SEARCH("[済]",INDEX(Material_Detail!$D:$DC,MATCH($A51,Material_Detail!$DE:$DE,0)+1,6))),0,IFERROR(INDEX(Material_Detail!$D:$DC,MATCH($A51,Material_Detail!$DE:$DE,0),6),0)),SUMIFS(T_Shipments[Confirmed_Qty],T_Shipments[Part Name],$A51,T_Shipments[Effective_Week],6))</f>
        <v/>
      </c>
      <c r="H51">
        <f>IF(COUNTIF(Material_Detail!$DE:$DE,$A51)&gt;0,IF(ISNUMBER(SEARCH("[済]",INDEX(Material_Detail!$D:$DC,MATCH($A51,Material_Detail!$DE:$DE,0)+1,7))),0,IFERROR(INDEX(Material_Detail!$D:$DC,MATCH($A51,Material_Detail!$DE:$DE,0),7),0)),SUMIFS(T_Shipments[Confirmed_Qty],T_Shipments[Part Name],$A51,T_Shipments[Effective_Week],7))</f>
        <v/>
      </c>
      <c r="I51">
        <f>IF(COUNTIF(Material_Detail!$DE:$DE,$A51)&gt;0,IF(ISNUMBER(SEARCH("[済]",INDEX(Material_Detail!$D:$DC,MATCH($A51,Material_Detail!$DE:$DE,0)+1,8))),0,IFERROR(INDEX(Material_Detail!$D:$DC,MATCH($A51,Material_Detail!$DE:$DE,0),8),0)),SUMIFS(T_Shipments[Confirmed_Qty],T_Shipments[Part Name],$A51,T_Shipments[Effective_Week],8))</f>
        <v/>
      </c>
      <c r="J51">
        <f>IF(COUNTIF(Material_Detail!$DE:$DE,$A51)&gt;0,IF(ISNUMBER(SEARCH("[済]",INDEX(Material_Detail!$D:$DC,MATCH($A51,Material_Detail!$DE:$DE,0)+1,9))),0,IFERROR(INDEX(Material_Detail!$D:$DC,MATCH($A51,Material_Detail!$DE:$DE,0),9),0)),SUMIFS(T_Shipments[Confirmed_Qty],T_Shipments[Part Name],$A51,T_Shipments[Effective_Week],9))</f>
        <v/>
      </c>
      <c r="K51">
        <f>IF(COUNTIF(Material_Detail!$DE:$DE,$A51)&gt;0,IF(ISNUMBER(SEARCH("[済]",INDEX(Material_Detail!$D:$DC,MATCH($A51,Material_Detail!$DE:$DE,0)+1,10))),0,IFERROR(INDEX(Material_Detail!$D:$DC,MATCH($A51,Material_Detail!$DE:$DE,0),10),0)),SUMIFS(T_Shipments[Confirmed_Qty],T_Shipments[Part Name],$A51,T_Shipments[Effective_Week],10))</f>
        <v/>
      </c>
      <c r="L51">
        <f>IF(COUNTIF(Material_Detail!$DE:$DE,$A51)&gt;0,IF(ISNUMBER(SEARCH("[済]",INDEX(Material_Detail!$D:$DC,MATCH($A51,Material_Detail!$DE:$DE,0)+1,11))),0,IFERROR(INDEX(Material_Detail!$D:$DC,MATCH($A51,Material_Detail!$DE:$DE,0),11),0)),SUMIFS(T_Shipments[Confirmed_Qty],T_Shipments[Part Name],$A51,T_Shipments[Effective_Week],11))</f>
        <v/>
      </c>
      <c r="M51">
        <f>IF(COUNTIF(Material_Detail!$DE:$DE,$A51)&gt;0,IF(ISNUMBER(SEARCH("[済]",INDEX(Material_Detail!$D:$DC,MATCH($A51,Material_Detail!$DE:$DE,0)+1,12))),0,IFERROR(INDEX(Material_Detail!$D:$DC,MATCH($A51,Material_Detail!$DE:$DE,0),12),0)),SUMIFS(T_Shipments[Confirmed_Qty],T_Shipments[Part Name],$A51,T_Shipments[Effective_Week],12))</f>
        <v/>
      </c>
      <c r="N51">
        <f>IF(COUNTIF(Material_Detail!$DE:$DE,$A51)&gt;0,IF(ISNUMBER(SEARCH("[済]",INDEX(Material_Detail!$D:$DC,MATCH($A51,Material_Detail!$DE:$DE,0)+1,13))),0,IFERROR(INDEX(Material_Detail!$D:$DC,MATCH($A51,Material_Detail!$DE:$DE,0),13),0)),SUMIFS(T_Shipments[Confirmed_Qty],T_Shipments[Part Name],$A51,T_Shipments[Effective_Week],13))</f>
        <v/>
      </c>
      <c r="O51">
        <f>IF(COUNTIF(Material_Detail!$DE:$DE,$A51)&gt;0,IF(ISNUMBER(SEARCH("[済]",INDEX(Material_Detail!$D:$DC,MATCH($A51,Material_Detail!$DE:$DE,0)+1,14))),0,IFERROR(INDEX(Material_Detail!$D:$DC,MATCH($A51,Material_Detail!$DE:$DE,0),14),0)),SUMIFS(T_Shipments[Confirmed_Qty],T_Shipments[Part Name],$A51,T_Shipments[Effective_Week],14))</f>
        <v/>
      </c>
      <c r="P51">
        <f>IF(COUNTIF(Material_Detail!$DE:$DE,$A51)&gt;0,IF(ISNUMBER(SEARCH("[済]",INDEX(Material_Detail!$D:$DC,MATCH($A51,Material_Detail!$DE:$DE,0)+1,15))),0,IFERROR(INDEX(Material_Detail!$D:$DC,MATCH($A51,Material_Detail!$DE:$DE,0),15),0)),SUMIFS(T_Shipments[Confirmed_Qty],T_Shipments[Part Name],$A51,T_Shipments[Effective_Week],15))</f>
        <v/>
      </c>
      <c r="Q51">
        <f>IF(COUNTIF(Material_Detail!$DE:$DE,$A51)&gt;0,IF(ISNUMBER(SEARCH("[済]",INDEX(Material_Detail!$D:$DC,MATCH($A51,Material_Detail!$DE:$DE,0)+1,16))),0,IFERROR(INDEX(Material_Detail!$D:$DC,MATCH($A51,Material_Detail!$DE:$DE,0),16),0)),SUMIFS(T_Shipments[Confirmed_Qty],T_Shipments[Part Name],$A51,T_Shipments[Effective_Week],16))</f>
        <v/>
      </c>
      <c r="R51">
        <f>IF(COUNTIF(Material_Detail!$DE:$DE,$A51)&gt;0,IF(ISNUMBER(SEARCH("[済]",INDEX(Material_Detail!$D:$DC,MATCH($A51,Material_Detail!$DE:$DE,0)+1,17))),0,IFERROR(INDEX(Material_Detail!$D:$DC,MATCH($A51,Material_Detail!$DE:$DE,0),17),0)),SUMIFS(T_Shipments[Confirmed_Qty],T_Shipments[Part Name],$A51,T_Shipments[Effective_Week],17))</f>
        <v/>
      </c>
      <c r="S51">
        <f>IF(COUNTIF(Material_Detail!$DE:$DE,$A51)&gt;0,IF(ISNUMBER(SEARCH("[済]",INDEX(Material_Detail!$D:$DC,MATCH($A51,Material_Detail!$DE:$DE,0)+1,18))),0,IFERROR(INDEX(Material_Detail!$D:$DC,MATCH($A51,Material_Detail!$DE:$DE,0),18),0)),SUMIFS(T_Shipments[Confirmed_Qty],T_Shipments[Part Name],$A51,T_Shipments[Effective_Week],18))</f>
        <v/>
      </c>
      <c r="T51">
        <f>IF(COUNTIF(Material_Detail!$DE:$DE,$A51)&gt;0,IF(ISNUMBER(SEARCH("[済]",INDEX(Material_Detail!$D:$DC,MATCH($A51,Material_Detail!$DE:$DE,0)+1,19))),0,IFERROR(INDEX(Material_Detail!$D:$DC,MATCH($A51,Material_Detail!$DE:$DE,0),19),0)),SUMIFS(T_Shipments[Confirmed_Qty],T_Shipments[Part Name],$A51,T_Shipments[Effective_Week],19))</f>
        <v/>
      </c>
      <c r="U51">
        <f>IF(COUNTIF(Material_Detail!$DE:$DE,$A51)&gt;0,IF(ISNUMBER(SEARCH("[済]",INDEX(Material_Detail!$D:$DC,MATCH($A51,Material_Detail!$DE:$DE,0)+1,20))),0,IFERROR(INDEX(Material_Detail!$D:$DC,MATCH($A51,Material_Detail!$DE:$DE,0),20),0)),SUMIFS(T_Shipments[Confirmed_Qty],T_Shipments[Part Name],$A51,T_Shipments[Effective_Week],20))</f>
        <v/>
      </c>
      <c r="V51">
        <f>IF(COUNTIF(Material_Detail!$DE:$DE,$A51)&gt;0,IF(ISNUMBER(SEARCH("[済]",INDEX(Material_Detail!$D:$DC,MATCH($A51,Material_Detail!$DE:$DE,0)+1,21))),0,IFERROR(INDEX(Material_Detail!$D:$DC,MATCH($A51,Material_Detail!$DE:$DE,0),21),0)),SUMIFS(T_Shipments[Confirmed_Qty],T_Shipments[Part Name],$A51,T_Shipments[Effective_Week],21))</f>
        <v/>
      </c>
      <c r="W51">
        <f>IF(COUNTIF(Material_Detail!$DE:$DE,$A51)&gt;0,IF(ISNUMBER(SEARCH("[済]",INDEX(Material_Detail!$D:$DC,MATCH($A51,Material_Detail!$DE:$DE,0)+1,22))),0,IFERROR(INDEX(Material_Detail!$D:$DC,MATCH($A51,Material_Detail!$DE:$DE,0),22),0)),SUMIFS(T_Shipments[Confirmed_Qty],T_Shipments[Part Name],$A51,T_Shipments[Effective_Week],22))</f>
        <v/>
      </c>
      <c r="X51">
        <f>IF(COUNTIF(Material_Detail!$DE:$DE,$A51)&gt;0,IF(ISNUMBER(SEARCH("[済]",INDEX(Material_Detail!$D:$DC,MATCH($A51,Material_Detail!$DE:$DE,0)+1,23))),0,IFERROR(INDEX(Material_Detail!$D:$DC,MATCH($A51,Material_Detail!$DE:$DE,0),23),0)),SUMIFS(T_Shipments[Confirmed_Qty],T_Shipments[Part Name],$A51,T_Shipments[Effective_Week],23))</f>
        <v/>
      </c>
      <c r="Y51">
        <f>IF(COUNTIF(Material_Detail!$DE:$DE,$A51)&gt;0,IF(ISNUMBER(SEARCH("[済]",INDEX(Material_Detail!$D:$DC,MATCH($A51,Material_Detail!$DE:$DE,0)+1,24))),0,IFERROR(INDEX(Material_Detail!$D:$DC,MATCH($A51,Material_Detail!$DE:$DE,0),24),0)),SUMIFS(T_Shipments[Confirmed_Qty],T_Shipments[Part Name],$A51,T_Shipments[Effective_Week],24))</f>
        <v/>
      </c>
      <c r="Z51">
        <f>IF(COUNTIF(Material_Detail!$DE:$DE,$A51)&gt;0,IF(ISNUMBER(SEARCH("[済]",INDEX(Material_Detail!$D:$DC,MATCH($A51,Material_Detail!$DE:$DE,0)+1,25))),0,IFERROR(INDEX(Material_Detail!$D:$DC,MATCH($A51,Material_Detail!$DE:$DE,0),25),0)),SUMIFS(T_Shipments[Confirmed_Qty],T_Shipments[Part Name],$A51,T_Shipments[Effective_Week],25))</f>
        <v/>
      </c>
      <c r="AA51">
        <f>IF(COUNTIF(Material_Detail!$DE:$DE,$A51)&gt;0,IF(ISNUMBER(SEARCH("[済]",INDEX(Material_Detail!$D:$DC,MATCH($A51,Material_Detail!$DE:$DE,0)+1,26))),0,IFERROR(INDEX(Material_Detail!$D:$DC,MATCH($A51,Material_Detail!$DE:$DE,0),26),0)),SUMIFS(T_Shipments[Confirmed_Qty],T_Shipments[Part Name],$A51,T_Shipments[Effective_Week],26))</f>
        <v/>
      </c>
      <c r="AB51">
        <f>IF(COUNTIF(Material_Detail!$DE:$DE,$A51)&gt;0,IF(ISNUMBER(SEARCH("[済]",INDEX(Material_Detail!$D:$DC,MATCH($A51,Material_Detail!$DE:$DE,0)+1,27))),0,IFERROR(INDEX(Material_Detail!$D:$DC,MATCH($A51,Material_Detail!$DE:$DE,0),27),0)),SUMIFS(T_Shipments[Confirmed_Qty],T_Shipments[Part Name],$A51,T_Shipments[Effective_Week],27))</f>
        <v/>
      </c>
      <c r="AC51">
        <f>IF(COUNTIF(Material_Detail!$DE:$DE,$A51)&gt;0,IF(ISNUMBER(SEARCH("[済]",INDEX(Material_Detail!$D:$DC,MATCH($A51,Material_Detail!$DE:$DE,0)+1,28))),0,IFERROR(INDEX(Material_Detail!$D:$DC,MATCH($A51,Material_Detail!$DE:$DE,0),28),0)),SUMIFS(T_Shipments[Confirmed_Qty],T_Shipments[Part Name],$A51,T_Shipments[Effective_Week],28))</f>
        <v/>
      </c>
      <c r="AD51">
        <f>IF(COUNTIF(Material_Detail!$DE:$DE,$A51)&gt;0,IF(ISNUMBER(SEARCH("[済]",INDEX(Material_Detail!$D:$DC,MATCH($A51,Material_Detail!$DE:$DE,0)+1,29))),0,IFERROR(INDEX(Material_Detail!$D:$DC,MATCH($A51,Material_Detail!$DE:$DE,0),29),0)),SUMIFS(T_Shipments[Confirmed_Qty],T_Shipments[Part Name],$A51,T_Shipments[Effective_Week],29))</f>
        <v/>
      </c>
      <c r="AE51">
        <f>IF(COUNTIF(Material_Detail!$DE:$DE,$A51)&gt;0,IF(ISNUMBER(SEARCH("[済]",INDEX(Material_Detail!$D:$DC,MATCH($A51,Material_Detail!$DE:$DE,0)+1,30))),0,IFERROR(INDEX(Material_Detail!$D:$DC,MATCH($A51,Material_Detail!$DE:$DE,0),30),0)),SUMIFS(T_Shipments[Confirmed_Qty],T_Shipments[Part Name],$A51,T_Shipments[Effective_Week],30))</f>
        <v/>
      </c>
      <c r="AF51">
        <f>IF(COUNTIF(Material_Detail!$DE:$DE,$A51)&gt;0,IF(ISNUMBER(SEARCH("[済]",INDEX(Material_Detail!$D:$DC,MATCH($A51,Material_Detail!$DE:$DE,0)+1,31))),0,IFERROR(INDEX(Material_Detail!$D:$DC,MATCH($A51,Material_Detail!$DE:$DE,0),31),0)),SUMIFS(T_Shipments[Confirmed_Qty],T_Shipments[Part Name],$A51,T_Shipments[Effective_Week],31))</f>
        <v/>
      </c>
      <c r="AG51">
        <f>IF(COUNTIF(Material_Detail!$DE:$DE,$A51)&gt;0,IF(ISNUMBER(SEARCH("[済]",INDEX(Material_Detail!$D:$DC,MATCH($A51,Material_Detail!$DE:$DE,0)+1,32))),0,IFERROR(INDEX(Material_Detail!$D:$DC,MATCH($A51,Material_Detail!$DE:$DE,0),32),0)),SUMIFS(T_Shipments[Confirmed_Qty],T_Shipments[Part Name],$A51,T_Shipments[Effective_Week],32))</f>
        <v/>
      </c>
      <c r="AH51">
        <f>IF(COUNTIF(Material_Detail!$DE:$DE,$A51)&gt;0,IF(ISNUMBER(SEARCH("[済]",INDEX(Material_Detail!$D:$DC,MATCH($A51,Material_Detail!$DE:$DE,0)+1,33))),0,IFERROR(INDEX(Material_Detail!$D:$DC,MATCH($A51,Material_Detail!$DE:$DE,0),33),0)),SUMIFS(T_Shipments[Confirmed_Qty],T_Shipments[Part Name],$A51,T_Shipments[Effective_Week],33))</f>
        <v/>
      </c>
      <c r="AI51">
        <f>IF(COUNTIF(Material_Detail!$DE:$DE,$A51)&gt;0,IF(ISNUMBER(SEARCH("[済]",INDEX(Material_Detail!$D:$DC,MATCH($A51,Material_Detail!$DE:$DE,0)+1,34))),0,IFERROR(INDEX(Material_Detail!$D:$DC,MATCH($A51,Material_Detail!$DE:$DE,0),34),0)),SUMIFS(T_Shipments[Confirmed_Qty],T_Shipments[Part Name],$A51,T_Shipments[Effective_Week],34))</f>
        <v/>
      </c>
      <c r="AJ51">
        <f>IF(COUNTIF(Material_Detail!$DE:$DE,$A51)&gt;0,IF(ISNUMBER(SEARCH("[済]",INDEX(Material_Detail!$D:$DC,MATCH($A51,Material_Detail!$DE:$DE,0)+1,35))),0,IFERROR(INDEX(Material_Detail!$D:$DC,MATCH($A51,Material_Detail!$DE:$DE,0),35),0)),SUMIFS(T_Shipments[Confirmed_Qty],T_Shipments[Part Name],$A51,T_Shipments[Effective_Week],35))</f>
        <v/>
      </c>
      <c r="AK51">
        <f>IF(COUNTIF(Material_Detail!$DE:$DE,$A51)&gt;0,IF(ISNUMBER(SEARCH("[済]",INDEX(Material_Detail!$D:$DC,MATCH($A51,Material_Detail!$DE:$DE,0)+1,36))),0,IFERROR(INDEX(Material_Detail!$D:$DC,MATCH($A51,Material_Detail!$DE:$DE,0),36),0)),SUMIFS(T_Shipments[Confirmed_Qty],T_Shipments[Part Name],$A51,T_Shipments[Effective_Week],36))</f>
        <v/>
      </c>
      <c r="AL51">
        <f>IF(COUNTIF(Material_Detail!$DE:$DE,$A51)&gt;0,IF(ISNUMBER(SEARCH("[済]",INDEX(Material_Detail!$D:$DC,MATCH($A51,Material_Detail!$DE:$DE,0)+1,37))),0,IFERROR(INDEX(Material_Detail!$D:$DC,MATCH($A51,Material_Detail!$DE:$DE,0),37),0)),SUMIFS(T_Shipments[Confirmed_Qty],T_Shipments[Part Name],$A51,T_Shipments[Effective_Week],37))</f>
        <v/>
      </c>
      <c r="AM51">
        <f>IF(COUNTIF(Material_Detail!$DE:$DE,$A51)&gt;0,IF(ISNUMBER(SEARCH("[済]",INDEX(Material_Detail!$D:$DC,MATCH($A51,Material_Detail!$DE:$DE,0)+1,38))),0,IFERROR(INDEX(Material_Detail!$D:$DC,MATCH($A51,Material_Detail!$DE:$DE,0),38),0)),SUMIFS(T_Shipments[Confirmed_Qty],T_Shipments[Part Name],$A51,T_Shipments[Effective_Week],38))</f>
        <v/>
      </c>
      <c r="AN51">
        <f>IF(COUNTIF(Material_Detail!$DE:$DE,$A51)&gt;0,IF(ISNUMBER(SEARCH("[済]",INDEX(Material_Detail!$D:$DC,MATCH($A51,Material_Detail!$DE:$DE,0)+1,39))),0,IFERROR(INDEX(Material_Detail!$D:$DC,MATCH($A51,Material_Detail!$DE:$DE,0),39),0)),SUMIFS(T_Shipments[Confirmed_Qty],T_Shipments[Part Name],$A51,T_Shipments[Effective_Week],39))</f>
        <v/>
      </c>
      <c r="AO51">
        <f>IF(COUNTIF(Material_Detail!$DE:$DE,$A51)&gt;0,IF(ISNUMBER(SEARCH("[済]",INDEX(Material_Detail!$D:$DC,MATCH($A51,Material_Detail!$DE:$DE,0)+1,40))),0,IFERROR(INDEX(Material_Detail!$D:$DC,MATCH($A51,Material_Detail!$DE:$DE,0),40),0)),SUMIFS(T_Shipments[Confirmed_Qty],T_Shipments[Part Name],$A51,T_Shipments[Effective_Week],40))</f>
        <v/>
      </c>
      <c r="AP51">
        <f>IF(COUNTIF(Material_Detail!$DE:$DE,$A51)&gt;0,IF(ISNUMBER(SEARCH("[済]",INDEX(Material_Detail!$D:$DC,MATCH($A51,Material_Detail!$DE:$DE,0)+1,41))),0,IFERROR(INDEX(Material_Detail!$D:$DC,MATCH($A51,Material_Detail!$DE:$DE,0),41),0)),SUMIFS(T_Shipments[Confirmed_Qty],T_Shipments[Part Name],$A51,T_Shipments[Effective_Week],41))</f>
        <v/>
      </c>
      <c r="AQ51">
        <f>IF(COUNTIF(Material_Detail!$DE:$DE,$A51)&gt;0,IF(ISNUMBER(SEARCH("[済]",INDEX(Material_Detail!$D:$DC,MATCH($A51,Material_Detail!$DE:$DE,0)+1,42))),0,IFERROR(INDEX(Material_Detail!$D:$DC,MATCH($A51,Material_Detail!$DE:$DE,0),42),0)),SUMIFS(T_Shipments[Confirmed_Qty],T_Shipments[Part Name],$A51,T_Shipments[Effective_Week],42))</f>
        <v/>
      </c>
      <c r="AR51">
        <f>IF(COUNTIF(Material_Detail!$DE:$DE,$A51)&gt;0,IF(ISNUMBER(SEARCH("[済]",INDEX(Material_Detail!$D:$DC,MATCH($A51,Material_Detail!$DE:$DE,0)+1,43))),0,IFERROR(INDEX(Material_Detail!$D:$DC,MATCH($A51,Material_Detail!$DE:$DE,0),43),0)),SUMIFS(T_Shipments[Confirmed_Qty],T_Shipments[Part Name],$A51,T_Shipments[Effective_Week],43))</f>
        <v/>
      </c>
      <c r="AS51">
        <f>IF(COUNTIF(Material_Detail!$DE:$DE,$A51)&gt;0,IF(ISNUMBER(SEARCH("[済]",INDEX(Material_Detail!$D:$DC,MATCH($A51,Material_Detail!$DE:$DE,0)+1,44))),0,IFERROR(INDEX(Material_Detail!$D:$DC,MATCH($A51,Material_Detail!$DE:$DE,0),44),0)),SUMIFS(T_Shipments[Confirmed_Qty],T_Shipments[Part Name],$A51,T_Shipments[Effective_Week],44))</f>
        <v/>
      </c>
      <c r="AT51">
        <f>IF(COUNTIF(Material_Detail!$DE:$DE,$A51)&gt;0,IF(ISNUMBER(SEARCH("[済]",INDEX(Material_Detail!$D:$DC,MATCH($A51,Material_Detail!$DE:$DE,0)+1,45))),0,IFERROR(INDEX(Material_Detail!$D:$DC,MATCH($A51,Material_Detail!$DE:$DE,0),45),0)),SUMIFS(T_Shipments[Confirmed_Qty],T_Shipments[Part Name],$A51,T_Shipments[Effective_Week],45))</f>
        <v/>
      </c>
      <c r="AU51">
        <f>IF(COUNTIF(Material_Detail!$DE:$DE,$A51)&gt;0,IF(ISNUMBER(SEARCH("[済]",INDEX(Material_Detail!$D:$DC,MATCH($A51,Material_Detail!$DE:$DE,0)+1,46))),0,IFERROR(INDEX(Material_Detail!$D:$DC,MATCH($A51,Material_Detail!$DE:$DE,0),46),0)),SUMIFS(T_Shipments[Confirmed_Qty],T_Shipments[Part Name],$A51,T_Shipments[Effective_Week],46))</f>
        <v/>
      </c>
      <c r="AV51">
        <f>IF(COUNTIF(Material_Detail!$DE:$DE,$A51)&gt;0,IF(ISNUMBER(SEARCH("[済]",INDEX(Material_Detail!$D:$DC,MATCH($A51,Material_Detail!$DE:$DE,0)+1,47))),0,IFERROR(INDEX(Material_Detail!$D:$DC,MATCH($A51,Material_Detail!$DE:$DE,0),47),0)),SUMIFS(T_Shipments[Confirmed_Qty],T_Shipments[Part Name],$A51,T_Shipments[Effective_Week],47))</f>
        <v/>
      </c>
      <c r="AW51">
        <f>IF(COUNTIF(Material_Detail!$DE:$DE,$A51)&gt;0,IF(ISNUMBER(SEARCH("[済]",INDEX(Material_Detail!$D:$DC,MATCH($A51,Material_Detail!$DE:$DE,0)+1,48))),0,IFERROR(INDEX(Material_Detail!$D:$DC,MATCH($A51,Material_Detail!$DE:$DE,0),48),0)),SUMIFS(T_Shipments[Confirmed_Qty],T_Shipments[Part Name],$A51,T_Shipments[Effective_Week],48))</f>
        <v/>
      </c>
      <c r="AX51">
        <f>IF(COUNTIF(Material_Detail!$DE:$DE,$A51)&gt;0,IF(ISNUMBER(SEARCH("[済]",INDEX(Material_Detail!$D:$DC,MATCH($A51,Material_Detail!$DE:$DE,0)+1,49))),0,IFERROR(INDEX(Material_Detail!$D:$DC,MATCH($A51,Material_Detail!$DE:$DE,0),49),0)),SUMIFS(T_Shipments[Confirmed_Qty],T_Shipments[Part Name],$A51,T_Shipments[Effective_Week],49))</f>
        <v/>
      </c>
      <c r="AY51">
        <f>IF(COUNTIF(Material_Detail!$DE:$DE,$A51)&gt;0,IF(ISNUMBER(SEARCH("[済]",INDEX(Material_Detail!$D:$DC,MATCH($A51,Material_Detail!$DE:$DE,0)+1,50))),0,IFERROR(INDEX(Material_Detail!$D:$DC,MATCH($A51,Material_Detail!$DE:$DE,0),50),0)),SUMIFS(T_Shipments[Confirmed_Qty],T_Shipments[Part Name],$A51,T_Shipments[Effective_Week],50))</f>
        <v/>
      </c>
      <c r="AZ51">
        <f>IF(COUNTIF(Material_Detail!$DE:$DE,$A51)&gt;0,IF(ISNUMBER(SEARCH("[済]",INDEX(Material_Detail!$D:$DC,MATCH($A51,Material_Detail!$DE:$DE,0)+1,51))),0,IFERROR(INDEX(Material_Detail!$D:$DC,MATCH($A51,Material_Detail!$DE:$DE,0),51),0)),SUMIFS(T_Shipments[Confirmed_Qty],T_Shipments[Part Name],$A51,T_Shipments[Effective_Week],51))</f>
        <v/>
      </c>
      <c r="BA51">
        <f>IF(COUNTIF(Material_Detail!$DE:$DE,$A51)&gt;0,IF(ISNUMBER(SEARCH("[済]",INDEX(Material_Detail!$D:$DC,MATCH($A51,Material_Detail!$DE:$DE,0)+1,52))),0,IFERROR(INDEX(Material_Detail!$D:$DC,MATCH($A51,Material_Detail!$DE:$DE,0),52),0)),SUMIFS(T_Shipments[Confirmed_Qty],T_Shipments[Part Name],$A51,T_Shipments[Effective_Week],52))</f>
        <v/>
      </c>
      <c r="BB51">
        <f>IF(COUNTIF(Material_Detail!$DE:$DE,$A51)&gt;0,IF(ISNUMBER(SEARCH("[済]",INDEX(Material_Detail!$D:$DC,MATCH($A51,Material_Detail!$DE:$DE,0)+1,53))),0,IFERROR(INDEX(Material_Detail!$D:$DC,MATCH($A51,Material_Detail!$DE:$DE,0),53),0)),SUMIFS(T_Shipments[Confirmed_Qty],T_Shipments[Part Name],$A51,T_Shipments[Effective_Week],53))</f>
        <v/>
      </c>
      <c r="BC51">
        <f>IF(COUNTIF(Material_Detail!$DE:$DE,$A51)&gt;0,IF(ISNUMBER(SEARCH("[済]",INDEX(Material_Detail!$D:$DC,MATCH($A51,Material_Detail!$DE:$DE,0)+1,54))),0,IFERROR(INDEX(Material_Detail!$D:$DC,MATCH($A51,Material_Detail!$DE:$DE,0),54),0)),SUMIFS(T_Shipments[Confirmed_Qty],T_Shipments[Part Name],$A51,T_Shipments[Effective_Week],54))</f>
        <v/>
      </c>
      <c r="BD51">
        <f>IF(COUNTIF(Material_Detail!$DE:$DE,$A51)&gt;0,IF(ISNUMBER(SEARCH("[済]",INDEX(Material_Detail!$D:$DC,MATCH($A51,Material_Detail!$DE:$DE,0)+1,55))),0,IFERROR(INDEX(Material_Detail!$D:$DC,MATCH($A51,Material_Detail!$DE:$DE,0),55),0)),SUMIFS(T_Shipments[Confirmed_Qty],T_Shipments[Part Name],$A51,T_Shipments[Effective_Week],55))</f>
        <v/>
      </c>
      <c r="BE51">
        <f>IF(COUNTIF(Material_Detail!$DE:$DE,$A51)&gt;0,IF(ISNUMBER(SEARCH("[済]",INDEX(Material_Detail!$D:$DC,MATCH($A51,Material_Detail!$DE:$DE,0)+1,56))),0,IFERROR(INDEX(Material_Detail!$D:$DC,MATCH($A51,Material_Detail!$DE:$DE,0),56),0)),SUMIFS(T_Shipments[Confirmed_Qty],T_Shipments[Part Name],$A51,T_Shipments[Effective_Week],56))</f>
        <v/>
      </c>
      <c r="BF51">
        <f>IF(COUNTIF(Material_Detail!$DE:$DE,$A51)&gt;0,IF(ISNUMBER(SEARCH("[済]",INDEX(Material_Detail!$D:$DC,MATCH($A51,Material_Detail!$DE:$DE,0)+1,57))),0,IFERROR(INDEX(Material_Detail!$D:$DC,MATCH($A51,Material_Detail!$DE:$DE,0),57),0)),SUMIFS(T_Shipments[Confirmed_Qty],T_Shipments[Part Name],$A51,T_Shipments[Effective_Week],57))</f>
        <v/>
      </c>
      <c r="BG51">
        <f>IF(COUNTIF(Material_Detail!$DE:$DE,$A51)&gt;0,IF(ISNUMBER(SEARCH("[済]",INDEX(Material_Detail!$D:$DC,MATCH($A51,Material_Detail!$DE:$DE,0)+1,58))),0,IFERROR(INDEX(Material_Detail!$D:$DC,MATCH($A51,Material_Detail!$DE:$DE,0),58),0)),SUMIFS(T_Shipments[Confirmed_Qty],T_Shipments[Part Name],$A51,T_Shipments[Effective_Week],58))</f>
        <v/>
      </c>
      <c r="BH51">
        <f>IF(COUNTIF(Material_Detail!$DE:$DE,$A51)&gt;0,IF(ISNUMBER(SEARCH("[済]",INDEX(Material_Detail!$D:$DC,MATCH($A51,Material_Detail!$DE:$DE,0)+1,59))),0,IFERROR(INDEX(Material_Detail!$D:$DC,MATCH($A51,Material_Detail!$DE:$DE,0),59),0)),SUMIFS(T_Shipments[Confirmed_Qty],T_Shipments[Part Name],$A51,T_Shipments[Effective_Week],59))</f>
        <v/>
      </c>
      <c r="BI51">
        <f>IF(COUNTIF(Material_Detail!$DE:$DE,$A51)&gt;0,IF(ISNUMBER(SEARCH("[済]",INDEX(Material_Detail!$D:$DC,MATCH($A51,Material_Detail!$DE:$DE,0)+1,60))),0,IFERROR(INDEX(Material_Detail!$D:$DC,MATCH($A51,Material_Detail!$DE:$DE,0),60),0)),SUMIFS(T_Shipments[Confirmed_Qty],T_Shipments[Part Name],$A51,T_Shipments[Effective_Week],60))</f>
        <v/>
      </c>
      <c r="BJ51">
        <f>IF(COUNTIF(Material_Detail!$DE:$DE,$A51)&gt;0,IF(ISNUMBER(SEARCH("[済]",INDEX(Material_Detail!$D:$DC,MATCH($A51,Material_Detail!$DE:$DE,0)+1,61))),0,IFERROR(INDEX(Material_Detail!$D:$DC,MATCH($A51,Material_Detail!$DE:$DE,0),61),0)),SUMIFS(T_Shipments[Confirmed_Qty],T_Shipments[Part Name],$A51,T_Shipments[Effective_Week],61))</f>
        <v/>
      </c>
      <c r="BK51">
        <f>IF(COUNTIF(Material_Detail!$DE:$DE,$A51)&gt;0,IF(ISNUMBER(SEARCH("[済]",INDEX(Material_Detail!$D:$DC,MATCH($A51,Material_Detail!$DE:$DE,0)+1,62))),0,IFERROR(INDEX(Material_Detail!$D:$DC,MATCH($A51,Material_Detail!$DE:$DE,0),62),0)),SUMIFS(T_Shipments[Confirmed_Qty],T_Shipments[Part Name],$A51,T_Shipments[Effective_Week],62))</f>
        <v/>
      </c>
      <c r="BL51">
        <f>IF(COUNTIF(Material_Detail!$DE:$DE,$A51)&gt;0,IF(ISNUMBER(SEARCH("[済]",INDEX(Material_Detail!$D:$DC,MATCH($A51,Material_Detail!$DE:$DE,0)+1,63))),0,IFERROR(INDEX(Material_Detail!$D:$DC,MATCH($A51,Material_Detail!$DE:$DE,0),63),0)),SUMIFS(T_Shipments[Confirmed_Qty],T_Shipments[Part Name],$A51,T_Shipments[Effective_Week],63))</f>
        <v/>
      </c>
      <c r="BM51">
        <f>IF(COUNTIF(Material_Detail!$DE:$DE,$A51)&gt;0,IF(ISNUMBER(SEARCH("[済]",INDEX(Material_Detail!$D:$DC,MATCH($A51,Material_Detail!$DE:$DE,0)+1,64))),0,IFERROR(INDEX(Material_Detail!$D:$DC,MATCH($A51,Material_Detail!$DE:$DE,0),64),0)),SUMIFS(T_Shipments[Confirmed_Qty],T_Shipments[Part Name],$A51,T_Shipments[Effective_Week],64))</f>
        <v/>
      </c>
      <c r="BN51">
        <f>IF(COUNTIF(Material_Detail!$DE:$DE,$A51)&gt;0,IF(ISNUMBER(SEARCH("[済]",INDEX(Material_Detail!$D:$DC,MATCH($A51,Material_Detail!$DE:$DE,0)+1,65))),0,IFERROR(INDEX(Material_Detail!$D:$DC,MATCH($A51,Material_Detail!$DE:$DE,0),65),0)),SUMIFS(T_Shipments[Confirmed_Qty],T_Shipments[Part Name],$A51,T_Shipments[Effective_Week],65))</f>
        <v/>
      </c>
      <c r="BO51">
        <f>IF(COUNTIF(Material_Detail!$DE:$DE,$A51)&gt;0,IF(ISNUMBER(SEARCH("[済]",INDEX(Material_Detail!$D:$DC,MATCH($A51,Material_Detail!$DE:$DE,0)+1,66))),0,IFERROR(INDEX(Material_Detail!$D:$DC,MATCH($A51,Material_Detail!$DE:$DE,0),66),0)),SUMIFS(T_Shipments[Confirmed_Qty],T_Shipments[Part Name],$A51,T_Shipments[Effective_Week],66))</f>
        <v/>
      </c>
      <c r="BP51">
        <f>IF(COUNTIF(Material_Detail!$DE:$DE,$A51)&gt;0,IF(ISNUMBER(SEARCH("[済]",INDEX(Material_Detail!$D:$DC,MATCH($A51,Material_Detail!$DE:$DE,0)+1,67))),0,IFERROR(INDEX(Material_Detail!$D:$DC,MATCH($A51,Material_Detail!$DE:$DE,0),67),0)),SUMIFS(T_Shipments[Confirmed_Qty],T_Shipments[Part Name],$A51,T_Shipments[Effective_Week],67))</f>
        <v/>
      </c>
      <c r="BQ51">
        <f>IF(COUNTIF(Material_Detail!$DE:$DE,$A51)&gt;0,IF(ISNUMBER(SEARCH("[済]",INDEX(Material_Detail!$D:$DC,MATCH($A51,Material_Detail!$DE:$DE,0)+1,68))),0,IFERROR(INDEX(Material_Detail!$D:$DC,MATCH($A51,Material_Detail!$DE:$DE,0),68),0)),SUMIFS(T_Shipments[Confirmed_Qty],T_Shipments[Part Name],$A51,T_Shipments[Effective_Week],68))</f>
        <v/>
      </c>
      <c r="BR51">
        <f>IF(COUNTIF(Material_Detail!$DE:$DE,$A51)&gt;0,IF(ISNUMBER(SEARCH("[済]",INDEX(Material_Detail!$D:$DC,MATCH($A51,Material_Detail!$DE:$DE,0)+1,69))),0,IFERROR(INDEX(Material_Detail!$D:$DC,MATCH($A51,Material_Detail!$DE:$DE,0),69),0)),SUMIFS(T_Shipments[Confirmed_Qty],T_Shipments[Part Name],$A51,T_Shipments[Effective_Week],69))</f>
        <v/>
      </c>
      <c r="BS51">
        <f>IF(COUNTIF(Material_Detail!$DE:$DE,$A51)&gt;0,IF(ISNUMBER(SEARCH("[済]",INDEX(Material_Detail!$D:$DC,MATCH($A51,Material_Detail!$DE:$DE,0)+1,70))),0,IFERROR(INDEX(Material_Detail!$D:$DC,MATCH($A51,Material_Detail!$DE:$DE,0),70),0)),SUMIFS(T_Shipments[Confirmed_Qty],T_Shipments[Part Name],$A51,T_Shipments[Effective_Week],70))</f>
        <v/>
      </c>
      <c r="BT51">
        <f>IF(COUNTIF(Material_Detail!$DE:$DE,$A51)&gt;0,IF(ISNUMBER(SEARCH("[済]",INDEX(Material_Detail!$D:$DC,MATCH($A51,Material_Detail!$DE:$DE,0)+1,71))),0,IFERROR(INDEX(Material_Detail!$D:$DC,MATCH($A51,Material_Detail!$DE:$DE,0),71),0)),SUMIFS(T_Shipments[Confirmed_Qty],T_Shipments[Part Name],$A51,T_Shipments[Effective_Week],71))</f>
        <v/>
      </c>
      <c r="BU51">
        <f>IF(COUNTIF(Material_Detail!$DE:$DE,$A51)&gt;0,IF(ISNUMBER(SEARCH("[済]",INDEX(Material_Detail!$D:$DC,MATCH($A51,Material_Detail!$DE:$DE,0)+1,72))),0,IFERROR(INDEX(Material_Detail!$D:$DC,MATCH($A51,Material_Detail!$DE:$DE,0),72),0)),SUMIFS(T_Shipments[Confirmed_Qty],T_Shipments[Part Name],$A51,T_Shipments[Effective_Week],72))</f>
        <v/>
      </c>
      <c r="BV51">
        <f>IF(COUNTIF(Material_Detail!$DE:$DE,$A51)&gt;0,IF(ISNUMBER(SEARCH("[済]",INDEX(Material_Detail!$D:$DC,MATCH($A51,Material_Detail!$DE:$DE,0)+1,73))),0,IFERROR(INDEX(Material_Detail!$D:$DC,MATCH($A51,Material_Detail!$DE:$DE,0),73),0)),SUMIFS(T_Shipments[Confirmed_Qty],T_Shipments[Part Name],$A51,T_Shipments[Effective_Week],73))</f>
        <v/>
      </c>
      <c r="BW51">
        <f>IF(COUNTIF(Material_Detail!$DE:$DE,$A51)&gt;0,IF(ISNUMBER(SEARCH("[済]",INDEX(Material_Detail!$D:$DC,MATCH($A51,Material_Detail!$DE:$DE,0)+1,74))),0,IFERROR(INDEX(Material_Detail!$D:$DC,MATCH($A51,Material_Detail!$DE:$DE,0),74),0)),SUMIFS(T_Shipments[Confirmed_Qty],T_Shipments[Part Name],$A51,T_Shipments[Effective_Week],74))</f>
        <v/>
      </c>
      <c r="BX51">
        <f>IF(COUNTIF(Material_Detail!$DE:$DE,$A51)&gt;0,IF(ISNUMBER(SEARCH("[済]",INDEX(Material_Detail!$D:$DC,MATCH($A51,Material_Detail!$DE:$DE,0)+1,75))),0,IFERROR(INDEX(Material_Detail!$D:$DC,MATCH($A51,Material_Detail!$DE:$DE,0),75),0)),SUMIFS(T_Shipments[Confirmed_Qty],T_Shipments[Part Name],$A51,T_Shipments[Effective_Week],75))</f>
        <v/>
      </c>
      <c r="BY51">
        <f>IF(COUNTIF(Material_Detail!$DE:$DE,$A51)&gt;0,IF(ISNUMBER(SEARCH("[済]",INDEX(Material_Detail!$D:$DC,MATCH($A51,Material_Detail!$DE:$DE,0)+1,76))),0,IFERROR(INDEX(Material_Detail!$D:$DC,MATCH($A51,Material_Detail!$DE:$DE,0),76),0)),SUMIFS(T_Shipments[Confirmed_Qty],T_Shipments[Part Name],$A51,T_Shipments[Effective_Week],76))</f>
        <v/>
      </c>
      <c r="BZ51">
        <f>IF(COUNTIF(Material_Detail!$DE:$DE,$A51)&gt;0,IF(ISNUMBER(SEARCH("[済]",INDEX(Material_Detail!$D:$DC,MATCH($A51,Material_Detail!$DE:$DE,0)+1,77))),0,IFERROR(INDEX(Material_Detail!$D:$DC,MATCH($A51,Material_Detail!$DE:$DE,0),77),0)),SUMIFS(T_Shipments[Confirmed_Qty],T_Shipments[Part Name],$A51,T_Shipments[Effective_Week],77))</f>
        <v/>
      </c>
      <c r="CA51">
        <f>IF(COUNTIF(Material_Detail!$DE:$DE,$A51)&gt;0,IF(ISNUMBER(SEARCH("[済]",INDEX(Material_Detail!$D:$DC,MATCH($A51,Material_Detail!$DE:$DE,0)+1,78))),0,IFERROR(INDEX(Material_Detail!$D:$DC,MATCH($A51,Material_Detail!$DE:$DE,0),78),0)),SUMIFS(T_Shipments[Confirmed_Qty],T_Shipments[Part Name],$A51,T_Shipments[Effective_Week],78))</f>
        <v/>
      </c>
      <c r="CB51">
        <f>IF(COUNTIF(Material_Detail!$DE:$DE,$A51)&gt;0,IF(ISNUMBER(SEARCH("[済]",INDEX(Material_Detail!$D:$DC,MATCH($A51,Material_Detail!$DE:$DE,0)+1,79))),0,IFERROR(INDEX(Material_Detail!$D:$DC,MATCH($A51,Material_Detail!$DE:$DE,0),79),0)),SUMIFS(T_Shipments[Confirmed_Qty],T_Shipments[Part Name],$A51,T_Shipments[Effective_Week],79))</f>
        <v/>
      </c>
      <c r="CC51">
        <f>IF(COUNTIF(Material_Detail!$DE:$DE,$A51)&gt;0,IF(ISNUMBER(SEARCH("[済]",INDEX(Material_Detail!$D:$DC,MATCH($A51,Material_Detail!$DE:$DE,0)+1,80))),0,IFERROR(INDEX(Material_Detail!$D:$DC,MATCH($A51,Material_Detail!$DE:$DE,0),80),0)),SUMIFS(T_Shipments[Confirmed_Qty],T_Shipments[Part Name],$A51,T_Shipments[Effective_Week],80))</f>
        <v/>
      </c>
      <c r="CD51">
        <f>IF(COUNTIF(Material_Detail!$DE:$DE,$A51)&gt;0,IF(ISNUMBER(SEARCH("[済]",INDEX(Material_Detail!$D:$DC,MATCH($A51,Material_Detail!$DE:$DE,0)+1,81))),0,IFERROR(INDEX(Material_Detail!$D:$DC,MATCH($A51,Material_Detail!$DE:$DE,0),81),0)),SUMIFS(T_Shipments[Confirmed_Qty],T_Shipments[Part Name],$A51,T_Shipments[Effective_Week],81))</f>
        <v/>
      </c>
      <c r="CE51">
        <f>IF(COUNTIF(Material_Detail!$DE:$DE,$A51)&gt;0,IF(ISNUMBER(SEARCH("[済]",INDEX(Material_Detail!$D:$DC,MATCH($A51,Material_Detail!$DE:$DE,0)+1,82))),0,IFERROR(INDEX(Material_Detail!$D:$DC,MATCH($A51,Material_Detail!$DE:$DE,0),82),0)),SUMIFS(T_Shipments[Confirmed_Qty],T_Shipments[Part Name],$A51,T_Shipments[Effective_Week],82))</f>
        <v/>
      </c>
      <c r="CF51">
        <f>IF(COUNTIF(Material_Detail!$DE:$DE,$A51)&gt;0,IF(ISNUMBER(SEARCH("[済]",INDEX(Material_Detail!$D:$DC,MATCH($A51,Material_Detail!$DE:$DE,0)+1,83))),0,IFERROR(INDEX(Material_Detail!$D:$DC,MATCH($A51,Material_Detail!$DE:$DE,0),83),0)),SUMIFS(T_Shipments[Confirmed_Qty],T_Shipments[Part Name],$A51,T_Shipments[Effective_Week],83))</f>
        <v/>
      </c>
      <c r="CG51">
        <f>IF(COUNTIF(Material_Detail!$DE:$DE,$A51)&gt;0,IF(ISNUMBER(SEARCH("[済]",INDEX(Material_Detail!$D:$DC,MATCH($A51,Material_Detail!$DE:$DE,0)+1,84))),0,IFERROR(INDEX(Material_Detail!$D:$DC,MATCH($A51,Material_Detail!$DE:$DE,0),84),0)),SUMIFS(T_Shipments[Confirmed_Qty],T_Shipments[Part Name],$A51,T_Shipments[Effective_Week],84))</f>
        <v/>
      </c>
      <c r="CH51">
        <f>IF(COUNTIF(Material_Detail!$DE:$DE,$A51)&gt;0,IF(ISNUMBER(SEARCH("[済]",INDEX(Material_Detail!$D:$DC,MATCH($A51,Material_Detail!$DE:$DE,0)+1,85))),0,IFERROR(INDEX(Material_Detail!$D:$DC,MATCH($A51,Material_Detail!$DE:$DE,0),85),0)),SUMIFS(T_Shipments[Confirmed_Qty],T_Shipments[Part Name],$A51,T_Shipments[Effective_Week],85))</f>
        <v/>
      </c>
      <c r="CI51">
        <f>IF(COUNTIF(Material_Detail!$DE:$DE,$A51)&gt;0,IF(ISNUMBER(SEARCH("[済]",INDEX(Material_Detail!$D:$DC,MATCH($A51,Material_Detail!$DE:$DE,0)+1,86))),0,IFERROR(INDEX(Material_Detail!$D:$DC,MATCH($A51,Material_Detail!$DE:$DE,0),86),0)),SUMIFS(T_Shipments[Confirmed_Qty],T_Shipments[Part Name],$A51,T_Shipments[Effective_Week],86))</f>
        <v/>
      </c>
      <c r="CJ51">
        <f>IF(COUNTIF(Material_Detail!$DE:$DE,$A51)&gt;0,IF(ISNUMBER(SEARCH("[済]",INDEX(Material_Detail!$D:$DC,MATCH($A51,Material_Detail!$DE:$DE,0)+1,87))),0,IFERROR(INDEX(Material_Detail!$D:$DC,MATCH($A51,Material_Detail!$DE:$DE,0),87),0)),SUMIFS(T_Shipments[Confirmed_Qty],T_Shipments[Part Name],$A51,T_Shipments[Effective_Week],87))</f>
        <v/>
      </c>
      <c r="CK51">
        <f>IF(COUNTIF(Material_Detail!$DE:$DE,$A51)&gt;0,IF(ISNUMBER(SEARCH("[済]",INDEX(Material_Detail!$D:$DC,MATCH($A51,Material_Detail!$DE:$DE,0)+1,88))),0,IFERROR(INDEX(Material_Detail!$D:$DC,MATCH($A51,Material_Detail!$DE:$DE,0),88),0)),SUMIFS(T_Shipments[Confirmed_Qty],T_Shipments[Part Name],$A51,T_Shipments[Effective_Week],88))</f>
        <v/>
      </c>
      <c r="CL51">
        <f>IF(COUNTIF(Material_Detail!$DE:$DE,$A51)&gt;0,IF(ISNUMBER(SEARCH("[済]",INDEX(Material_Detail!$D:$DC,MATCH($A51,Material_Detail!$DE:$DE,0)+1,89))),0,IFERROR(INDEX(Material_Detail!$D:$DC,MATCH($A51,Material_Detail!$DE:$DE,0),89),0)),SUMIFS(T_Shipments[Confirmed_Qty],T_Shipments[Part Name],$A51,T_Shipments[Effective_Week],89))</f>
        <v/>
      </c>
      <c r="CM51">
        <f>IF(COUNTIF(Material_Detail!$DE:$DE,$A51)&gt;0,IF(ISNUMBER(SEARCH("[済]",INDEX(Material_Detail!$D:$DC,MATCH($A51,Material_Detail!$DE:$DE,0)+1,90))),0,IFERROR(INDEX(Material_Detail!$D:$DC,MATCH($A51,Material_Detail!$DE:$DE,0),90),0)),SUMIFS(T_Shipments[Confirmed_Qty],T_Shipments[Part Name],$A51,T_Shipments[Effective_Week],90))</f>
        <v/>
      </c>
      <c r="CN51">
        <f>IF(COUNTIF(Material_Detail!$DE:$DE,$A51)&gt;0,IF(ISNUMBER(SEARCH("[済]",INDEX(Material_Detail!$D:$DC,MATCH($A51,Material_Detail!$DE:$DE,0)+1,91))),0,IFERROR(INDEX(Material_Detail!$D:$DC,MATCH($A51,Material_Detail!$DE:$DE,0),91),0)),SUMIFS(T_Shipments[Confirmed_Qty],T_Shipments[Part Name],$A51,T_Shipments[Effective_Week],91))</f>
        <v/>
      </c>
      <c r="CO51">
        <f>IF(COUNTIF(Material_Detail!$DE:$DE,$A51)&gt;0,IF(ISNUMBER(SEARCH("[済]",INDEX(Material_Detail!$D:$DC,MATCH($A51,Material_Detail!$DE:$DE,0)+1,92))),0,IFERROR(INDEX(Material_Detail!$D:$DC,MATCH($A51,Material_Detail!$DE:$DE,0),92),0)),SUMIFS(T_Shipments[Confirmed_Qty],T_Shipments[Part Name],$A51,T_Shipments[Effective_Week],92))</f>
        <v/>
      </c>
      <c r="CP51">
        <f>IF(COUNTIF(Material_Detail!$DE:$DE,$A51)&gt;0,IF(ISNUMBER(SEARCH("[済]",INDEX(Material_Detail!$D:$DC,MATCH($A51,Material_Detail!$DE:$DE,0)+1,93))),0,IFERROR(INDEX(Material_Detail!$D:$DC,MATCH($A51,Material_Detail!$DE:$DE,0),93),0)),SUMIFS(T_Shipments[Confirmed_Qty],T_Shipments[Part Name],$A51,T_Shipments[Effective_Week],93))</f>
        <v/>
      </c>
      <c r="CQ51">
        <f>IF(COUNTIF(Material_Detail!$DE:$DE,$A51)&gt;0,IF(ISNUMBER(SEARCH("[済]",INDEX(Material_Detail!$D:$DC,MATCH($A51,Material_Detail!$DE:$DE,0)+1,94))),0,IFERROR(INDEX(Material_Detail!$D:$DC,MATCH($A51,Material_Detail!$DE:$DE,0),94),0)),SUMIFS(T_Shipments[Confirmed_Qty],T_Shipments[Part Name],$A51,T_Shipments[Effective_Week],94))</f>
        <v/>
      </c>
      <c r="CR51">
        <f>IF(COUNTIF(Material_Detail!$DE:$DE,$A51)&gt;0,IF(ISNUMBER(SEARCH("[済]",INDEX(Material_Detail!$D:$DC,MATCH($A51,Material_Detail!$DE:$DE,0)+1,95))),0,IFERROR(INDEX(Material_Detail!$D:$DC,MATCH($A51,Material_Detail!$DE:$DE,0),95),0)),SUMIFS(T_Shipments[Confirmed_Qty],T_Shipments[Part Name],$A51,T_Shipments[Effective_Week],95))</f>
        <v/>
      </c>
      <c r="CS51">
        <f>IF(COUNTIF(Material_Detail!$DE:$DE,$A51)&gt;0,IF(ISNUMBER(SEARCH("[済]",INDEX(Material_Detail!$D:$DC,MATCH($A51,Material_Detail!$DE:$DE,0)+1,96))),0,IFERROR(INDEX(Material_Detail!$D:$DC,MATCH($A51,Material_Detail!$DE:$DE,0),96),0)),SUMIFS(T_Shipments[Confirmed_Qty],T_Shipments[Part Name],$A51,T_Shipments[Effective_Week],96))</f>
        <v/>
      </c>
      <c r="CT51">
        <f>IF(COUNTIF(Material_Detail!$DE:$DE,$A51)&gt;0,IF(ISNUMBER(SEARCH("[済]",INDEX(Material_Detail!$D:$DC,MATCH($A51,Material_Detail!$DE:$DE,0)+1,97))),0,IFERROR(INDEX(Material_Detail!$D:$DC,MATCH($A51,Material_Detail!$DE:$DE,0),97),0)),SUMIFS(T_Shipments[Confirmed_Qty],T_Shipments[Part Name],$A51,T_Shipments[Effective_Week],97))</f>
        <v/>
      </c>
      <c r="CU51">
        <f>IF(COUNTIF(Material_Detail!$DE:$DE,$A51)&gt;0,IF(ISNUMBER(SEARCH("[済]",INDEX(Material_Detail!$D:$DC,MATCH($A51,Material_Detail!$DE:$DE,0)+1,98))),0,IFERROR(INDEX(Material_Detail!$D:$DC,MATCH($A51,Material_Detail!$DE:$DE,0),98),0)),SUMIFS(T_Shipments[Confirmed_Qty],T_Shipments[Part Name],$A51,T_Shipments[Effective_Week],98))</f>
        <v/>
      </c>
      <c r="CV51">
        <f>IF(COUNTIF(Material_Detail!$DE:$DE,$A51)&gt;0,IF(ISNUMBER(SEARCH("[済]",INDEX(Material_Detail!$D:$DC,MATCH($A51,Material_Detail!$DE:$DE,0)+1,99))),0,IFERROR(INDEX(Material_Detail!$D:$DC,MATCH($A51,Material_Detail!$DE:$DE,0),99),0)),SUMIFS(T_Shipments[Confirmed_Qty],T_Shipments[Part Name],$A51,T_Shipments[Effective_Week],99))</f>
        <v/>
      </c>
      <c r="CW51">
        <f>IF(COUNTIF(Material_Detail!$DE:$DE,$A51)&gt;0,IF(ISNUMBER(SEARCH("[済]",INDEX(Material_Detail!$D:$DC,MATCH($A51,Material_Detail!$DE:$DE,0)+1,100))),0,IFERROR(INDEX(Material_Detail!$D:$DC,MATCH($A51,Material_Detail!$DE:$DE,0),100),0)),SUMIFS(T_Shipments[Confirmed_Qty],T_Shipments[Part Name],$A51,T_Shipments[Effective_Week],100))</f>
        <v/>
      </c>
      <c r="CX51">
        <f>IF(COUNTIF(Material_Detail!$DE:$DE,$A51)&gt;0,IF(ISNUMBER(SEARCH("[済]",INDEX(Material_Detail!$D:$DC,MATCH($A51,Material_Detail!$DE:$DE,0)+1,101))),0,IFERROR(INDEX(Material_Detail!$D:$DC,MATCH($A51,Material_Detail!$DE:$DE,0),101),0)),SUMIFS(T_Shipments[Confirmed_Qty],T_Shipments[Part Name],$A51,T_Shipments[Effective_Week],101))</f>
        <v/>
      </c>
      <c r="CY51">
        <f>IF(COUNTIF(Material_Detail!$DE:$DE,$A51)&gt;0,IF(ISNUMBER(SEARCH("[済]",INDEX(Material_Detail!$D:$DC,MATCH($A51,Material_Detail!$DE:$DE,0)+1,102))),0,IFERROR(INDEX(Material_Detail!$D:$DC,MATCH($A51,Material_Detail!$DE:$DE,0),102),0)),SUMIFS(T_Shipments[Confirmed_Qty],T_Shipments[Part Name],$A51,T_Shipments[Effective_Week],102))</f>
        <v/>
      </c>
      <c r="CZ51">
        <f>IF(COUNTIF(Material_Detail!$DE:$DE,$A51)&gt;0,IF(ISNUMBER(SEARCH("[済]",INDEX(Material_Detail!$D:$DC,MATCH($A51,Material_Detail!$DE:$DE,0)+1,103))),0,IFERROR(INDEX(Material_Detail!$D:$DC,MATCH($A51,Material_Detail!$DE:$DE,0),103),0)),SUMIFS(T_Shipments[Confirmed_Qty],T_Shipments[Part Name],$A51,T_Shipments[Effective_Week],103))</f>
        <v/>
      </c>
      <c r="DA51">
        <f>IF(COUNTIF(Material_Detail!$DE:$DE,$A51)&gt;0,IF(ISNUMBER(SEARCH("[済]",INDEX(Material_Detail!$D:$DC,MATCH($A51,Material_Detail!$DE:$DE,0)+1,104))),0,IFERROR(INDEX(Material_Detail!$D:$DC,MATCH($A51,Material_Detail!$DE:$DE,0),104),0)),SUMIFS(T_Shipments[Confirmed_Qty],T_Shipments[Part Name],$A51,T_Shipments[Effective_Week],104))</f>
        <v/>
      </c>
    </row>
    <row r="52">
      <c r="A52" t="inlineStr">
        <is>
          <t>CHEM-1850</t>
        </is>
      </c>
      <c r="B52">
        <f>IF(COUNTIF(Material_Detail!$DE:$DE,$A52)&gt;0,IF(ISNUMBER(SEARCH("[済]",INDEX(Material_Detail!$D:$DC,MATCH($A52,Material_Detail!$DE:$DE,0)+1,1))),0,IFERROR(INDEX(Material_Detail!$D:$DC,MATCH($A52,Material_Detail!$DE:$DE,0),1),0)),SUMIFS(T_Shipments[Confirmed_Qty],T_Shipments[Part Name],$A52,T_Shipments[Effective_Week],1))</f>
        <v/>
      </c>
      <c r="C52">
        <f>IF(COUNTIF(Material_Detail!$DE:$DE,$A52)&gt;0,IF(ISNUMBER(SEARCH("[済]",INDEX(Material_Detail!$D:$DC,MATCH($A52,Material_Detail!$DE:$DE,0)+1,2))),0,IFERROR(INDEX(Material_Detail!$D:$DC,MATCH($A52,Material_Detail!$DE:$DE,0),2),0)),SUMIFS(T_Shipments[Confirmed_Qty],T_Shipments[Part Name],$A52,T_Shipments[Effective_Week],2))</f>
        <v/>
      </c>
      <c r="D52">
        <f>IF(COUNTIF(Material_Detail!$DE:$DE,$A52)&gt;0,IF(ISNUMBER(SEARCH("[済]",INDEX(Material_Detail!$D:$DC,MATCH($A52,Material_Detail!$DE:$DE,0)+1,3))),0,IFERROR(INDEX(Material_Detail!$D:$DC,MATCH($A52,Material_Detail!$DE:$DE,0),3),0)),SUMIFS(T_Shipments[Confirmed_Qty],T_Shipments[Part Name],$A52,T_Shipments[Effective_Week],3))</f>
        <v/>
      </c>
      <c r="E52">
        <f>IF(COUNTIF(Material_Detail!$DE:$DE,$A52)&gt;0,IF(ISNUMBER(SEARCH("[済]",INDEX(Material_Detail!$D:$DC,MATCH($A52,Material_Detail!$DE:$DE,0)+1,4))),0,IFERROR(INDEX(Material_Detail!$D:$DC,MATCH($A52,Material_Detail!$DE:$DE,0),4),0)),SUMIFS(T_Shipments[Confirmed_Qty],T_Shipments[Part Name],$A52,T_Shipments[Effective_Week],4))</f>
        <v/>
      </c>
      <c r="F52">
        <f>IF(COUNTIF(Material_Detail!$DE:$DE,$A52)&gt;0,IF(ISNUMBER(SEARCH("[済]",INDEX(Material_Detail!$D:$DC,MATCH($A52,Material_Detail!$DE:$DE,0)+1,5))),0,IFERROR(INDEX(Material_Detail!$D:$DC,MATCH($A52,Material_Detail!$DE:$DE,0),5),0)),SUMIFS(T_Shipments[Confirmed_Qty],T_Shipments[Part Name],$A52,T_Shipments[Effective_Week],5))</f>
        <v/>
      </c>
      <c r="G52">
        <f>IF(COUNTIF(Material_Detail!$DE:$DE,$A52)&gt;0,IF(ISNUMBER(SEARCH("[済]",INDEX(Material_Detail!$D:$DC,MATCH($A52,Material_Detail!$DE:$DE,0)+1,6))),0,IFERROR(INDEX(Material_Detail!$D:$DC,MATCH($A52,Material_Detail!$DE:$DE,0),6),0)),SUMIFS(T_Shipments[Confirmed_Qty],T_Shipments[Part Name],$A52,T_Shipments[Effective_Week],6))</f>
        <v/>
      </c>
      <c r="H52">
        <f>IF(COUNTIF(Material_Detail!$DE:$DE,$A52)&gt;0,IF(ISNUMBER(SEARCH("[済]",INDEX(Material_Detail!$D:$DC,MATCH($A52,Material_Detail!$DE:$DE,0)+1,7))),0,IFERROR(INDEX(Material_Detail!$D:$DC,MATCH($A52,Material_Detail!$DE:$DE,0),7),0)),SUMIFS(T_Shipments[Confirmed_Qty],T_Shipments[Part Name],$A52,T_Shipments[Effective_Week],7))</f>
        <v/>
      </c>
      <c r="I52">
        <f>IF(COUNTIF(Material_Detail!$DE:$DE,$A52)&gt;0,IF(ISNUMBER(SEARCH("[済]",INDEX(Material_Detail!$D:$DC,MATCH($A52,Material_Detail!$DE:$DE,0)+1,8))),0,IFERROR(INDEX(Material_Detail!$D:$DC,MATCH($A52,Material_Detail!$DE:$DE,0),8),0)),SUMIFS(T_Shipments[Confirmed_Qty],T_Shipments[Part Name],$A52,T_Shipments[Effective_Week],8))</f>
        <v/>
      </c>
      <c r="J52">
        <f>IF(COUNTIF(Material_Detail!$DE:$DE,$A52)&gt;0,IF(ISNUMBER(SEARCH("[済]",INDEX(Material_Detail!$D:$DC,MATCH($A52,Material_Detail!$DE:$DE,0)+1,9))),0,IFERROR(INDEX(Material_Detail!$D:$DC,MATCH($A52,Material_Detail!$DE:$DE,0),9),0)),SUMIFS(T_Shipments[Confirmed_Qty],T_Shipments[Part Name],$A52,T_Shipments[Effective_Week],9))</f>
        <v/>
      </c>
      <c r="K52">
        <f>IF(COUNTIF(Material_Detail!$DE:$DE,$A52)&gt;0,IF(ISNUMBER(SEARCH("[済]",INDEX(Material_Detail!$D:$DC,MATCH($A52,Material_Detail!$DE:$DE,0)+1,10))),0,IFERROR(INDEX(Material_Detail!$D:$DC,MATCH($A52,Material_Detail!$DE:$DE,0),10),0)),SUMIFS(T_Shipments[Confirmed_Qty],T_Shipments[Part Name],$A52,T_Shipments[Effective_Week],10))</f>
        <v/>
      </c>
      <c r="L52">
        <f>IF(COUNTIF(Material_Detail!$DE:$DE,$A52)&gt;0,IF(ISNUMBER(SEARCH("[済]",INDEX(Material_Detail!$D:$DC,MATCH($A52,Material_Detail!$DE:$DE,0)+1,11))),0,IFERROR(INDEX(Material_Detail!$D:$DC,MATCH($A52,Material_Detail!$DE:$DE,0),11),0)),SUMIFS(T_Shipments[Confirmed_Qty],T_Shipments[Part Name],$A52,T_Shipments[Effective_Week],11))</f>
        <v/>
      </c>
      <c r="M52">
        <f>IF(COUNTIF(Material_Detail!$DE:$DE,$A52)&gt;0,IF(ISNUMBER(SEARCH("[済]",INDEX(Material_Detail!$D:$DC,MATCH($A52,Material_Detail!$DE:$DE,0)+1,12))),0,IFERROR(INDEX(Material_Detail!$D:$DC,MATCH($A52,Material_Detail!$DE:$DE,0),12),0)),SUMIFS(T_Shipments[Confirmed_Qty],T_Shipments[Part Name],$A52,T_Shipments[Effective_Week],12))</f>
        <v/>
      </c>
      <c r="N52">
        <f>IF(COUNTIF(Material_Detail!$DE:$DE,$A52)&gt;0,IF(ISNUMBER(SEARCH("[済]",INDEX(Material_Detail!$D:$DC,MATCH($A52,Material_Detail!$DE:$DE,0)+1,13))),0,IFERROR(INDEX(Material_Detail!$D:$DC,MATCH($A52,Material_Detail!$DE:$DE,0),13),0)),SUMIFS(T_Shipments[Confirmed_Qty],T_Shipments[Part Name],$A52,T_Shipments[Effective_Week],13))</f>
        <v/>
      </c>
      <c r="O52">
        <f>IF(COUNTIF(Material_Detail!$DE:$DE,$A52)&gt;0,IF(ISNUMBER(SEARCH("[済]",INDEX(Material_Detail!$D:$DC,MATCH($A52,Material_Detail!$DE:$DE,0)+1,14))),0,IFERROR(INDEX(Material_Detail!$D:$DC,MATCH($A52,Material_Detail!$DE:$DE,0),14),0)),SUMIFS(T_Shipments[Confirmed_Qty],T_Shipments[Part Name],$A52,T_Shipments[Effective_Week],14))</f>
        <v/>
      </c>
      <c r="P52">
        <f>IF(COUNTIF(Material_Detail!$DE:$DE,$A52)&gt;0,IF(ISNUMBER(SEARCH("[済]",INDEX(Material_Detail!$D:$DC,MATCH($A52,Material_Detail!$DE:$DE,0)+1,15))),0,IFERROR(INDEX(Material_Detail!$D:$DC,MATCH($A52,Material_Detail!$DE:$DE,0),15),0)),SUMIFS(T_Shipments[Confirmed_Qty],T_Shipments[Part Name],$A52,T_Shipments[Effective_Week],15))</f>
        <v/>
      </c>
      <c r="Q52">
        <f>IF(COUNTIF(Material_Detail!$DE:$DE,$A52)&gt;0,IF(ISNUMBER(SEARCH("[済]",INDEX(Material_Detail!$D:$DC,MATCH($A52,Material_Detail!$DE:$DE,0)+1,16))),0,IFERROR(INDEX(Material_Detail!$D:$DC,MATCH($A52,Material_Detail!$DE:$DE,0),16),0)),SUMIFS(T_Shipments[Confirmed_Qty],T_Shipments[Part Name],$A52,T_Shipments[Effective_Week],16))</f>
        <v/>
      </c>
      <c r="R52">
        <f>IF(COUNTIF(Material_Detail!$DE:$DE,$A52)&gt;0,IF(ISNUMBER(SEARCH("[済]",INDEX(Material_Detail!$D:$DC,MATCH($A52,Material_Detail!$DE:$DE,0)+1,17))),0,IFERROR(INDEX(Material_Detail!$D:$DC,MATCH($A52,Material_Detail!$DE:$DE,0),17),0)),SUMIFS(T_Shipments[Confirmed_Qty],T_Shipments[Part Name],$A52,T_Shipments[Effective_Week],17))</f>
        <v/>
      </c>
      <c r="S52">
        <f>IF(COUNTIF(Material_Detail!$DE:$DE,$A52)&gt;0,IF(ISNUMBER(SEARCH("[済]",INDEX(Material_Detail!$D:$DC,MATCH($A52,Material_Detail!$DE:$DE,0)+1,18))),0,IFERROR(INDEX(Material_Detail!$D:$DC,MATCH($A52,Material_Detail!$DE:$DE,0),18),0)),SUMIFS(T_Shipments[Confirmed_Qty],T_Shipments[Part Name],$A52,T_Shipments[Effective_Week],18))</f>
        <v/>
      </c>
      <c r="T52">
        <f>IF(COUNTIF(Material_Detail!$DE:$DE,$A52)&gt;0,IF(ISNUMBER(SEARCH("[済]",INDEX(Material_Detail!$D:$DC,MATCH($A52,Material_Detail!$DE:$DE,0)+1,19))),0,IFERROR(INDEX(Material_Detail!$D:$DC,MATCH($A52,Material_Detail!$DE:$DE,0),19),0)),SUMIFS(T_Shipments[Confirmed_Qty],T_Shipments[Part Name],$A52,T_Shipments[Effective_Week],19))</f>
        <v/>
      </c>
      <c r="U52">
        <f>IF(COUNTIF(Material_Detail!$DE:$DE,$A52)&gt;0,IF(ISNUMBER(SEARCH("[済]",INDEX(Material_Detail!$D:$DC,MATCH($A52,Material_Detail!$DE:$DE,0)+1,20))),0,IFERROR(INDEX(Material_Detail!$D:$DC,MATCH($A52,Material_Detail!$DE:$DE,0),20),0)),SUMIFS(T_Shipments[Confirmed_Qty],T_Shipments[Part Name],$A52,T_Shipments[Effective_Week],20))</f>
        <v/>
      </c>
      <c r="V52">
        <f>IF(COUNTIF(Material_Detail!$DE:$DE,$A52)&gt;0,IF(ISNUMBER(SEARCH("[済]",INDEX(Material_Detail!$D:$DC,MATCH($A52,Material_Detail!$DE:$DE,0)+1,21))),0,IFERROR(INDEX(Material_Detail!$D:$DC,MATCH($A52,Material_Detail!$DE:$DE,0),21),0)),SUMIFS(T_Shipments[Confirmed_Qty],T_Shipments[Part Name],$A52,T_Shipments[Effective_Week],21))</f>
        <v/>
      </c>
      <c r="W52">
        <f>IF(COUNTIF(Material_Detail!$DE:$DE,$A52)&gt;0,IF(ISNUMBER(SEARCH("[済]",INDEX(Material_Detail!$D:$DC,MATCH($A52,Material_Detail!$DE:$DE,0)+1,22))),0,IFERROR(INDEX(Material_Detail!$D:$DC,MATCH($A52,Material_Detail!$DE:$DE,0),22),0)),SUMIFS(T_Shipments[Confirmed_Qty],T_Shipments[Part Name],$A52,T_Shipments[Effective_Week],22))</f>
        <v/>
      </c>
      <c r="X52">
        <f>IF(COUNTIF(Material_Detail!$DE:$DE,$A52)&gt;0,IF(ISNUMBER(SEARCH("[済]",INDEX(Material_Detail!$D:$DC,MATCH($A52,Material_Detail!$DE:$DE,0)+1,23))),0,IFERROR(INDEX(Material_Detail!$D:$DC,MATCH($A52,Material_Detail!$DE:$DE,0),23),0)),SUMIFS(T_Shipments[Confirmed_Qty],T_Shipments[Part Name],$A52,T_Shipments[Effective_Week],23))</f>
        <v/>
      </c>
      <c r="Y52">
        <f>IF(COUNTIF(Material_Detail!$DE:$DE,$A52)&gt;0,IF(ISNUMBER(SEARCH("[済]",INDEX(Material_Detail!$D:$DC,MATCH($A52,Material_Detail!$DE:$DE,0)+1,24))),0,IFERROR(INDEX(Material_Detail!$D:$DC,MATCH($A52,Material_Detail!$DE:$DE,0),24),0)),SUMIFS(T_Shipments[Confirmed_Qty],T_Shipments[Part Name],$A52,T_Shipments[Effective_Week],24))</f>
        <v/>
      </c>
      <c r="Z52">
        <f>IF(COUNTIF(Material_Detail!$DE:$DE,$A52)&gt;0,IF(ISNUMBER(SEARCH("[済]",INDEX(Material_Detail!$D:$DC,MATCH($A52,Material_Detail!$DE:$DE,0)+1,25))),0,IFERROR(INDEX(Material_Detail!$D:$DC,MATCH($A52,Material_Detail!$DE:$DE,0),25),0)),SUMIFS(T_Shipments[Confirmed_Qty],T_Shipments[Part Name],$A52,T_Shipments[Effective_Week],25))</f>
        <v/>
      </c>
      <c r="AA52">
        <f>IF(COUNTIF(Material_Detail!$DE:$DE,$A52)&gt;0,IF(ISNUMBER(SEARCH("[済]",INDEX(Material_Detail!$D:$DC,MATCH($A52,Material_Detail!$DE:$DE,0)+1,26))),0,IFERROR(INDEX(Material_Detail!$D:$DC,MATCH($A52,Material_Detail!$DE:$DE,0),26),0)),SUMIFS(T_Shipments[Confirmed_Qty],T_Shipments[Part Name],$A52,T_Shipments[Effective_Week],26))</f>
        <v/>
      </c>
      <c r="AB52">
        <f>IF(COUNTIF(Material_Detail!$DE:$DE,$A52)&gt;0,IF(ISNUMBER(SEARCH("[済]",INDEX(Material_Detail!$D:$DC,MATCH($A52,Material_Detail!$DE:$DE,0)+1,27))),0,IFERROR(INDEX(Material_Detail!$D:$DC,MATCH($A52,Material_Detail!$DE:$DE,0),27),0)),SUMIFS(T_Shipments[Confirmed_Qty],T_Shipments[Part Name],$A52,T_Shipments[Effective_Week],27))</f>
        <v/>
      </c>
      <c r="AC52">
        <f>IF(COUNTIF(Material_Detail!$DE:$DE,$A52)&gt;0,IF(ISNUMBER(SEARCH("[済]",INDEX(Material_Detail!$D:$DC,MATCH($A52,Material_Detail!$DE:$DE,0)+1,28))),0,IFERROR(INDEX(Material_Detail!$D:$DC,MATCH($A52,Material_Detail!$DE:$DE,0),28),0)),SUMIFS(T_Shipments[Confirmed_Qty],T_Shipments[Part Name],$A52,T_Shipments[Effective_Week],28))</f>
        <v/>
      </c>
      <c r="AD52">
        <f>IF(COUNTIF(Material_Detail!$DE:$DE,$A52)&gt;0,IF(ISNUMBER(SEARCH("[済]",INDEX(Material_Detail!$D:$DC,MATCH($A52,Material_Detail!$DE:$DE,0)+1,29))),0,IFERROR(INDEX(Material_Detail!$D:$DC,MATCH($A52,Material_Detail!$DE:$DE,0),29),0)),SUMIFS(T_Shipments[Confirmed_Qty],T_Shipments[Part Name],$A52,T_Shipments[Effective_Week],29))</f>
        <v/>
      </c>
      <c r="AE52">
        <f>IF(COUNTIF(Material_Detail!$DE:$DE,$A52)&gt;0,IF(ISNUMBER(SEARCH("[済]",INDEX(Material_Detail!$D:$DC,MATCH($A52,Material_Detail!$DE:$DE,0)+1,30))),0,IFERROR(INDEX(Material_Detail!$D:$DC,MATCH($A52,Material_Detail!$DE:$DE,0),30),0)),SUMIFS(T_Shipments[Confirmed_Qty],T_Shipments[Part Name],$A52,T_Shipments[Effective_Week],30))</f>
        <v/>
      </c>
      <c r="AF52">
        <f>IF(COUNTIF(Material_Detail!$DE:$DE,$A52)&gt;0,IF(ISNUMBER(SEARCH("[済]",INDEX(Material_Detail!$D:$DC,MATCH($A52,Material_Detail!$DE:$DE,0)+1,31))),0,IFERROR(INDEX(Material_Detail!$D:$DC,MATCH($A52,Material_Detail!$DE:$DE,0),31),0)),SUMIFS(T_Shipments[Confirmed_Qty],T_Shipments[Part Name],$A52,T_Shipments[Effective_Week],31))</f>
        <v/>
      </c>
      <c r="AG52">
        <f>IF(COUNTIF(Material_Detail!$DE:$DE,$A52)&gt;0,IF(ISNUMBER(SEARCH("[済]",INDEX(Material_Detail!$D:$DC,MATCH($A52,Material_Detail!$DE:$DE,0)+1,32))),0,IFERROR(INDEX(Material_Detail!$D:$DC,MATCH($A52,Material_Detail!$DE:$DE,0),32),0)),SUMIFS(T_Shipments[Confirmed_Qty],T_Shipments[Part Name],$A52,T_Shipments[Effective_Week],32))</f>
        <v/>
      </c>
      <c r="AH52">
        <f>IF(COUNTIF(Material_Detail!$DE:$DE,$A52)&gt;0,IF(ISNUMBER(SEARCH("[済]",INDEX(Material_Detail!$D:$DC,MATCH($A52,Material_Detail!$DE:$DE,0)+1,33))),0,IFERROR(INDEX(Material_Detail!$D:$DC,MATCH($A52,Material_Detail!$DE:$DE,0),33),0)),SUMIFS(T_Shipments[Confirmed_Qty],T_Shipments[Part Name],$A52,T_Shipments[Effective_Week],33))</f>
        <v/>
      </c>
      <c r="AI52">
        <f>IF(COUNTIF(Material_Detail!$DE:$DE,$A52)&gt;0,IF(ISNUMBER(SEARCH("[済]",INDEX(Material_Detail!$D:$DC,MATCH($A52,Material_Detail!$DE:$DE,0)+1,34))),0,IFERROR(INDEX(Material_Detail!$D:$DC,MATCH($A52,Material_Detail!$DE:$DE,0),34),0)),SUMIFS(T_Shipments[Confirmed_Qty],T_Shipments[Part Name],$A52,T_Shipments[Effective_Week],34))</f>
        <v/>
      </c>
      <c r="AJ52">
        <f>IF(COUNTIF(Material_Detail!$DE:$DE,$A52)&gt;0,IF(ISNUMBER(SEARCH("[済]",INDEX(Material_Detail!$D:$DC,MATCH($A52,Material_Detail!$DE:$DE,0)+1,35))),0,IFERROR(INDEX(Material_Detail!$D:$DC,MATCH($A52,Material_Detail!$DE:$DE,0),35),0)),SUMIFS(T_Shipments[Confirmed_Qty],T_Shipments[Part Name],$A52,T_Shipments[Effective_Week],35))</f>
        <v/>
      </c>
      <c r="AK52">
        <f>IF(COUNTIF(Material_Detail!$DE:$DE,$A52)&gt;0,IF(ISNUMBER(SEARCH("[済]",INDEX(Material_Detail!$D:$DC,MATCH($A52,Material_Detail!$DE:$DE,0)+1,36))),0,IFERROR(INDEX(Material_Detail!$D:$DC,MATCH($A52,Material_Detail!$DE:$DE,0),36),0)),SUMIFS(T_Shipments[Confirmed_Qty],T_Shipments[Part Name],$A52,T_Shipments[Effective_Week],36))</f>
        <v/>
      </c>
      <c r="AL52">
        <f>IF(COUNTIF(Material_Detail!$DE:$DE,$A52)&gt;0,IF(ISNUMBER(SEARCH("[済]",INDEX(Material_Detail!$D:$DC,MATCH($A52,Material_Detail!$DE:$DE,0)+1,37))),0,IFERROR(INDEX(Material_Detail!$D:$DC,MATCH($A52,Material_Detail!$DE:$DE,0),37),0)),SUMIFS(T_Shipments[Confirmed_Qty],T_Shipments[Part Name],$A52,T_Shipments[Effective_Week],37))</f>
        <v/>
      </c>
      <c r="AM52">
        <f>IF(COUNTIF(Material_Detail!$DE:$DE,$A52)&gt;0,IF(ISNUMBER(SEARCH("[済]",INDEX(Material_Detail!$D:$DC,MATCH($A52,Material_Detail!$DE:$DE,0)+1,38))),0,IFERROR(INDEX(Material_Detail!$D:$DC,MATCH($A52,Material_Detail!$DE:$DE,0),38),0)),SUMIFS(T_Shipments[Confirmed_Qty],T_Shipments[Part Name],$A52,T_Shipments[Effective_Week],38))</f>
        <v/>
      </c>
      <c r="AN52">
        <f>IF(COUNTIF(Material_Detail!$DE:$DE,$A52)&gt;0,IF(ISNUMBER(SEARCH("[済]",INDEX(Material_Detail!$D:$DC,MATCH($A52,Material_Detail!$DE:$DE,0)+1,39))),0,IFERROR(INDEX(Material_Detail!$D:$DC,MATCH($A52,Material_Detail!$DE:$DE,0),39),0)),SUMIFS(T_Shipments[Confirmed_Qty],T_Shipments[Part Name],$A52,T_Shipments[Effective_Week],39))</f>
        <v/>
      </c>
      <c r="AO52">
        <f>IF(COUNTIF(Material_Detail!$DE:$DE,$A52)&gt;0,IF(ISNUMBER(SEARCH("[済]",INDEX(Material_Detail!$D:$DC,MATCH($A52,Material_Detail!$DE:$DE,0)+1,40))),0,IFERROR(INDEX(Material_Detail!$D:$DC,MATCH($A52,Material_Detail!$DE:$DE,0),40),0)),SUMIFS(T_Shipments[Confirmed_Qty],T_Shipments[Part Name],$A52,T_Shipments[Effective_Week],40))</f>
        <v/>
      </c>
      <c r="AP52">
        <f>IF(COUNTIF(Material_Detail!$DE:$DE,$A52)&gt;0,IF(ISNUMBER(SEARCH("[済]",INDEX(Material_Detail!$D:$DC,MATCH($A52,Material_Detail!$DE:$DE,0)+1,41))),0,IFERROR(INDEX(Material_Detail!$D:$DC,MATCH($A52,Material_Detail!$DE:$DE,0),41),0)),SUMIFS(T_Shipments[Confirmed_Qty],T_Shipments[Part Name],$A52,T_Shipments[Effective_Week],41))</f>
        <v/>
      </c>
      <c r="AQ52">
        <f>IF(COUNTIF(Material_Detail!$DE:$DE,$A52)&gt;0,IF(ISNUMBER(SEARCH("[済]",INDEX(Material_Detail!$D:$DC,MATCH($A52,Material_Detail!$DE:$DE,0)+1,42))),0,IFERROR(INDEX(Material_Detail!$D:$DC,MATCH($A52,Material_Detail!$DE:$DE,0),42),0)),SUMIFS(T_Shipments[Confirmed_Qty],T_Shipments[Part Name],$A52,T_Shipments[Effective_Week],42))</f>
        <v/>
      </c>
      <c r="AR52">
        <f>IF(COUNTIF(Material_Detail!$DE:$DE,$A52)&gt;0,IF(ISNUMBER(SEARCH("[済]",INDEX(Material_Detail!$D:$DC,MATCH($A52,Material_Detail!$DE:$DE,0)+1,43))),0,IFERROR(INDEX(Material_Detail!$D:$DC,MATCH($A52,Material_Detail!$DE:$DE,0),43),0)),SUMIFS(T_Shipments[Confirmed_Qty],T_Shipments[Part Name],$A52,T_Shipments[Effective_Week],43))</f>
        <v/>
      </c>
      <c r="AS52">
        <f>IF(COUNTIF(Material_Detail!$DE:$DE,$A52)&gt;0,IF(ISNUMBER(SEARCH("[済]",INDEX(Material_Detail!$D:$DC,MATCH($A52,Material_Detail!$DE:$DE,0)+1,44))),0,IFERROR(INDEX(Material_Detail!$D:$DC,MATCH($A52,Material_Detail!$DE:$DE,0),44),0)),SUMIFS(T_Shipments[Confirmed_Qty],T_Shipments[Part Name],$A52,T_Shipments[Effective_Week],44))</f>
        <v/>
      </c>
      <c r="AT52">
        <f>IF(COUNTIF(Material_Detail!$DE:$DE,$A52)&gt;0,IF(ISNUMBER(SEARCH("[済]",INDEX(Material_Detail!$D:$DC,MATCH($A52,Material_Detail!$DE:$DE,0)+1,45))),0,IFERROR(INDEX(Material_Detail!$D:$DC,MATCH($A52,Material_Detail!$DE:$DE,0),45),0)),SUMIFS(T_Shipments[Confirmed_Qty],T_Shipments[Part Name],$A52,T_Shipments[Effective_Week],45))</f>
        <v/>
      </c>
      <c r="AU52">
        <f>IF(COUNTIF(Material_Detail!$DE:$DE,$A52)&gt;0,IF(ISNUMBER(SEARCH("[済]",INDEX(Material_Detail!$D:$DC,MATCH($A52,Material_Detail!$DE:$DE,0)+1,46))),0,IFERROR(INDEX(Material_Detail!$D:$DC,MATCH($A52,Material_Detail!$DE:$DE,0),46),0)),SUMIFS(T_Shipments[Confirmed_Qty],T_Shipments[Part Name],$A52,T_Shipments[Effective_Week],46))</f>
        <v/>
      </c>
      <c r="AV52">
        <f>IF(COUNTIF(Material_Detail!$DE:$DE,$A52)&gt;0,IF(ISNUMBER(SEARCH("[済]",INDEX(Material_Detail!$D:$DC,MATCH($A52,Material_Detail!$DE:$DE,0)+1,47))),0,IFERROR(INDEX(Material_Detail!$D:$DC,MATCH($A52,Material_Detail!$DE:$DE,0),47),0)),SUMIFS(T_Shipments[Confirmed_Qty],T_Shipments[Part Name],$A52,T_Shipments[Effective_Week],47))</f>
        <v/>
      </c>
      <c r="AW52">
        <f>IF(COUNTIF(Material_Detail!$DE:$DE,$A52)&gt;0,IF(ISNUMBER(SEARCH("[済]",INDEX(Material_Detail!$D:$DC,MATCH($A52,Material_Detail!$DE:$DE,0)+1,48))),0,IFERROR(INDEX(Material_Detail!$D:$DC,MATCH($A52,Material_Detail!$DE:$DE,0),48),0)),SUMIFS(T_Shipments[Confirmed_Qty],T_Shipments[Part Name],$A52,T_Shipments[Effective_Week],48))</f>
        <v/>
      </c>
      <c r="AX52">
        <f>IF(COUNTIF(Material_Detail!$DE:$DE,$A52)&gt;0,IF(ISNUMBER(SEARCH("[済]",INDEX(Material_Detail!$D:$DC,MATCH($A52,Material_Detail!$DE:$DE,0)+1,49))),0,IFERROR(INDEX(Material_Detail!$D:$DC,MATCH($A52,Material_Detail!$DE:$DE,0),49),0)),SUMIFS(T_Shipments[Confirmed_Qty],T_Shipments[Part Name],$A52,T_Shipments[Effective_Week],49))</f>
        <v/>
      </c>
      <c r="AY52">
        <f>IF(COUNTIF(Material_Detail!$DE:$DE,$A52)&gt;0,IF(ISNUMBER(SEARCH("[済]",INDEX(Material_Detail!$D:$DC,MATCH($A52,Material_Detail!$DE:$DE,0)+1,50))),0,IFERROR(INDEX(Material_Detail!$D:$DC,MATCH($A52,Material_Detail!$DE:$DE,0),50),0)),SUMIFS(T_Shipments[Confirmed_Qty],T_Shipments[Part Name],$A52,T_Shipments[Effective_Week],50))</f>
        <v/>
      </c>
      <c r="AZ52">
        <f>IF(COUNTIF(Material_Detail!$DE:$DE,$A52)&gt;0,IF(ISNUMBER(SEARCH("[済]",INDEX(Material_Detail!$D:$DC,MATCH($A52,Material_Detail!$DE:$DE,0)+1,51))),0,IFERROR(INDEX(Material_Detail!$D:$DC,MATCH($A52,Material_Detail!$DE:$DE,0),51),0)),SUMIFS(T_Shipments[Confirmed_Qty],T_Shipments[Part Name],$A52,T_Shipments[Effective_Week],51))</f>
        <v/>
      </c>
      <c r="BA52">
        <f>IF(COUNTIF(Material_Detail!$DE:$DE,$A52)&gt;0,IF(ISNUMBER(SEARCH("[済]",INDEX(Material_Detail!$D:$DC,MATCH($A52,Material_Detail!$DE:$DE,0)+1,52))),0,IFERROR(INDEX(Material_Detail!$D:$DC,MATCH($A52,Material_Detail!$DE:$DE,0),52),0)),SUMIFS(T_Shipments[Confirmed_Qty],T_Shipments[Part Name],$A52,T_Shipments[Effective_Week],52))</f>
        <v/>
      </c>
      <c r="BB52">
        <f>IF(COUNTIF(Material_Detail!$DE:$DE,$A52)&gt;0,IF(ISNUMBER(SEARCH("[済]",INDEX(Material_Detail!$D:$DC,MATCH($A52,Material_Detail!$DE:$DE,0)+1,53))),0,IFERROR(INDEX(Material_Detail!$D:$DC,MATCH($A52,Material_Detail!$DE:$DE,0),53),0)),SUMIFS(T_Shipments[Confirmed_Qty],T_Shipments[Part Name],$A52,T_Shipments[Effective_Week],53))</f>
        <v/>
      </c>
      <c r="BC52">
        <f>IF(COUNTIF(Material_Detail!$DE:$DE,$A52)&gt;0,IF(ISNUMBER(SEARCH("[済]",INDEX(Material_Detail!$D:$DC,MATCH($A52,Material_Detail!$DE:$DE,0)+1,54))),0,IFERROR(INDEX(Material_Detail!$D:$DC,MATCH($A52,Material_Detail!$DE:$DE,0),54),0)),SUMIFS(T_Shipments[Confirmed_Qty],T_Shipments[Part Name],$A52,T_Shipments[Effective_Week],54))</f>
        <v/>
      </c>
      <c r="BD52">
        <f>IF(COUNTIF(Material_Detail!$DE:$DE,$A52)&gt;0,IF(ISNUMBER(SEARCH("[済]",INDEX(Material_Detail!$D:$DC,MATCH($A52,Material_Detail!$DE:$DE,0)+1,55))),0,IFERROR(INDEX(Material_Detail!$D:$DC,MATCH($A52,Material_Detail!$DE:$DE,0),55),0)),SUMIFS(T_Shipments[Confirmed_Qty],T_Shipments[Part Name],$A52,T_Shipments[Effective_Week],55))</f>
        <v/>
      </c>
      <c r="BE52">
        <f>IF(COUNTIF(Material_Detail!$DE:$DE,$A52)&gt;0,IF(ISNUMBER(SEARCH("[済]",INDEX(Material_Detail!$D:$DC,MATCH($A52,Material_Detail!$DE:$DE,0)+1,56))),0,IFERROR(INDEX(Material_Detail!$D:$DC,MATCH($A52,Material_Detail!$DE:$DE,0),56),0)),SUMIFS(T_Shipments[Confirmed_Qty],T_Shipments[Part Name],$A52,T_Shipments[Effective_Week],56))</f>
        <v/>
      </c>
      <c r="BF52">
        <f>IF(COUNTIF(Material_Detail!$DE:$DE,$A52)&gt;0,IF(ISNUMBER(SEARCH("[済]",INDEX(Material_Detail!$D:$DC,MATCH($A52,Material_Detail!$DE:$DE,0)+1,57))),0,IFERROR(INDEX(Material_Detail!$D:$DC,MATCH($A52,Material_Detail!$DE:$DE,0),57),0)),SUMIFS(T_Shipments[Confirmed_Qty],T_Shipments[Part Name],$A52,T_Shipments[Effective_Week],57))</f>
        <v/>
      </c>
      <c r="BG52">
        <f>IF(COUNTIF(Material_Detail!$DE:$DE,$A52)&gt;0,IF(ISNUMBER(SEARCH("[済]",INDEX(Material_Detail!$D:$DC,MATCH($A52,Material_Detail!$DE:$DE,0)+1,58))),0,IFERROR(INDEX(Material_Detail!$D:$DC,MATCH($A52,Material_Detail!$DE:$DE,0),58),0)),SUMIFS(T_Shipments[Confirmed_Qty],T_Shipments[Part Name],$A52,T_Shipments[Effective_Week],58))</f>
        <v/>
      </c>
      <c r="BH52">
        <f>IF(COUNTIF(Material_Detail!$DE:$DE,$A52)&gt;0,IF(ISNUMBER(SEARCH("[済]",INDEX(Material_Detail!$D:$DC,MATCH($A52,Material_Detail!$DE:$DE,0)+1,59))),0,IFERROR(INDEX(Material_Detail!$D:$DC,MATCH($A52,Material_Detail!$DE:$DE,0),59),0)),SUMIFS(T_Shipments[Confirmed_Qty],T_Shipments[Part Name],$A52,T_Shipments[Effective_Week],59))</f>
        <v/>
      </c>
      <c r="BI52">
        <f>IF(COUNTIF(Material_Detail!$DE:$DE,$A52)&gt;0,IF(ISNUMBER(SEARCH("[済]",INDEX(Material_Detail!$D:$DC,MATCH($A52,Material_Detail!$DE:$DE,0)+1,60))),0,IFERROR(INDEX(Material_Detail!$D:$DC,MATCH($A52,Material_Detail!$DE:$DE,0),60),0)),SUMIFS(T_Shipments[Confirmed_Qty],T_Shipments[Part Name],$A52,T_Shipments[Effective_Week],60))</f>
        <v/>
      </c>
      <c r="BJ52">
        <f>IF(COUNTIF(Material_Detail!$DE:$DE,$A52)&gt;0,IF(ISNUMBER(SEARCH("[済]",INDEX(Material_Detail!$D:$DC,MATCH($A52,Material_Detail!$DE:$DE,0)+1,61))),0,IFERROR(INDEX(Material_Detail!$D:$DC,MATCH($A52,Material_Detail!$DE:$DE,0),61),0)),SUMIFS(T_Shipments[Confirmed_Qty],T_Shipments[Part Name],$A52,T_Shipments[Effective_Week],61))</f>
        <v/>
      </c>
      <c r="BK52">
        <f>IF(COUNTIF(Material_Detail!$DE:$DE,$A52)&gt;0,IF(ISNUMBER(SEARCH("[済]",INDEX(Material_Detail!$D:$DC,MATCH($A52,Material_Detail!$DE:$DE,0)+1,62))),0,IFERROR(INDEX(Material_Detail!$D:$DC,MATCH($A52,Material_Detail!$DE:$DE,0),62),0)),SUMIFS(T_Shipments[Confirmed_Qty],T_Shipments[Part Name],$A52,T_Shipments[Effective_Week],62))</f>
        <v/>
      </c>
      <c r="BL52">
        <f>IF(COUNTIF(Material_Detail!$DE:$DE,$A52)&gt;0,IF(ISNUMBER(SEARCH("[済]",INDEX(Material_Detail!$D:$DC,MATCH($A52,Material_Detail!$DE:$DE,0)+1,63))),0,IFERROR(INDEX(Material_Detail!$D:$DC,MATCH($A52,Material_Detail!$DE:$DE,0),63),0)),SUMIFS(T_Shipments[Confirmed_Qty],T_Shipments[Part Name],$A52,T_Shipments[Effective_Week],63))</f>
        <v/>
      </c>
      <c r="BM52">
        <f>IF(COUNTIF(Material_Detail!$DE:$DE,$A52)&gt;0,IF(ISNUMBER(SEARCH("[済]",INDEX(Material_Detail!$D:$DC,MATCH($A52,Material_Detail!$DE:$DE,0)+1,64))),0,IFERROR(INDEX(Material_Detail!$D:$DC,MATCH($A52,Material_Detail!$DE:$DE,0),64),0)),SUMIFS(T_Shipments[Confirmed_Qty],T_Shipments[Part Name],$A52,T_Shipments[Effective_Week],64))</f>
        <v/>
      </c>
      <c r="BN52">
        <f>IF(COUNTIF(Material_Detail!$DE:$DE,$A52)&gt;0,IF(ISNUMBER(SEARCH("[済]",INDEX(Material_Detail!$D:$DC,MATCH($A52,Material_Detail!$DE:$DE,0)+1,65))),0,IFERROR(INDEX(Material_Detail!$D:$DC,MATCH($A52,Material_Detail!$DE:$DE,0),65),0)),SUMIFS(T_Shipments[Confirmed_Qty],T_Shipments[Part Name],$A52,T_Shipments[Effective_Week],65))</f>
        <v/>
      </c>
      <c r="BO52">
        <f>IF(COUNTIF(Material_Detail!$DE:$DE,$A52)&gt;0,IF(ISNUMBER(SEARCH("[済]",INDEX(Material_Detail!$D:$DC,MATCH($A52,Material_Detail!$DE:$DE,0)+1,66))),0,IFERROR(INDEX(Material_Detail!$D:$DC,MATCH($A52,Material_Detail!$DE:$DE,0),66),0)),SUMIFS(T_Shipments[Confirmed_Qty],T_Shipments[Part Name],$A52,T_Shipments[Effective_Week],66))</f>
        <v/>
      </c>
      <c r="BP52">
        <f>IF(COUNTIF(Material_Detail!$DE:$DE,$A52)&gt;0,IF(ISNUMBER(SEARCH("[済]",INDEX(Material_Detail!$D:$DC,MATCH($A52,Material_Detail!$DE:$DE,0)+1,67))),0,IFERROR(INDEX(Material_Detail!$D:$DC,MATCH($A52,Material_Detail!$DE:$DE,0),67),0)),SUMIFS(T_Shipments[Confirmed_Qty],T_Shipments[Part Name],$A52,T_Shipments[Effective_Week],67))</f>
        <v/>
      </c>
      <c r="BQ52">
        <f>IF(COUNTIF(Material_Detail!$DE:$DE,$A52)&gt;0,IF(ISNUMBER(SEARCH("[済]",INDEX(Material_Detail!$D:$DC,MATCH($A52,Material_Detail!$DE:$DE,0)+1,68))),0,IFERROR(INDEX(Material_Detail!$D:$DC,MATCH($A52,Material_Detail!$DE:$DE,0),68),0)),SUMIFS(T_Shipments[Confirmed_Qty],T_Shipments[Part Name],$A52,T_Shipments[Effective_Week],68))</f>
        <v/>
      </c>
      <c r="BR52">
        <f>IF(COUNTIF(Material_Detail!$DE:$DE,$A52)&gt;0,IF(ISNUMBER(SEARCH("[済]",INDEX(Material_Detail!$D:$DC,MATCH($A52,Material_Detail!$DE:$DE,0)+1,69))),0,IFERROR(INDEX(Material_Detail!$D:$DC,MATCH($A52,Material_Detail!$DE:$DE,0),69),0)),SUMIFS(T_Shipments[Confirmed_Qty],T_Shipments[Part Name],$A52,T_Shipments[Effective_Week],69))</f>
        <v/>
      </c>
      <c r="BS52">
        <f>IF(COUNTIF(Material_Detail!$DE:$DE,$A52)&gt;0,IF(ISNUMBER(SEARCH("[済]",INDEX(Material_Detail!$D:$DC,MATCH($A52,Material_Detail!$DE:$DE,0)+1,70))),0,IFERROR(INDEX(Material_Detail!$D:$DC,MATCH($A52,Material_Detail!$DE:$DE,0),70),0)),SUMIFS(T_Shipments[Confirmed_Qty],T_Shipments[Part Name],$A52,T_Shipments[Effective_Week],70))</f>
        <v/>
      </c>
      <c r="BT52">
        <f>IF(COUNTIF(Material_Detail!$DE:$DE,$A52)&gt;0,IF(ISNUMBER(SEARCH("[済]",INDEX(Material_Detail!$D:$DC,MATCH($A52,Material_Detail!$DE:$DE,0)+1,71))),0,IFERROR(INDEX(Material_Detail!$D:$DC,MATCH($A52,Material_Detail!$DE:$DE,0),71),0)),SUMIFS(T_Shipments[Confirmed_Qty],T_Shipments[Part Name],$A52,T_Shipments[Effective_Week],71))</f>
        <v/>
      </c>
      <c r="BU52">
        <f>IF(COUNTIF(Material_Detail!$DE:$DE,$A52)&gt;0,IF(ISNUMBER(SEARCH("[済]",INDEX(Material_Detail!$D:$DC,MATCH($A52,Material_Detail!$DE:$DE,0)+1,72))),0,IFERROR(INDEX(Material_Detail!$D:$DC,MATCH($A52,Material_Detail!$DE:$DE,0),72),0)),SUMIFS(T_Shipments[Confirmed_Qty],T_Shipments[Part Name],$A52,T_Shipments[Effective_Week],72))</f>
        <v/>
      </c>
      <c r="BV52">
        <f>IF(COUNTIF(Material_Detail!$DE:$DE,$A52)&gt;0,IF(ISNUMBER(SEARCH("[済]",INDEX(Material_Detail!$D:$DC,MATCH($A52,Material_Detail!$DE:$DE,0)+1,73))),0,IFERROR(INDEX(Material_Detail!$D:$DC,MATCH($A52,Material_Detail!$DE:$DE,0),73),0)),SUMIFS(T_Shipments[Confirmed_Qty],T_Shipments[Part Name],$A52,T_Shipments[Effective_Week],73))</f>
        <v/>
      </c>
      <c r="BW52">
        <f>IF(COUNTIF(Material_Detail!$DE:$DE,$A52)&gt;0,IF(ISNUMBER(SEARCH("[済]",INDEX(Material_Detail!$D:$DC,MATCH($A52,Material_Detail!$DE:$DE,0)+1,74))),0,IFERROR(INDEX(Material_Detail!$D:$DC,MATCH($A52,Material_Detail!$DE:$DE,0),74),0)),SUMIFS(T_Shipments[Confirmed_Qty],T_Shipments[Part Name],$A52,T_Shipments[Effective_Week],74))</f>
        <v/>
      </c>
      <c r="BX52">
        <f>IF(COUNTIF(Material_Detail!$DE:$DE,$A52)&gt;0,IF(ISNUMBER(SEARCH("[済]",INDEX(Material_Detail!$D:$DC,MATCH($A52,Material_Detail!$DE:$DE,0)+1,75))),0,IFERROR(INDEX(Material_Detail!$D:$DC,MATCH($A52,Material_Detail!$DE:$DE,0),75),0)),SUMIFS(T_Shipments[Confirmed_Qty],T_Shipments[Part Name],$A52,T_Shipments[Effective_Week],75))</f>
        <v/>
      </c>
      <c r="BY52">
        <f>IF(COUNTIF(Material_Detail!$DE:$DE,$A52)&gt;0,IF(ISNUMBER(SEARCH("[済]",INDEX(Material_Detail!$D:$DC,MATCH($A52,Material_Detail!$DE:$DE,0)+1,76))),0,IFERROR(INDEX(Material_Detail!$D:$DC,MATCH($A52,Material_Detail!$DE:$DE,0),76),0)),SUMIFS(T_Shipments[Confirmed_Qty],T_Shipments[Part Name],$A52,T_Shipments[Effective_Week],76))</f>
        <v/>
      </c>
      <c r="BZ52">
        <f>IF(COUNTIF(Material_Detail!$DE:$DE,$A52)&gt;0,IF(ISNUMBER(SEARCH("[済]",INDEX(Material_Detail!$D:$DC,MATCH($A52,Material_Detail!$DE:$DE,0)+1,77))),0,IFERROR(INDEX(Material_Detail!$D:$DC,MATCH($A52,Material_Detail!$DE:$DE,0),77),0)),SUMIFS(T_Shipments[Confirmed_Qty],T_Shipments[Part Name],$A52,T_Shipments[Effective_Week],77))</f>
        <v/>
      </c>
      <c r="CA52">
        <f>IF(COUNTIF(Material_Detail!$DE:$DE,$A52)&gt;0,IF(ISNUMBER(SEARCH("[済]",INDEX(Material_Detail!$D:$DC,MATCH($A52,Material_Detail!$DE:$DE,0)+1,78))),0,IFERROR(INDEX(Material_Detail!$D:$DC,MATCH($A52,Material_Detail!$DE:$DE,0),78),0)),SUMIFS(T_Shipments[Confirmed_Qty],T_Shipments[Part Name],$A52,T_Shipments[Effective_Week],78))</f>
        <v/>
      </c>
      <c r="CB52">
        <f>IF(COUNTIF(Material_Detail!$DE:$DE,$A52)&gt;0,IF(ISNUMBER(SEARCH("[済]",INDEX(Material_Detail!$D:$DC,MATCH($A52,Material_Detail!$DE:$DE,0)+1,79))),0,IFERROR(INDEX(Material_Detail!$D:$DC,MATCH($A52,Material_Detail!$DE:$DE,0),79),0)),SUMIFS(T_Shipments[Confirmed_Qty],T_Shipments[Part Name],$A52,T_Shipments[Effective_Week],79))</f>
        <v/>
      </c>
      <c r="CC52">
        <f>IF(COUNTIF(Material_Detail!$DE:$DE,$A52)&gt;0,IF(ISNUMBER(SEARCH("[済]",INDEX(Material_Detail!$D:$DC,MATCH($A52,Material_Detail!$DE:$DE,0)+1,80))),0,IFERROR(INDEX(Material_Detail!$D:$DC,MATCH($A52,Material_Detail!$DE:$DE,0),80),0)),SUMIFS(T_Shipments[Confirmed_Qty],T_Shipments[Part Name],$A52,T_Shipments[Effective_Week],80))</f>
        <v/>
      </c>
      <c r="CD52">
        <f>IF(COUNTIF(Material_Detail!$DE:$DE,$A52)&gt;0,IF(ISNUMBER(SEARCH("[済]",INDEX(Material_Detail!$D:$DC,MATCH($A52,Material_Detail!$DE:$DE,0)+1,81))),0,IFERROR(INDEX(Material_Detail!$D:$DC,MATCH($A52,Material_Detail!$DE:$DE,0),81),0)),SUMIFS(T_Shipments[Confirmed_Qty],T_Shipments[Part Name],$A52,T_Shipments[Effective_Week],81))</f>
        <v/>
      </c>
      <c r="CE52">
        <f>IF(COUNTIF(Material_Detail!$DE:$DE,$A52)&gt;0,IF(ISNUMBER(SEARCH("[済]",INDEX(Material_Detail!$D:$DC,MATCH($A52,Material_Detail!$DE:$DE,0)+1,82))),0,IFERROR(INDEX(Material_Detail!$D:$DC,MATCH($A52,Material_Detail!$DE:$DE,0),82),0)),SUMIFS(T_Shipments[Confirmed_Qty],T_Shipments[Part Name],$A52,T_Shipments[Effective_Week],82))</f>
        <v/>
      </c>
      <c r="CF52">
        <f>IF(COUNTIF(Material_Detail!$DE:$DE,$A52)&gt;0,IF(ISNUMBER(SEARCH("[済]",INDEX(Material_Detail!$D:$DC,MATCH($A52,Material_Detail!$DE:$DE,0)+1,83))),0,IFERROR(INDEX(Material_Detail!$D:$DC,MATCH($A52,Material_Detail!$DE:$DE,0),83),0)),SUMIFS(T_Shipments[Confirmed_Qty],T_Shipments[Part Name],$A52,T_Shipments[Effective_Week],83))</f>
        <v/>
      </c>
      <c r="CG52">
        <f>IF(COUNTIF(Material_Detail!$DE:$DE,$A52)&gt;0,IF(ISNUMBER(SEARCH("[済]",INDEX(Material_Detail!$D:$DC,MATCH($A52,Material_Detail!$DE:$DE,0)+1,84))),0,IFERROR(INDEX(Material_Detail!$D:$DC,MATCH($A52,Material_Detail!$DE:$DE,0),84),0)),SUMIFS(T_Shipments[Confirmed_Qty],T_Shipments[Part Name],$A52,T_Shipments[Effective_Week],84))</f>
        <v/>
      </c>
      <c r="CH52">
        <f>IF(COUNTIF(Material_Detail!$DE:$DE,$A52)&gt;0,IF(ISNUMBER(SEARCH("[済]",INDEX(Material_Detail!$D:$DC,MATCH($A52,Material_Detail!$DE:$DE,0)+1,85))),0,IFERROR(INDEX(Material_Detail!$D:$DC,MATCH($A52,Material_Detail!$DE:$DE,0),85),0)),SUMIFS(T_Shipments[Confirmed_Qty],T_Shipments[Part Name],$A52,T_Shipments[Effective_Week],85))</f>
        <v/>
      </c>
      <c r="CI52">
        <f>IF(COUNTIF(Material_Detail!$DE:$DE,$A52)&gt;0,IF(ISNUMBER(SEARCH("[済]",INDEX(Material_Detail!$D:$DC,MATCH($A52,Material_Detail!$DE:$DE,0)+1,86))),0,IFERROR(INDEX(Material_Detail!$D:$DC,MATCH($A52,Material_Detail!$DE:$DE,0),86),0)),SUMIFS(T_Shipments[Confirmed_Qty],T_Shipments[Part Name],$A52,T_Shipments[Effective_Week],86))</f>
        <v/>
      </c>
      <c r="CJ52">
        <f>IF(COUNTIF(Material_Detail!$DE:$DE,$A52)&gt;0,IF(ISNUMBER(SEARCH("[済]",INDEX(Material_Detail!$D:$DC,MATCH($A52,Material_Detail!$DE:$DE,0)+1,87))),0,IFERROR(INDEX(Material_Detail!$D:$DC,MATCH($A52,Material_Detail!$DE:$DE,0),87),0)),SUMIFS(T_Shipments[Confirmed_Qty],T_Shipments[Part Name],$A52,T_Shipments[Effective_Week],87))</f>
        <v/>
      </c>
      <c r="CK52">
        <f>IF(COUNTIF(Material_Detail!$DE:$DE,$A52)&gt;0,IF(ISNUMBER(SEARCH("[済]",INDEX(Material_Detail!$D:$DC,MATCH($A52,Material_Detail!$DE:$DE,0)+1,88))),0,IFERROR(INDEX(Material_Detail!$D:$DC,MATCH($A52,Material_Detail!$DE:$DE,0),88),0)),SUMIFS(T_Shipments[Confirmed_Qty],T_Shipments[Part Name],$A52,T_Shipments[Effective_Week],88))</f>
        <v/>
      </c>
      <c r="CL52">
        <f>IF(COUNTIF(Material_Detail!$DE:$DE,$A52)&gt;0,IF(ISNUMBER(SEARCH("[済]",INDEX(Material_Detail!$D:$DC,MATCH($A52,Material_Detail!$DE:$DE,0)+1,89))),0,IFERROR(INDEX(Material_Detail!$D:$DC,MATCH($A52,Material_Detail!$DE:$DE,0),89),0)),SUMIFS(T_Shipments[Confirmed_Qty],T_Shipments[Part Name],$A52,T_Shipments[Effective_Week],89))</f>
        <v/>
      </c>
      <c r="CM52">
        <f>IF(COUNTIF(Material_Detail!$DE:$DE,$A52)&gt;0,IF(ISNUMBER(SEARCH("[済]",INDEX(Material_Detail!$D:$DC,MATCH($A52,Material_Detail!$DE:$DE,0)+1,90))),0,IFERROR(INDEX(Material_Detail!$D:$DC,MATCH($A52,Material_Detail!$DE:$DE,0),90),0)),SUMIFS(T_Shipments[Confirmed_Qty],T_Shipments[Part Name],$A52,T_Shipments[Effective_Week],90))</f>
        <v/>
      </c>
      <c r="CN52">
        <f>IF(COUNTIF(Material_Detail!$DE:$DE,$A52)&gt;0,IF(ISNUMBER(SEARCH("[済]",INDEX(Material_Detail!$D:$DC,MATCH($A52,Material_Detail!$DE:$DE,0)+1,91))),0,IFERROR(INDEX(Material_Detail!$D:$DC,MATCH($A52,Material_Detail!$DE:$DE,0),91),0)),SUMIFS(T_Shipments[Confirmed_Qty],T_Shipments[Part Name],$A52,T_Shipments[Effective_Week],91))</f>
        <v/>
      </c>
      <c r="CO52">
        <f>IF(COUNTIF(Material_Detail!$DE:$DE,$A52)&gt;0,IF(ISNUMBER(SEARCH("[済]",INDEX(Material_Detail!$D:$DC,MATCH($A52,Material_Detail!$DE:$DE,0)+1,92))),0,IFERROR(INDEX(Material_Detail!$D:$DC,MATCH($A52,Material_Detail!$DE:$DE,0),92),0)),SUMIFS(T_Shipments[Confirmed_Qty],T_Shipments[Part Name],$A52,T_Shipments[Effective_Week],92))</f>
        <v/>
      </c>
      <c r="CP52">
        <f>IF(COUNTIF(Material_Detail!$DE:$DE,$A52)&gt;0,IF(ISNUMBER(SEARCH("[済]",INDEX(Material_Detail!$D:$DC,MATCH($A52,Material_Detail!$DE:$DE,0)+1,93))),0,IFERROR(INDEX(Material_Detail!$D:$DC,MATCH($A52,Material_Detail!$DE:$DE,0),93),0)),SUMIFS(T_Shipments[Confirmed_Qty],T_Shipments[Part Name],$A52,T_Shipments[Effective_Week],93))</f>
        <v/>
      </c>
      <c r="CQ52">
        <f>IF(COUNTIF(Material_Detail!$DE:$DE,$A52)&gt;0,IF(ISNUMBER(SEARCH("[済]",INDEX(Material_Detail!$D:$DC,MATCH($A52,Material_Detail!$DE:$DE,0)+1,94))),0,IFERROR(INDEX(Material_Detail!$D:$DC,MATCH($A52,Material_Detail!$DE:$DE,0),94),0)),SUMIFS(T_Shipments[Confirmed_Qty],T_Shipments[Part Name],$A52,T_Shipments[Effective_Week],94))</f>
        <v/>
      </c>
      <c r="CR52">
        <f>IF(COUNTIF(Material_Detail!$DE:$DE,$A52)&gt;0,IF(ISNUMBER(SEARCH("[済]",INDEX(Material_Detail!$D:$DC,MATCH($A52,Material_Detail!$DE:$DE,0)+1,95))),0,IFERROR(INDEX(Material_Detail!$D:$DC,MATCH($A52,Material_Detail!$DE:$DE,0),95),0)),SUMIFS(T_Shipments[Confirmed_Qty],T_Shipments[Part Name],$A52,T_Shipments[Effective_Week],95))</f>
        <v/>
      </c>
      <c r="CS52">
        <f>IF(COUNTIF(Material_Detail!$DE:$DE,$A52)&gt;0,IF(ISNUMBER(SEARCH("[済]",INDEX(Material_Detail!$D:$DC,MATCH($A52,Material_Detail!$DE:$DE,0)+1,96))),0,IFERROR(INDEX(Material_Detail!$D:$DC,MATCH($A52,Material_Detail!$DE:$DE,0),96),0)),SUMIFS(T_Shipments[Confirmed_Qty],T_Shipments[Part Name],$A52,T_Shipments[Effective_Week],96))</f>
        <v/>
      </c>
      <c r="CT52">
        <f>IF(COUNTIF(Material_Detail!$DE:$DE,$A52)&gt;0,IF(ISNUMBER(SEARCH("[済]",INDEX(Material_Detail!$D:$DC,MATCH($A52,Material_Detail!$DE:$DE,0)+1,97))),0,IFERROR(INDEX(Material_Detail!$D:$DC,MATCH($A52,Material_Detail!$DE:$DE,0),97),0)),SUMIFS(T_Shipments[Confirmed_Qty],T_Shipments[Part Name],$A52,T_Shipments[Effective_Week],97))</f>
        <v/>
      </c>
      <c r="CU52">
        <f>IF(COUNTIF(Material_Detail!$DE:$DE,$A52)&gt;0,IF(ISNUMBER(SEARCH("[済]",INDEX(Material_Detail!$D:$DC,MATCH($A52,Material_Detail!$DE:$DE,0)+1,98))),0,IFERROR(INDEX(Material_Detail!$D:$DC,MATCH($A52,Material_Detail!$DE:$DE,0),98),0)),SUMIFS(T_Shipments[Confirmed_Qty],T_Shipments[Part Name],$A52,T_Shipments[Effective_Week],98))</f>
        <v/>
      </c>
      <c r="CV52">
        <f>IF(COUNTIF(Material_Detail!$DE:$DE,$A52)&gt;0,IF(ISNUMBER(SEARCH("[済]",INDEX(Material_Detail!$D:$DC,MATCH($A52,Material_Detail!$DE:$DE,0)+1,99))),0,IFERROR(INDEX(Material_Detail!$D:$DC,MATCH($A52,Material_Detail!$DE:$DE,0),99),0)),SUMIFS(T_Shipments[Confirmed_Qty],T_Shipments[Part Name],$A52,T_Shipments[Effective_Week],99))</f>
        <v/>
      </c>
      <c r="CW52">
        <f>IF(COUNTIF(Material_Detail!$DE:$DE,$A52)&gt;0,IF(ISNUMBER(SEARCH("[済]",INDEX(Material_Detail!$D:$DC,MATCH($A52,Material_Detail!$DE:$DE,0)+1,100))),0,IFERROR(INDEX(Material_Detail!$D:$DC,MATCH($A52,Material_Detail!$DE:$DE,0),100),0)),SUMIFS(T_Shipments[Confirmed_Qty],T_Shipments[Part Name],$A52,T_Shipments[Effective_Week],100))</f>
        <v/>
      </c>
      <c r="CX52">
        <f>IF(COUNTIF(Material_Detail!$DE:$DE,$A52)&gt;0,IF(ISNUMBER(SEARCH("[済]",INDEX(Material_Detail!$D:$DC,MATCH($A52,Material_Detail!$DE:$DE,0)+1,101))),0,IFERROR(INDEX(Material_Detail!$D:$DC,MATCH($A52,Material_Detail!$DE:$DE,0),101),0)),SUMIFS(T_Shipments[Confirmed_Qty],T_Shipments[Part Name],$A52,T_Shipments[Effective_Week],101))</f>
        <v/>
      </c>
      <c r="CY52">
        <f>IF(COUNTIF(Material_Detail!$DE:$DE,$A52)&gt;0,IF(ISNUMBER(SEARCH("[済]",INDEX(Material_Detail!$D:$DC,MATCH($A52,Material_Detail!$DE:$DE,0)+1,102))),0,IFERROR(INDEX(Material_Detail!$D:$DC,MATCH($A52,Material_Detail!$DE:$DE,0),102),0)),SUMIFS(T_Shipments[Confirmed_Qty],T_Shipments[Part Name],$A52,T_Shipments[Effective_Week],102))</f>
        <v/>
      </c>
      <c r="CZ52">
        <f>IF(COUNTIF(Material_Detail!$DE:$DE,$A52)&gt;0,IF(ISNUMBER(SEARCH("[済]",INDEX(Material_Detail!$D:$DC,MATCH($A52,Material_Detail!$DE:$DE,0)+1,103))),0,IFERROR(INDEX(Material_Detail!$D:$DC,MATCH($A52,Material_Detail!$DE:$DE,0),103),0)),SUMIFS(T_Shipments[Confirmed_Qty],T_Shipments[Part Name],$A52,T_Shipments[Effective_Week],103))</f>
        <v/>
      </c>
      <c r="DA52">
        <f>IF(COUNTIF(Material_Detail!$DE:$DE,$A52)&gt;0,IF(ISNUMBER(SEARCH("[済]",INDEX(Material_Detail!$D:$DC,MATCH($A52,Material_Detail!$DE:$DE,0)+1,104))),0,IFERROR(INDEX(Material_Detail!$D:$DC,MATCH($A52,Material_Detail!$DE:$DE,0),104),0)),SUMIFS(T_Shipments[Confirmed_Qty],T_Shipments[Part Name],$A52,T_Shipments[Effective_Week],104))</f>
        <v/>
      </c>
    </row>
    <row r="53">
      <c r="A53" t="inlineStr">
        <is>
          <t>18456-50041</t>
        </is>
      </c>
      <c r="B53">
        <f>IF(COUNTIF(Material_Detail!$DE:$DE,$A53)&gt;0,IF(ISNUMBER(SEARCH("[済]",INDEX(Material_Detail!$D:$DC,MATCH($A53,Material_Detail!$DE:$DE,0)+1,1))),0,IFERROR(INDEX(Material_Detail!$D:$DC,MATCH($A53,Material_Detail!$DE:$DE,0),1),0)),SUMIFS(T_Shipments[Confirmed_Qty],T_Shipments[Part Name],$A53,T_Shipments[Effective_Week],1))</f>
        <v/>
      </c>
      <c r="C53">
        <f>IF(COUNTIF(Material_Detail!$DE:$DE,$A53)&gt;0,IF(ISNUMBER(SEARCH("[済]",INDEX(Material_Detail!$D:$DC,MATCH($A53,Material_Detail!$DE:$DE,0)+1,2))),0,IFERROR(INDEX(Material_Detail!$D:$DC,MATCH($A53,Material_Detail!$DE:$DE,0),2),0)),SUMIFS(T_Shipments[Confirmed_Qty],T_Shipments[Part Name],$A53,T_Shipments[Effective_Week],2))</f>
        <v/>
      </c>
      <c r="D53">
        <f>IF(COUNTIF(Material_Detail!$DE:$DE,$A53)&gt;0,IF(ISNUMBER(SEARCH("[済]",INDEX(Material_Detail!$D:$DC,MATCH($A53,Material_Detail!$DE:$DE,0)+1,3))),0,IFERROR(INDEX(Material_Detail!$D:$DC,MATCH($A53,Material_Detail!$DE:$DE,0),3),0)),SUMIFS(T_Shipments[Confirmed_Qty],T_Shipments[Part Name],$A53,T_Shipments[Effective_Week],3))</f>
        <v/>
      </c>
      <c r="E53">
        <f>IF(COUNTIF(Material_Detail!$DE:$DE,$A53)&gt;0,IF(ISNUMBER(SEARCH("[済]",INDEX(Material_Detail!$D:$DC,MATCH($A53,Material_Detail!$DE:$DE,0)+1,4))),0,IFERROR(INDEX(Material_Detail!$D:$DC,MATCH($A53,Material_Detail!$DE:$DE,0),4),0)),SUMIFS(T_Shipments[Confirmed_Qty],T_Shipments[Part Name],$A53,T_Shipments[Effective_Week],4))</f>
        <v/>
      </c>
      <c r="F53">
        <f>IF(COUNTIF(Material_Detail!$DE:$DE,$A53)&gt;0,IF(ISNUMBER(SEARCH("[済]",INDEX(Material_Detail!$D:$DC,MATCH($A53,Material_Detail!$DE:$DE,0)+1,5))),0,IFERROR(INDEX(Material_Detail!$D:$DC,MATCH($A53,Material_Detail!$DE:$DE,0),5),0)),SUMIFS(T_Shipments[Confirmed_Qty],T_Shipments[Part Name],$A53,T_Shipments[Effective_Week],5))</f>
        <v/>
      </c>
      <c r="G53">
        <f>IF(COUNTIF(Material_Detail!$DE:$DE,$A53)&gt;0,IF(ISNUMBER(SEARCH("[済]",INDEX(Material_Detail!$D:$DC,MATCH($A53,Material_Detail!$DE:$DE,0)+1,6))),0,IFERROR(INDEX(Material_Detail!$D:$DC,MATCH($A53,Material_Detail!$DE:$DE,0),6),0)),SUMIFS(T_Shipments[Confirmed_Qty],T_Shipments[Part Name],$A53,T_Shipments[Effective_Week],6))</f>
        <v/>
      </c>
      <c r="H53">
        <f>IF(COUNTIF(Material_Detail!$DE:$DE,$A53)&gt;0,IF(ISNUMBER(SEARCH("[済]",INDEX(Material_Detail!$D:$DC,MATCH($A53,Material_Detail!$DE:$DE,0)+1,7))),0,IFERROR(INDEX(Material_Detail!$D:$DC,MATCH($A53,Material_Detail!$DE:$DE,0),7),0)),SUMIFS(T_Shipments[Confirmed_Qty],T_Shipments[Part Name],$A53,T_Shipments[Effective_Week],7))</f>
        <v/>
      </c>
      <c r="I53">
        <f>IF(COUNTIF(Material_Detail!$DE:$DE,$A53)&gt;0,IF(ISNUMBER(SEARCH("[済]",INDEX(Material_Detail!$D:$DC,MATCH($A53,Material_Detail!$DE:$DE,0)+1,8))),0,IFERROR(INDEX(Material_Detail!$D:$DC,MATCH($A53,Material_Detail!$DE:$DE,0),8),0)),SUMIFS(T_Shipments[Confirmed_Qty],T_Shipments[Part Name],$A53,T_Shipments[Effective_Week],8))</f>
        <v/>
      </c>
      <c r="J53">
        <f>IF(COUNTIF(Material_Detail!$DE:$DE,$A53)&gt;0,IF(ISNUMBER(SEARCH("[済]",INDEX(Material_Detail!$D:$DC,MATCH($A53,Material_Detail!$DE:$DE,0)+1,9))),0,IFERROR(INDEX(Material_Detail!$D:$DC,MATCH($A53,Material_Detail!$DE:$DE,0),9),0)),SUMIFS(T_Shipments[Confirmed_Qty],T_Shipments[Part Name],$A53,T_Shipments[Effective_Week],9))</f>
        <v/>
      </c>
      <c r="K53">
        <f>IF(COUNTIF(Material_Detail!$DE:$DE,$A53)&gt;0,IF(ISNUMBER(SEARCH("[済]",INDEX(Material_Detail!$D:$DC,MATCH($A53,Material_Detail!$DE:$DE,0)+1,10))),0,IFERROR(INDEX(Material_Detail!$D:$DC,MATCH($A53,Material_Detail!$DE:$DE,0),10),0)),SUMIFS(T_Shipments[Confirmed_Qty],T_Shipments[Part Name],$A53,T_Shipments[Effective_Week],10))</f>
        <v/>
      </c>
      <c r="L53">
        <f>IF(COUNTIF(Material_Detail!$DE:$DE,$A53)&gt;0,IF(ISNUMBER(SEARCH("[済]",INDEX(Material_Detail!$D:$DC,MATCH($A53,Material_Detail!$DE:$DE,0)+1,11))),0,IFERROR(INDEX(Material_Detail!$D:$DC,MATCH($A53,Material_Detail!$DE:$DE,0),11),0)),SUMIFS(T_Shipments[Confirmed_Qty],T_Shipments[Part Name],$A53,T_Shipments[Effective_Week],11))</f>
        <v/>
      </c>
      <c r="M53">
        <f>IF(COUNTIF(Material_Detail!$DE:$DE,$A53)&gt;0,IF(ISNUMBER(SEARCH("[済]",INDEX(Material_Detail!$D:$DC,MATCH($A53,Material_Detail!$DE:$DE,0)+1,12))),0,IFERROR(INDEX(Material_Detail!$D:$DC,MATCH($A53,Material_Detail!$DE:$DE,0),12),0)),SUMIFS(T_Shipments[Confirmed_Qty],T_Shipments[Part Name],$A53,T_Shipments[Effective_Week],12))</f>
        <v/>
      </c>
      <c r="N53">
        <f>IF(COUNTIF(Material_Detail!$DE:$DE,$A53)&gt;0,IF(ISNUMBER(SEARCH("[済]",INDEX(Material_Detail!$D:$DC,MATCH($A53,Material_Detail!$DE:$DE,0)+1,13))),0,IFERROR(INDEX(Material_Detail!$D:$DC,MATCH($A53,Material_Detail!$DE:$DE,0),13),0)),SUMIFS(T_Shipments[Confirmed_Qty],T_Shipments[Part Name],$A53,T_Shipments[Effective_Week],13))</f>
        <v/>
      </c>
      <c r="O53">
        <f>IF(COUNTIF(Material_Detail!$DE:$DE,$A53)&gt;0,IF(ISNUMBER(SEARCH("[済]",INDEX(Material_Detail!$D:$DC,MATCH($A53,Material_Detail!$DE:$DE,0)+1,14))),0,IFERROR(INDEX(Material_Detail!$D:$DC,MATCH($A53,Material_Detail!$DE:$DE,0),14),0)),SUMIFS(T_Shipments[Confirmed_Qty],T_Shipments[Part Name],$A53,T_Shipments[Effective_Week],14))</f>
        <v/>
      </c>
      <c r="P53">
        <f>IF(COUNTIF(Material_Detail!$DE:$DE,$A53)&gt;0,IF(ISNUMBER(SEARCH("[済]",INDEX(Material_Detail!$D:$DC,MATCH($A53,Material_Detail!$DE:$DE,0)+1,15))),0,IFERROR(INDEX(Material_Detail!$D:$DC,MATCH($A53,Material_Detail!$DE:$DE,0),15),0)),SUMIFS(T_Shipments[Confirmed_Qty],T_Shipments[Part Name],$A53,T_Shipments[Effective_Week],15))</f>
        <v/>
      </c>
      <c r="Q53">
        <f>IF(COUNTIF(Material_Detail!$DE:$DE,$A53)&gt;0,IF(ISNUMBER(SEARCH("[済]",INDEX(Material_Detail!$D:$DC,MATCH($A53,Material_Detail!$DE:$DE,0)+1,16))),0,IFERROR(INDEX(Material_Detail!$D:$DC,MATCH($A53,Material_Detail!$DE:$DE,0),16),0)),SUMIFS(T_Shipments[Confirmed_Qty],T_Shipments[Part Name],$A53,T_Shipments[Effective_Week],16))</f>
        <v/>
      </c>
      <c r="R53">
        <f>IF(COUNTIF(Material_Detail!$DE:$DE,$A53)&gt;0,IF(ISNUMBER(SEARCH("[済]",INDEX(Material_Detail!$D:$DC,MATCH($A53,Material_Detail!$DE:$DE,0)+1,17))),0,IFERROR(INDEX(Material_Detail!$D:$DC,MATCH($A53,Material_Detail!$DE:$DE,0),17),0)),SUMIFS(T_Shipments[Confirmed_Qty],T_Shipments[Part Name],$A53,T_Shipments[Effective_Week],17))</f>
        <v/>
      </c>
      <c r="S53">
        <f>IF(COUNTIF(Material_Detail!$DE:$DE,$A53)&gt;0,IF(ISNUMBER(SEARCH("[済]",INDEX(Material_Detail!$D:$DC,MATCH($A53,Material_Detail!$DE:$DE,0)+1,18))),0,IFERROR(INDEX(Material_Detail!$D:$DC,MATCH($A53,Material_Detail!$DE:$DE,0),18),0)),SUMIFS(T_Shipments[Confirmed_Qty],T_Shipments[Part Name],$A53,T_Shipments[Effective_Week],18))</f>
        <v/>
      </c>
      <c r="T53">
        <f>IF(COUNTIF(Material_Detail!$DE:$DE,$A53)&gt;0,IF(ISNUMBER(SEARCH("[済]",INDEX(Material_Detail!$D:$DC,MATCH($A53,Material_Detail!$DE:$DE,0)+1,19))),0,IFERROR(INDEX(Material_Detail!$D:$DC,MATCH($A53,Material_Detail!$DE:$DE,0),19),0)),SUMIFS(T_Shipments[Confirmed_Qty],T_Shipments[Part Name],$A53,T_Shipments[Effective_Week],19))</f>
        <v/>
      </c>
      <c r="U53">
        <f>IF(COUNTIF(Material_Detail!$DE:$DE,$A53)&gt;0,IF(ISNUMBER(SEARCH("[済]",INDEX(Material_Detail!$D:$DC,MATCH($A53,Material_Detail!$DE:$DE,0)+1,20))),0,IFERROR(INDEX(Material_Detail!$D:$DC,MATCH($A53,Material_Detail!$DE:$DE,0),20),0)),SUMIFS(T_Shipments[Confirmed_Qty],T_Shipments[Part Name],$A53,T_Shipments[Effective_Week],20))</f>
        <v/>
      </c>
      <c r="V53">
        <f>IF(COUNTIF(Material_Detail!$DE:$DE,$A53)&gt;0,IF(ISNUMBER(SEARCH("[済]",INDEX(Material_Detail!$D:$DC,MATCH($A53,Material_Detail!$DE:$DE,0)+1,21))),0,IFERROR(INDEX(Material_Detail!$D:$DC,MATCH($A53,Material_Detail!$DE:$DE,0),21),0)),SUMIFS(T_Shipments[Confirmed_Qty],T_Shipments[Part Name],$A53,T_Shipments[Effective_Week],21))</f>
        <v/>
      </c>
      <c r="W53">
        <f>IF(COUNTIF(Material_Detail!$DE:$DE,$A53)&gt;0,IF(ISNUMBER(SEARCH("[済]",INDEX(Material_Detail!$D:$DC,MATCH($A53,Material_Detail!$DE:$DE,0)+1,22))),0,IFERROR(INDEX(Material_Detail!$D:$DC,MATCH($A53,Material_Detail!$DE:$DE,0),22),0)),SUMIFS(T_Shipments[Confirmed_Qty],T_Shipments[Part Name],$A53,T_Shipments[Effective_Week],22))</f>
        <v/>
      </c>
      <c r="X53">
        <f>IF(COUNTIF(Material_Detail!$DE:$DE,$A53)&gt;0,IF(ISNUMBER(SEARCH("[済]",INDEX(Material_Detail!$D:$DC,MATCH($A53,Material_Detail!$DE:$DE,0)+1,23))),0,IFERROR(INDEX(Material_Detail!$D:$DC,MATCH($A53,Material_Detail!$DE:$DE,0),23),0)),SUMIFS(T_Shipments[Confirmed_Qty],T_Shipments[Part Name],$A53,T_Shipments[Effective_Week],23))</f>
        <v/>
      </c>
      <c r="Y53">
        <f>IF(COUNTIF(Material_Detail!$DE:$DE,$A53)&gt;0,IF(ISNUMBER(SEARCH("[済]",INDEX(Material_Detail!$D:$DC,MATCH($A53,Material_Detail!$DE:$DE,0)+1,24))),0,IFERROR(INDEX(Material_Detail!$D:$DC,MATCH($A53,Material_Detail!$DE:$DE,0),24),0)),SUMIFS(T_Shipments[Confirmed_Qty],T_Shipments[Part Name],$A53,T_Shipments[Effective_Week],24))</f>
        <v/>
      </c>
      <c r="Z53">
        <f>IF(COUNTIF(Material_Detail!$DE:$DE,$A53)&gt;0,IF(ISNUMBER(SEARCH("[済]",INDEX(Material_Detail!$D:$DC,MATCH($A53,Material_Detail!$DE:$DE,0)+1,25))),0,IFERROR(INDEX(Material_Detail!$D:$DC,MATCH($A53,Material_Detail!$DE:$DE,0),25),0)),SUMIFS(T_Shipments[Confirmed_Qty],T_Shipments[Part Name],$A53,T_Shipments[Effective_Week],25))</f>
        <v/>
      </c>
      <c r="AA53">
        <f>IF(COUNTIF(Material_Detail!$DE:$DE,$A53)&gt;0,IF(ISNUMBER(SEARCH("[済]",INDEX(Material_Detail!$D:$DC,MATCH($A53,Material_Detail!$DE:$DE,0)+1,26))),0,IFERROR(INDEX(Material_Detail!$D:$DC,MATCH($A53,Material_Detail!$DE:$DE,0),26),0)),SUMIFS(T_Shipments[Confirmed_Qty],T_Shipments[Part Name],$A53,T_Shipments[Effective_Week],26))</f>
        <v/>
      </c>
      <c r="AB53">
        <f>IF(COUNTIF(Material_Detail!$DE:$DE,$A53)&gt;0,IF(ISNUMBER(SEARCH("[済]",INDEX(Material_Detail!$D:$DC,MATCH($A53,Material_Detail!$DE:$DE,0)+1,27))),0,IFERROR(INDEX(Material_Detail!$D:$DC,MATCH($A53,Material_Detail!$DE:$DE,0),27),0)),SUMIFS(T_Shipments[Confirmed_Qty],T_Shipments[Part Name],$A53,T_Shipments[Effective_Week],27))</f>
        <v/>
      </c>
      <c r="AC53">
        <f>IF(COUNTIF(Material_Detail!$DE:$DE,$A53)&gt;0,IF(ISNUMBER(SEARCH("[済]",INDEX(Material_Detail!$D:$DC,MATCH($A53,Material_Detail!$DE:$DE,0)+1,28))),0,IFERROR(INDEX(Material_Detail!$D:$DC,MATCH($A53,Material_Detail!$DE:$DE,0),28),0)),SUMIFS(T_Shipments[Confirmed_Qty],T_Shipments[Part Name],$A53,T_Shipments[Effective_Week],28))</f>
        <v/>
      </c>
      <c r="AD53">
        <f>IF(COUNTIF(Material_Detail!$DE:$DE,$A53)&gt;0,IF(ISNUMBER(SEARCH("[済]",INDEX(Material_Detail!$D:$DC,MATCH($A53,Material_Detail!$DE:$DE,0)+1,29))),0,IFERROR(INDEX(Material_Detail!$D:$DC,MATCH($A53,Material_Detail!$DE:$DE,0),29),0)),SUMIFS(T_Shipments[Confirmed_Qty],T_Shipments[Part Name],$A53,T_Shipments[Effective_Week],29))</f>
        <v/>
      </c>
      <c r="AE53">
        <f>IF(COUNTIF(Material_Detail!$DE:$DE,$A53)&gt;0,IF(ISNUMBER(SEARCH("[済]",INDEX(Material_Detail!$D:$DC,MATCH($A53,Material_Detail!$DE:$DE,0)+1,30))),0,IFERROR(INDEX(Material_Detail!$D:$DC,MATCH($A53,Material_Detail!$DE:$DE,0),30),0)),SUMIFS(T_Shipments[Confirmed_Qty],T_Shipments[Part Name],$A53,T_Shipments[Effective_Week],30))</f>
        <v/>
      </c>
      <c r="AF53">
        <f>IF(COUNTIF(Material_Detail!$DE:$DE,$A53)&gt;0,IF(ISNUMBER(SEARCH("[済]",INDEX(Material_Detail!$D:$DC,MATCH($A53,Material_Detail!$DE:$DE,0)+1,31))),0,IFERROR(INDEX(Material_Detail!$D:$DC,MATCH($A53,Material_Detail!$DE:$DE,0),31),0)),SUMIFS(T_Shipments[Confirmed_Qty],T_Shipments[Part Name],$A53,T_Shipments[Effective_Week],31))</f>
        <v/>
      </c>
      <c r="AG53">
        <f>IF(COUNTIF(Material_Detail!$DE:$DE,$A53)&gt;0,IF(ISNUMBER(SEARCH("[済]",INDEX(Material_Detail!$D:$DC,MATCH($A53,Material_Detail!$DE:$DE,0)+1,32))),0,IFERROR(INDEX(Material_Detail!$D:$DC,MATCH($A53,Material_Detail!$DE:$DE,0),32),0)),SUMIFS(T_Shipments[Confirmed_Qty],T_Shipments[Part Name],$A53,T_Shipments[Effective_Week],32))</f>
        <v/>
      </c>
      <c r="AH53">
        <f>IF(COUNTIF(Material_Detail!$DE:$DE,$A53)&gt;0,IF(ISNUMBER(SEARCH("[済]",INDEX(Material_Detail!$D:$DC,MATCH($A53,Material_Detail!$DE:$DE,0)+1,33))),0,IFERROR(INDEX(Material_Detail!$D:$DC,MATCH($A53,Material_Detail!$DE:$DE,0),33),0)),SUMIFS(T_Shipments[Confirmed_Qty],T_Shipments[Part Name],$A53,T_Shipments[Effective_Week],33))</f>
        <v/>
      </c>
      <c r="AI53">
        <f>IF(COUNTIF(Material_Detail!$DE:$DE,$A53)&gt;0,IF(ISNUMBER(SEARCH("[済]",INDEX(Material_Detail!$D:$DC,MATCH($A53,Material_Detail!$DE:$DE,0)+1,34))),0,IFERROR(INDEX(Material_Detail!$D:$DC,MATCH($A53,Material_Detail!$DE:$DE,0),34),0)),SUMIFS(T_Shipments[Confirmed_Qty],T_Shipments[Part Name],$A53,T_Shipments[Effective_Week],34))</f>
        <v/>
      </c>
      <c r="AJ53">
        <f>IF(COUNTIF(Material_Detail!$DE:$DE,$A53)&gt;0,IF(ISNUMBER(SEARCH("[済]",INDEX(Material_Detail!$D:$DC,MATCH($A53,Material_Detail!$DE:$DE,0)+1,35))),0,IFERROR(INDEX(Material_Detail!$D:$DC,MATCH($A53,Material_Detail!$DE:$DE,0),35),0)),SUMIFS(T_Shipments[Confirmed_Qty],T_Shipments[Part Name],$A53,T_Shipments[Effective_Week],35))</f>
        <v/>
      </c>
      <c r="AK53">
        <f>IF(COUNTIF(Material_Detail!$DE:$DE,$A53)&gt;0,IF(ISNUMBER(SEARCH("[済]",INDEX(Material_Detail!$D:$DC,MATCH($A53,Material_Detail!$DE:$DE,0)+1,36))),0,IFERROR(INDEX(Material_Detail!$D:$DC,MATCH($A53,Material_Detail!$DE:$DE,0),36),0)),SUMIFS(T_Shipments[Confirmed_Qty],T_Shipments[Part Name],$A53,T_Shipments[Effective_Week],36))</f>
        <v/>
      </c>
      <c r="AL53">
        <f>IF(COUNTIF(Material_Detail!$DE:$DE,$A53)&gt;0,IF(ISNUMBER(SEARCH("[済]",INDEX(Material_Detail!$D:$DC,MATCH($A53,Material_Detail!$DE:$DE,0)+1,37))),0,IFERROR(INDEX(Material_Detail!$D:$DC,MATCH($A53,Material_Detail!$DE:$DE,0),37),0)),SUMIFS(T_Shipments[Confirmed_Qty],T_Shipments[Part Name],$A53,T_Shipments[Effective_Week],37))</f>
        <v/>
      </c>
      <c r="AM53">
        <f>IF(COUNTIF(Material_Detail!$DE:$DE,$A53)&gt;0,IF(ISNUMBER(SEARCH("[済]",INDEX(Material_Detail!$D:$DC,MATCH($A53,Material_Detail!$DE:$DE,0)+1,38))),0,IFERROR(INDEX(Material_Detail!$D:$DC,MATCH($A53,Material_Detail!$DE:$DE,0),38),0)),SUMIFS(T_Shipments[Confirmed_Qty],T_Shipments[Part Name],$A53,T_Shipments[Effective_Week],38))</f>
        <v/>
      </c>
      <c r="AN53">
        <f>IF(COUNTIF(Material_Detail!$DE:$DE,$A53)&gt;0,IF(ISNUMBER(SEARCH("[済]",INDEX(Material_Detail!$D:$DC,MATCH($A53,Material_Detail!$DE:$DE,0)+1,39))),0,IFERROR(INDEX(Material_Detail!$D:$DC,MATCH($A53,Material_Detail!$DE:$DE,0),39),0)),SUMIFS(T_Shipments[Confirmed_Qty],T_Shipments[Part Name],$A53,T_Shipments[Effective_Week],39))</f>
        <v/>
      </c>
      <c r="AO53">
        <f>IF(COUNTIF(Material_Detail!$DE:$DE,$A53)&gt;0,IF(ISNUMBER(SEARCH("[済]",INDEX(Material_Detail!$D:$DC,MATCH($A53,Material_Detail!$DE:$DE,0)+1,40))),0,IFERROR(INDEX(Material_Detail!$D:$DC,MATCH($A53,Material_Detail!$DE:$DE,0),40),0)),SUMIFS(T_Shipments[Confirmed_Qty],T_Shipments[Part Name],$A53,T_Shipments[Effective_Week],40))</f>
        <v/>
      </c>
      <c r="AP53">
        <f>IF(COUNTIF(Material_Detail!$DE:$DE,$A53)&gt;0,IF(ISNUMBER(SEARCH("[済]",INDEX(Material_Detail!$D:$DC,MATCH($A53,Material_Detail!$DE:$DE,0)+1,41))),0,IFERROR(INDEX(Material_Detail!$D:$DC,MATCH($A53,Material_Detail!$DE:$DE,0),41),0)),SUMIFS(T_Shipments[Confirmed_Qty],T_Shipments[Part Name],$A53,T_Shipments[Effective_Week],41))</f>
        <v/>
      </c>
      <c r="AQ53">
        <f>IF(COUNTIF(Material_Detail!$DE:$DE,$A53)&gt;0,IF(ISNUMBER(SEARCH("[済]",INDEX(Material_Detail!$D:$DC,MATCH($A53,Material_Detail!$DE:$DE,0)+1,42))),0,IFERROR(INDEX(Material_Detail!$D:$DC,MATCH($A53,Material_Detail!$DE:$DE,0),42),0)),SUMIFS(T_Shipments[Confirmed_Qty],T_Shipments[Part Name],$A53,T_Shipments[Effective_Week],42))</f>
        <v/>
      </c>
      <c r="AR53">
        <f>IF(COUNTIF(Material_Detail!$DE:$DE,$A53)&gt;0,IF(ISNUMBER(SEARCH("[済]",INDEX(Material_Detail!$D:$DC,MATCH($A53,Material_Detail!$DE:$DE,0)+1,43))),0,IFERROR(INDEX(Material_Detail!$D:$DC,MATCH($A53,Material_Detail!$DE:$DE,0),43),0)),SUMIFS(T_Shipments[Confirmed_Qty],T_Shipments[Part Name],$A53,T_Shipments[Effective_Week],43))</f>
        <v/>
      </c>
      <c r="AS53">
        <f>IF(COUNTIF(Material_Detail!$DE:$DE,$A53)&gt;0,IF(ISNUMBER(SEARCH("[済]",INDEX(Material_Detail!$D:$DC,MATCH($A53,Material_Detail!$DE:$DE,0)+1,44))),0,IFERROR(INDEX(Material_Detail!$D:$DC,MATCH($A53,Material_Detail!$DE:$DE,0),44),0)),SUMIFS(T_Shipments[Confirmed_Qty],T_Shipments[Part Name],$A53,T_Shipments[Effective_Week],44))</f>
        <v/>
      </c>
      <c r="AT53">
        <f>IF(COUNTIF(Material_Detail!$DE:$DE,$A53)&gt;0,IF(ISNUMBER(SEARCH("[済]",INDEX(Material_Detail!$D:$DC,MATCH($A53,Material_Detail!$DE:$DE,0)+1,45))),0,IFERROR(INDEX(Material_Detail!$D:$DC,MATCH($A53,Material_Detail!$DE:$DE,0),45),0)),SUMIFS(T_Shipments[Confirmed_Qty],T_Shipments[Part Name],$A53,T_Shipments[Effective_Week],45))</f>
        <v/>
      </c>
      <c r="AU53">
        <f>IF(COUNTIF(Material_Detail!$DE:$DE,$A53)&gt;0,IF(ISNUMBER(SEARCH("[済]",INDEX(Material_Detail!$D:$DC,MATCH($A53,Material_Detail!$DE:$DE,0)+1,46))),0,IFERROR(INDEX(Material_Detail!$D:$DC,MATCH($A53,Material_Detail!$DE:$DE,0),46),0)),SUMIFS(T_Shipments[Confirmed_Qty],T_Shipments[Part Name],$A53,T_Shipments[Effective_Week],46))</f>
        <v/>
      </c>
      <c r="AV53">
        <f>IF(COUNTIF(Material_Detail!$DE:$DE,$A53)&gt;0,IF(ISNUMBER(SEARCH("[済]",INDEX(Material_Detail!$D:$DC,MATCH($A53,Material_Detail!$DE:$DE,0)+1,47))),0,IFERROR(INDEX(Material_Detail!$D:$DC,MATCH($A53,Material_Detail!$DE:$DE,0),47),0)),SUMIFS(T_Shipments[Confirmed_Qty],T_Shipments[Part Name],$A53,T_Shipments[Effective_Week],47))</f>
        <v/>
      </c>
      <c r="AW53">
        <f>IF(COUNTIF(Material_Detail!$DE:$DE,$A53)&gt;0,IF(ISNUMBER(SEARCH("[済]",INDEX(Material_Detail!$D:$DC,MATCH($A53,Material_Detail!$DE:$DE,0)+1,48))),0,IFERROR(INDEX(Material_Detail!$D:$DC,MATCH($A53,Material_Detail!$DE:$DE,0),48),0)),SUMIFS(T_Shipments[Confirmed_Qty],T_Shipments[Part Name],$A53,T_Shipments[Effective_Week],48))</f>
        <v/>
      </c>
      <c r="AX53">
        <f>IF(COUNTIF(Material_Detail!$DE:$DE,$A53)&gt;0,IF(ISNUMBER(SEARCH("[済]",INDEX(Material_Detail!$D:$DC,MATCH($A53,Material_Detail!$DE:$DE,0)+1,49))),0,IFERROR(INDEX(Material_Detail!$D:$DC,MATCH($A53,Material_Detail!$DE:$DE,0),49),0)),SUMIFS(T_Shipments[Confirmed_Qty],T_Shipments[Part Name],$A53,T_Shipments[Effective_Week],49))</f>
        <v/>
      </c>
      <c r="AY53">
        <f>IF(COUNTIF(Material_Detail!$DE:$DE,$A53)&gt;0,IF(ISNUMBER(SEARCH("[済]",INDEX(Material_Detail!$D:$DC,MATCH($A53,Material_Detail!$DE:$DE,0)+1,50))),0,IFERROR(INDEX(Material_Detail!$D:$DC,MATCH($A53,Material_Detail!$DE:$DE,0),50),0)),SUMIFS(T_Shipments[Confirmed_Qty],T_Shipments[Part Name],$A53,T_Shipments[Effective_Week],50))</f>
        <v/>
      </c>
      <c r="AZ53">
        <f>IF(COUNTIF(Material_Detail!$DE:$DE,$A53)&gt;0,IF(ISNUMBER(SEARCH("[済]",INDEX(Material_Detail!$D:$DC,MATCH($A53,Material_Detail!$DE:$DE,0)+1,51))),0,IFERROR(INDEX(Material_Detail!$D:$DC,MATCH($A53,Material_Detail!$DE:$DE,0),51),0)),SUMIFS(T_Shipments[Confirmed_Qty],T_Shipments[Part Name],$A53,T_Shipments[Effective_Week],51))</f>
        <v/>
      </c>
      <c r="BA53">
        <f>IF(COUNTIF(Material_Detail!$DE:$DE,$A53)&gt;0,IF(ISNUMBER(SEARCH("[済]",INDEX(Material_Detail!$D:$DC,MATCH($A53,Material_Detail!$DE:$DE,0)+1,52))),0,IFERROR(INDEX(Material_Detail!$D:$DC,MATCH($A53,Material_Detail!$DE:$DE,0),52),0)),SUMIFS(T_Shipments[Confirmed_Qty],T_Shipments[Part Name],$A53,T_Shipments[Effective_Week],52))</f>
        <v/>
      </c>
      <c r="BB53">
        <f>IF(COUNTIF(Material_Detail!$DE:$DE,$A53)&gt;0,IF(ISNUMBER(SEARCH("[済]",INDEX(Material_Detail!$D:$DC,MATCH($A53,Material_Detail!$DE:$DE,0)+1,53))),0,IFERROR(INDEX(Material_Detail!$D:$DC,MATCH($A53,Material_Detail!$DE:$DE,0),53),0)),SUMIFS(T_Shipments[Confirmed_Qty],T_Shipments[Part Name],$A53,T_Shipments[Effective_Week],53))</f>
        <v/>
      </c>
      <c r="BC53">
        <f>IF(COUNTIF(Material_Detail!$DE:$DE,$A53)&gt;0,IF(ISNUMBER(SEARCH("[済]",INDEX(Material_Detail!$D:$DC,MATCH($A53,Material_Detail!$DE:$DE,0)+1,54))),0,IFERROR(INDEX(Material_Detail!$D:$DC,MATCH($A53,Material_Detail!$DE:$DE,0),54),0)),SUMIFS(T_Shipments[Confirmed_Qty],T_Shipments[Part Name],$A53,T_Shipments[Effective_Week],54))</f>
        <v/>
      </c>
      <c r="BD53">
        <f>IF(COUNTIF(Material_Detail!$DE:$DE,$A53)&gt;0,IF(ISNUMBER(SEARCH("[済]",INDEX(Material_Detail!$D:$DC,MATCH($A53,Material_Detail!$DE:$DE,0)+1,55))),0,IFERROR(INDEX(Material_Detail!$D:$DC,MATCH($A53,Material_Detail!$DE:$DE,0),55),0)),SUMIFS(T_Shipments[Confirmed_Qty],T_Shipments[Part Name],$A53,T_Shipments[Effective_Week],55))</f>
        <v/>
      </c>
      <c r="BE53">
        <f>IF(COUNTIF(Material_Detail!$DE:$DE,$A53)&gt;0,IF(ISNUMBER(SEARCH("[済]",INDEX(Material_Detail!$D:$DC,MATCH($A53,Material_Detail!$DE:$DE,0)+1,56))),0,IFERROR(INDEX(Material_Detail!$D:$DC,MATCH($A53,Material_Detail!$DE:$DE,0),56),0)),SUMIFS(T_Shipments[Confirmed_Qty],T_Shipments[Part Name],$A53,T_Shipments[Effective_Week],56))</f>
        <v/>
      </c>
      <c r="BF53">
        <f>IF(COUNTIF(Material_Detail!$DE:$DE,$A53)&gt;0,IF(ISNUMBER(SEARCH("[済]",INDEX(Material_Detail!$D:$DC,MATCH($A53,Material_Detail!$DE:$DE,0)+1,57))),0,IFERROR(INDEX(Material_Detail!$D:$DC,MATCH($A53,Material_Detail!$DE:$DE,0),57),0)),SUMIFS(T_Shipments[Confirmed_Qty],T_Shipments[Part Name],$A53,T_Shipments[Effective_Week],57))</f>
        <v/>
      </c>
      <c r="BG53">
        <f>IF(COUNTIF(Material_Detail!$DE:$DE,$A53)&gt;0,IF(ISNUMBER(SEARCH("[済]",INDEX(Material_Detail!$D:$DC,MATCH($A53,Material_Detail!$DE:$DE,0)+1,58))),0,IFERROR(INDEX(Material_Detail!$D:$DC,MATCH($A53,Material_Detail!$DE:$DE,0),58),0)),SUMIFS(T_Shipments[Confirmed_Qty],T_Shipments[Part Name],$A53,T_Shipments[Effective_Week],58))</f>
        <v/>
      </c>
      <c r="BH53">
        <f>IF(COUNTIF(Material_Detail!$DE:$DE,$A53)&gt;0,IF(ISNUMBER(SEARCH("[済]",INDEX(Material_Detail!$D:$DC,MATCH($A53,Material_Detail!$DE:$DE,0)+1,59))),0,IFERROR(INDEX(Material_Detail!$D:$DC,MATCH($A53,Material_Detail!$DE:$DE,0),59),0)),SUMIFS(T_Shipments[Confirmed_Qty],T_Shipments[Part Name],$A53,T_Shipments[Effective_Week],59))</f>
        <v/>
      </c>
      <c r="BI53">
        <f>IF(COUNTIF(Material_Detail!$DE:$DE,$A53)&gt;0,IF(ISNUMBER(SEARCH("[済]",INDEX(Material_Detail!$D:$DC,MATCH($A53,Material_Detail!$DE:$DE,0)+1,60))),0,IFERROR(INDEX(Material_Detail!$D:$DC,MATCH($A53,Material_Detail!$DE:$DE,0),60),0)),SUMIFS(T_Shipments[Confirmed_Qty],T_Shipments[Part Name],$A53,T_Shipments[Effective_Week],60))</f>
        <v/>
      </c>
      <c r="BJ53">
        <f>IF(COUNTIF(Material_Detail!$DE:$DE,$A53)&gt;0,IF(ISNUMBER(SEARCH("[済]",INDEX(Material_Detail!$D:$DC,MATCH($A53,Material_Detail!$DE:$DE,0)+1,61))),0,IFERROR(INDEX(Material_Detail!$D:$DC,MATCH($A53,Material_Detail!$DE:$DE,0),61),0)),SUMIFS(T_Shipments[Confirmed_Qty],T_Shipments[Part Name],$A53,T_Shipments[Effective_Week],61))</f>
        <v/>
      </c>
      <c r="BK53">
        <f>IF(COUNTIF(Material_Detail!$DE:$DE,$A53)&gt;0,IF(ISNUMBER(SEARCH("[済]",INDEX(Material_Detail!$D:$DC,MATCH($A53,Material_Detail!$DE:$DE,0)+1,62))),0,IFERROR(INDEX(Material_Detail!$D:$DC,MATCH($A53,Material_Detail!$DE:$DE,0),62),0)),SUMIFS(T_Shipments[Confirmed_Qty],T_Shipments[Part Name],$A53,T_Shipments[Effective_Week],62))</f>
        <v/>
      </c>
      <c r="BL53">
        <f>IF(COUNTIF(Material_Detail!$DE:$DE,$A53)&gt;0,IF(ISNUMBER(SEARCH("[済]",INDEX(Material_Detail!$D:$DC,MATCH($A53,Material_Detail!$DE:$DE,0)+1,63))),0,IFERROR(INDEX(Material_Detail!$D:$DC,MATCH($A53,Material_Detail!$DE:$DE,0),63),0)),SUMIFS(T_Shipments[Confirmed_Qty],T_Shipments[Part Name],$A53,T_Shipments[Effective_Week],63))</f>
        <v/>
      </c>
      <c r="BM53">
        <f>IF(COUNTIF(Material_Detail!$DE:$DE,$A53)&gt;0,IF(ISNUMBER(SEARCH("[済]",INDEX(Material_Detail!$D:$DC,MATCH($A53,Material_Detail!$DE:$DE,0)+1,64))),0,IFERROR(INDEX(Material_Detail!$D:$DC,MATCH($A53,Material_Detail!$DE:$DE,0),64),0)),SUMIFS(T_Shipments[Confirmed_Qty],T_Shipments[Part Name],$A53,T_Shipments[Effective_Week],64))</f>
        <v/>
      </c>
      <c r="BN53">
        <f>IF(COUNTIF(Material_Detail!$DE:$DE,$A53)&gt;0,IF(ISNUMBER(SEARCH("[済]",INDEX(Material_Detail!$D:$DC,MATCH($A53,Material_Detail!$DE:$DE,0)+1,65))),0,IFERROR(INDEX(Material_Detail!$D:$DC,MATCH($A53,Material_Detail!$DE:$DE,0),65),0)),SUMIFS(T_Shipments[Confirmed_Qty],T_Shipments[Part Name],$A53,T_Shipments[Effective_Week],65))</f>
        <v/>
      </c>
      <c r="BO53">
        <f>IF(COUNTIF(Material_Detail!$DE:$DE,$A53)&gt;0,IF(ISNUMBER(SEARCH("[済]",INDEX(Material_Detail!$D:$DC,MATCH($A53,Material_Detail!$DE:$DE,0)+1,66))),0,IFERROR(INDEX(Material_Detail!$D:$DC,MATCH($A53,Material_Detail!$DE:$DE,0),66),0)),SUMIFS(T_Shipments[Confirmed_Qty],T_Shipments[Part Name],$A53,T_Shipments[Effective_Week],66))</f>
        <v/>
      </c>
      <c r="BP53">
        <f>IF(COUNTIF(Material_Detail!$DE:$DE,$A53)&gt;0,IF(ISNUMBER(SEARCH("[済]",INDEX(Material_Detail!$D:$DC,MATCH($A53,Material_Detail!$DE:$DE,0)+1,67))),0,IFERROR(INDEX(Material_Detail!$D:$DC,MATCH($A53,Material_Detail!$DE:$DE,0),67),0)),SUMIFS(T_Shipments[Confirmed_Qty],T_Shipments[Part Name],$A53,T_Shipments[Effective_Week],67))</f>
        <v/>
      </c>
      <c r="BQ53">
        <f>IF(COUNTIF(Material_Detail!$DE:$DE,$A53)&gt;0,IF(ISNUMBER(SEARCH("[済]",INDEX(Material_Detail!$D:$DC,MATCH($A53,Material_Detail!$DE:$DE,0)+1,68))),0,IFERROR(INDEX(Material_Detail!$D:$DC,MATCH($A53,Material_Detail!$DE:$DE,0),68),0)),SUMIFS(T_Shipments[Confirmed_Qty],T_Shipments[Part Name],$A53,T_Shipments[Effective_Week],68))</f>
        <v/>
      </c>
      <c r="BR53">
        <f>IF(COUNTIF(Material_Detail!$DE:$DE,$A53)&gt;0,IF(ISNUMBER(SEARCH("[済]",INDEX(Material_Detail!$D:$DC,MATCH($A53,Material_Detail!$DE:$DE,0)+1,69))),0,IFERROR(INDEX(Material_Detail!$D:$DC,MATCH($A53,Material_Detail!$DE:$DE,0),69),0)),SUMIFS(T_Shipments[Confirmed_Qty],T_Shipments[Part Name],$A53,T_Shipments[Effective_Week],69))</f>
        <v/>
      </c>
      <c r="BS53">
        <f>IF(COUNTIF(Material_Detail!$DE:$DE,$A53)&gt;0,IF(ISNUMBER(SEARCH("[済]",INDEX(Material_Detail!$D:$DC,MATCH($A53,Material_Detail!$DE:$DE,0)+1,70))),0,IFERROR(INDEX(Material_Detail!$D:$DC,MATCH($A53,Material_Detail!$DE:$DE,0),70),0)),SUMIFS(T_Shipments[Confirmed_Qty],T_Shipments[Part Name],$A53,T_Shipments[Effective_Week],70))</f>
        <v/>
      </c>
      <c r="BT53">
        <f>IF(COUNTIF(Material_Detail!$DE:$DE,$A53)&gt;0,IF(ISNUMBER(SEARCH("[済]",INDEX(Material_Detail!$D:$DC,MATCH($A53,Material_Detail!$DE:$DE,0)+1,71))),0,IFERROR(INDEX(Material_Detail!$D:$DC,MATCH($A53,Material_Detail!$DE:$DE,0),71),0)),SUMIFS(T_Shipments[Confirmed_Qty],T_Shipments[Part Name],$A53,T_Shipments[Effective_Week],71))</f>
        <v/>
      </c>
      <c r="BU53">
        <f>IF(COUNTIF(Material_Detail!$DE:$DE,$A53)&gt;0,IF(ISNUMBER(SEARCH("[済]",INDEX(Material_Detail!$D:$DC,MATCH($A53,Material_Detail!$DE:$DE,0)+1,72))),0,IFERROR(INDEX(Material_Detail!$D:$DC,MATCH($A53,Material_Detail!$DE:$DE,0),72),0)),SUMIFS(T_Shipments[Confirmed_Qty],T_Shipments[Part Name],$A53,T_Shipments[Effective_Week],72))</f>
        <v/>
      </c>
      <c r="BV53">
        <f>IF(COUNTIF(Material_Detail!$DE:$DE,$A53)&gt;0,IF(ISNUMBER(SEARCH("[済]",INDEX(Material_Detail!$D:$DC,MATCH($A53,Material_Detail!$DE:$DE,0)+1,73))),0,IFERROR(INDEX(Material_Detail!$D:$DC,MATCH($A53,Material_Detail!$DE:$DE,0),73),0)),SUMIFS(T_Shipments[Confirmed_Qty],T_Shipments[Part Name],$A53,T_Shipments[Effective_Week],73))</f>
        <v/>
      </c>
      <c r="BW53">
        <f>IF(COUNTIF(Material_Detail!$DE:$DE,$A53)&gt;0,IF(ISNUMBER(SEARCH("[済]",INDEX(Material_Detail!$D:$DC,MATCH($A53,Material_Detail!$DE:$DE,0)+1,74))),0,IFERROR(INDEX(Material_Detail!$D:$DC,MATCH($A53,Material_Detail!$DE:$DE,0),74),0)),SUMIFS(T_Shipments[Confirmed_Qty],T_Shipments[Part Name],$A53,T_Shipments[Effective_Week],74))</f>
        <v/>
      </c>
      <c r="BX53">
        <f>IF(COUNTIF(Material_Detail!$DE:$DE,$A53)&gt;0,IF(ISNUMBER(SEARCH("[済]",INDEX(Material_Detail!$D:$DC,MATCH($A53,Material_Detail!$DE:$DE,0)+1,75))),0,IFERROR(INDEX(Material_Detail!$D:$DC,MATCH($A53,Material_Detail!$DE:$DE,0),75),0)),SUMIFS(T_Shipments[Confirmed_Qty],T_Shipments[Part Name],$A53,T_Shipments[Effective_Week],75))</f>
        <v/>
      </c>
      <c r="BY53">
        <f>IF(COUNTIF(Material_Detail!$DE:$DE,$A53)&gt;0,IF(ISNUMBER(SEARCH("[済]",INDEX(Material_Detail!$D:$DC,MATCH($A53,Material_Detail!$DE:$DE,0)+1,76))),0,IFERROR(INDEX(Material_Detail!$D:$DC,MATCH($A53,Material_Detail!$DE:$DE,0),76),0)),SUMIFS(T_Shipments[Confirmed_Qty],T_Shipments[Part Name],$A53,T_Shipments[Effective_Week],76))</f>
        <v/>
      </c>
      <c r="BZ53">
        <f>IF(COUNTIF(Material_Detail!$DE:$DE,$A53)&gt;0,IF(ISNUMBER(SEARCH("[済]",INDEX(Material_Detail!$D:$DC,MATCH($A53,Material_Detail!$DE:$DE,0)+1,77))),0,IFERROR(INDEX(Material_Detail!$D:$DC,MATCH($A53,Material_Detail!$DE:$DE,0),77),0)),SUMIFS(T_Shipments[Confirmed_Qty],T_Shipments[Part Name],$A53,T_Shipments[Effective_Week],77))</f>
        <v/>
      </c>
      <c r="CA53">
        <f>IF(COUNTIF(Material_Detail!$DE:$DE,$A53)&gt;0,IF(ISNUMBER(SEARCH("[済]",INDEX(Material_Detail!$D:$DC,MATCH($A53,Material_Detail!$DE:$DE,0)+1,78))),0,IFERROR(INDEX(Material_Detail!$D:$DC,MATCH($A53,Material_Detail!$DE:$DE,0),78),0)),SUMIFS(T_Shipments[Confirmed_Qty],T_Shipments[Part Name],$A53,T_Shipments[Effective_Week],78))</f>
        <v/>
      </c>
      <c r="CB53">
        <f>IF(COUNTIF(Material_Detail!$DE:$DE,$A53)&gt;0,IF(ISNUMBER(SEARCH("[済]",INDEX(Material_Detail!$D:$DC,MATCH($A53,Material_Detail!$DE:$DE,0)+1,79))),0,IFERROR(INDEX(Material_Detail!$D:$DC,MATCH($A53,Material_Detail!$DE:$DE,0),79),0)),SUMIFS(T_Shipments[Confirmed_Qty],T_Shipments[Part Name],$A53,T_Shipments[Effective_Week],79))</f>
        <v/>
      </c>
      <c r="CC53">
        <f>IF(COUNTIF(Material_Detail!$DE:$DE,$A53)&gt;0,IF(ISNUMBER(SEARCH("[済]",INDEX(Material_Detail!$D:$DC,MATCH($A53,Material_Detail!$DE:$DE,0)+1,80))),0,IFERROR(INDEX(Material_Detail!$D:$DC,MATCH($A53,Material_Detail!$DE:$DE,0),80),0)),SUMIFS(T_Shipments[Confirmed_Qty],T_Shipments[Part Name],$A53,T_Shipments[Effective_Week],80))</f>
        <v/>
      </c>
      <c r="CD53">
        <f>IF(COUNTIF(Material_Detail!$DE:$DE,$A53)&gt;0,IF(ISNUMBER(SEARCH("[済]",INDEX(Material_Detail!$D:$DC,MATCH($A53,Material_Detail!$DE:$DE,0)+1,81))),0,IFERROR(INDEX(Material_Detail!$D:$DC,MATCH($A53,Material_Detail!$DE:$DE,0),81),0)),SUMIFS(T_Shipments[Confirmed_Qty],T_Shipments[Part Name],$A53,T_Shipments[Effective_Week],81))</f>
        <v/>
      </c>
      <c r="CE53">
        <f>IF(COUNTIF(Material_Detail!$DE:$DE,$A53)&gt;0,IF(ISNUMBER(SEARCH("[済]",INDEX(Material_Detail!$D:$DC,MATCH($A53,Material_Detail!$DE:$DE,0)+1,82))),0,IFERROR(INDEX(Material_Detail!$D:$DC,MATCH($A53,Material_Detail!$DE:$DE,0),82),0)),SUMIFS(T_Shipments[Confirmed_Qty],T_Shipments[Part Name],$A53,T_Shipments[Effective_Week],82))</f>
        <v/>
      </c>
      <c r="CF53">
        <f>IF(COUNTIF(Material_Detail!$DE:$DE,$A53)&gt;0,IF(ISNUMBER(SEARCH("[済]",INDEX(Material_Detail!$D:$DC,MATCH($A53,Material_Detail!$DE:$DE,0)+1,83))),0,IFERROR(INDEX(Material_Detail!$D:$DC,MATCH($A53,Material_Detail!$DE:$DE,0),83),0)),SUMIFS(T_Shipments[Confirmed_Qty],T_Shipments[Part Name],$A53,T_Shipments[Effective_Week],83))</f>
        <v/>
      </c>
      <c r="CG53">
        <f>IF(COUNTIF(Material_Detail!$DE:$DE,$A53)&gt;0,IF(ISNUMBER(SEARCH("[済]",INDEX(Material_Detail!$D:$DC,MATCH($A53,Material_Detail!$DE:$DE,0)+1,84))),0,IFERROR(INDEX(Material_Detail!$D:$DC,MATCH($A53,Material_Detail!$DE:$DE,0),84),0)),SUMIFS(T_Shipments[Confirmed_Qty],T_Shipments[Part Name],$A53,T_Shipments[Effective_Week],84))</f>
        <v/>
      </c>
      <c r="CH53">
        <f>IF(COUNTIF(Material_Detail!$DE:$DE,$A53)&gt;0,IF(ISNUMBER(SEARCH("[済]",INDEX(Material_Detail!$D:$DC,MATCH($A53,Material_Detail!$DE:$DE,0)+1,85))),0,IFERROR(INDEX(Material_Detail!$D:$DC,MATCH($A53,Material_Detail!$DE:$DE,0),85),0)),SUMIFS(T_Shipments[Confirmed_Qty],T_Shipments[Part Name],$A53,T_Shipments[Effective_Week],85))</f>
        <v/>
      </c>
      <c r="CI53">
        <f>IF(COUNTIF(Material_Detail!$DE:$DE,$A53)&gt;0,IF(ISNUMBER(SEARCH("[済]",INDEX(Material_Detail!$D:$DC,MATCH($A53,Material_Detail!$DE:$DE,0)+1,86))),0,IFERROR(INDEX(Material_Detail!$D:$DC,MATCH($A53,Material_Detail!$DE:$DE,0),86),0)),SUMIFS(T_Shipments[Confirmed_Qty],T_Shipments[Part Name],$A53,T_Shipments[Effective_Week],86))</f>
        <v/>
      </c>
      <c r="CJ53">
        <f>IF(COUNTIF(Material_Detail!$DE:$DE,$A53)&gt;0,IF(ISNUMBER(SEARCH("[済]",INDEX(Material_Detail!$D:$DC,MATCH($A53,Material_Detail!$DE:$DE,0)+1,87))),0,IFERROR(INDEX(Material_Detail!$D:$DC,MATCH($A53,Material_Detail!$DE:$DE,0),87),0)),SUMIFS(T_Shipments[Confirmed_Qty],T_Shipments[Part Name],$A53,T_Shipments[Effective_Week],87))</f>
        <v/>
      </c>
      <c r="CK53">
        <f>IF(COUNTIF(Material_Detail!$DE:$DE,$A53)&gt;0,IF(ISNUMBER(SEARCH("[済]",INDEX(Material_Detail!$D:$DC,MATCH($A53,Material_Detail!$DE:$DE,0)+1,88))),0,IFERROR(INDEX(Material_Detail!$D:$DC,MATCH($A53,Material_Detail!$DE:$DE,0),88),0)),SUMIFS(T_Shipments[Confirmed_Qty],T_Shipments[Part Name],$A53,T_Shipments[Effective_Week],88))</f>
        <v/>
      </c>
      <c r="CL53">
        <f>IF(COUNTIF(Material_Detail!$DE:$DE,$A53)&gt;0,IF(ISNUMBER(SEARCH("[済]",INDEX(Material_Detail!$D:$DC,MATCH($A53,Material_Detail!$DE:$DE,0)+1,89))),0,IFERROR(INDEX(Material_Detail!$D:$DC,MATCH($A53,Material_Detail!$DE:$DE,0),89),0)),SUMIFS(T_Shipments[Confirmed_Qty],T_Shipments[Part Name],$A53,T_Shipments[Effective_Week],89))</f>
        <v/>
      </c>
      <c r="CM53">
        <f>IF(COUNTIF(Material_Detail!$DE:$DE,$A53)&gt;0,IF(ISNUMBER(SEARCH("[済]",INDEX(Material_Detail!$D:$DC,MATCH($A53,Material_Detail!$DE:$DE,0)+1,90))),0,IFERROR(INDEX(Material_Detail!$D:$DC,MATCH($A53,Material_Detail!$DE:$DE,0),90),0)),SUMIFS(T_Shipments[Confirmed_Qty],T_Shipments[Part Name],$A53,T_Shipments[Effective_Week],90))</f>
        <v/>
      </c>
      <c r="CN53">
        <f>IF(COUNTIF(Material_Detail!$DE:$DE,$A53)&gt;0,IF(ISNUMBER(SEARCH("[済]",INDEX(Material_Detail!$D:$DC,MATCH($A53,Material_Detail!$DE:$DE,0)+1,91))),0,IFERROR(INDEX(Material_Detail!$D:$DC,MATCH($A53,Material_Detail!$DE:$DE,0),91),0)),SUMIFS(T_Shipments[Confirmed_Qty],T_Shipments[Part Name],$A53,T_Shipments[Effective_Week],91))</f>
        <v/>
      </c>
      <c r="CO53">
        <f>IF(COUNTIF(Material_Detail!$DE:$DE,$A53)&gt;0,IF(ISNUMBER(SEARCH("[済]",INDEX(Material_Detail!$D:$DC,MATCH($A53,Material_Detail!$DE:$DE,0)+1,92))),0,IFERROR(INDEX(Material_Detail!$D:$DC,MATCH($A53,Material_Detail!$DE:$DE,0),92),0)),SUMIFS(T_Shipments[Confirmed_Qty],T_Shipments[Part Name],$A53,T_Shipments[Effective_Week],92))</f>
        <v/>
      </c>
      <c r="CP53">
        <f>IF(COUNTIF(Material_Detail!$DE:$DE,$A53)&gt;0,IF(ISNUMBER(SEARCH("[済]",INDEX(Material_Detail!$D:$DC,MATCH($A53,Material_Detail!$DE:$DE,0)+1,93))),0,IFERROR(INDEX(Material_Detail!$D:$DC,MATCH($A53,Material_Detail!$DE:$DE,0),93),0)),SUMIFS(T_Shipments[Confirmed_Qty],T_Shipments[Part Name],$A53,T_Shipments[Effective_Week],93))</f>
        <v/>
      </c>
      <c r="CQ53">
        <f>IF(COUNTIF(Material_Detail!$DE:$DE,$A53)&gt;0,IF(ISNUMBER(SEARCH("[済]",INDEX(Material_Detail!$D:$DC,MATCH($A53,Material_Detail!$DE:$DE,0)+1,94))),0,IFERROR(INDEX(Material_Detail!$D:$DC,MATCH($A53,Material_Detail!$DE:$DE,0),94),0)),SUMIFS(T_Shipments[Confirmed_Qty],T_Shipments[Part Name],$A53,T_Shipments[Effective_Week],94))</f>
        <v/>
      </c>
      <c r="CR53">
        <f>IF(COUNTIF(Material_Detail!$DE:$DE,$A53)&gt;0,IF(ISNUMBER(SEARCH("[済]",INDEX(Material_Detail!$D:$DC,MATCH($A53,Material_Detail!$DE:$DE,0)+1,95))),0,IFERROR(INDEX(Material_Detail!$D:$DC,MATCH($A53,Material_Detail!$DE:$DE,0),95),0)),SUMIFS(T_Shipments[Confirmed_Qty],T_Shipments[Part Name],$A53,T_Shipments[Effective_Week],95))</f>
        <v/>
      </c>
      <c r="CS53">
        <f>IF(COUNTIF(Material_Detail!$DE:$DE,$A53)&gt;0,IF(ISNUMBER(SEARCH("[済]",INDEX(Material_Detail!$D:$DC,MATCH($A53,Material_Detail!$DE:$DE,0)+1,96))),0,IFERROR(INDEX(Material_Detail!$D:$DC,MATCH($A53,Material_Detail!$DE:$DE,0),96),0)),SUMIFS(T_Shipments[Confirmed_Qty],T_Shipments[Part Name],$A53,T_Shipments[Effective_Week],96))</f>
        <v/>
      </c>
      <c r="CT53">
        <f>IF(COUNTIF(Material_Detail!$DE:$DE,$A53)&gt;0,IF(ISNUMBER(SEARCH("[済]",INDEX(Material_Detail!$D:$DC,MATCH($A53,Material_Detail!$DE:$DE,0)+1,97))),0,IFERROR(INDEX(Material_Detail!$D:$DC,MATCH($A53,Material_Detail!$DE:$DE,0),97),0)),SUMIFS(T_Shipments[Confirmed_Qty],T_Shipments[Part Name],$A53,T_Shipments[Effective_Week],97))</f>
        <v/>
      </c>
      <c r="CU53">
        <f>IF(COUNTIF(Material_Detail!$DE:$DE,$A53)&gt;0,IF(ISNUMBER(SEARCH("[済]",INDEX(Material_Detail!$D:$DC,MATCH($A53,Material_Detail!$DE:$DE,0)+1,98))),0,IFERROR(INDEX(Material_Detail!$D:$DC,MATCH($A53,Material_Detail!$DE:$DE,0),98),0)),SUMIFS(T_Shipments[Confirmed_Qty],T_Shipments[Part Name],$A53,T_Shipments[Effective_Week],98))</f>
        <v/>
      </c>
      <c r="CV53">
        <f>IF(COUNTIF(Material_Detail!$DE:$DE,$A53)&gt;0,IF(ISNUMBER(SEARCH("[済]",INDEX(Material_Detail!$D:$DC,MATCH($A53,Material_Detail!$DE:$DE,0)+1,99))),0,IFERROR(INDEX(Material_Detail!$D:$DC,MATCH($A53,Material_Detail!$DE:$DE,0),99),0)),SUMIFS(T_Shipments[Confirmed_Qty],T_Shipments[Part Name],$A53,T_Shipments[Effective_Week],99))</f>
        <v/>
      </c>
      <c r="CW53">
        <f>IF(COUNTIF(Material_Detail!$DE:$DE,$A53)&gt;0,IF(ISNUMBER(SEARCH("[済]",INDEX(Material_Detail!$D:$DC,MATCH($A53,Material_Detail!$DE:$DE,0)+1,100))),0,IFERROR(INDEX(Material_Detail!$D:$DC,MATCH($A53,Material_Detail!$DE:$DE,0),100),0)),SUMIFS(T_Shipments[Confirmed_Qty],T_Shipments[Part Name],$A53,T_Shipments[Effective_Week],100))</f>
        <v/>
      </c>
      <c r="CX53">
        <f>IF(COUNTIF(Material_Detail!$DE:$DE,$A53)&gt;0,IF(ISNUMBER(SEARCH("[済]",INDEX(Material_Detail!$D:$DC,MATCH($A53,Material_Detail!$DE:$DE,0)+1,101))),0,IFERROR(INDEX(Material_Detail!$D:$DC,MATCH($A53,Material_Detail!$DE:$DE,0),101),0)),SUMIFS(T_Shipments[Confirmed_Qty],T_Shipments[Part Name],$A53,T_Shipments[Effective_Week],101))</f>
        <v/>
      </c>
      <c r="CY53">
        <f>IF(COUNTIF(Material_Detail!$DE:$DE,$A53)&gt;0,IF(ISNUMBER(SEARCH("[済]",INDEX(Material_Detail!$D:$DC,MATCH($A53,Material_Detail!$DE:$DE,0)+1,102))),0,IFERROR(INDEX(Material_Detail!$D:$DC,MATCH($A53,Material_Detail!$DE:$DE,0),102),0)),SUMIFS(T_Shipments[Confirmed_Qty],T_Shipments[Part Name],$A53,T_Shipments[Effective_Week],102))</f>
        <v/>
      </c>
      <c r="CZ53">
        <f>IF(COUNTIF(Material_Detail!$DE:$DE,$A53)&gt;0,IF(ISNUMBER(SEARCH("[済]",INDEX(Material_Detail!$D:$DC,MATCH($A53,Material_Detail!$DE:$DE,0)+1,103))),0,IFERROR(INDEX(Material_Detail!$D:$DC,MATCH($A53,Material_Detail!$DE:$DE,0),103),0)),SUMIFS(T_Shipments[Confirmed_Qty],T_Shipments[Part Name],$A53,T_Shipments[Effective_Week],103))</f>
        <v/>
      </c>
      <c r="DA53">
        <f>IF(COUNTIF(Material_Detail!$DE:$DE,$A53)&gt;0,IF(ISNUMBER(SEARCH("[済]",INDEX(Material_Detail!$D:$DC,MATCH($A53,Material_Detail!$DE:$DE,0)+1,104))),0,IFERROR(INDEX(Material_Detail!$D:$DC,MATCH($A53,Material_Detail!$DE:$DE,0),104),0)),SUMIFS(T_Shipments[Confirmed_Qty],T_Shipments[Part Name],$A53,T_Shipments[Effective_Week],104))</f>
        <v/>
      </c>
    </row>
    <row r="54">
      <c r="A54" t="inlineStr">
        <is>
          <t>18456-50061</t>
        </is>
      </c>
      <c r="B54">
        <f>IF(COUNTIF(Material_Detail!$DE:$DE,$A54)&gt;0,IF(ISNUMBER(SEARCH("[済]",INDEX(Material_Detail!$D:$DC,MATCH($A54,Material_Detail!$DE:$DE,0)+1,1))),0,IFERROR(INDEX(Material_Detail!$D:$DC,MATCH($A54,Material_Detail!$DE:$DE,0),1),0)),SUMIFS(T_Shipments[Confirmed_Qty],T_Shipments[Part Name],$A54,T_Shipments[Effective_Week],1))</f>
        <v/>
      </c>
      <c r="C54">
        <f>IF(COUNTIF(Material_Detail!$DE:$DE,$A54)&gt;0,IF(ISNUMBER(SEARCH("[済]",INDEX(Material_Detail!$D:$DC,MATCH($A54,Material_Detail!$DE:$DE,0)+1,2))),0,IFERROR(INDEX(Material_Detail!$D:$DC,MATCH($A54,Material_Detail!$DE:$DE,0),2),0)),SUMIFS(T_Shipments[Confirmed_Qty],T_Shipments[Part Name],$A54,T_Shipments[Effective_Week],2))</f>
        <v/>
      </c>
      <c r="D54">
        <f>IF(COUNTIF(Material_Detail!$DE:$DE,$A54)&gt;0,IF(ISNUMBER(SEARCH("[済]",INDEX(Material_Detail!$D:$DC,MATCH($A54,Material_Detail!$DE:$DE,0)+1,3))),0,IFERROR(INDEX(Material_Detail!$D:$DC,MATCH($A54,Material_Detail!$DE:$DE,0),3),0)),SUMIFS(T_Shipments[Confirmed_Qty],T_Shipments[Part Name],$A54,T_Shipments[Effective_Week],3))</f>
        <v/>
      </c>
      <c r="E54">
        <f>IF(COUNTIF(Material_Detail!$DE:$DE,$A54)&gt;0,IF(ISNUMBER(SEARCH("[済]",INDEX(Material_Detail!$D:$DC,MATCH($A54,Material_Detail!$DE:$DE,0)+1,4))),0,IFERROR(INDEX(Material_Detail!$D:$DC,MATCH($A54,Material_Detail!$DE:$DE,0),4),0)),SUMIFS(T_Shipments[Confirmed_Qty],T_Shipments[Part Name],$A54,T_Shipments[Effective_Week],4))</f>
        <v/>
      </c>
      <c r="F54">
        <f>IF(COUNTIF(Material_Detail!$DE:$DE,$A54)&gt;0,IF(ISNUMBER(SEARCH("[済]",INDEX(Material_Detail!$D:$DC,MATCH($A54,Material_Detail!$DE:$DE,0)+1,5))),0,IFERROR(INDEX(Material_Detail!$D:$DC,MATCH($A54,Material_Detail!$DE:$DE,0),5),0)),SUMIFS(T_Shipments[Confirmed_Qty],T_Shipments[Part Name],$A54,T_Shipments[Effective_Week],5))</f>
        <v/>
      </c>
      <c r="G54">
        <f>IF(COUNTIF(Material_Detail!$DE:$DE,$A54)&gt;0,IF(ISNUMBER(SEARCH("[済]",INDEX(Material_Detail!$D:$DC,MATCH($A54,Material_Detail!$DE:$DE,0)+1,6))),0,IFERROR(INDEX(Material_Detail!$D:$DC,MATCH($A54,Material_Detail!$DE:$DE,0),6),0)),SUMIFS(T_Shipments[Confirmed_Qty],T_Shipments[Part Name],$A54,T_Shipments[Effective_Week],6))</f>
        <v/>
      </c>
      <c r="H54">
        <f>IF(COUNTIF(Material_Detail!$DE:$DE,$A54)&gt;0,IF(ISNUMBER(SEARCH("[済]",INDEX(Material_Detail!$D:$DC,MATCH($A54,Material_Detail!$DE:$DE,0)+1,7))),0,IFERROR(INDEX(Material_Detail!$D:$DC,MATCH($A54,Material_Detail!$DE:$DE,0),7),0)),SUMIFS(T_Shipments[Confirmed_Qty],T_Shipments[Part Name],$A54,T_Shipments[Effective_Week],7))</f>
        <v/>
      </c>
      <c r="I54">
        <f>IF(COUNTIF(Material_Detail!$DE:$DE,$A54)&gt;0,IF(ISNUMBER(SEARCH("[済]",INDEX(Material_Detail!$D:$DC,MATCH($A54,Material_Detail!$DE:$DE,0)+1,8))),0,IFERROR(INDEX(Material_Detail!$D:$DC,MATCH($A54,Material_Detail!$DE:$DE,0),8),0)),SUMIFS(T_Shipments[Confirmed_Qty],T_Shipments[Part Name],$A54,T_Shipments[Effective_Week],8))</f>
        <v/>
      </c>
      <c r="J54">
        <f>IF(COUNTIF(Material_Detail!$DE:$DE,$A54)&gt;0,IF(ISNUMBER(SEARCH("[済]",INDEX(Material_Detail!$D:$DC,MATCH($A54,Material_Detail!$DE:$DE,0)+1,9))),0,IFERROR(INDEX(Material_Detail!$D:$DC,MATCH($A54,Material_Detail!$DE:$DE,0),9),0)),SUMIFS(T_Shipments[Confirmed_Qty],T_Shipments[Part Name],$A54,T_Shipments[Effective_Week],9))</f>
        <v/>
      </c>
      <c r="K54">
        <f>IF(COUNTIF(Material_Detail!$DE:$DE,$A54)&gt;0,IF(ISNUMBER(SEARCH("[済]",INDEX(Material_Detail!$D:$DC,MATCH($A54,Material_Detail!$DE:$DE,0)+1,10))),0,IFERROR(INDEX(Material_Detail!$D:$DC,MATCH($A54,Material_Detail!$DE:$DE,0),10),0)),SUMIFS(T_Shipments[Confirmed_Qty],T_Shipments[Part Name],$A54,T_Shipments[Effective_Week],10))</f>
        <v/>
      </c>
      <c r="L54">
        <f>IF(COUNTIF(Material_Detail!$DE:$DE,$A54)&gt;0,IF(ISNUMBER(SEARCH("[済]",INDEX(Material_Detail!$D:$DC,MATCH($A54,Material_Detail!$DE:$DE,0)+1,11))),0,IFERROR(INDEX(Material_Detail!$D:$DC,MATCH($A54,Material_Detail!$DE:$DE,0),11),0)),SUMIFS(T_Shipments[Confirmed_Qty],T_Shipments[Part Name],$A54,T_Shipments[Effective_Week],11))</f>
        <v/>
      </c>
      <c r="M54">
        <f>IF(COUNTIF(Material_Detail!$DE:$DE,$A54)&gt;0,IF(ISNUMBER(SEARCH("[済]",INDEX(Material_Detail!$D:$DC,MATCH($A54,Material_Detail!$DE:$DE,0)+1,12))),0,IFERROR(INDEX(Material_Detail!$D:$DC,MATCH($A54,Material_Detail!$DE:$DE,0),12),0)),SUMIFS(T_Shipments[Confirmed_Qty],T_Shipments[Part Name],$A54,T_Shipments[Effective_Week],12))</f>
        <v/>
      </c>
      <c r="N54">
        <f>IF(COUNTIF(Material_Detail!$DE:$DE,$A54)&gt;0,IF(ISNUMBER(SEARCH("[済]",INDEX(Material_Detail!$D:$DC,MATCH($A54,Material_Detail!$DE:$DE,0)+1,13))),0,IFERROR(INDEX(Material_Detail!$D:$DC,MATCH($A54,Material_Detail!$DE:$DE,0),13),0)),SUMIFS(T_Shipments[Confirmed_Qty],T_Shipments[Part Name],$A54,T_Shipments[Effective_Week],13))</f>
        <v/>
      </c>
      <c r="O54">
        <f>IF(COUNTIF(Material_Detail!$DE:$DE,$A54)&gt;0,IF(ISNUMBER(SEARCH("[済]",INDEX(Material_Detail!$D:$DC,MATCH($A54,Material_Detail!$DE:$DE,0)+1,14))),0,IFERROR(INDEX(Material_Detail!$D:$DC,MATCH($A54,Material_Detail!$DE:$DE,0),14),0)),SUMIFS(T_Shipments[Confirmed_Qty],T_Shipments[Part Name],$A54,T_Shipments[Effective_Week],14))</f>
        <v/>
      </c>
      <c r="P54">
        <f>IF(COUNTIF(Material_Detail!$DE:$DE,$A54)&gt;0,IF(ISNUMBER(SEARCH("[済]",INDEX(Material_Detail!$D:$DC,MATCH($A54,Material_Detail!$DE:$DE,0)+1,15))),0,IFERROR(INDEX(Material_Detail!$D:$DC,MATCH($A54,Material_Detail!$DE:$DE,0),15),0)),SUMIFS(T_Shipments[Confirmed_Qty],T_Shipments[Part Name],$A54,T_Shipments[Effective_Week],15))</f>
        <v/>
      </c>
      <c r="Q54">
        <f>IF(COUNTIF(Material_Detail!$DE:$DE,$A54)&gt;0,IF(ISNUMBER(SEARCH("[済]",INDEX(Material_Detail!$D:$DC,MATCH($A54,Material_Detail!$DE:$DE,0)+1,16))),0,IFERROR(INDEX(Material_Detail!$D:$DC,MATCH($A54,Material_Detail!$DE:$DE,0),16),0)),SUMIFS(T_Shipments[Confirmed_Qty],T_Shipments[Part Name],$A54,T_Shipments[Effective_Week],16))</f>
        <v/>
      </c>
      <c r="R54">
        <f>IF(COUNTIF(Material_Detail!$DE:$DE,$A54)&gt;0,IF(ISNUMBER(SEARCH("[済]",INDEX(Material_Detail!$D:$DC,MATCH($A54,Material_Detail!$DE:$DE,0)+1,17))),0,IFERROR(INDEX(Material_Detail!$D:$DC,MATCH($A54,Material_Detail!$DE:$DE,0),17),0)),SUMIFS(T_Shipments[Confirmed_Qty],T_Shipments[Part Name],$A54,T_Shipments[Effective_Week],17))</f>
        <v/>
      </c>
      <c r="S54">
        <f>IF(COUNTIF(Material_Detail!$DE:$DE,$A54)&gt;0,IF(ISNUMBER(SEARCH("[済]",INDEX(Material_Detail!$D:$DC,MATCH($A54,Material_Detail!$DE:$DE,0)+1,18))),0,IFERROR(INDEX(Material_Detail!$D:$DC,MATCH($A54,Material_Detail!$DE:$DE,0),18),0)),SUMIFS(T_Shipments[Confirmed_Qty],T_Shipments[Part Name],$A54,T_Shipments[Effective_Week],18))</f>
        <v/>
      </c>
      <c r="T54">
        <f>IF(COUNTIF(Material_Detail!$DE:$DE,$A54)&gt;0,IF(ISNUMBER(SEARCH("[済]",INDEX(Material_Detail!$D:$DC,MATCH($A54,Material_Detail!$DE:$DE,0)+1,19))),0,IFERROR(INDEX(Material_Detail!$D:$DC,MATCH($A54,Material_Detail!$DE:$DE,0),19),0)),SUMIFS(T_Shipments[Confirmed_Qty],T_Shipments[Part Name],$A54,T_Shipments[Effective_Week],19))</f>
        <v/>
      </c>
      <c r="U54">
        <f>IF(COUNTIF(Material_Detail!$DE:$DE,$A54)&gt;0,IF(ISNUMBER(SEARCH("[済]",INDEX(Material_Detail!$D:$DC,MATCH($A54,Material_Detail!$DE:$DE,0)+1,20))),0,IFERROR(INDEX(Material_Detail!$D:$DC,MATCH($A54,Material_Detail!$DE:$DE,0),20),0)),SUMIFS(T_Shipments[Confirmed_Qty],T_Shipments[Part Name],$A54,T_Shipments[Effective_Week],20))</f>
        <v/>
      </c>
      <c r="V54">
        <f>IF(COUNTIF(Material_Detail!$DE:$DE,$A54)&gt;0,IF(ISNUMBER(SEARCH("[済]",INDEX(Material_Detail!$D:$DC,MATCH($A54,Material_Detail!$DE:$DE,0)+1,21))),0,IFERROR(INDEX(Material_Detail!$D:$DC,MATCH($A54,Material_Detail!$DE:$DE,0),21),0)),SUMIFS(T_Shipments[Confirmed_Qty],T_Shipments[Part Name],$A54,T_Shipments[Effective_Week],21))</f>
        <v/>
      </c>
      <c r="W54">
        <f>IF(COUNTIF(Material_Detail!$DE:$DE,$A54)&gt;0,IF(ISNUMBER(SEARCH("[済]",INDEX(Material_Detail!$D:$DC,MATCH($A54,Material_Detail!$DE:$DE,0)+1,22))),0,IFERROR(INDEX(Material_Detail!$D:$DC,MATCH($A54,Material_Detail!$DE:$DE,0),22),0)),SUMIFS(T_Shipments[Confirmed_Qty],T_Shipments[Part Name],$A54,T_Shipments[Effective_Week],22))</f>
        <v/>
      </c>
      <c r="X54">
        <f>IF(COUNTIF(Material_Detail!$DE:$DE,$A54)&gt;0,IF(ISNUMBER(SEARCH("[済]",INDEX(Material_Detail!$D:$DC,MATCH($A54,Material_Detail!$DE:$DE,0)+1,23))),0,IFERROR(INDEX(Material_Detail!$D:$DC,MATCH($A54,Material_Detail!$DE:$DE,0),23),0)),SUMIFS(T_Shipments[Confirmed_Qty],T_Shipments[Part Name],$A54,T_Shipments[Effective_Week],23))</f>
        <v/>
      </c>
      <c r="Y54">
        <f>IF(COUNTIF(Material_Detail!$DE:$DE,$A54)&gt;0,IF(ISNUMBER(SEARCH("[済]",INDEX(Material_Detail!$D:$DC,MATCH($A54,Material_Detail!$DE:$DE,0)+1,24))),0,IFERROR(INDEX(Material_Detail!$D:$DC,MATCH($A54,Material_Detail!$DE:$DE,0),24),0)),SUMIFS(T_Shipments[Confirmed_Qty],T_Shipments[Part Name],$A54,T_Shipments[Effective_Week],24))</f>
        <v/>
      </c>
      <c r="Z54">
        <f>IF(COUNTIF(Material_Detail!$DE:$DE,$A54)&gt;0,IF(ISNUMBER(SEARCH("[済]",INDEX(Material_Detail!$D:$DC,MATCH($A54,Material_Detail!$DE:$DE,0)+1,25))),0,IFERROR(INDEX(Material_Detail!$D:$DC,MATCH($A54,Material_Detail!$DE:$DE,0),25),0)),SUMIFS(T_Shipments[Confirmed_Qty],T_Shipments[Part Name],$A54,T_Shipments[Effective_Week],25))</f>
        <v/>
      </c>
      <c r="AA54">
        <f>IF(COUNTIF(Material_Detail!$DE:$DE,$A54)&gt;0,IF(ISNUMBER(SEARCH("[済]",INDEX(Material_Detail!$D:$DC,MATCH($A54,Material_Detail!$DE:$DE,0)+1,26))),0,IFERROR(INDEX(Material_Detail!$D:$DC,MATCH($A54,Material_Detail!$DE:$DE,0),26),0)),SUMIFS(T_Shipments[Confirmed_Qty],T_Shipments[Part Name],$A54,T_Shipments[Effective_Week],26))</f>
        <v/>
      </c>
      <c r="AB54">
        <f>IF(COUNTIF(Material_Detail!$DE:$DE,$A54)&gt;0,IF(ISNUMBER(SEARCH("[済]",INDEX(Material_Detail!$D:$DC,MATCH($A54,Material_Detail!$DE:$DE,0)+1,27))),0,IFERROR(INDEX(Material_Detail!$D:$DC,MATCH($A54,Material_Detail!$DE:$DE,0),27),0)),SUMIFS(T_Shipments[Confirmed_Qty],T_Shipments[Part Name],$A54,T_Shipments[Effective_Week],27))</f>
        <v/>
      </c>
      <c r="AC54">
        <f>IF(COUNTIF(Material_Detail!$DE:$DE,$A54)&gt;0,IF(ISNUMBER(SEARCH("[済]",INDEX(Material_Detail!$D:$DC,MATCH($A54,Material_Detail!$DE:$DE,0)+1,28))),0,IFERROR(INDEX(Material_Detail!$D:$DC,MATCH($A54,Material_Detail!$DE:$DE,0),28),0)),SUMIFS(T_Shipments[Confirmed_Qty],T_Shipments[Part Name],$A54,T_Shipments[Effective_Week],28))</f>
        <v/>
      </c>
      <c r="AD54">
        <f>IF(COUNTIF(Material_Detail!$DE:$DE,$A54)&gt;0,IF(ISNUMBER(SEARCH("[済]",INDEX(Material_Detail!$D:$DC,MATCH($A54,Material_Detail!$DE:$DE,0)+1,29))),0,IFERROR(INDEX(Material_Detail!$D:$DC,MATCH($A54,Material_Detail!$DE:$DE,0),29),0)),SUMIFS(T_Shipments[Confirmed_Qty],T_Shipments[Part Name],$A54,T_Shipments[Effective_Week],29))</f>
        <v/>
      </c>
      <c r="AE54">
        <f>IF(COUNTIF(Material_Detail!$DE:$DE,$A54)&gt;0,IF(ISNUMBER(SEARCH("[済]",INDEX(Material_Detail!$D:$DC,MATCH($A54,Material_Detail!$DE:$DE,0)+1,30))),0,IFERROR(INDEX(Material_Detail!$D:$DC,MATCH($A54,Material_Detail!$DE:$DE,0),30),0)),SUMIFS(T_Shipments[Confirmed_Qty],T_Shipments[Part Name],$A54,T_Shipments[Effective_Week],30))</f>
        <v/>
      </c>
      <c r="AF54">
        <f>IF(COUNTIF(Material_Detail!$DE:$DE,$A54)&gt;0,IF(ISNUMBER(SEARCH("[済]",INDEX(Material_Detail!$D:$DC,MATCH($A54,Material_Detail!$DE:$DE,0)+1,31))),0,IFERROR(INDEX(Material_Detail!$D:$DC,MATCH($A54,Material_Detail!$DE:$DE,0),31),0)),SUMIFS(T_Shipments[Confirmed_Qty],T_Shipments[Part Name],$A54,T_Shipments[Effective_Week],31))</f>
        <v/>
      </c>
      <c r="AG54">
        <f>IF(COUNTIF(Material_Detail!$DE:$DE,$A54)&gt;0,IF(ISNUMBER(SEARCH("[済]",INDEX(Material_Detail!$D:$DC,MATCH($A54,Material_Detail!$DE:$DE,0)+1,32))),0,IFERROR(INDEX(Material_Detail!$D:$DC,MATCH($A54,Material_Detail!$DE:$DE,0),32),0)),SUMIFS(T_Shipments[Confirmed_Qty],T_Shipments[Part Name],$A54,T_Shipments[Effective_Week],32))</f>
        <v/>
      </c>
      <c r="AH54">
        <f>IF(COUNTIF(Material_Detail!$DE:$DE,$A54)&gt;0,IF(ISNUMBER(SEARCH("[済]",INDEX(Material_Detail!$D:$DC,MATCH($A54,Material_Detail!$DE:$DE,0)+1,33))),0,IFERROR(INDEX(Material_Detail!$D:$DC,MATCH($A54,Material_Detail!$DE:$DE,0),33),0)),SUMIFS(T_Shipments[Confirmed_Qty],T_Shipments[Part Name],$A54,T_Shipments[Effective_Week],33))</f>
        <v/>
      </c>
      <c r="AI54">
        <f>IF(COUNTIF(Material_Detail!$DE:$DE,$A54)&gt;0,IF(ISNUMBER(SEARCH("[済]",INDEX(Material_Detail!$D:$DC,MATCH($A54,Material_Detail!$DE:$DE,0)+1,34))),0,IFERROR(INDEX(Material_Detail!$D:$DC,MATCH($A54,Material_Detail!$DE:$DE,0),34),0)),SUMIFS(T_Shipments[Confirmed_Qty],T_Shipments[Part Name],$A54,T_Shipments[Effective_Week],34))</f>
        <v/>
      </c>
      <c r="AJ54">
        <f>IF(COUNTIF(Material_Detail!$DE:$DE,$A54)&gt;0,IF(ISNUMBER(SEARCH("[済]",INDEX(Material_Detail!$D:$DC,MATCH($A54,Material_Detail!$DE:$DE,0)+1,35))),0,IFERROR(INDEX(Material_Detail!$D:$DC,MATCH($A54,Material_Detail!$DE:$DE,0),35),0)),SUMIFS(T_Shipments[Confirmed_Qty],T_Shipments[Part Name],$A54,T_Shipments[Effective_Week],35))</f>
        <v/>
      </c>
      <c r="AK54">
        <f>IF(COUNTIF(Material_Detail!$DE:$DE,$A54)&gt;0,IF(ISNUMBER(SEARCH("[済]",INDEX(Material_Detail!$D:$DC,MATCH($A54,Material_Detail!$DE:$DE,0)+1,36))),0,IFERROR(INDEX(Material_Detail!$D:$DC,MATCH($A54,Material_Detail!$DE:$DE,0),36),0)),SUMIFS(T_Shipments[Confirmed_Qty],T_Shipments[Part Name],$A54,T_Shipments[Effective_Week],36))</f>
        <v/>
      </c>
      <c r="AL54">
        <f>IF(COUNTIF(Material_Detail!$DE:$DE,$A54)&gt;0,IF(ISNUMBER(SEARCH("[済]",INDEX(Material_Detail!$D:$DC,MATCH($A54,Material_Detail!$DE:$DE,0)+1,37))),0,IFERROR(INDEX(Material_Detail!$D:$DC,MATCH($A54,Material_Detail!$DE:$DE,0),37),0)),SUMIFS(T_Shipments[Confirmed_Qty],T_Shipments[Part Name],$A54,T_Shipments[Effective_Week],37))</f>
        <v/>
      </c>
      <c r="AM54">
        <f>IF(COUNTIF(Material_Detail!$DE:$DE,$A54)&gt;0,IF(ISNUMBER(SEARCH("[済]",INDEX(Material_Detail!$D:$DC,MATCH($A54,Material_Detail!$DE:$DE,0)+1,38))),0,IFERROR(INDEX(Material_Detail!$D:$DC,MATCH($A54,Material_Detail!$DE:$DE,0),38),0)),SUMIFS(T_Shipments[Confirmed_Qty],T_Shipments[Part Name],$A54,T_Shipments[Effective_Week],38))</f>
        <v/>
      </c>
      <c r="AN54">
        <f>IF(COUNTIF(Material_Detail!$DE:$DE,$A54)&gt;0,IF(ISNUMBER(SEARCH("[済]",INDEX(Material_Detail!$D:$DC,MATCH($A54,Material_Detail!$DE:$DE,0)+1,39))),0,IFERROR(INDEX(Material_Detail!$D:$DC,MATCH($A54,Material_Detail!$DE:$DE,0),39),0)),SUMIFS(T_Shipments[Confirmed_Qty],T_Shipments[Part Name],$A54,T_Shipments[Effective_Week],39))</f>
        <v/>
      </c>
      <c r="AO54">
        <f>IF(COUNTIF(Material_Detail!$DE:$DE,$A54)&gt;0,IF(ISNUMBER(SEARCH("[済]",INDEX(Material_Detail!$D:$DC,MATCH($A54,Material_Detail!$DE:$DE,0)+1,40))),0,IFERROR(INDEX(Material_Detail!$D:$DC,MATCH($A54,Material_Detail!$DE:$DE,0),40),0)),SUMIFS(T_Shipments[Confirmed_Qty],T_Shipments[Part Name],$A54,T_Shipments[Effective_Week],40))</f>
        <v/>
      </c>
      <c r="AP54">
        <f>IF(COUNTIF(Material_Detail!$DE:$DE,$A54)&gt;0,IF(ISNUMBER(SEARCH("[済]",INDEX(Material_Detail!$D:$DC,MATCH($A54,Material_Detail!$DE:$DE,0)+1,41))),0,IFERROR(INDEX(Material_Detail!$D:$DC,MATCH($A54,Material_Detail!$DE:$DE,0),41),0)),SUMIFS(T_Shipments[Confirmed_Qty],T_Shipments[Part Name],$A54,T_Shipments[Effective_Week],41))</f>
        <v/>
      </c>
      <c r="AQ54">
        <f>IF(COUNTIF(Material_Detail!$DE:$DE,$A54)&gt;0,IF(ISNUMBER(SEARCH("[済]",INDEX(Material_Detail!$D:$DC,MATCH($A54,Material_Detail!$DE:$DE,0)+1,42))),0,IFERROR(INDEX(Material_Detail!$D:$DC,MATCH($A54,Material_Detail!$DE:$DE,0),42),0)),SUMIFS(T_Shipments[Confirmed_Qty],T_Shipments[Part Name],$A54,T_Shipments[Effective_Week],42))</f>
        <v/>
      </c>
      <c r="AR54">
        <f>IF(COUNTIF(Material_Detail!$DE:$DE,$A54)&gt;0,IF(ISNUMBER(SEARCH("[済]",INDEX(Material_Detail!$D:$DC,MATCH($A54,Material_Detail!$DE:$DE,0)+1,43))),0,IFERROR(INDEX(Material_Detail!$D:$DC,MATCH($A54,Material_Detail!$DE:$DE,0),43),0)),SUMIFS(T_Shipments[Confirmed_Qty],T_Shipments[Part Name],$A54,T_Shipments[Effective_Week],43))</f>
        <v/>
      </c>
      <c r="AS54">
        <f>IF(COUNTIF(Material_Detail!$DE:$DE,$A54)&gt;0,IF(ISNUMBER(SEARCH("[済]",INDEX(Material_Detail!$D:$DC,MATCH($A54,Material_Detail!$DE:$DE,0)+1,44))),0,IFERROR(INDEX(Material_Detail!$D:$DC,MATCH($A54,Material_Detail!$DE:$DE,0),44),0)),SUMIFS(T_Shipments[Confirmed_Qty],T_Shipments[Part Name],$A54,T_Shipments[Effective_Week],44))</f>
        <v/>
      </c>
      <c r="AT54">
        <f>IF(COUNTIF(Material_Detail!$DE:$DE,$A54)&gt;0,IF(ISNUMBER(SEARCH("[済]",INDEX(Material_Detail!$D:$DC,MATCH($A54,Material_Detail!$DE:$DE,0)+1,45))),0,IFERROR(INDEX(Material_Detail!$D:$DC,MATCH($A54,Material_Detail!$DE:$DE,0),45),0)),SUMIFS(T_Shipments[Confirmed_Qty],T_Shipments[Part Name],$A54,T_Shipments[Effective_Week],45))</f>
        <v/>
      </c>
      <c r="AU54">
        <f>IF(COUNTIF(Material_Detail!$DE:$DE,$A54)&gt;0,IF(ISNUMBER(SEARCH("[済]",INDEX(Material_Detail!$D:$DC,MATCH($A54,Material_Detail!$DE:$DE,0)+1,46))),0,IFERROR(INDEX(Material_Detail!$D:$DC,MATCH($A54,Material_Detail!$DE:$DE,0),46),0)),SUMIFS(T_Shipments[Confirmed_Qty],T_Shipments[Part Name],$A54,T_Shipments[Effective_Week],46))</f>
        <v/>
      </c>
      <c r="AV54">
        <f>IF(COUNTIF(Material_Detail!$DE:$DE,$A54)&gt;0,IF(ISNUMBER(SEARCH("[済]",INDEX(Material_Detail!$D:$DC,MATCH($A54,Material_Detail!$DE:$DE,0)+1,47))),0,IFERROR(INDEX(Material_Detail!$D:$DC,MATCH($A54,Material_Detail!$DE:$DE,0),47),0)),SUMIFS(T_Shipments[Confirmed_Qty],T_Shipments[Part Name],$A54,T_Shipments[Effective_Week],47))</f>
        <v/>
      </c>
      <c r="AW54">
        <f>IF(COUNTIF(Material_Detail!$DE:$DE,$A54)&gt;0,IF(ISNUMBER(SEARCH("[済]",INDEX(Material_Detail!$D:$DC,MATCH($A54,Material_Detail!$DE:$DE,0)+1,48))),0,IFERROR(INDEX(Material_Detail!$D:$DC,MATCH($A54,Material_Detail!$DE:$DE,0),48),0)),SUMIFS(T_Shipments[Confirmed_Qty],T_Shipments[Part Name],$A54,T_Shipments[Effective_Week],48))</f>
        <v/>
      </c>
      <c r="AX54">
        <f>IF(COUNTIF(Material_Detail!$DE:$DE,$A54)&gt;0,IF(ISNUMBER(SEARCH("[済]",INDEX(Material_Detail!$D:$DC,MATCH($A54,Material_Detail!$DE:$DE,0)+1,49))),0,IFERROR(INDEX(Material_Detail!$D:$DC,MATCH($A54,Material_Detail!$DE:$DE,0),49),0)),SUMIFS(T_Shipments[Confirmed_Qty],T_Shipments[Part Name],$A54,T_Shipments[Effective_Week],49))</f>
        <v/>
      </c>
      <c r="AY54">
        <f>IF(COUNTIF(Material_Detail!$DE:$DE,$A54)&gt;0,IF(ISNUMBER(SEARCH("[済]",INDEX(Material_Detail!$D:$DC,MATCH($A54,Material_Detail!$DE:$DE,0)+1,50))),0,IFERROR(INDEX(Material_Detail!$D:$DC,MATCH($A54,Material_Detail!$DE:$DE,0),50),0)),SUMIFS(T_Shipments[Confirmed_Qty],T_Shipments[Part Name],$A54,T_Shipments[Effective_Week],50))</f>
        <v/>
      </c>
      <c r="AZ54">
        <f>IF(COUNTIF(Material_Detail!$DE:$DE,$A54)&gt;0,IF(ISNUMBER(SEARCH("[済]",INDEX(Material_Detail!$D:$DC,MATCH($A54,Material_Detail!$DE:$DE,0)+1,51))),0,IFERROR(INDEX(Material_Detail!$D:$DC,MATCH($A54,Material_Detail!$DE:$DE,0),51),0)),SUMIFS(T_Shipments[Confirmed_Qty],T_Shipments[Part Name],$A54,T_Shipments[Effective_Week],51))</f>
        <v/>
      </c>
      <c r="BA54">
        <f>IF(COUNTIF(Material_Detail!$DE:$DE,$A54)&gt;0,IF(ISNUMBER(SEARCH("[済]",INDEX(Material_Detail!$D:$DC,MATCH($A54,Material_Detail!$DE:$DE,0)+1,52))),0,IFERROR(INDEX(Material_Detail!$D:$DC,MATCH($A54,Material_Detail!$DE:$DE,0),52),0)),SUMIFS(T_Shipments[Confirmed_Qty],T_Shipments[Part Name],$A54,T_Shipments[Effective_Week],52))</f>
        <v/>
      </c>
      <c r="BB54">
        <f>IF(COUNTIF(Material_Detail!$DE:$DE,$A54)&gt;0,IF(ISNUMBER(SEARCH("[済]",INDEX(Material_Detail!$D:$DC,MATCH($A54,Material_Detail!$DE:$DE,0)+1,53))),0,IFERROR(INDEX(Material_Detail!$D:$DC,MATCH($A54,Material_Detail!$DE:$DE,0),53),0)),SUMIFS(T_Shipments[Confirmed_Qty],T_Shipments[Part Name],$A54,T_Shipments[Effective_Week],53))</f>
        <v/>
      </c>
      <c r="BC54">
        <f>IF(COUNTIF(Material_Detail!$DE:$DE,$A54)&gt;0,IF(ISNUMBER(SEARCH("[済]",INDEX(Material_Detail!$D:$DC,MATCH($A54,Material_Detail!$DE:$DE,0)+1,54))),0,IFERROR(INDEX(Material_Detail!$D:$DC,MATCH($A54,Material_Detail!$DE:$DE,0),54),0)),SUMIFS(T_Shipments[Confirmed_Qty],T_Shipments[Part Name],$A54,T_Shipments[Effective_Week],54))</f>
        <v/>
      </c>
      <c r="BD54">
        <f>IF(COUNTIF(Material_Detail!$DE:$DE,$A54)&gt;0,IF(ISNUMBER(SEARCH("[済]",INDEX(Material_Detail!$D:$DC,MATCH($A54,Material_Detail!$DE:$DE,0)+1,55))),0,IFERROR(INDEX(Material_Detail!$D:$DC,MATCH($A54,Material_Detail!$DE:$DE,0),55),0)),SUMIFS(T_Shipments[Confirmed_Qty],T_Shipments[Part Name],$A54,T_Shipments[Effective_Week],55))</f>
        <v/>
      </c>
      <c r="BE54">
        <f>IF(COUNTIF(Material_Detail!$DE:$DE,$A54)&gt;0,IF(ISNUMBER(SEARCH("[済]",INDEX(Material_Detail!$D:$DC,MATCH($A54,Material_Detail!$DE:$DE,0)+1,56))),0,IFERROR(INDEX(Material_Detail!$D:$DC,MATCH($A54,Material_Detail!$DE:$DE,0),56),0)),SUMIFS(T_Shipments[Confirmed_Qty],T_Shipments[Part Name],$A54,T_Shipments[Effective_Week],56))</f>
        <v/>
      </c>
      <c r="BF54">
        <f>IF(COUNTIF(Material_Detail!$DE:$DE,$A54)&gt;0,IF(ISNUMBER(SEARCH("[済]",INDEX(Material_Detail!$D:$DC,MATCH($A54,Material_Detail!$DE:$DE,0)+1,57))),0,IFERROR(INDEX(Material_Detail!$D:$DC,MATCH($A54,Material_Detail!$DE:$DE,0),57),0)),SUMIFS(T_Shipments[Confirmed_Qty],T_Shipments[Part Name],$A54,T_Shipments[Effective_Week],57))</f>
        <v/>
      </c>
      <c r="BG54">
        <f>IF(COUNTIF(Material_Detail!$DE:$DE,$A54)&gt;0,IF(ISNUMBER(SEARCH("[済]",INDEX(Material_Detail!$D:$DC,MATCH($A54,Material_Detail!$DE:$DE,0)+1,58))),0,IFERROR(INDEX(Material_Detail!$D:$DC,MATCH($A54,Material_Detail!$DE:$DE,0),58),0)),SUMIFS(T_Shipments[Confirmed_Qty],T_Shipments[Part Name],$A54,T_Shipments[Effective_Week],58))</f>
        <v/>
      </c>
      <c r="BH54">
        <f>IF(COUNTIF(Material_Detail!$DE:$DE,$A54)&gt;0,IF(ISNUMBER(SEARCH("[済]",INDEX(Material_Detail!$D:$DC,MATCH($A54,Material_Detail!$DE:$DE,0)+1,59))),0,IFERROR(INDEX(Material_Detail!$D:$DC,MATCH($A54,Material_Detail!$DE:$DE,0),59),0)),SUMIFS(T_Shipments[Confirmed_Qty],T_Shipments[Part Name],$A54,T_Shipments[Effective_Week],59))</f>
        <v/>
      </c>
      <c r="BI54">
        <f>IF(COUNTIF(Material_Detail!$DE:$DE,$A54)&gt;0,IF(ISNUMBER(SEARCH("[済]",INDEX(Material_Detail!$D:$DC,MATCH($A54,Material_Detail!$DE:$DE,0)+1,60))),0,IFERROR(INDEX(Material_Detail!$D:$DC,MATCH($A54,Material_Detail!$DE:$DE,0),60),0)),SUMIFS(T_Shipments[Confirmed_Qty],T_Shipments[Part Name],$A54,T_Shipments[Effective_Week],60))</f>
        <v/>
      </c>
      <c r="BJ54">
        <f>IF(COUNTIF(Material_Detail!$DE:$DE,$A54)&gt;0,IF(ISNUMBER(SEARCH("[済]",INDEX(Material_Detail!$D:$DC,MATCH($A54,Material_Detail!$DE:$DE,0)+1,61))),0,IFERROR(INDEX(Material_Detail!$D:$DC,MATCH($A54,Material_Detail!$DE:$DE,0),61),0)),SUMIFS(T_Shipments[Confirmed_Qty],T_Shipments[Part Name],$A54,T_Shipments[Effective_Week],61))</f>
        <v/>
      </c>
      <c r="BK54">
        <f>IF(COUNTIF(Material_Detail!$DE:$DE,$A54)&gt;0,IF(ISNUMBER(SEARCH("[済]",INDEX(Material_Detail!$D:$DC,MATCH($A54,Material_Detail!$DE:$DE,0)+1,62))),0,IFERROR(INDEX(Material_Detail!$D:$DC,MATCH($A54,Material_Detail!$DE:$DE,0),62),0)),SUMIFS(T_Shipments[Confirmed_Qty],T_Shipments[Part Name],$A54,T_Shipments[Effective_Week],62))</f>
        <v/>
      </c>
      <c r="BL54">
        <f>IF(COUNTIF(Material_Detail!$DE:$DE,$A54)&gt;0,IF(ISNUMBER(SEARCH("[済]",INDEX(Material_Detail!$D:$DC,MATCH($A54,Material_Detail!$DE:$DE,0)+1,63))),0,IFERROR(INDEX(Material_Detail!$D:$DC,MATCH($A54,Material_Detail!$DE:$DE,0),63),0)),SUMIFS(T_Shipments[Confirmed_Qty],T_Shipments[Part Name],$A54,T_Shipments[Effective_Week],63))</f>
        <v/>
      </c>
      <c r="BM54">
        <f>IF(COUNTIF(Material_Detail!$DE:$DE,$A54)&gt;0,IF(ISNUMBER(SEARCH("[済]",INDEX(Material_Detail!$D:$DC,MATCH($A54,Material_Detail!$DE:$DE,0)+1,64))),0,IFERROR(INDEX(Material_Detail!$D:$DC,MATCH($A54,Material_Detail!$DE:$DE,0),64),0)),SUMIFS(T_Shipments[Confirmed_Qty],T_Shipments[Part Name],$A54,T_Shipments[Effective_Week],64))</f>
        <v/>
      </c>
      <c r="BN54">
        <f>IF(COUNTIF(Material_Detail!$DE:$DE,$A54)&gt;0,IF(ISNUMBER(SEARCH("[済]",INDEX(Material_Detail!$D:$DC,MATCH($A54,Material_Detail!$DE:$DE,0)+1,65))),0,IFERROR(INDEX(Material_Detail!$D:$DC,MATCH($A54,Material_Detail!$DE:$DE,0),65),0)),SUMIFS(T_Shipments[Confirmed_Qty],T_Shipments[Part Name],$A54,T_Shipments[Effective_Week],65))</f>
        <v/>
      </c>
      <c r="BO54">
        <f>IF(COUNTIF(Material_Detail!$DE:$DE,$A54)&gt;0,IF(ISNUMBER(SEARCH("[済]",INDEX(Material_Detail!$D:$DC,MATCH($A54,Material_Detail!$DE:$DE,0)+1,66))),0,IFERROR(INDEX(Material_Detail!$D:$DC,MATCH($A54,Material_Detail!$DE:$DE,0),66),0)),SUMIFS(T_Shipments[Confirmed_Qty],T_Shipments[Part Name],$A54,T_Shipments[Effective_Week],66))</f>
        <v/>
      </c>
      <c r="BP54">
        <f>IF(COUNTIF(Material_Detail!$DE:$DE,$A54)&gt;0,IF(ISNUMBER(SEARCH("[済]",INDEX(Material_Detail!$D:$DC,MATCH($A54,Material_Detail!$DE:$DE,0)+1,67))),0,IFERROR(INDEX(Material_Detail!$D:$DC,MATCH($A54,Material_Detail!$DE:$DE,0),67),0)),SUMIFS(T_Shipments[Confirmed_Qty],T_Shipments[Part Name],$A54,T_Shipments[Effective_Week],67))</f>
        <v/>
      </c>
      <c r="BQ54">
        <f>IF(COUNTIF(Material_Detail!$DE:$DE,$A54)&gt;0,IF(ISNUMBER(SEARCH("[済]",INDEX(Material_Detail!$D:$DC,MATCH($A54,Material_Detail!$DE:$DE,0)+1,68))),0,IFERROR(INDEX(Material_Detail!$D:$DC,MATCH($A54,Material_Detail!$DE:$DE,0),68),0)),SUMIFS(T_Shipments[Confirmed_Qty],T_Shipments[Part Name],$A54,T_Shipments[Effective_Week],68))</f>
        <v/>
      </c>
      <c r="BR54">
        <f>IF(COUNTIF(Material_Detail!$DE:$DE,$A54)&gt;0,IF(ISNUMBER(SEARCH("[済]",INDEX(Material_Detail!$D:$DC,MATCH($A54,Material_Detail!$DE:$DE,0)+1,69))),0,IFERROR(INDEX(Material_Detail!$D:$DC,MATCH($A54,Material_Detail!$DE:$DE,0),69),0)),SUMIFS(T_Shipments[Confirmed_Qty],T_Shipments[Part Name],$A54,T_Shipments[Effective_Week],69))</f>
        <v/>
      </c>
      <c r="BS54">
        <f>IF(COUNTIF(Material_Detail!$DE:$DE,$A54)&gt;0,IF(ISNUMBER(SEARCH("[済]",INDEX(Material_Detail!$D:$DC,MATCH($A54,Material_Detail!$DE:$DE,0)+1,70))),0,IFERROR(INDEX(Material_Detail!$D:$DC,MATCH($A54,Material_Detail!$DE:$DE,0),70),0)),SUMIFS(T_Shipments[Confirmed_Qty],T_Shipments[Part Name],$A54,T_Shipments[Effective_Week],70))</f>
        <v/>
      </c>
      <c r="BT54">
        <f>IF(COUNTIF(Material_Detail!$DE:$DE,$A54)&gt;0,IF(ISNUMBER(SEARCH("[済]",INDEX(Material_Detail!$D:$DC,MATCH($A54,Material_Detail!$DE:$DE,0)+1,71))),0,IFERROR(INDEX(Material_Detail!$D:$DC,MATCH($A54,Material_Detail!$DE:$DE,0),71),0)),SUMIFS(T_Shipments[Confirmed_Qty],T_Shipments[Part Name],$A54,T_Shipments[Effective_Week],71))</f>
        <v/>
      </c>
      <c r="BU54">
        <f>IF(COUNTIF(Material_Detail!$DE:$DE,$A54)&gt;0,IF(ISNUMBER(SEARCH("[済]",INDEX(Material_Detail!$D:$DC,MATCH($A54,Material_Detail!$DE:$DE,0)+1,72))),0,IFERROR(INDEX(Material_Detail!$D:$DC,MATCH($A54,Material_Detail!$DE:$DE,0),72),0)),SUMIFS(T_Shipments[Confirmed_Qty],T_Shipments[Part Name],$A54,T_Shipments[Effective_Week],72))</f>
        <v/>
      </c>
      <c r="BV54">
        <f>IF(COUNTIF(Material_Detail!$DE:$DE,$A54)&gt;0,IF(ISNUMBER(SEARCH("[済]",INDEX(Material_Detail!$D:$DC,MATCH($A54,Material_Detail!$DE:$DE,0)+1,73))),0,IFERROR(INDEX(Material_Detail!$D:$DC,MATCH($A54,Material_Detail!$DE:$DE,0),73),0)),SUMIFS(T_Shipments[Confirmed_Qty],T_Shipments[Part Name],$A54,T_Shipments[Effective_Week],73))</f>
        <v/>
      </c>
      <c r="BW54">
        <f>IF(COUNTIF(Material_Detail!$DE:$DE,$A54)&gt;0,IF(ISNUMBER(SEARCH("[済]",INDEX(Material_Detail!$D:$DC,MATCH($A54,Material_Detail!$DE:$DE,0)+1,74))),0,IFERROR(INDEX(Material_Detail!$D:$DC,MATCH($A54,Material_Detail!$DE:$DE,0),74),0)),SUMIFS(T_Shipments[Confirmed_Qty],T_Shipments[Part Name],$A54,T_Shipments[Effective_Week],74))</f>
        <v/>
      </c>
      <c r="BX54">
        <f>IF(COUNTIF(Material_Detail!$DE:$DE,$A54)&gt;0,IF(ISNUMBER(SEARCH("[済]",INDEX(Material_Detail!$D:$DC,MATCH($A54,Material_Detail!$DE:$DE,0)+1,75))),0,IFERROR(INDEX(Material_Detail!$D:$DC,MATCH($A54,Material_Detail!$DE:$DE,0),75),0)),SUMIFS(T_Shipments[Confirmed_Qty],T_Shipments[Part Name],$A54,T_Shipments[Effective_Week],75))</f>
        <v/>
      </c>
      <c r="BY54">
        <f>IF(COUNTIF(Material_Detail!$DE:$DE,$A54)&gt;0,IF(ISNUMBER(SEARCH("[済]",INDEX(Material_Detail!$D:$DC,MATCH($A54,Material_Detail!$DE:$DE,0)+1,76))),0,IFERROR(INDEX(Material_Detail!$D:$DC,MATCH($A54,Material_Detail!$DE:$DE,0),76),0)),SUMIFS(T_Shipments[Confirmed_Qty],T_Shipments[Part Name],$A54,T_Shipments[Effective_Week],76))</f>
        <v/>
      </c>
      <c r="BZ54">
        <f>IF(COUNTIF(Material_Detail!$DE:$DE,$A54)&gt;0,IF(ISNUMBER(SEARCH("[済]",INDEX(Material_Detail!$D:$DC,MATCH($A54,Material_Detail!$DE:$DE,0)+1,77))),0,IFERROR(INDEX(Material_Detail!$D:$DC,MATCH($A54,Material_Detail!$DE:$DE,0),77),0)),SUMIFS(T_Shipments[Confirmed_Qty],T_Shipments[Part Name],$A54,T_Shipments[Effective_Week],77))</f>
        <v/>
      </c>
      <c r="CA54">
        <f>IF(COUNTIF(Material_Detail!$DE:$DE,$A54)&gt;0,IF(ISNUMBER(SEARCH("[済]",INDEX(Material_Detail!$D:$DC,MATCH($A54,Material_Detail!$DE:$DE,0)+1,78))),0,IFERROR(INDEX(Material_Detail!$D:$DC,MATCH($A54,Material_Detail!$DE:$DE,0),78),0)),SUMIFS(T_Shipments[Confirmed_Qty],T_Shipments[Part Name],$A54,T_Shipments[Effective_Week],78))</f>
        <v/>
      </c>
      <c r="CB54">
        <f>IF(COUNTIF(Material_Detail!$DE:$DE,$A54)&gt;0,IF(ISNUMBER(SEARCH("[済]",INDEX(Material_Detail!$D:$DC,MATCH($A54,Material_Detail!$DE:$DE,0)+1,79))),0,IFERROR(INDEX(Material_Detail!$D:$DC,MATCH($A54,Material_Detail!$DE:$DE,0),79),0)),SUMIFS(T_Shipments[Confirmed_Qty],T_Shipments[Part Name],$A54,T_Shipments[Effective_Week],79))</f>
        <v/>
      </c>
      <c r="CC54">
        <f>IF(COUNTIF(Material_Detail!$DE:$DE,$A54)&gt;0,IF(ISNUMBER(SEARCH("[済]",INDEX(Material_Detail!$D:$DC,MATCH($A54,Material_Detail!$DE:$DE,0)+1,80))),0,IFERROR(INDEX(Material_Detail!$D:$DC,MATCH($A54,Material_Detail!$DE:$DE,0),80),0)),SUMIFS(T_Shipments[Confirmed_Qty],T_Shipments[Part Name],$A54,T_Shipments[Effective_Week],80))</f>
        <v/>
      </c>
      <c r="CD54">
        <f>IF(COUNTIF(Material_Detail!$DE:$DE,$A54)&gt;0,IF(ISNUMBER(SEARCH("[済]",INDEX(Material_Detail!$D:$DC,MATCH($A54,Material_Detail!$DE:$DE,0)+1,81))),0,IFERROR(INDEX(Material_Detail!$D:$DC,MATCH($A54,Material_Detail!$DE:$DE,0),81),0)),SUMIFS(T_Shipments[Confirmed_Qty],T_Shipments[Part Name],$A54,T_Shipments[Effective_Week],81))</f>
        <v/>
      </c>
      <c r="CE54">
        <f>IF(COUNTIF(Material_Detail!$DE:$DE,$A54)&gt;0,IF(ISNUMBER(SEARCH("[済]",INDEX(Material_Detail!$D:$DC,MATCH($A54,Material_Detail!$DE:$DE,0)+1,82))),0,IFERROR(INDEX(Material_Detail!$D:$DC,MATCH($A54,Material_Detail!$DE:$DE,0),82),0)),SUMIFS(T_Shipments[Confirmed_Qty],T_Shipments[Part Name],$A54,T_Shipments[Effective_Week],82))</f>
        <v/>
      </c>
      <c r="CF54">
        <f>IF(COUNTIF(Material_Detail!$DE:$DE,$A54)&gt;0,IF(ISNUMBER(SEARCH("[済]",INDEX(Material_Detail!$D:$DC,MATCH($A54,Material_Detail!$DE:$DE,0)+1,83))),0,IFERROR(INDEX(Material_Detail!$D:$DC,MATCH($A54,Material_Detail!$DE:$DE,0),83),0)),SUMIFS(T_Shipments[Confirmed_Qty],T_Shipments[Part Name],$A54,T_Shipments[Effective_Week],83))</f>
        <v/>
      </c>
      <c r="CG54">
        <f>IF(COUNTIF(Material_Detail!$DE:$DE,$A54)&gt;0,IF(ISNUMBER(SEARCH("[済]",INDEX(Material_Detail!$D:$DC,MATCH($A54,Material_Detail!$DE:$DE,0)+1,84))),0,IFERROR(INDEX(Material_Detail!$D:$DC,MATCH($A54,Material_Detail!$DE:$DE,0),84),0)),SUMIFS(T_Shipments[Confirmed_Qty],T_Shipments[Part Name],$A54,T_Shipments[Effective_Week],84))</f>
        <v/>
      </c>
      <c r="CH54">
        <f>IF(COUNTIF(Material_Detail!$DE:$DE,$A54)&gt;0,IF(ISNUMBER(SEARCH("[済]",INDEX(Material_Detail!$D:$DC,MATCH($A54,Material_Detail!$DE:$DE,0)+1,85))),0,IFERROR(INDEX(Material_Detail!$D:$DC,MATCH($A54,Material_Detail!$DE:$DE,0),85),0)),SUMIFS(T_Shipments[Confirmed_Qty],T_Shipments[Part Name],$A54,T_Shipments[Effective_Week],85))</f>
        <v/>
      </c>
      <c r="CI54">
        <f>IF(COUNTIF(Material_Detail!$DE:$DE,$A54)&gt;0,IF(ISNUMBER(SEARCH("[済]",INDEX(Material_Detail!$D:$DC,MATCH($A54,Material_Detail!$DE:$DE,0)+1,86))),0,IFERROR(INDEX(Material_Detail!$D:$DC,MATCH($A54,Material_Detail!$DE:$DE,0),86),0)),SUMIFS(T_Shipments[Confirmed_Qty],T_Shipments[Part Name],$A54,T_Shipments[Effective_Week],86))</f>
        <v/>
      </c>
      <c r="CJ54">
        <f>IF(COUNTIF(Material_Detail!$DE:$DE,$A54)&gt;0,IF(ISNUMBER(SEARCH("[済]",INDEX(Material_Detail!$D:$DC,MATCH($A54,Material_Detail!$DE:$DE,0)+1,87))),0,IFERROR(INDEX(Material_Detail!$D:$DC,MATCH($A54,Material_Detail!$DE:$DE,0),87),0)),SUMIFS(T_Shipments[Confirmed_Qty],T_Shipments[Part Name],$A54,T_Shipments[Effective_Week],87))</f>
        <v/>
      </c>
      <c r="CK54">
        <f>IF(COUNTIF(Material_Detail!$DE:$DE,$A54)&gt;0,IF(ISNUMBER(SEARCH("[済]",INDEX(Material_Detail!$D:$DC,MATCH($A54,Material_Detail!$DE:$DE,0)+1,88))),0,IFERROR(INDEX(Material_Detail!$D:$DC,MATCH($A54,Material_Detail!$DE:$DE,0),88),0)),SUMIFS(T_Shipments[Confirmed_Qty],T_Shipments[Part Name],$A54,T_Shipments[Effective_Week],88))</f>
        <v/>
      </c>
      <c r="CL54">
        <f>IF(COUNTIF(Material_Detail!$DE:$DE,$A54)&gt;0,IF(ISNUMBER(SEARCH("[済]",INDEX(Material_Detail!$D:$DC,MATCH($A54,Material_Detail!$DE:$DE,0)+1,89))),0,IFERROR(INDEX(Material_Detail!$D:$DC,MATCH($A54,Material_Detail!$DE:$DE,0),89),0)),SUMIFS(T_Shipments[Confirmed_Qty],T_Shipments[Part Name],$A54,T_Shipments[Effective_Week],89))</f>
        <v/>
      </c>
      <c r="CM54">
        <f>IF(COUNTIF(Material_Detail!$DE:$DE,$A54)&gt;0,IF(ISNUMBER(SEARCH("[済]",INDEX(Material_Detail!$D:$DC,MATCH($A54,Material_Detail!$DE:$DE,0)+1,90))),0,IFERROR(INDEX(Material_Detail!$D:$DC,MATCH($A54,Material_Detail!$DE:$DE,0),90),0)),SUMIFS(T_Shipments[Confirmed_Qty],T_Shipments[Part Name],$A54,T_Shipments[Effective_Week],90))</f>
        <v/>
      </c>
      <c r="CN54">
        <f>IF(COUNTIF(Material_Detail!$DE:$DE,$A54)&gt;0,IF(ISNUMBER(SEARCH("[済]",INDEX(Material_Detail!$D:$DC,MATCH($A54,Material_Detail!$DE:$DE,0)+1,91))),0,IFERROR(INDEX(Material_Detail!$D:$DC,MATCH($A54,Material_Detail!$DE:$DE,0),91),0)),SUMIFS(T_Shipments[Confirmed_Qty],T_Shipments[Part Name],$A54,T_Shipments[Effective_Week],91))</f>
        <v/>
      </c>
      <c r="CO54">
        <f>IF(COUNTIF(Material_Detail!$DE:$DE,$A54)&gt;0,IF(ISNUMBER(SEARCH("[済]",INDEX(Material_Detail!$D:$DC,MATCH($A54,Material_Detail!$DE:$DE,0)+1,92))),0,IFERROR(INDEX(Material_Detail!$D:$DC,MATCH($A54,Material_Detail!$DE:$DE,0),92),0)),SUMIFS(T_Shipments[Confirmed_Qty],T_Shipments[Part Name],$A54,T_Shipments[Effective_Week],92))</f>
        <v/>
      </c>
      <c r="CP54">
        <f>IF(COUNTIF(Material_Detail!$DE:$DE,$A54)&gt;0,IF(ISNUMBER(SEARCH("[済]",INDEX(Material_Detail!$D:$DC,MATCH($A54,Material_Detail!$DE:$DE,0)+1,93))),0,IFERROR(INDEX(Material_Detail!$D:$DC,MATCH($A54,Material_Detail!$DE:$DE,0),93),0)),SUMIFS(T_Shipments[Confirmed_Qty],T_Shipments[Part Name],$A54,T_Shipments[Effective_Week],93))</f>
        <v/>
      </c>
      <c r="CQ54">
        <f>IF(COUNTIF(Material_Detail!$DE:$DE,$A54)&gt;0,IF(ISNUMBER(SEARCH("[済]",INDEX(Material_Detail!$D:$DC,MATCH($A54,Material_Detail!$DE:$DE,0)+1,94))),0,IFERROR(INDEX(Material_Detail!$D:$DC,MATCH($A54,Material_Detail!$DE:$DE,0),94),0)),SUMIFS(T_Shipments[Confirmed_Qty],T_Shipments[Part Name],$A54,T_Shipments[Effective_Week],94))</f>
        <v/>
      </c>
      <c r="CR54">
        <f>IF(COUNTIF(Material_Detail!$DE:$DE,$A54)&gt;0,IF(ISNUMBER(SEARCH("[済]",INDEX(Material_Detail!$D:$DC,MATCH($A54,Material_Detail!$DE:$DE,0)+1,95))),0,IFERROR(INDEX(Material_Detail!$D:$DC,MATCH($A54,Material_Detail!$DE:$DE,0),95),0)),SUMIFS(T_Shipments[Confirmed_Qty],T_Shipments[Part Name],$A54,T_Shipments[Effective_Week],95))</f>
        <v/>
      </c>
      <c r="CS54">
        <f>IF(COUNTIF(Material_Detail!$DE:$DE,$A54)&gt;0,IF(ISNUMBER(SEARCH("[済]",INDEX(Material_Detail!$D:$DC,MATCH($A54,Material_Detail!$DE:$DE,0)+1,96))),0,IFERROR(INDEX(Material_Detail!$D:$DC,MATCH($A54,Material_Detail!$DE:$DE,0),96),0)),SUMIFS(T_Shipments[Confirmed_Qty],T_Shipments[Part Name],$A54,T_Shipments[Effective_Week],96))</f>
        <v/>
      </c>
      <c r="CT54">
        <f>IF(COUNTIF(Material_Detail!$DE:$DE,$A54)&gt;0,IF(ISNUMBER(SEARCH("[済]",INDEX(Material_Detail!$D:$DC,MATCH($A54,Material_Detail!$DE:$DE,0)+1,97))),0,IFERROR(INDEX(Material_Detail!$D:$DC,MATCH($A54,Material_Detail!$DE:$DE,0),97),0)),SUMIFS(T_Shipments[Confirmed_Qty],T_Shipments[Part Name],$A54,T_Shipments[Effective_Week],97))</f>
        <v/>
      </c>
      <c r="CU54">
        <f>IF(COUNTIF(Material_Detail!$DE:$DE,$A54)&gt;0,IF(ISNUMBER(SEARCH("[済]",INDEX(Material_Detail!$D:$DC,MATCH($A54,Material_Detail!$DE:$DE,0)+1,98))),0,IFERROR(INDEX(Material_Detail!$D:$DC,MATCH($A54,Material_Detail!$DE:$DE,0),98),0)),SUMIFS(T_Shipments[Confirmed_Qty],T_Shipments[Part Name],$A54,T_Shipments[Effective_Week],98))</f>
        <v/>
      </c>
      <c r="CV54">
        <f>IF(COUNTIF(Material_Detail!$DE:$DE,$A54)&gt;0,IF(ISNUMBER(SEARCH("[済]",INDEX(Material_Detail!$D:$DC,MATCH($A54,Material_Detail!$DE:$DE,0)+1,99))),0,IFERROR(INDEX(Material_Detail!$D:$DC,MATCH($A54,Material_Detail!$DE:$DE,0),99),0)),SUMIFS(T_Shipments[Confirmed_Qty],T_Shipments[Part Name],$A54,T_Shipments[Effective_Week],99))</f>
        <v/>
      </c>
      <c r="CW54">
        <f>IF(COUNTIF(Material_Detail!$DE:$DE,$A54)&gt;0,IF(ISNUMBER(SEARCH("[済]",INDEX(Material_Detail!$D:$DC,MATCH($A54,Material_Detail!$DE:$DE,0)+1,100))),0,IFERROR(INDEX(Material_Detail!$D:$DC,MATCH($A54,Material_Detail!$DE:$DE,0),100),0)),SUMIFS(T_Shipments[Confirmed_Qty],T_Shipments[Part Name],$A54,T_Shipments[Effective_Week],100))</f>
        <v/>
      </c>
      <c r="CX54">
        <f>IF(COUNTIF(Material_Detail!$DE:$DE,$A54)&gt;0,IF(ISNUMBER(SEARCH("[済]",INDEX(Material_Detail!$D:$DC,MATCH($A54,Material_Detail!$DE:$DE,0)+1,101))),0,IFERROR(INDEX(Material_Detail!$D:$DC,MATCH($A54,Material_Detail!$DE:$DE,0),101),0)),SUMIFS(T_Shipments[Confirmed_Qty],T_Shipments[Part Name],$A54,T_Shipments[Effective_Week],101))</f>
        <v/>
      </c>
      <c r="CY54">
        <f>IF(COUNTIF(Material_Detail!$DE:$DE,$A54)&gt;0,IF(ISNUMBER(SEARCH("[済]",INDEX(Material_Detail!$D:$DC,MATCH($A54,Material_Detail!$DE:$DE,0)+1,102))),0,IFERROR(INDEX(Material_Detail!$D:$DC,MATCH($A54,Material_Detail!$DE:$DE,0),102),0)),SUMIFS(T_Shipments[Confirmed_Qty],T_Shipments[Part Name],$A54,T_Shipments[Effective_Week],102))</f>
        <v/>
      </c>
      <c r="CZ54">
        <f>IF(COUNTIF(Material_Detail!$DE:$DE,$A54)&gt;0,IF(ISNUMBER(SEARCH("[済]",INDEX(Material_Detail!$D:$DC,MATCH($A54,Material_Detail!$DE:$DE,0)+1,103))),0,IFERROR(INDEX(Material_Detail!$D:$DC,MATCH($A54,Material_Detail!$DE:$DE,0),103),0)),SUMIFS(T_Shipments[Confirmed_Qty],T_Shipments[Part Name],$A54,T_Shipments[Effective_Week],103))</f>
        <v/>
      </c>
      <c r="DA54">
        <f>IF(COUNTIF(Material_Detail!$DE:$DE,$A54)&gt;0,IF(ISNUMBER(SEARCH("[済]",INDEX(Material_Detail!$D:$DC,MATCH($A54,Material_Detail!$DE:$DE,0)+1,104))),0,IFERROR(INDEX(Material_Detail!$D:$DC,MATCH($A54,Material_Detail!$DE:$DE,0),104),0)),SUMIFS(T_Shipments[Confirmed_Qty],T_Shipments[Part Name],$A54,T_Shipments[Effective_Week],104))</f>
        <v/>
      </c>
    </row>
    <row r="55">
      <c r="A55" t="inlineStr">
        <is>
          <t>Original Towel</t>
        </is>
      </c>
      <c r="B55">
        <f>IF(COUNTIF(Material_Detail!$DE:$DE,$A55)&gt;0,IF(ISNUMBER(SEARCH("[済]",INDEX(Material_Detail!$D:$DC,MATCH($A55,Material_Detail!$DE:$DE,0)+1,1))),0,IFERROR(INDEX(Material_Detail!$D:$DC,MATCH($A55,Material_Detail!$DE:$DE,0),1),0)),SUMIFS(T_Shipments[Confirmed_Qty],T_Shipments[Part Name],$A55,T_Shipments[Effective_Week],1))</f>
        <v/>
      </c>
      <c r="C55">
        <f>IF(COUNTIF(Material_Detail!$DE:$DE,$A55)&gt;0,IF(ISNUMBER(SEARCH("[済]",INDEX(Material_Detail!$D:$DC,MATCH($A55,Material_Detail!$DE:$DE,0)+1,2))),0,IFERROR(INDEX(Material_Detail!$D:$DC,MATCH($A55,Material_Detail!$DE:$DE,0),2),0)),SUMIFS(T_Shipments[Confirmed_Qty],T_Shipments[Part Name],$A55,T_Shipments[Effective_Week],2))</f>
        <v/>
      </c>
      <c r="D55">
        <f>IF(COUNTIF(Material_Detail!$DE:$DE,$A55)&gt;0,IF(ISNUMBER(SEARCH("[済]",INDEX(Material_Detail!$D:$DC,MATCH($A55,Material_Detail!$DE:$DE,0)+1,3))),0,IFERROR(INDEX(Material_Detail!$D:$DC,MATCH($A55,Material_Detail!$DE:$DE,0),3),0)),SUMIFS(T_Shipments[Confirmed_Qty],T_Shipments[Part Name],$A55,T_Shipments[Effective_Week],3))</f>
        <v/>
      </c>
      <c r="E55">
        <f>IF(COUNTIF(Material_Detail!$DE:$DE,$A55)&gt;0,IF(ISNUMBER(SEARCH("[済]",INDEX(Material_Detail!$D:$DC,MATCH($A55,Material_Detail!$DE:$DE,0)+1,4))),0,IFERROR(INDEX(Material_Detail!$D:$DC,MATCH($A55,Material_Detail!$DE:$DE,0),4),0)),SUMIFS(T_Shipments[Confirmed_Qty],T_Shipments[Part Name],$A55,T_Shipments[Effective_Week],4))</f>
        <v/>
      </c>
      <c r="F55">
        <f>IF(COUNTIF(Material_Detail!$DE:$DE,$A55)&gt;0,IF(ISNUMBER(SEARCH("[済]",INDEX(Material_Detail!$D:$DC,MATCH($A55,Material_Detail!$DE:$DE,0)+1,5))),0,IFERROR(INDEX(Material_Detail!$D:$DC,MATCH($A55,Material_Detail!$DE:$DE,0),5),0)),SUMIFS(T_Shipments[Confirmed_Qty],T_Shipments[Part Name],$A55,T_Shipments[Effective_Week],5))</f>
        <v/>
      </c>
      <c r="G55">
        <f>IF(COUNTIF(Material_Detail!$DE:$DE,$A55)&gt;0,IF(ISNUMBER(SEARCH("[済]",INDEX(Material_Detail!$D:$DC,MATCH($A55,Material_Detail!$DE:$DE,0)+1,6))),0,IFERROR(INDEX(Material_Detail!$D:$DC,MATCH($A55,Material_Detail!$DE:$DE,0),6),0)),SUMIFS(T_Shipments[Confirmed_Qty],T_Shipments[Part Name],$A55,T_Shipments[Effective_Week],6))</f>
        <v/>
      </c>
      <c r="H55">
        <f>IF(COUNTIF(Material_Detail!$DE:$DE,$A55)&gt;0,IF(ISNUMBER(SEARCH("[済]",INDEX(Material_Detail!$D:$DC,MATCH($A55,Material_Detail!$DE:$DE,0)+1,7))),0,IFERROR(INDEX(Material_Detail!$D:$DC,MATCH($A55,Material_Detail!$DE:$DE,0),7),0)),SUMIFS(T_Shipments[Confirmed_Qty],T_Shipments[Part Name],$A55,T_Shipments[Effective_Week],7))</f>
        <v/>
      </c>
      <c r="I55">
        <f>IF(COUNTIF(Material_Detail!$DE:$DE,$A55)&gt;0,IF(ISNUMBER(SEARCH("[済]",INDEX(Material_Detail!$D:$DC,MATCH($A55,Material_Detail!$DE:$DE,0)+1,8))),0,IFERROR(INDEX(Material_Detail!$D:$DC,MATCH($A55,Material_Detail!$DE:$DE,0),8),0)),SUMIFS(T_Shipments[Confirmed_Qty],T_Shipments[Part Name],$A55,T_Shipments[Effective_Week],8))</f>
        <v/>
      </c>
      <c r="J55">
        <f>IF(COUNTIF(Material_Detail!$DE:$DE,$A55)&gt;0,IF(ISNUMBER(SEARCH("[済]",INDEX(Material_Detail!$D:$DC,MATCH($A55,Material_Detail!$DE:$DE,0)+1,9))),0,IFERROR(INDEX(Material_Detail!$D:$DC,MATCH($A55,Material_Detail!$DE:$DE,0),9),0)),SUMIFS(T_Shipments[Confirmed_Qty],T_Shipments[Part Name],$A55,T_Shipments[Effective_Week],9))</f>
        <v/>
      </c>
      <c r="K55">
        <f>IF(COUNTIF(Material_Detail!$DE:$DE,$A55)&gt;0,IF(ISNUMBER(SEARCH("[済]",INDEX(Material_Detail!$D:$DC,MATCH($A55,Material_Detail!$DE:$DE,0)+1,10))),0,IFERROR(INDEX(Material_Detail!$D:$DC,MATCH($A55,Material_Detail!$DE:$DE,0),10),0)),SUMIFS(T_Shipments[Confirmed_Qty],T_Shipments[Part Name],$A55,T_Shipments[Effective_Week],10))</f>
        <v/>
      </c>
      <c r="L55">
        <f>IF(COUNTIF(Material_Detail!$DE:$DE,$A55)&gt;0,IF(ISNUMBER(SEARCH("[済]",INDEX(Material_Detail!$D:$DC,MATCH($A55,Material_Detail!$DE:$DE,0)+1,11))),0,IFERROR(INDEX(Material_Detail!$D:$DC,MATCH($A55,Material_Detail!$DE:$DE,0),11),0)),SUMIFS(T_Shipments[Confirmed_Qty],T_Shipments[Part Name],$A55,T_Shipments[Effective_Week],11))</f>
        <v/>
      </c>
      <c r="M55">
        <f>IF(COUNTIF(Material_Detail!$DE:$DE,$A55)&gt;0,IF(ISNUMBER(SEARCH("[済]",INDEX(Material_Detail!$D:$DC,MATCH($A55,Material_Detail!$DE:$DE,0)+1,12))),0,IFERROR(INDEX(Material_Detail!$D:$DC,MATCH($A55,Material_Detail!$DE:$DE,0),12),0)),SUMIFS(T_Shipments[Confirmed_Qty],T_Shipments[Part Name],$A55,T_Shipments[Effective_Week],12))</f>
        <v/>
      </c>
      <c r="N55">
        <f>IF(COUNTIF(Material_Detail!$DE:$DE,$A55)&gt;0,IF(ISNUMBER(SEARCH("[済]",INDEX(Material_Detail!$D:$DC,MATCH($A55,Material_Detail!$DE:$DE,0)+1,13))),0,IFERROR(INDEX(Material_Detail!$D:$DC,MATCH($A55,Material_Detail!$DE:$DE,0),13),0)),SUMIFS(T_Shipments[Confirmed_Qty],T_Shipments[Part Name],$A55,T_Shipments[Effective_Week],13))</f>
        <v/>
      </c>
      <c r="O55">
        <f>IF(COUNTIF(Material_Detail!$DE:$DE,$A55)&gt;0,IF(ISNUMBER(SEARCH("[済]",INDEX(Material_Detail!$D:$DC,MATCH($A55,Material_Detail!$DE:$DE,0)+1,14))),0,IFERROR(INDEX(Material_Detail!$D:$DC,MATCH($A55,Material_Detail!$DE:$DE,0),14),0)),SUMIFS(T_Shipments[Confirmed_Qty],T_Shipments[Part Name],$A55,T_Shipments[Effective_Week],14))</f>
        <v/>
      </c>
      <c r="P55">
        <f>IF(COUNTIF(Material_Detail!$DE:$DE,$A55)&gt;0,IF(ISNUMBER(SEARCH("[済]",INDEX(Material_Detail!$D:$DC,MATCH($A55,Material_Detail!$DE:$DE,0)+1,15))),0,IFERROR(INDEX(Material_Detail!$D:$DC,MATCH($A55,Material_Detail!$DE:$DE,0),15),0)),SUMIFS(T_Shipments[Confirmed_Qty],T_Shipments[Part Name],$A55,T_Shipments[Effective_Week],15))</f>
        <v/>
      </c>
      <c r="Q55">
        <f>IF(COUNTIF(Material_Detail!$DE:$DE,$A55)&gt;0,IF(ISNUMBER(SEARCH("[済]",INDEX(Material_Detail!$D:$DC,MATCH($A55,Material_Detail!$DE:$DE,0)+1,16))),0,IFERROR(INDEX(Material_Detail!$D:$DC,MATCH($A55,Material_Detail!$DE:$DE,0),16),0)),SUMIFS(T_Shipments[Confirmed_Qty],T_Shipments[Part Name],$A55,T_Shipments[Effective_Week],16))</f>
        <v/>
      </c>
      <c r="R55">
        <f>IF(COUNTIF(Material_Detail!$DE:$DE,$A55)&gt;0,IF(ISNUMBER(SEARCH("[済]",INDEX(Material_Detail!$D:$DC,MATCH($A55,Material_Detail!$DE:$DE,0)+1,17))),0,IFERROR(INDEX(Material_Detail!$D:$DC,MATCH($A55,Material_Detail!$DE:$DE,0),17),0)),SUMIFS(T_Shipments[Confirmed_Qty],T_Shipments[Part Name],$A55,T_Shipments[Effective_Week],17))</f>
        <v/>
      </c>
      <c r="S55">
        <f>IF(COUNTIF(Material_Detail!$DE:$DE,$A55)&gt;0,IF(ISNUMBER(SEARCH("[済]",INDEX(Material_Detail!$D:$DC,MATCH($A55,Material_Detail!$DE:$DE,0)+1,18))),0,IFERROR(INDEX(Material_Detail!$D:$DC,MATCH($A55,Material_Detail!$DE:$DE,0),18),0)),SUMIFS(T_Shipments[Confirmed_Qty],T_Shipments[Part Name],$A55,T_Shipments[Effective_Week],18))</f>
        <v/>
      </c>
      <c r="T55">
        <f>IF(COUNTIF(Material_Detail!$DE:$DE,$A55)&gt;0,IF(ISNUMBER(SEARCH("[済]",INDEX(Material_Detail!$D:$DC,MATCH($A55,Material_Detail!$DE:$DE,0)+1,19))),0,IFERROR(INDEX(Material_Detail!$D:$DC,MATCH($A55,Material_Detail!$DE:$DE,0),19),0)),SUMIFS(T_Shipments[Confirmed_Qty],T_Shipments[Part Name],$A55,T_Shipments[Effective_Week],19))</f>
        <v/>
      </c>
      <c r="U55">
        <f>IF(COUNTIF(Material_Detail!$DE:$DE,$A55)&gt;0,IF(ISNUMBER(SEARCH("[済]",INDEX(Material_Detail!$D:$DC,MATCH($A55,Material_Detail!$DE:$DE,0)+1,20))),0,IFERROR(INDEX(Material_Detail!$D:$DC,MATCH($A55,Material_Detail!$DE:$DE,0),20),0)),SUMIFS(T_Shipments[Confirmed_Qty],T_Shipments[Part Name],$A55,T_Shipments[Effective_Week],20))</f>
        <v/>
      </c>
      <c r="V55">
        <f>IF(COUNTIF(Material_Detail!$DE:$DE,$A55)&gt;0,IF(ISNUMBER(SEARCH("[済]",INDEX(Material_Detail!$D:$DC,MATCH($A55,Material_Detail!$DE:$DE,0)+1,21))),0,IFERROR(INDEX(Material_Detail!$D:$DC,MATCH($A55,Material_Detail!$DE:$DE,0),21),0)),SUMIFS(T_Shipments[Confirmed_Qty],T_Shipments[Part Name],$A55,T_Shipments[Effective_Week],21))</f>
        <v/>
      </c>
      <c r="W55">
        <f>IF(COUNTIF(Material_Detail!$DE:$DE,$A55)&gt;0,IF(ISNUMBER(SEARCH("[済]",INDEX(Material_Detail!$D:$DC,MATCH($A55,Material_Detail!$DE:$DE,0)+1,22))),0,IFERROR(INDEX(Material_Detail!$D:$DC,MATCH($A55,Material_Detail!$DE:$DE,0),22),0)),SUMIFS(T_Shipments[Confirmed_Qty],T_Shipments[Part Name],$A55,T_Shipments[Effective_Week],22))</f>
        <v/>
      </c>
      <c r="X55">
        <f>IF(COUNTIF(Material_Detail!$DE:$DE,$A55)&gt;0,IF(ISNUMBER(SEARCH("[済]",INDEX(Material_Detail!$D:$DC,MATCH($A55,Material_Detail!$DE:$DE,0)+1,23))),0,IFERROR(INDEX(Material_Detail!$D:$DC,MATCH($A55,Material_Detail!$DE:$DE,0),23),0)),SUMIFS(T_Shipments[Confirmed_Qty],T_Shipments[Part Name],$A55,T_Shipments[Effective_Week],23))</f>
        <v/>
      </c>
      <c r="Y55">
        <f>IF(COUNTIF(Material_Detail!$DE:$DE,$A55)&gt;0,IF(ISNUMBER(SEARCH("[済]",INDEX(Material_Detail!$D:$DC,MATCH($A55,Material_Detail!$DE:$DE,0)+1,24))),0,IFERROR(INDEX(Material_Detail!$D:$DC,MATCH($A55,Material_Detail!$DE:$DE,0),24),0)),SUMIFS(T_Shipments[Confirmed_Qty],T_Shipments[Part Name],$A55,T_Shipments[Effective_Week],24))</f>
        <v/>
      </c>
      <c r="Z55">
        <f>IF(COUNTIF(Material_Detail!$DE:$DE,$A55)&gt;0,IF(ISNUMBER(SEARCH("[済]",INDEX(Material_Detail!$D:$DC,MATCH($A55,Material_Detail!$DE:$DE,0)+1,25))),0,IFERROR(INDEX(Material_Detail!$D:$DC,MATCH($A55,Material_Detail!$DE:$DE,0),25),0)),SUMIFS(T_Shipments[Confirmed_Qty],T_Shipments[Part Name],$A55,T_Shipments[Effective_Week],25))</f>
        <v/>
      </c>
      <c r="AA55">
        <f>IF(COUNTIF(Material_Detail!$DE:$DE,$A55)&gt;0,IF(ISNUMBER(SEARCH("[済]",INDEX(Material_Detail!$D:$DC,MATCH($A55,Material_Detail!$DE:$DE,0)+1,26))),0,IFERROR(INDEX(Material_Detail!$D:$DC,MATCH($A55,Material_Detail!$DE:$DE,0),26),0)),SUMIFS(T_Shipments[Confirmed_Qty],T_Shipments[Part Name],$A55,T_Shipments[Effective_Week],26))</f>
        <v/>
      </c>
      <c r="AB55">
        <f>IF(COUNTIF(Material_Detail!$DE:$DE,$A55)&gt;0,IF(ISNUMBER(SEARCH("[済]",INDEX(Material_Detail!$D:$DC,MATCH($A55,Material_Detail!$DE:$DE,0)+1,27))),0,IFERROR(INDEX(Material_Detail!$D:$DC,MATCH($A55,Material_Detail!$DE:$DE,0),27),0)),SUMIFS(T_Shipments[Confirmed_Qty],T_Shipments[Part Name],$A55,T_Shipments[Effective_Week],27))</f>
        <v/>
      </c>
      <c r="AC55">
        <f>IF(COUNTIF(Material_Detail!$DE:$DE,$A55)&gt;0,IF(ISNUMBER(SEARCH("[済]",INDEX(Material_Detail!$D:$DC,MATCH($A55,Material_Detail!$DE:$DE,0)+1,28))),0,IFERROR(INDEX(Material_Detail!$D:$DC,MATCH($A55,Material_Detail!$DE:$DE,0),28),0)),SUMIFS(T_Shipments[Confirmed_Qty],T_Shipments[Part Name],$A55,T_Shipments[Effective_Week],28))</f>
        <v/>
      </c>
      <c r="AD55">
        <f>IF(COUNTIF(Material_Detail!$DE:$DE,$A55)&gt;0,IF(ISNUMBER(SEARCH("[済]",INDEX(Material_Detail!$D:$DC,MATCH($A55,Material_Detail!$DE:$DE,0)+1,29))),0,IFERROR(INDEX(Material_Detail!$D:$DC,MATCH($A55,Material_Detail!$DE:$DE,0),29),0)),SUMIFS(T_Shipments[Confirmed_Qty],T_Shipments[Part Name],$A55,T_Shipments[Effective_Week],29))</f>
        <v/>
      </c>
      <c r="AE55">
        <f>IF(COUNTIF(Material_Detail!$DE:$DE,$A55)&gt;0,IF(ISNUMBER(SEARCH("[済]",INDEX(Material_Detail!$D:$DC,MATCH($A55,Material_Detail!$DE:$DE,0)+1,30))),0,IFERROR(INDEX(Material_Detail!$D:$DC,MATCH($A55,Material_Detail!$DE:$DE,0),30),0)),SUMIFS(T_Shipments[Confirmed_Qty],T_Shipments[Part Name],$A55,T_Shipments[Effective_Week],30))</f>
        <v/>
      </c>
      <c r="AF55">
        <f>IF(COUNTIF(Material_Detail!$DE:$DE,$A55)&gt;0,IF(ISNUMBER(SEARCH("[済]",INDEX(Material_Detail!$D:$DC,MATCH($A55,Material_Detail!$DE:$DE,0)+1,31))),0,IFERROR(INDEX(Material_Detail!$D:$DC,MATCH($A55,Material_Detail!$DE:$DE,0),31),0)),SUMIFS(T_Shipments[Confirmed_Qty],T_Shipments[Part Name],$A55,T_Shipments[Effective_Week],31))</f>
        <v/>
      </c>
      <c r="AG55">
        <f>IF(COUNTIF(Material_Detail!$DE:$DE,$A55)&gt;0,IF(ISNUMBER(SEARCH("[済]",INDEX(Material_Detail!$D:$DC,MATCH($A55,Material_Detail!$DE:$DE,0)+1,32))),0,IFERROR(INDEX(Material_Detail!$D:$DC,MATCH($A55,Material_Detail!$DE:$DE,0),32),0)),SUMIFS(T_Shipments[Confirmed_Qty],T_Shipments[Part Name],$A55,T_Shipments[Effective_Week],32))</f>
        <v/>
      </c>
      <c r="AH55">
        <f>IF(COUNTIF(Material_Detail!$DE:$DE,$A55)&gt;0,IF(ISNUMBER(SEARCH("[済]",INDEX(Material_Detail!$D:$DC,MATCH($A55,Material_Detail!$DE:$DE,0)+1,33))),0,IFERROR(INDEX(Material_Detail!$D:$DC,MATCH($A55,Material_Detail!$DE:$DE,0),33),0)),SUMIFS(T_Shipments[Confirmed_Qty],T_Shipments[Part Name],$A55,T_Shipments[Effective_Week],33))</f>
        <v/>
      </c>
      <c r="AI55">
        <f>IF(COUNTIF(Material_Detail!$DE:$DE,$A55)&gt;0,IF(ISNUMBER(SEARCH("[済]",INDEX(Material_Detail!$D:$DC,MATCH($A55,Material_Detail!$DE:$DE,0)+1,34))),0,IFERROR(INDEX(Material_Detail!$D:$DC,MATCH($A55,Material_Detail!$DE:$DE,0),34),0)),SUMIFS(T_Shipments[Confirmed_Qty],T_Shipments[Part Name],$A55,T_Shipments[Effective_Week],34))</f>
        <v/>
      </c>
      <c r="AJ55">
        <f>IF(COUNTIF(Material_Detail!$DE:$DE,$A55)&gt;0,IF(ISNUMBER(SEARCH("[済]",INDEX(Material_Detail!$D:$DC,MATCH($A55,Material_Detail!$DE:$DE,0)+1,35))),0,IFERROR(INDEX(Material_Detail!$D:$DC,MATCH($A55,Material_Detail!$DE:$DE,0),35),0)),SUMIFS(T_Shipments[Confirmed_Qty],T_Shipments[Part Name],$A55,T_Shipments[Effective_Week],35))</f>
        <v/>
      </c>
      <c r="AK55">
        <f>IF(COUNTIF(Material_Detail!$DE:$DE,$A55)&gt;0,IF(ISNUMBER(SEARCH("[済]",INDEX(Material_Detail!$D:$DC,MATCH($A55,Material_Detail!$DE:$DE,0)+1,36))),0,IFERROR(INDEX(Material_Detail!$D:$DC,MATCH($A55,Material_Detail!$DE:$DE,0),36),0)),SUMIFS(T_Shipments[Confirmed_Qty],T_Shipments[Part Name],$A55,T_Shipments[Effective_Week],36))</f>
        <v/>
      </c>
      <c r="AL55">
        <f>IF(COUNTIF(Material_Detail!$DE:$DE,$A55)&gt;0,IF(ISNUMBER(SEARCH("[済]",INDEX(Material_Detail!$D:$DC,MATCH($A55,Material_Detail!$DE:$DE,0)+1,37))),0,IFERROR(INDEX(Material_Detail!$D:$DC,MATCH($A55,Material_Detail!$DE:$DE,0),37),0)),SUMIFS(T_Shipments[Confirmed_Qty],T_Shipments[Part Name],$A55,T_Shipments[Effective_Week],37))</f>
        <v/>
      </c>
      <c r="AM55">
        <f>IF(COUNTIF(Material_Detail!$DE:$DE,$A55)&gt;0,IF(ISNUMBER(SEARCH("[済]",INDEX(Material_Detail!$D:$DC,MATCH($A55,Material_Detail!$DE:$DE,0)+1,38))),0,IFERROR(INDEX(Material_Detail!$D:$DC,MATCH($A55,Material_Detail!$DE:$DE,0),38),0)),SUMIFS(T_Shipments[Confirmed_Qty],T_Shipments[Part Name],$A55,T_Shipments[Effective_Week],38))</f>
        <v/>
      </c>
      <c r="AN55">
        <f>IF(COUNTIF(Material_Detail!$DE:$DE,$A55)&gt;0,IF(ISNUMBER(SEARCH("[済]",INDEX(Material_Detail!$D:$DC,MATCH($A55,Material_Detail!$DE:$DE,0)+1,39))),0,IFERROR(INDEX(Material_Detail!$D:$DC,MATCH($A55,Material_Detail!$DE:$DE,0),39),0)),SUMIFS(T_Shipments[Confirmed_Qty],T_Shipments[Part Name],$A55,T_Shipments[Effective_Week],39))</f>
        <v/>
      </c>
      <c r="AO55">
        <f>IF(COUNTIF(Material_Detail!$DE:$DE,$A55)&gt;0,IF(ISNUMBER(SEARCH("[済]",INDEX(Material_Detail!$D:$DC,MATCH($A55,Material_Detail!$DE:$DE,0)+1,40))),0,IFERROR(INDEX(Material_Detail!$D:$DC,MATCH($A55,Material_Detail!$DE:$DE,0),40),0)),SUMIFS(T_Shipments[Confirmed_Qty],T_Shipments[Part Name],$A55,T_Shipments[Effective_Week],40))</f>
        <v/>
      </c>
      <c r="AP55">
        <f>IF(COUNTIF(Material_Detail!$DE:$DE,$A55)&gt;0,IF(ISNUMBER(SEARCH("[済]",INDEX(Material_Detail!$D:$DC,MATCH($A55,Material_Detail!$DE:$DE,0)+1,41))),0,IFERROR(INDEX(Material_Detail!$D:$DC,MATCH($A55,Material_Detail!$DE:$DE,0),41),0)),SUMIFS(T_Shipments[Confirmed_Qty],T_Shipments[Part Name],$A55,T_Shipments[Effective_Week],41))</f>
        <v/>
      </c>
      <c r="AQ55">
        <f>IF(COUNTIF(Material_Detail!$DE:$DE,$A55)&gt;0,IF(ISNUMBER(SEARCH("[済]",INDEX(Material_Detail!$D:$DC,MATCH($A55,Material_Detail!$DE:$DE,0)+1,42))),0,IFERROR(INDEX(Material_Detail!$D:$DC,MATCH($A55,Material_Detail!$DE:$DE,0),42),0)),SUMIFS(T_Shipments[Confirmed_Qty],T_Shipments[Part Name],$A55,T_Shipments[Effective_Week],42))</f>
        <v/>
      </c>
      <c r="AR55">
        <f>IF(COUNTIF(Material_Detail!$DE:$DE,$A55)&gt;0,IF(ISNUMBER(SEARCH("[済]",INDEX(Material_Detail!$D:$DC,MATCH($A55,Material_Detail!$DE:$DE,0)+1,43))),0,IFERROR(INDEX(Material_Detail!$D:$DC,MATCH($A55,Material_Detail!$DE:$DE,0),43),0)),SUMIFS(T_Shipments[Confirmed_Qty],T_Shipments[Part Name],$A55,T_Shipments[Effective_Week],43))</f>
        <v/>
      </c>
      <c r="AS55">
        <f>IF(COUNTIF(Material_Detail!$DE:$DE,$A55)&gt;0,IF(ISNUMBER(SEARCH("[済]",INDEX(Material_Detail!$D:$DC,MATCH($A55,Material_Detail!$DE:$DE,0)+1,44))),0,IFERROR(INDEX(Material_Detail!$D:$DC,MATCH($A55,Material_Detail!$DE:$DE,0),44),0)),SUMIFS(T_Shipments[Confirmed_Qty],T_Shipments[Part Name],$A55,T_Shipments[Effective_Week],44))</f>
        <v/>
      </c>
      <c r="AT55">
        <f>IF(COUNTIF(Material_Detail!$DE:$DE,$A55)&gt;0,IF(ISNUMBER(SEARCH("[済]",INDEX(Material_Detail!$D:$DC,MATCH($A55,Material_Detail!$DE:$DE,0)+1,45))),0,IFERROR(INDEX(Material_Detail!$D:$DC,MATCH($A55,Material_Detail!$DE:$DE,0),45),0)),SUMIFS(T_Shipments[Confirmed_Qty],T_Shipments[Part Name],$A55,T_Shipments[Effective_Week],45))</f>
        <v/>
      </c>
      <c r="AU55">
        <f>IF(COUNTIF(Material_Detail!$DE:$DE,$A55)&gt;0,IF(ISNUMBER(SEARCH("[済]",INDEX(Material_Detail!$D:$DC,MATCH($A55,Material_Detail!$DE:$DE,0)+1,46))),0,IFERROR(INDEX(Material_Detail!$D:$DC,MATCH($A55,Material_Detail!$DE:$DE,0),46),0)),SUMIFS(T_Shipments[Confirmed_Qty],T_Shipments[Part Name],$A55,T_Shipments[Effective_Week],46))</f>
        <v/>
      </c>
      <c r="AV55">
        <f>IF(COUNTIF(Material_Detail!$DE:$DE,$A55)&gt;0,IF(ISNUMBER(SEARCH("[済]",INDEX(Material_Detail!$D:$DC,MATCH($A55,Material_Detail!$DE:$DE,0)+1,47))),0,IFERROR(INDEX(Material_Detail!$D:$DC,MATCH($A55,Material_Detail!$DE:$DE,0),47),0)),SUMIFS(T_Shipments[Confirmed_Qty],T_Shipments[Part Name],$A55,T_Shipments[Effective_Week],47))</f>
        <v/>
      </c>
      <c r="AW55">
        <f>IF(COUNTIF(Material_Detail!$DE:$DE,$A55)&gt;0,IF(ISNUMBER(SEARCH("[済]",INDEX(Material_Detail!$D:$DC,MATCH($A55,Material_Detail!$DE:$DE,0)+1,48))),0,IFERROR(INDEX(Material_Detail!$D:$DC,MATCH($A55,Material_Detail!$DE:$DE,0),48),0)),SUMIFS(T_Shipments[Confirmed_Qty],T_Shipments[Part Name],$A55,T_Shipments[Effective_Week],48))</f>
        <v/>
      </c>
      <c r="AX55">
        <f>IF(COUNTIF(Material_Detail!$DE:$DE,$A55)&gt;0,IF(ISNUMBER(SEARCH("[済]",INDEX(Material_Detail!$D:$DC,MATCH($A55,Material_Detail!$DE:$DE,0)+1,49))),0,IFERROR(INDEX(Material_Detail!$D:$DC,MATCH($A55,Material_Detail!$DE:$DE,0),49),0)),SUMIFS(T_Shipments[Confirmed_Qty],T_Shipments[Part Name],$A55,T_Shipments[Effective_Week],49))</f>
        <v/>
      </c>
      <c r="AY55">
        <f>IF(COUNTIF(Material_Detail!$DE:$DE,$A55)&gt;0,IF(ISNUMBER(SEARCH("[済]",INDEX(Material_Detail!$D:$DC,MATCH($A55,Material_Detail!$DE:$DE,0)+1,50))),0,IFERROR(INDEX(Material_Detail!$D:$DC,MATCH($A55,Material_Detail!$DE:$DE,0),50),0)),SUMIFS(T_Shipments[Confirmed_Qty],T_Shipments[Part Name],$A55,T_Shipments[Effective_Week],50))</f>
        <v/>
      </c>
      <c r="AZ55">
        <f>IF(COUNTIF(Material_Detail!$DE:$DE,$A55)&gt;0,IF(ISNUMBER(SEARCH("[済]",INDEX(Material_Detail!$D:$DC,MATCH($A55,Material_Detail!$DE:$DE,0)+1,51))),0,IFERROR(INDEX(Material_Detail!$D:$DC,MATCH($A55,Material_Detail!$DE:$DE,0),51),0)),SUMIFS(T_Shipments[Confirmed_Qty],T_Shipments[Part Name],$A55,T_Shipments[Effective_Week],51))</f>
        <v/>
      </c>
      <c r="BA55">
        <f>IF(COUNTIF(Material_Detail!$DE:$DE,$A55)&gt;0,IF(ISNUMBER(SEARCH("[済]",INDEX(Material_Detail!$D:$DC,MATCH($A55,Material_Detail!$DE:$DE,0)+1,52))),0,IFERROR(INDEX(Material_Detail!$D:$DC,MATCH($A55,Material_Detail!$DE:$DE,0),52),0)),SUMIFS(T_Shipments[Confirmed_Qty],T_Shipments[Part Name],$A55,T_Shipments[Effective_Week],52))</f>
        <v/>
      </c>
      <c r="BB55">
        <f>IF(COUNTIF(Material_Detail!$DE:$DE,$A55)&gt;0,IF(ISNUMBER(SEARCH("[済]",INDEX(Material_Detail!$D:$DC,MATCH($A55,Material_Detail!$DE:$DE,0)+1,53))),0,IFERROR(INDEX(Material_Detail!$D:$DC,MATCH($A55,Material_Detail!$DE:$DE,0),53),0)),SUMIFS(T_Shipments[Confirmed_Qty],T_Shipments[Part Name],$A55,T_Shipments[Effective_Week],53))</f>
        <v/>
      </c>
      <c r="BC55">
        <f>IF(COUNTIF(Material_Detail!$DE:$DE,$A55)&gt;0,IF(ISNUMBER(SEARCH("[済]",INDEX(Material_Detail!$D:$DC,MATCH($A55,Material_Detail!$DE:$DE,0)+1,54))),0,IFERROR(INDEX(Material_Detail!$D:$DC,MATCH($A55,Material_Detail!$DE:$DE,0),54),0)),SUMIFS(T_Shipments[Confirmed_Qty],T_Shipments[Part Name],$A55,T_Shipments[Effective_Week],54))</f>
        <v/>
      </c>
      <c r="BD55">
        <f>IF(COUNTIF(Material_Detail!$DE:$DE,$A55)&gt;0,IF(ISNUMBER(SEARCH("[済]",INDEX(Material_Detail!$D:$DC,MATCH($A55,Material_Detail!$DE:$DE,0)+1,55))),0,IFERROR(INDEX(Material_Detail!$D:$DC,MATCH($A55,Material_Detail!$DE:$DE,0),55),0)),SUMIFS(T_Shipments[Confirmed_Qty],T_Shipments[Part Name],$A55,T_Shipments[Effective_Week],55))</f>
        <v/>
      </c>
      <c r="BE55">
        <f>IF(COUNTIF(Material_Detail!$DE:$DE,$A55)&gt;0,IF(ISNUMBER(SEARCH("[済]",INDEX(Material_Detail!$D:$DC,MATCH($A55,Material_Detail!$DE:$DE,0)+1,56))),0,IFERROR(INDEX(Material_Detail!$D:$DC,MATCH($A55,Material_Detail!$DE:$DE,0),56),0)),SUMIFS(T_Shipments[Confirmed_Qty],T_Shipments[Part Name],$A55,T_Shipments[Effective_Week],56))</f>
        <v/>
      </c>
      <c r="BF55">
        <f>IF(COUNTIF(Material_Detail!$DE:$DE,$A55)&gt;0,IF(ISNUMBER(SEARCH("[済]",INDEX(Material_Detail!$D:$DC,MATCH($A55,Material_Detail!$DE:$DE,0)+1,57))),0,IFERROR(INDEX(Material_Detail!$D:$DC,MATCH($A55,Material_Detail!$DE:$DE,0),57),0)),SUMIFS(T_Shipments[Confirmed_Qty],T_Shipments[Part Name],$A55,T_Shipments[Effective_Week],57))</f>
        <v/>
      </c>
      <c r="BG55">
        <f>IF(COUNTIF(Material_Detail!$DE:$DE,$A55)&gt;0,IF(ISNUMBER(SEARCH("[済]",INDEX(Material_Detail!$D:$DC,MATCH($A55,Material_Detail!$DE:$DE,0)+1,58))),0,IFERROR(INDEX(Material_Detail!$D:$DC,MATCH($A55,Material_Detail!$DE:$DE,0),58),0)),SUMIFS(T_Shipments[Confirmed_Qty],T_Shipments[Part Name],$A55,T_Shipments[Effective_Week],58))</f>
        <v/>
      </c>
      <c r="BH55">
        <f>IF(COUNTIF(Material_Detail!$DE:$DE,$A55)&gt;0,IF(ISNUMBER(SEARCH("[済]",INDEX(Material_Detail!$D:$DC,MATCH($A55,Material_Detail!$DE:$DE,0)+1,59))),0,IFERROR(INDEX(Material_Detail!$D:$DC,MATCH($A55,Material_Detail!$DE:$DE,0),59),0)),SUMIFS(T_Shipments[Confirmed_Qty],T_Shipments[Part Name],$A55,T_Shipments[Effective_Week],59))</f>
        <v/>
      </c>
      <c r="BI55">
        <f>IF(COUNTIF(Material_Detail!$DE:$DE,$A55)&gt;0,IF(ISNUMBER(SEARCH("[済]",INDEX(Material_Detail!$D:$DC,MATCH($A55,Material_Detail!$DE:$DE,0)+1,60))),0,IFERROR(INDEX(Material_Detail!$D:$DC,MATCH($A55,Material_Detail!$DE:$DE,0),60),0)),SUMIFS(T_Shipments[Confirmed_Qty],T_Shipments[Part Name],$A55,T_Shipments[Effective_Week],60))</f>
        <v/>
      </c>
      <c r="BJ55">
        <f>IF(COUNTIF(Material_Detail!$DE:$DE,$A55)&gt;0,IF(ISNUMBER(SEARCH("[済]",INDEX(Material_Detail!$D:$DC,MATCH($A55,Material_Detail!$DE:$DE,0)+1,61))),0,IFERROR(INDEX(Material_Detail!$D:$DC,MATCH($A55,Material_Detail!$DE:$DE,0),61),0)),SUMIFS(T_Shipments[Confirmed_Qty],T_Shipments[Part Name],$A55,T_Shipments[Effective_Week],61))</f>
        <v/>
      </c>
      <c r="BK55">
        <f>IF(COUNTIF(Material_Detail!$DE:$DE,$A55)&gt;0,IF(ISNUMBER(SEARCH("[済]",INDEX(Material_Detail!$D:$DC,MATCH($A55,Material_Detail!$DE:$DE,0)+1,62))),0,IFERROR(INDEX(Material_Detail!$D:$DC,MATCH($A55,Material_Detail!$DE:$DE,0),62),0)),SUMIFS(T_Shipments[Confirmed_Qty],T_Shipments[Part Name],$A55,T_Shipments[Effective_Week],62))</f>
        <v/>
      </c>
      <c r="BL55">
        <f>IF(COUNTIF(Material_Detail!$DE:$DE,$A55)&gt;0,IF(ISNUMBER(SEARCH("[済]",INDEX(Material_Detail!$D:$DC,MATCH($A55,Material_Detail!$DE:$DE,0)+1,63))),0,IFERROR(INDEX(Material_Detail!$D:$DC,MATCH($A55,Material_Detail!$DE:$DE,0),63),0)),SUMIFS(T_Shipments[Confirmed_Qty],T_Shipments[Part Name],$A55,T_Shipments[Effective_Week],63))</f>
        <v/>
      </c>
      <c r="BM55">
        <f>IF(COUNTIF(Material_Detail!$DE:$DE,$A55)&gt;0,IF(ISNUMBER(SEARCH("[済]",INDEX(Material_Detail!$D:$DC,MATCH($A55,Material_Detail!$DE:$DE,0)+1,64))),0,IFERROR(INDEX(Material_Detail!$D:$DC,MATCH($A55,Material_Detail!$DE:$DE,0),64),0)),SUMIFS(T_Shipments[Confirmed_Qty],T_Shipments[Part Name],$A55,T_Shipments[Effective_Week],64))</f>
        <v/>
      </c>
      <c r="BN55">
        <f>IF(COUNTIF(Material_Detail!$DE:$DE,$A55)&gt;0,IF(ISNUMBER(SEARCH("[済]",INDEX(Material_Detail!$D:$DC,MATCH($A55,Material_Detail!$DE:$DE,0)+1,65))),0,IFERROR(INDEX(Material_Detail!$D:$DC,MATCH($A55,Material_Detail!$DE:$DE,0),65),0)),SUMIFS(T_Shipments[Confirmed_Qty],T_Shipments[Part Name],$A55,T_Shipments[Effective_Week],65))</f>
        <v/>
      </c>
      <c r="BO55">
        <f>IF(COUNTIF(Material_Detail!$DE:$DE,$A55)&gt;0,IF(ISNUMBER(SEARCH("[済]",INDEX(Material_Detail!$D:$DC,MATCH($A55,Material_Detail!$DE:$DE,0)+1,66))),0,IFERROR(INDEX(Material_Detail!$D:$DC,MATCH($A55,Material_Detail!$DE:$DE,0),66),0)),SUMIFS(T_Shipments[Confirmed_Qty],T_Shipments[Part Name],$A55,T_Shipments[Effective_Week],66))</f>
        <v/>
      </c>
      <c r="BP55">
        <f>IF(COUNTIF(Material_Detail!$DE:$DE,$A55)&gt;0,IF(ISNUMBER(SEARCH("[済]",INDEX(Material_Detail!$D:$DC,MATCH($A55,Material_Detail!$DE:$DE,0)+1,67))),0,IFERROR(INDEX(Material_Detail!$D:$DC,MATCH($A55,Material_Detail!$DE:$DE,0),67),0)),SUMIFS(T_Shipments[Confirmed_Qty],T_Shipments[Part Name],$A55,T_Shipments[Effective_Week],67))</f>
        <v/>
      </c>
      <c r="BQ55">
        <f>IF(COUNTIF(Material_Detail!$DE:$DE,$A55)&gt;0,IF(ISNUMBER(SEARCH("[済]",INDEX(Material_Detail!$D:$DC,MATCH($A55,Material_Detail!$DE:$DE,0)+1,68))),0,IFERROR(INDEX(Material_Detail!$D:$DC,MATCH($A55,Material_Detail!$DE:$DE,0),68),0)),SUMIFS(T_Shipments[Confirmed_Qty],T_Shipments[Part Name],$A55,T_Shipments[Effective_Week],68))</f>
        <v/>
      </c>
      <c r="BR55">
        <f>IF(COUNTIF(Material_Detail!$DE:$DE,$A55)&gt;0,IF(ISNUMBER(SEARCH("[済]",INDEX(Material_Detail!$D:$DC,MATCH($A55,Material_Detail!$DE:$DE,0)+1,69))),0,IFERROR(INDEX(Material_Detail!$D:$DC,MATCH($A55,Material_Detail!$DE:$DE,0),69),0)),SUMIFS(T_Shipments[Confirmed_Qty],T_Shipments[Part Name],$A55,T_Shipments[Effective_Week],69))</f>
        <v/>
      </c>
      <c r="BS55">
        <f>IF(COUNTIF(Material_Detail!$DE:$DE,$A55)&gt;0,IF(ISNUMBER(SEARCH("[済]",INDEX(Material_Detail!$D:$DC,MATCH($A55,Material_Detail!$DE:$DE,0)+1,70))),0,IFERROR(INDEX(Material_Detail!$D:$DC,MATCH($A55,Material_Detail!$DE:$DE,0),70),0)),SUMIFS(T_Shipments[Confirmed_Qty],T_Shipments[Part Name],$A55,T_Shipments[Effective_Week],70))</f>
        <v/>
      </c>
      <c r="BT55">
        <f>IF(COUNTIF(Material_Detail!$DE:$DE,$A55)&gt;0,IF(ISNUMBER(SEARCH("[済]",INDEX(Material_Detail!$D:$DC,MATCH($A55,Material_Detail!$DE:$DE,0)+1,71))),0,IFERROR(INDEX(Material_Detail!$D:$DC,MATCH($A55,Material_Detail!$DE:$DE,0),71),0)),SUMIFS(T_Shipments[Confirmed_Qty],T_Shipments[Part Name],$A55,T_Shipments[Effective_Week],71))</f>
        <v/>
      </c>
      <c r="BU55">
        <f>IF(COUNTIF(Material_Detail!$DE:$DE,$A55)&gt;0,IF(ISNUMBER(SEARCH("[済]",INDEX(Material_Detail!$D:$DC,MATCH($A55,Material_Detail!$DE:$DE,0)+1,72))),0,IFERROR(INDEX(Material_Detail!$D:$DC,MATCH($A55,Material_Detail!$DE:$DE,0),72),0)),SUMIFS(T_Shipments[Confirmed_Qty],T_Shipments[Part Name],$A55,T_Shipments[Effective_Week],72))</f>
        <v/>
      </c>
      <c r="BV55">
        <f>IF(COUNTIF(Material_Detail!$DE:$DE,$A55)&gt;0,IF(ISNUMBER(SEARCH("[済]",INDEX(Material_Detail!$D:$DC,MATCH($A55,Material_Detail!$DE:$DE,0)+1,73))),0,IFERROR(INDEX(Material_Detail!$D:$DC,MATCH($A55,Material_Detail!$DE:$DE,0),73),0)),SUMIFS(T_Shipments[Confirmed_Qty],T_Shipments[Part Name],$A55,T_Shipments[Effective_Week],73))</f>
        <v/>
      </c>
      <c r="BW55">
        <f>IF(COUNTIF(Material_Detail!$DE:$DE,$A55)&gt;0,IF(ISNUMBER(SEARCH("[済]",INDEX(Material_Detail!$D:$DC,MATCH($A55,Material_Detail!$DE:$DE,0)+1,74))),0,IFERROR(INDEX(Material_Detail!$D:$DC,MATCH($A55,Material_Detail!$DE:$DE,0),74),0)),SUMIFS(T_Shipments[Confirmed_Qty],T_Shipments[Part Name],$A55,T_Shipments[Effective_Week],74))</f>
        <v/>
      </c>
      <c r="BX55">
        <f>IF(COUNTIF(Material_Detail!$DE:$DE,$A55)&gt;0,IF(ISNUMBER(SEARCH("[済]",INDEX(Material_Detail!$D:$DC,MATCH($A55,Material_Detail!$DE:$DE,0)+1,75))),0,IFERROR(INDEX(Material_Detail!$D:$DC,MATCH($A55,Material_Detail!$DE:$DE,0),75),0)),SUMIFS(T_Shipments[Confirmed_Qty],T_Shipments[Part Name],$A55,T_Shipments[Effective_Week],75))</f>
        <v/>
      </c>
      <c r="BY55">
        <f>IF(COUNTIF(Material_Detail!$DE:$DE,$A55)&gt;0,IF(ISNUMBER(SEARCH("[済]",INDEX(Material_Detail!$D:$DC,MATCH($A55,Material_Detail!$DE:$DE,0)+1,76))),0,IFERROR(INDEX(Material_Detail!$D:$DC,MATCH($A55,Material_Detail!$DE:$DE,0),76),0)),SUMIFS(T_Shipments[Confirmed_Qty],T_Shipments[Part Name],$A55,T_Shipments[Effective_Week],76))</f>
        <v/>
      </c>
      <c r="BZ55">
        <f>IF(COUNTIF(Material_Detail!$DE:$DE,$A55)&gt;0,IF(ISNUMBER(SEARCH("[済]",INDEX(Material_Detail!$D:$DC,MATCH($A55,Material_Detail!$DE:$DE,0)+1,77))),0,IFERROR(INDEX(Material_Detail!$D:$DC,MATCH($A55,Material_Detail!$DE:$DE,0),77),0)),SUMIFS(T_Shipments[Confirmed_Qty],T_Shipments[Part Name],$A55,T_Shipments[Effective_Week],77))</f>
        <v/>
      </c>
      <c r="CA55">
        <f>IF(COUNTIF(Material_Detail!$DE:$DE,$A55)&gt;0,IF(ISNUMBER(SEARCH("[済]",INDEX(Material_Detail!$D:$DC,MATCH($A55,Material_Detail!$DE:$DE,0)+1,78))),0,IFERROR(INDEX(Material_Detail!$D:$DC,MATCH($A55,Material_Detail!$DE:$DE,0),78),0)),SUMIFS(T_Shipments[Confirmed_Qty],T_Shipments[Part Name],$A55,T_Shipments[Effective_Week],78))</f>
        <v/>
      </c>
      <c r="CB55">
        <f>IF(COUNTIF(Material_Detail!$DE:$DE,$A55)&gt;0,IF(ISNUMBER(SEARCH("[済]",INDEX(Material_Detail!$D:$DC,MATCH($A55,Material_Detail!$DE:$DE,0)+1,79))),0,IFERROR(INDEX(Material_Detail!$D:$DC,MATCH($A55,Material_Detail!$DE:$DE,0),79),0)),SUMIFS(T_Shipments[Confirmed_Qty],T_Shipments[Part Name],$A55,T_Shipments[Effective_Week],79))</f>
        <v/>
      </c>
      <c r="CC55">
        <f>IF(COUNTIF(Material_Detail!$DE:$DE,$A55)&gt;0,IF(ISNUMBER(SEARCH("[済]",INDEX(Material_Detail!$D:$DC,MATCH($A55,Material_Detail!$DE:$DE,0)+1,80))),0,IFERROR(INDEX(Material_Detail!$D:$DC,MATCH($A55,Material_Detail!$DE:$DE,0),80),0)),SUMIFS(T_Shipments[Confirmed_Qty],T_Shipments[Part Name],$A55,T_Shipments[Effective_Week],80))</f>
        <v/>
      </c>
      <c r="CD55">
        <f>IF(COUNTIF(Material_Detail!$DE:$DE,$A55)&gt;0,IF(ISNUMBER(SEARCH("[済]",INDEX(Material_Detail!$D:$DC,MATCH($A55,Material_Detail!$DE:$DE,0)+1,81))),0,IFERROR(INDEX(Material_Detail!$D:$DC,MATCH($A55,Material_Detail!$DE:$DE,0),81),0)),SUMIFS(T_Shipments[Confirmed_Qty],T_Shipments[Part Name],$A55,T_Shipments[Effective_Week],81))</f>
        <v/>
      </c>
      <c r="CE55">
        <f>IF(COUNTIF(Material_Detail!$DE:$DE,$A55)&gt;0,IF(ISNUMBER(SEARCH("[済]",INDEX(Material_Detail!$D:$DC,MATCH($A55,Material_Detail!$DE:$DE,0)+1,82))),0,IFERROR(INDEX(Material_Detail!$D:$DC,MATCH($A55,Material_Detail!$DE:$DE,0),82),0)),SUMIFS(T_Shipments[Confirmed_Qty],T_Shipments[Part Name],$A55,T_Shipments[Effective_Week],82))</f>
        <v/>
      </c>
      <c r="CF55">
        <f>IF(COUNTIF(Material_Detail!$DE:$DE,$A55)&gt;0,IF(ISNUMBER(SEARCH("[済]",INDEX(Material_Detail!$D:$DC,MATCH($A55,Material_Detail!$DE:$DE,0)+1,83))),0,IFERROR(INDEX(Material_Detail!$D:$DC,MATCH($A55,Material_Detail!$DE:$DE,0),83),0)),SUMIFS(T_Shipments[Confirmed_Qty],T_Shipments[Part Name],$A55,T_Shipments[Effective_Week],83))</f>
        <v/>
      </c>
      <c r="CG55">
        <f>IF(COUNTIF(Material_Detail!$DE:$DE,$A55)&gt;0,IF(ISNUMBER(SEARCH("[済]",INDEX(Material_Detail!$D:$DC,MATCH($A55,Material_Detail!$DE:$DE,0)+1,84))),0,IFERROR(INDEX(Material_Detail!$D:$DC,MATCH($A55,Material_Detail!$DE:$DE,0),84),0)),SUMIFS(T_Shipments[Confirmed_Qty],T_Shipments[Part Name],$A55,T_Shipments[Effective_Week],84))</f>
        <v/>
      </c>
      <c r="CH55">
        <f>IF(COUNTIF(Material_Detail!$DE:$DE,$A55)&gt;0,IF(ISNUMBER(SEARCH("[済]",INDEX(Material_Detail!$D:$DC,MATCH($A55,Material_Detail!$DE:$DE,0)+1,85))),0,IFERROR(INDEX(Material_Detail!$D:$DC,MATCH($A55,Material_Detail!$DE:$DE,0),85),0)),SUMIFS(T_Shipments[Confirmed_Qty],T_Shipments[Part Name],$A55,T_Shipments[Effective_Week],85))</f>
        <v/>
      </c>
      <c r="CI55">
        <f>IF(COUNTIF(Material_Detail!$DE:$DE,$A55)&gt;0,IF(ISNUMBER(SEARCH("[済]",INDEX(Material_Detail!$D:$DC,MATCH($A55,Material_Detail!$DE:$DE,0)+1,86))),0,IFERROR(INDEX(Material_Detail!$D:$DC,MATCH($A55,Material_Detail!$DE:$DE,0),86),0)),SUMIFS(T_Shipments[Confirmed_Qty],T_Shipments[Part Name],$A55,T_Shipments[Effective_Week],86))</f>
        <v/>
      </c>
      <c r="CJ55">
        <f>IF(COUNTIF(Material_Detail!$DE:$DE,$A55)&gt;0,IF(ISNUMBER(SEARCH("[済]",INDEX(Material_Detail!$D:$DC,MATCH($A55,Material_Detail!$DE:$DE,0)+1,87))),0,IFERROR(INDEX(Material_Detail!$D:$DC,MATCH($A55,Material_Detail!$DE:$DE,0),87),0)),SUMIFS(T_Shipments[Confirmed_Qty],T_Shipments[Part Name],$A55,T_Shipments[Effective_Week],87))</f>
        <v/>
      </c>
      <c r="CK55">
        <f>IF(COUNTIF(Material_Detail!$DE:$DE,$A55)&gt;0,IF(ISNUMBER(SEARCH("[済]",INDEX(Material_Detail!$D:$DC,MATCH($A55,Material_Detail!$DE:$DE,0)+1,88))),0,IFERROR(INDEX(Material_Detail!$D:$DC,MATCH($A55,Material_Detail!$DE:$DE,0),88),0)),SUMIFS(T_Shipments[Confirmed_Qty],T_Shipments[Part Name],$A55,T_Shipments[Effective_Week],88))</f>
        <v/>
      </c>
      <c r="CL55">
        <f>IF(COUNTIF(Material_Detail!$DE:$DE,$A55)&gt;0,IF(ISNUMBER(SEARCH("[済]",INDEX(Material_Detail!$D:$DC,MATCH($A55,Material_Detail!$DE:$DE,0)+1,89))),0,IFERROR(INDEX(Material_Detail!$D:$DC,MATCH($A55,Material_Detail!$DE:$DE,0),89),0)),SUMIFS(T_Shipments[Confirmed_Qty],T_Shipments[Part Name],$A55,T_Shipments[Effective_Week],89))</f>
        <v/>
      </c>
      <c r="CM55">
        <f>IF(COUNTIF(Material_Detail!$DE:$DE,$A55)&gt;0,IF(ISNUMBER(SEARCH("[済]",INDEX(Material_Detail!$D:$DC,MATCH($A55,Material_Detail!$DE:$DE,0)+1,90))),0,IFERROR(INDEX(Material_Detail!$D:$DC,MATCH($A55,Material_Detail!$DE:$DE,0),90),0)),SUMIFS(T_Shipments[Confirmed_Qty],T_Shipments[Part Name],$A55,T_Shipments[Effective_Week],90))</f>
        <v/>
      </c>
      <c r="CN55">
        <f>IF(COUNTIF(Material_Detail!$DE:$DE,$A55)&gt;0,IF(ISNUMBER(SEARCH("[済]",INDEX(Material_Detail!$D:$DC,MATCH($A55,Material_Detail!$DE:$DE,0)+1,91))),0,IFERROR(INDEX(Material_Detail!$D:$DC,MATCH($A55,Material_Detail!$DE:$DE,0),91),0)),SUMIFS(T_Shipments[Confirmed_Qty],T_Shipments[Part Name],$A55,T_Shipments[Effective_Week],91))</f>
        <v/>
      </c>
      <c r="CO55">
        <f>IF(COUNTIF(Material_Detail!$DE:$DE,$A55)&gt;0,IF(ISNUMBER(SEARCH("[済]",INDEX(Material_Detail!$D:$DC,MATCH($A55,Material_Detail!$DE:$DE,0)+1,92))),0,IFERROR(INDEX(Material_Detail!$D:$DC,MATCH($A55,Material_Detail!$DE:$DE,0),92),0)),SUMIFS(T_Shipments[Confirmed_Qty],T_Shipments[Part Name],$A55,T_Shipments[Effective_Week],92))</f>
        <v/>
      </c>
      <c r="CP55">
        <f>IF(COUNTIF(Material_Detail!$DE:$DE,$A55)&gt;0,IF(ISNUMBER(SEARCH("[済]",INDEX(Material_Detail!$D:$DC,MATCH($A55,Material_Detail!$DE:$DE,0)+1,93))),0,IFERROR(INDEX(Material_Detail!$D:$DC,MATCH($A55,Material_Detail!$DE:$DE,0),93),0)),SUMIFS(T_Shipments[Confirmed_Qty],T_Shipments[Part Name],$A55,T_Shipments[Effective_Week],93))</f>
        <v/>
      </c>
      <c r="CQ55">
        <f>IF(COUNTIF(Material_Detail!$DE:$DE,$A55)&gt;0,IF(ISNUMBER(SEARCH("[済]",INDEX(Material_Detail!$D:$DC,MATCH($A55,Material_Detail!$DE:$DE,0)+1,94))),0,IFERROR(INDEX(Material_Detail!$D:$DC,MATCH($A55,Material_Detail!$DE:$DE,0),94),0)),SUMIFS(T_Shipments[Confirmed_Qty],T_Shipments[Part Name],$A55,T_Shipments[Effective_Week],94))</f>
        <v/>
      </c>
      <c r="CR55">
        <f>IF(COUNTIF(Material_Detail!$DE:$DE,$A55)&gt;0,IF(ISNUMBER(SEARCH("[済]",INDEX(Material_Detail!$D:$DC,MATCH($A55,Material_Detail!$DE:$DE,0)+1,95))),0,IFERROR(INDEX(Material_Detail!$D:$DC,MATCH($A55,Material_Detail!$DE:$DE,0),95),0)),SUMIFS(T_Shipments[Confirmed_Qty],T_Shipments[Part Name],$A55,T_Shipments[Effective_Week],95))</f>
        <v/>
      </c>
      <c r="CS55">
        <f>IF(COUNTIF(Material_Detail!$DE:$DE,$A55)&gt;0,IF(ISNUMBER(SEARCH("[済]",INDEX(Material_Detail!$D:$DC,MATCH($A55,Material_Detail!$DE:$DE,0)+1,96))),0,IFERROR(INDEX(Material_Detail!$D:$DC,MATCH($A55,Material_Detail!$DE:$DE,0),96),0)),SUMIFS(T_Shipments[Confirmed_Qty],T_Shipments[Part Name],$A55,T_Shipments[Effective_Week],96))</f>
        <v/>
      </c>
      <c r="CT55">
        <f>IF(COUNTIF(Material_Detail!$DE:$DE,$A55)&gt;0,IF(ISNUMBER(SEARCH("[済]",INDEX(Material_Detail!$D:$DC,MATCH($A55,Material_Detail!$DE:$DE,0)+1,97))),0,IFERROR(INDEX(Material_Detail!$D:$DC,MATCH($A55,Material_Detail!$DE:$DE,0),97),0)),SUMIFS(T_Shipments[Confirmed_Qty],T_Shipments[Part Name],$A55,T_Shipments[Effective_Week],97))</f>
        <v/>
      </c>
      <c r="CU55">
        <f>IF(COUNTIF(Material_Detail!$DE:$DE,$A55)&gt;0,IF(ISNUMBER(SEARCH("[済]",INDEX(Material_Detail!$D:$DC,MATCH($A55,Material_Detail!$DE:$DE,0)+1,98))),0,IFERROR(INDEX(Material_Detail!$D:$DC,MATCH($A55,Material_Detail!$DE:$DE,0),98),0)),SUMIFS(T_Shipments[Confirmed_Qty],T_Shipments[Part Name],$A55,T_Shipments[Effective_Week],98))</f>
        <v/>
      </c>
      <c r="CV55">
        <f>IF(COUNTIF(Material_Detail!$DE:$DE,$A55)&gt;0,IF(ISNUMBER(SEARCH("[済]",INDEX(Material_Detail!$D:$DC,MATCH($A55,Material_Detail!$DE:$DE,0)+1,99))),0,IFERROR(INDEX(Material_Detail!$D:$DC,MATCH($A55,Material_Detail!$DE:$DE,0),99),0)),SUMIFS(T_Shipments[Confirmed_Qty],T_Shipments[Part Name],$A55,T_Shipments[Effective_Week],99))</f>
        <v/>
      </c>
      <c r="CW55">
        <f>IF(COUNTIF(Material_Detail!$DE:$DE,$A55)&gt;0,IF(ISNUMBER(SEARCH("[済]",INDEX(Material_Detail!$D:$DC,MATCH($A55,Material_Detail!$DE:$DE,0)+1,100))),0,IFERROR(INDEX(Material_Detail!$D:$DC,MATCH($A55,Material_Detail!$DE:$DE,0),100),0)),SUMIFS(T_Shipments[Confirmed_Qty],T_Shipments[Part Name],$A55,T_Shipments[Effective_Week],100))</f>
        <v/>
      </c>
      <c r="CX55">
        <f>IF(COUNTIF(Material_Detail!$DE:$DE,$A55)&gt;0,IF(ISNUMBER(SEARCH("[済]",INDEX(Material_Detail!$D:$DC,MATCH($A55,Material_Detail!$DE:$DE,0)+1,101))),0,IFERROR(INDEX(Material_Detail!$D:$DC,MATCH($A55,Material_Detail!$DE:$DE,0),101),0)),SUMIFS(T_Shipments[Confirmed_Qty],T_Shipments[Part Name],$A55,T_Shipments[Effective_Week],101))</f>
        <v/>
      </c>
      <c r="CY55">
        <f>IF(COUNTIF(Material_Detail!$DE:$DE,$A55)&gt;0,IF(ISNUMBER(SEARCH("[済]",INDEX(Material_Detail!$D:$DC,MATCH($A55,Material_Detail!$DE:$DE,0)+1,102))),0,IFERROR(INDEX(Material_Detail!$D:$DC,MATCH($A55,Material_Detail!$DE:$DE,0),102),0)),SUMIFS(T_Shipments[Confirmed_Qty],T_Shipments[Part Name],$A55,T_Shipments[Effective_Week],102))</f>
        <v/>
      </c>
      <c r="CZ55">
        <f>IF(COUNTIF(Material_Detail!$DE:$DE,$A55)&gt;0,IF(ISNUMBER(SEARCH("[済]",INDEX(Material_Detail!$D:$DC,MATCH($A55,Material_Detail!$DE:$DE,0)+1,103))),0,IFERROR(INDEX(Material_Detail!$D:$DC,MATCH($A55,Material_Detail!$DE:$DE,0),103),0)),SUMIFS(T_Shipments[Confirmed_Qty],T_Shipments[Part Name],$A55,T_Shipments[Effective_Week],103))</f>
        <v/>
      </c>
      <c r="DA55">
        <f>IF(COUNTIF(Material_Detail!$DE:$DE,$A55)&gt;0,IF(ISNUMBER(SEARCH("[済]",INDEX(Material_Detail!$D:$DC,MATCH($A55,Material_Detail!$DE:$DE,0)+1,104))),0,IFERROR(INDEX(Material_Detail!$D:$DC,MATCH($A55,Material_Detail!$DE:$DE,0),104),0)),SUMIFS(T_Shipments[Confirmed_Qty],T_Shipments[Part Name],$A55,T_Shipments[Effective_Week],104))</f>
        <v/>
      </c>
    </row>
    <row r="56">
      <c r="A56" t="inlineStr">
        <is>
          <t>PP Film</t>
        </is>
      </c>
      <c r="B56">
        <f>IF(COUNTIF(Material_Detail!$DE:$DE,$A56)&gt;0,IF(ISNUMBER(SEARCH("[済]",INDEX(Material_Detail!$D:$DC,MATCH($A56,Material_Detail!$DE:$DE,0)+1,1))),0,IFERROR(INDEX(Material_Detail!$D:$DC,MATCH($A56,Material_Detail!$DE:$DE,0),1),0)),SUMIFS(T_Shipments[Confirmed_Qty],T_Shipments[Part Name],$A56,T_Shipments[Effective_Week],1))</f>
        <v/>
      </c>
      <c r="C56">
        <f>IF(COUNTIF(Material_Detail!$DE:$DE,$A56)&gt;0,IF(ISNUMBER(SEARCH("[済]",INDEX(Material_Detail!$D:$DC,MATCH($A56,Material_Detail!$DE:$DE,0)+1,2))),0,IFERROR(INDEX(Material_Detail!$D:$DC,MATCH($A56,Material_Detail!$DE:$DE,0),2),0)),SUMIFS(T_Shipments[Confirmed_Qty],T_Shipments[Part Name],$A56,T_Shipments[Effective_Week],2))</f>
        <v/>
      </c>
      <c r="D56">
        <f>IF(COUNTIF(Material_Detail!$DE:$DE,$A56)&gt;0,IF(ISNUMBER(SEARCH("[済]",INDEX(Material_Detail!$D:$DC,MATCH($A56,Material_Detail!$DE:$DE,0)+1,3))),0,IFERROR(INDEX(Material_Detail!$D:$DC,MATCH($A56,Material_Detail!$DE:$DE,0),3),0)),SUMIFS(T_Shipments[Confirmed_Qty],T_Shipments[Part Name],$A56,T_Shipments[Effective_Week],3))</f>
        <v/>
      </c>
      <c r="E56">
        <f>IF(COUNTIF(Material_Detail!$DE:$DE,$A56)&gt;0,IF(ISNUMBER(SEARCH("[済]",INDEX(Material_Detail!$D:$DC,MATCH($A56,Material_Detail!$DE:$DE,0)+1,4))),0,IFERROR(INDEX(Material_Detail!$D:$DC,MATCH($A56,Material_Detail!$DE:$DE,0),4),0)),SUMIFS(T_Shipments[Confirmed_Qty],T_Shipments[Part Name],$A56,T_Shipments[Effective_Week],4))</f>
        <v/>
      </c>
      <c r="F56">
        <f>IF(COUNTIF(Material_Detail!$DE:$DE,$A56)&gt;0,IF(ISNUMBER(SEARCH("[済]",INDEX(Material_Detail!$D:$DC,MATCH($A56,Material_Detail!$DE:$DE,0)+1,5))),0,IFERROR(INDEX(Material_Detail!$D:$DC,MATCH($A56,Material_Detail!$DE:$DE,0),5),0)),SUMIFS(T_Shipments[Confirmed_Qty],T_Shipments[Part Name],$A56,T_Shipments[Effective_Week],5))</f>
        <v/>
      </c>
      <c r="G56">
        <f>IF(COUNTIF(Material_Detail!$DE:$DE,$A56)&gt;0,IF(ISNUMBER(SEARCH("[済]",INDEX(Material_Detail!$D:$DC,MATCH($A56,Material_Detail!$DE:$DE,0)+1,6))),0,IFERROR(INDEX(Material_Detail!$D:$DC,MATCH($A56,Material_Detail!$DE:$DE,0),6),0)),SUMIFS(T_Shipments[Confirmed_Qty],T_Shipments[Part Name],$A56,T_Shipments[Effective_Week],6))</f>
        <v/>
      </c>
      <c r="H56">
        <f>IF(COUNTIF(Material_Detail!$DE:$DE,$A56)&gt;0,IF(ISNUMBER(SEARCH("[済]",INDEX(Material_Detail!$D:$DC,MATCH($A56,Material_Detail!$DE:$DE,0)+1,7))),0,IFERROR(INDEX(Material_Detail!$D:$DC,MATCH($A56,Material_Detail!$DE:$DE,0),7),0)),SUMIFS(T_Shipments[Confirmed_Qty],T_Shipments[Part Name],$A56,T_Shipments[Effective_Week],7))</f>
        <v/>
      </c>
      <c r="I56">
        <f>IF(COUNTIF(Material_Detail!$DE:$DE,$A56)&gt;0,IF(ISNUMBER(SEARCH("[済]",INDEX(Material_Detail!$D:$DC,MATCH($A56,Material_Detail!$DE:$DE,0)+1,8))),0,IFERROR(INDEX(Material_Detail!$D:$DC,MATCH($A56,Material_Detail!$DE:$DE,0),8),0)),SUMIFS(T_Shipments[Confirmed_Qty],T_Shipments[Part Name],$A56,T_Shipments[Effective_Week],8))</f>
        <v/>
      </c>
      <c r="J56">
        <f>IF(COUNTIF(Material_Detail!$DE:$DE,$A56)&gt;0,IF(ISNUMBER(SEARCH("[済]",INDEX(Material_Detail!$D:$DC,MATCH($A56,Material_Detail!$DE:$DE,0)+1,9))),0,IFERROR(INDEX(Material_Detail!$D:$DC,MATCH($A56,Material_Detail!$DE:$DE,0),9),0)),SUMIFS(T_Shipments[Confirmed_Qty],T_Shipments[Part Name],$A56,T_Shipments[Effective_Week],9))</f>
        <v/>
      </c>
      <c r="K56">
        <f>IF(COUNTIF(Material_Detail!$DE:$DE,$A56)&gt;0,IF(ISNUMBER(SEARCH("[済]",INDEX(Material_Detail!$D:$DC,MATCH($A56,Material_Detail!$DE:$DE,0)+1,10))),0,IFERROR(INDEX(Material_Detail!$D:$DC,MATCH($A56,Material_Detail!$DE:$DE,0),10),0)),SUMIFS(T_Shipments[Confirmed_Qty],T_Shipments[Part Name],$A56,T_Shipments[Effective_Week],10))</f>
        <v/>
      </c>
      <c r="L56">
        <f>IF(COUNTIF(Material_Detail!$DE:$DE,$A56)&gt;0,IF(ISNUMBER(SEARCH("[済]",INDEX(Material_Detail!$D:$DC,MATCH($A56,Material_Detail!$DE:$DE,0)+1,11))),0,IFERROR(INDEX(Material_Detail!$D:$DC,MATCH($A56,Material_Detail!$DE:$DE,0),11),0)),SUMIFS(T_Shipments[Confirmed_Qty],T_Shipments[Part Name],$A56,T_Shipments[Effective_Week],11))</f>
        <v/>
      </c>
      <c r="M56">
        <f>IF(COUNTIF(Material_Detail!$DE:$DE,$A56)&gt;0,IF(ISNUMBER(SEARCH("[済]",INDEX(Material_Detail!$D:$DC,MATCH($A56,Material_Detail!$DE:$DE,0)+1,12))),0,IFERROR(INDEX(Material_Detail!$D:$DC,MATCH($A56,Material_Detail!$DE:$DE,0),12),0)),SUMIFS(T_Shipments[Confirmed_Qty],T_Shipments[Part Name],$A56,T_Shipments[Effective_Week],12))</f>
        <v/>
      </c>
      <c r="N56">
        <f>IF(COUNTIF(Material_Detail!$DE:$DE,$A56)&gt;0,IF(ISNUMBER(SEARCH("[済]",INDEX(Material_Detail!$D:$DC,MATCH($A56,Material_Detail!$DE:$DE,0)+1,13))),0,IFERROR(INDEX(Material_Detail!$D:$DC,MATCH($A56,Material_Detail!$DE:$DE,0),13),0)),SUMIFS(T_Shipments[Confirmed_Qty],T_Shipments[Part Name],$A56,T_Shipments[Effective_Week],13))</f>
        <v/>
      </c>
      <c r="O56">
        <f>IF(COUNTIF(Material_Detail!$DE:$DE,$A56)&gt;0,IF(ISNUMBER(SEARCH("[済]",INDEX(Material_Detail!$D:$DC,MATCH($A56,Material_Detail!$DE:$DE,0)+1,14))),0,IFERROR(INDEX(Material_Detail!$D:$DC,MATCH($A56,Material_Detail!$DE:$DE,0),14),0)),SUMIFS(T_Shipments[Confirmed_Qty],T_Shipments[Part Name],$A56,T_Shipments[Effective_Week],14))</f>
        <v/>
      </c>
      <c r="P56">
        <f>IF(COUNTIF(Material_Detail!$DE:$DE,$A56)&gt;0,IF(ISNUMBER(SEARCH("[済]",INDEX(Material_Detail!$D:$DC,MATCH($A56,Material_Detail!$DE:$DE,0)+1,15))),0,IFERROR(INDEX(Material_Detail!$D:$DC,MATCH($A56,Material_Detail!$DE:$DE,0),15),0)),SUMIFS(T_Shipments[Confirmed_Qty],T_Shipments[Part Name],$A56,T_Shipments[Effective_Week],15))</f>
        <v/>
      </c>
      <c r="Q56">
        <f>IF(COUNTIF(Material_Detail!$DE:$DE,$A56)&gt;0,IF(ISNUMBER(SEARCH("[済]",INDEX(Material_Detail!$D:$DC,MATCH($A56,Material_Detail!$DE:$DE,0)+1,16))),0,IFERROR(INDEX(Material_Detail!$D:$DC,MATCH($A56,Material_Detail!$DE:$DE,0),16),0)),SUMIFS(T_Shipments[Confirmed_Qty],T_Shipments[Part Name],$A56,T_Shipments[Effective_Week],16))</f>
        <v/>
      </c>
      <c r="R56">
        <f>IF(COUNTIF(Material_Detail!$DE:$DE,$A56)&gt;0,IF(ISNUMBER(SEARCH("[済]",INDEX(Material_Detail!$D:$DC,MATCH($A56,Material_Detail!$DE:$DE,0)+1,17))),0,IFERROR(INDEX(Material_Detail!$D:$DC,MATCH($A56,Material_Detail!$DE:$DE,0),17),0)),SUMIFS(T_Shipments[Confirmed_Qty],T_Shipments[Part Name],$A56,T_Shipments[Effective_Week],17))</f>
        <v/>
      </c>
      <c r="S56">
        <f>IF(COUNTIF(Material_Detail!$DE:$DE,$A56)&gt;0,IF(ISNUMBER(SEARCH("[済]",INDEX(Material_Detail!$D:$DC,MATCH($A56,Material_Detail!$DE:$DE,0)+1,18))),0,IFERROR(INDEX(Material_Detail!$D:$DC,MATCH($A56,Material_Detail!$DE:$DE,0),18),0)),SUMIFS(T_Shipments[Confirmed_Qty],T_Shipments[Part Name],$A56,T_Shipments[Effective_Week],18))</f>
        <v/>
      </c>
      <c r="T56">
        <f>IF(COUNTIF(Material_Detail!$DE:$DE,$A56)&gt;0,IF(ISNUMBER(SEARCH("[済]",INDEX(Material_Detail!$D:$DC,MATCH($A56,Material_Detail!$DE:$DE,0)+1,19))),0,IFERROR(INDEX(Material_Detail!$D:$DC,MATCH($A56,Material_Detail!$DE:$DE,0),19),0)),SUMIFS(T_Shipments[Confirmed_Qty],T_Shipments[Part Name],$A56,T_Shipments[Effective_Week],19))</f>
        <v/>
      </c>
      <c r="U56">
        <f>IF(COUNTIF(Material_Detail!$DE:$DE,$A56)&gt;0,IF(ISNUMBER(SEARCH("[済]",INDEX(Material_Detail!$D:$DC,MATCH($A56,Material_Detail!$DE:$DE,0)+1,20))),0,IFERROR(INDEX(Material_Detail!$D:$DC,MATCH($A56,Material_Detail!$DE:$DE,0),20),0)),SUMIFS(T_Shipments[Confirmed_Qty],T_Shipments[Part Name],$A56,T_Shipments[Effective_Week],20))</f>
        <v/>
      </c>
      <c r="V56">
        <f>IF(COUNTIF(Material_Detail!$DE:$DE,$A56)&gt;0,IF(ISNUMBER(SEARCH("[済]",INDEX(Material_Detail!$D:$DC,MATCH($A56,Material_Detail!$DE:$DE,0)+1,21))),0,IFERROR(INDEX(Material_Detail!$D:$DC,MATCH($A56,Material_Detail!$DE:$DE,0),21),0)),SUMIFS(T_Shipments[Confirmed_Qty],T_Shipments[Part Name],$A56,T_Shipments[Effective_Week],21))</f>
        <v/>
      </c>
      <c r="W56">
        <f>IF(COUNTIF(Material_Detail!$DE:$DE,$A56)&gt;0,IF(ISNUMBER(SEARCH("[済]",INDEX(Material_Detail!$D:$DC,MATCH($A56,Material_Detail!$DE:$DE,0)+1,22))),0,IFERROR(INDEX(Material_Detail!$D:$DC,MATCH($A56,Material_Detail!$DE:$DE,0),22),0)),SUMIFS(T_Shipments[Confirmed_Qty],T_Shipments[Part Name],$A56,T_Shipments[Effective_Week],22))</f>
        <v/>
      </c>
      <c r="X56">
        <f>IF(COUNTIF(Material_Detail!$DE:$DE,$A56)&gt;0,IF(ISNUMBER(SEARCH("[済]",INDEX(Material_Detail!$D:$DC,MATCH($A56,Material_Detail!$DE:$DE,0)+1,23))),0,IFERROR(INDEX(Material_Detail!$D:$DC,MATCH($A56,Material_Detail!$DE:$DE,0),23),0)),SUMIFS(T_Shipments[Confirmed_Qty],T_Shipments[Part Name],$A56,T_Shipments[Effective_Week],23))</f>
        <v/>
      </c>
      <c r="Y56">
        <f>IF(COUNTIF(Material_Detail!$DE:$DE,$A56)&gt;0,IF(ISNUMBER(SEARCH("[済]",INDEX(Material_Detail!$D:$DC,MATCH($A56,Material_Detail!$DE:$DE,0)+1,24))),0,IFERROR(INDEX(Material_Detail!$D:$DC,MATCH($A56,Material_Detail!$DE:$DE,0),24),0)),SUMIFS(T_Shipments[Confirmed_Qty],T_Shipments[Part Name],$A56,T_Shipments[Effective_Week],24))</f>
        <v/>
      </c>
      <c r="Z56">
        <f>IF(COUNTIF(Material_Detail!$DE:$DE,$A56)&gt;0,IF(ISNUMBER(SEARCH("[済]",INDEX(Material_Detail!$D:$DC,MATCH($A56,Material_Detail!$DE:$DE,0)+1,25))),0,IFERROR(INDEX(Material_Detail!$D:$DC,MATCH($A56,Material_Detail!$DE:$DE,0),25),0)),SUMIFS(T_Shipments[Confirmed_Qty],T_Shipments[Part Name],$A56,T_Shipments[Effective_Week],25))</f>
        <v/>
      </c>
      <c r="AA56">
        <f>IF(COUNTIF(Material_Detail!$DE:$DE,$A56)&gt;0,IF(ISNUMBER(SEARCH("[済]",INDEX(Material_Detail!$D:$DC,MATCH($A56,Material_Detail!$DE:$DE,0)+1,26))),0,IFERROR(INDEX(Material_Detail!$D:$DC,MATCH($A56,Material_Detail!$DE:$DE,0),26),0)),SUMIFS(T_Shipments[Confirmed_Qty],T_Shipments[Part Name],$A56,T_Shipments[Effective_Week],26))</f>
        <v/>
      </c>
      <c r="AB56">
        <f>IF(COUNTIF(Material_Detail!$DE:$DE,$A56)&gt;0,IF(ISNUMBER(SEARCH("[済]",INDEX(Material_Detail!$D:$DC,MATCH($A56,Material_Detail!$DE:$DE,0)+1,27))),0,IFERROR(INDEX(Material_Detail!$D:$DC,MATCH($A56,Material_Detail!$DE:$DE,0),27),0)),SUMIFS(T_Shipments[Confirmed_Qty],T_Shipments[Part Name],$A56,T_Shipments[Effective_Week],27))</f>
        <v/>
      </c>
      <c r="AC56">
        <f>IF(COUNTIF(Material_Detail!$DE:$DE,$A56)&gt;0,IF(ISNUMBER(SEARCH("[済]",INDEX(Material_Detail!$D:$DC,MATCH($A56,Material_Detail!$DE:$DE,0)+1,28))),0,IFERROR(INDEX(Material_Detail!$D:$DC,MATCH($A56,Material_Detail!$DE:$DE,0),28),0)),SUMIFS(T_Shipments[Confirmed_Qty],T_Shipments[Part Name],$A56,T_Shipments[Effective_Week],28))</f>
        <v/>
      </c>
      <c r="AD56">
        <f>IF(COUNTIF(Material_Detail!$DE:$DE,$A56)&gt;0,IF(ISNUMBER(SEARCH("[済]",INDEX(Material_Detail!$D:$DC,MATCH($A56,Material_Detail!$DE:$DE,0)+1,29))),0,IFERROR(INDEX(Material_Detail!$D:$DC,MATCH($A56,Material_Detail!$DE:$DE,0),29),0)),SUMIFS(T_Shipments[Confirmed_Qty],T_Shipments[Part Name],$A56,T_Shipments[Effective_Week],29))</f>
        <v/>
      </c>
      <c r="AE56">
        <f>IF(COUNTIF(Material_Detail!$DE:$DE,$A56)&gt;0,IF(ISNUMBER(SEARCH("[済]",INDEX(Material_Detail!$D:$DC,MATCH($A56,Material_Detail!$DE:$DE,0)+1,30))),0,IFERROR(INDEX(Material_Detail!$D:$DC,MATCH($A56,Material_Detail!$DE:$DE,0),30),0)),SUMIFS(T_Shipments[Confirmed_Qty],T_Shipments[Part Name],$A56,T_Shipments[Effective_Week],30))</f>
        <v/>
      </c>
      <c r="AF56">
        <f>IF(COUNTIF(Material_Detail!$DE:$DE,$A56)&gt;0,IF(ISNUMBER(SEARCH("[済]",INDEX(Material_Detail!$D:$DC,MATCH($A56,Material_Detail!$DE:$DE,0)+1,31))),0,IFERROR(INDEX(Material_Detail!$D:$DC,MATCH($A56,Material_Detail!$DE:$DE,0),31),0)),SUMIFS(T_Shipments[Confirmed_Qty],T_Shipments[Part Name],$A56,T_Shipments[Effective_Week],31))</f>
        <v/>
      </c>
      <c r="AG56">
        <f>IF(COUNTIF(Material_Detail!$DE:$DE,$A56)&gt;0,IF(ISNUMBER(SEARCH("[済]",INDEX(Material_Detail!$D:$DC,MATCH($A56,Material_Detail!$DE:$DE,0)+1,32))),0,IFERROR(INDEX(Material_Detail!$D:$DC,MATCH($A56,Material_Detail!$DE:$DE,0),32),0)),SUMIFS(T_Shipments[Confirmed_Qty],T_Shipments[Part Name],$A56,T_Shipments[Effective_Week],32))</f>
        <v/>
      </c>
      <c r="AH56">
        <f>IF(COUNTIF(Material_Detail!$DE:$DE,$A56)&gt;0,IF(ISNUMBER(SEARCH("[済]",INDEX(Material_Detail!$D:$DC,MATCH($A56,Material_Detail!$DE:$DE,0)+1,33))),0,IFERROR(INDEX(Material_Detail!$D:$DC,MATCH($A56,Material_Detail!$DE:$DE,0),33),0)),SUMIFS(T_Shipments[Confirmed_Qty],T_Shipments[Part Name],$A56,T_Shipments[Effective_Week],33))</f>
        <v/>
      </c>
      <c r="AI56">
        <f>IF(COUNTIF(Material_Detail!$DE:$DE,$A56)&gt;0,IF(ISNUMBER(SEARCH("[済]",INDEX(Material_Detail!$D:$DC,MATCH($A56,Material_Detail!$DE:$DE,0)+1,34))),0,IFERROR(INDEX(Material_Detail!$D:$DC,MATCH($A56,Material_Detail!$DE:$DE,0),34),0)),SUMIFS(T_Shipments[Confirmed_Qty],T_Shipments[Part Name],$A56,T_Shipments[Effective_Week],34))</f>
        <v/>
      </c>
      <c r="AJ56">
        <f>IF(COUNTIF(Material_Detail!$DE:$DE,$A56)&gt;0,IF(ISNUMBER(SEARCH("[済]",INDEX(Material_Detail!$D:$DC,MATCH($A56,Material_Detail!$DE:$DE,0)+1,35))),0,IFERROR(INDEX(Material_Detail!$D:$DC,MATCH($A56,Material_Detail!$DE:$DE,0),35),0)),SUMIFS(T_Shipments[Confirmed_Qty],T_Shipments[Part Name],$A56,T_Shipments[Effective_Week],35))</f>
        <v/>
      </c>
      <c r="AK56">
        <f>IF(COUNTIF(Material_Detail!$DE:$DE,$A56)&gt;0,IF(ISNUMBER(SEARCH("[済]",INDEX(Material_Detail!$D:$DC,MATCH($A56,Material_Detail!$DE:$DE,0)+1,36))),0,IFERROR(INDEX(Material_Detail!$D:$DC,MATCH($A56,Material_Detail!$DE:$DE,0),36),0)),SUMIFS(T_Shipments[Confirmed_Qty],T_Shipments[Part Name],$A56,T_Shipments[Effective_Week],36))</f>
        <v/>
      </c>
      <c r="AL56">
        <f>IF(COUNTIF(Material_Detail!$DE:$DE,$A56)&gt;0,IF(ISNUMBER(SEARCH("[済]",INDEX(Material_Detail!$D:$DC,MATCH($A56,Material_Detail!$DE:$DE,0)+1,37))),0,IFERROR(INDEX(Material_Detail!$D:$DC,MATCH($A56,Material_Detail!$DE:$DE,0),37),0)),SUMIFS(T_Shipments[Confirmed_Qty],T_Shipments[Part Name],$A56,T_Shipments[Effective_Week],37))</f>
        <v/>
      </c>
      <c r="AM56">
        <f>IF(COUNTIF(Material_Detail!$DE:$DE,$A56)&gt;0,IF(ISNUMBER(SEARCH("[済]",INDEX(Material_Detail!$D:$DC,MATCH($A56,Material_Detail!$DE:$DE,0)+1,38))),0,IFERROR(INDEX(Material_Detail!$D:$DC,MATCH($A56,Material_Detail!$DE:$DE,0),38),0)),SUMIFS(T_Shipments[Confirmed_Qty],T_Shipments[Part Name],$A56,T_Shipments[Effective_Week],38))</f>
        <v/>
      </c>
      <c r="AN56">
        <f>IF(COUNTIF(Material_Detail!$DE:$DE,$A56)&gt;0,IF(ISNUMBER(SEARCH("[済]",INDEX(Material_Detail!$D:$DC,MATCH($A56,Material_Detail!$DE:$DE,0)+1,39))),0,IFERROR(INDEX(Material_Detail!$D:$DC,MATCH($A56,Material_Detail!$DE:$DE,0),39),0)),SUMIFS(T_Shipments[Confirmed_Qty],T_Shipments[Part Name],$A56,T_Shipments[Effective_Week],39))</f>
        <v/>
      </c>
      <c r="AO56">
        <f>IF(COUNTIF(Material_Detail!$DE:$DE,$A56)&gt;0,IF(ISNUMBER(SEARCH("[済]",INDEX(Material_Detail!$D:$DC,MATCH($A56,Material_Detail!$DE:$DE,0)+1,40))),0,IFERROR(INDEX(Material_Detail!$D:$DC,MATCH($A56,Material_Detail!$DE:$DE,0),40),0)),SUMIFS(T_Shipments[Confirmed_Qty],T_Shipments[Part Name],$A56,T_Shipments[Effective_Week],40))</f>
        <v/>
      </c>
      <c r="AP56">
        <f>IF(COUNTIF(Material_Detail!$DE:$DE,$A56)&gt;0,IF(ISNUMBER(SEARCH("[済]",INDEX(Material_Detail!$D:$DC,MATCH($A56,Material_Detail!$DE:$DE,0)+1,41))),0,IFERROR(INDEX(Material_Detail!$D:$DC,MATCH($A56,Material_Detail!$DE:$DE,0),41),0)),SUMIFS(T_Shipments[Confirmed_Qty],T_Shipments[Part Name],$A56,T_Shipments[Effective_Week],41))</f>
        <v/>
      </c>
      <c r="AQ56">
        <f>IF(COUNTIF(Material_Detail!$DE:$DE,$A56)&gt;0,IF(ISNUMBER(SEARCH("[済]",INDEX(Material_Detail!$D:$DC,MATCH($A56,Material_Detail!$DE:$DE,0)+1,42))),0,IFERROR(INDEX(Material_Detail!$D:$DC,MATCH($A56,Material_Detail!$DE:$DE,0),42),0)),SUMIFS(T_Shipments[Confirmed_Qty],T_Shipments[Part Name],$A56,T_Shipments[Effective_Week],42))</f>
        <v/>
      </c>
      <c r="AR56">
        <f>IF(COUNTIF(Material_Detail!$DE:$DE,$A56)&gt;0,IF(ISNUMBER(SEARCH("[済]",INDEX(Material_Detail!$D:$DC,MATCH($A56,Material_Detail!$DE:$DE,0)+1,43))),0,IFERROR(INDEX(Material_Detail!$D:$DC,MATCH($A56,Material_Detail!$DE:$DE,0),43),0)),SUMIFS(T_Shipments[Confirmed_Qty],T_Shipments[Part Name],$A56,T_Shipments[Effective_Week],43))</f>
        <v/>
      </c>
      <c r="AS56">
        <f>IF(COUNTIF(Material_Detail!$DE:$DE,$A56)&gt;0,IF(ISNUMBER(SEARCH("[済]",INDEX(Material_Detail!$D:$DC,MATCH($A56,Material_Detail!$DE:$DE,0)+1,44))),0,IFERROR(INDEX(Material_Detail!$D:$DC,MATCH($A56,Material_Detail!$DE:$DE,0),44),0)),SUMIFS(T_Shipments[Confirmed_Qty],T_Shipments[Part Name],$A56,T_Shipments[Effective_Week],44))</f>
        <v/>
      </c>
      <c r="AT56">
        <f>IF(COUNTIF(Material_Detail!$DE:$DE,$A56)&gt;0,IF(ISNUMBER(SEARCH("[済]",INDEX(Material_Detail!$D:$DC,MATCH($A56,Material_Detail!$DE:$DE,0)+1,45))),0,IFERROR(INDEX(Material_Detail!$D:$DC,MATCH($A56,Material_Detail!$DE:$DE,0),45),0)),SUMIFS(T_Shipments[Confirmed_Qty],T_Shipments[Part Name],$A56,T_Shipments[Effective_Week],45))</f>
        <v/>
      </c>
      <c r="AU56">
        <f>IF(COUNTIF(Material_Detail!$DE:$DE,$A56)&gt;0,IF(ISNUMBER(SEARCH("[済]",INDEX(Material_Detail!$D:$DC,MATCH($A56,Material_Detail!$DE:$DE,0)+1,46))),0,IFERROR(INDEX(Material_Detail!$D:$DC,MATCH($A56,Material_Detail!$DE:$DE,0),46),0)),SUMIFS(T_Shipments[Confirmed_Qty],T_Shipments[Part Name],$A56,T_Shipments[Effective_Week],46))</f>
        <v/>
      </c>
      <c r="AV56">
        <f>IF(COUNTIF(Material_Detail!$DE:$DE,$A56)&gt;0,IF(ISNUMBER(SEARCH("[済]",INDEX(Material_Detail!$D:$DC,MATCH($A56,Material_Detail!$DE:$DE,0)+1,47))),0,IFERROR(INDEX(Material_Detail!$D:$DC,MATCH($A56,Material_Detail!$DE:$DE,0),47),0)),SUMIFS(T_Shipments[Confirmed_Qty],T_Shipments[Part Name],$A56,T_Shipments[Effective_Week],47))</f>
        <v/>
      </c>
      <c r="AW56">
        <f>IF(COUNTIF(Material_Detail!$DE:$DE,$A56)&gt;0,IF(ISNUMBER(SEARCH("[済]",INDEX(Material_Detail!$D:$DC,MATCH($A56,Material_Detail!$DE:$DE,0)+1,48))),0,IFERROR(INDEX(Material_Detail!$D:$DC,MATCH($A56,Material_Detail!$DE:$DE,0),48),0)),SUMIFS(T_Shipments[Confirmed_Qty],T_Shipments[Part Name],$A56,T_Shipments[Effective_Week],48))</f>
        <v/>
      </c>
      <c r="AX56">
        <f>IF(COUNTIF(Material_Detail!$DE:$DE,$A56)&gt;0,IF(ISNUMBER(SEARCH("[済]",INDEX(Material_Detail!$D:$DC,MATCH($A56,Material_Detail!$DE:$DE,0)+1,49))),0,IFERROR(INDEX(Material_Detail!$D:$DC,MATCH($A56,Material_Detail!$DE:$DE,0),49),0)),SUMIFS(T_Shipments[Confirmed_Qty],T_Shipments[Part Name],$A56,T_Shipments[Effective_Week],49))</f>
        <v/>
      </c>
      <c r="AY56">
        <f>IF(COUNTIF(Material_Detail!$DE:$DE,$A56)&gt;0,IF(ISNUMBER(SEARCH("[済]",INDEX(Material_Detail!$D:$DC,MATCH($A56,Material_Detail!$DE:$DE,0)+1,50))),0,IFERROR(INDEX(Material_Detail!$D:$DC,MATCH($A56,Material_Detail!$DE:$DE,0),50),0)),SUMIFS(T_Shipments[Confirmed_Qty],T_Shipments[Part Name],$A56,T_Shipments[Effective_Week],50))</f>
        <v/>
      </c>
      <c r="AZ56">
        <f>IF(COUNTIF(Material_Detail!$DE:$DE,$A56)&gt;0,IF(ISNUMBER(SEARCH("[済]",INDEX(Material_Detail!$D:$DC,MATCH($A56,Material_Detail!$DE:$DE,0)+1,51))),0,IFERROR(INDEX(Material_Detail!$D:$DC,MATCH($A56,Material_Detail!$DE:$DE,0),51),0)),SUMIFS(T_Shipments[Confirmed_Qty],T_Shipments[Part Name],$A56,T_Shipments[Effective_Week],51))</f>
        <v/>
      </c>
      <c r="BA56">
        <f>IF(COUNTIF(Material_Detail!$DE:$DE,$A56)&gt;0,IF(ISNUMBER(SEARCH("[済]",INDEX(Material_Detail!$D:$DC,MATCH($A56,Material_Detail!$DE:$DE,0)+1,52))),0,IFERROR(INDEX(Material_Detail!$D:$DC,MATCH($A56,Material_Detail!$DE:$DE,0),52),0)),SUMIFS(T_Shipments[Confirmed_Qty],T_Shipments[Part Name],$A56,T_Shipments[Effective_Week],52))</f>
        <v/>
      </c>
      <c r="BB56">
        <f>IF(COUNTIF(Material_Detail!$DE:$DE,$A56)&gt;0,IF(ISNUMBER(SEARCH("[済]",INDEX(Material_Detail!$D:$DC,MATCH($A56,Material_Detail!$DE:$DE,0)+1,53))),0,IFERROR(INDEX(Material_Detail!$D:$DC,MATCH($A56,Material_Detail!$DE:$DE,0),53),0)),SUMIFS(T_Shipments[Confirmed_Qty],T_Shipments[Part Name],$A56,T_Shipments[Effective_Week],53))</f>
        <v/>
      </c>
      <c r="BC56">
        <f>IF(COUNTIF(Material_Detail!$DE:$DE,$A56)&gt;0,IF(ISNUMBER(SEARCH("[済]",INDEX(Material_Detail!$D:$DC,MATCH($A56,Material_Detail!$DE:$DE,0)+1,54))),0,IFERROR(INDEX(Material_Detail!$D:$DC,MATCH($A56,Material_Detail!$DE:$DE,0),54),0)),SUMIFS(T_Shipments[Confirmed_Qty],T_Shipments[Part Name],$A56,T_Shipments[Effective_Week],54))</f>
        <v/>
      </c>
      <c r="BD56">
        <f>IF(COUNTIF(Material_Detail!$DE:$DE,$A56)&gt;0,IF(ISNUMBER(SEARCH("[済]",INDEX(Material_Detail!$D:$DC,MATCH($A56,Material_Detail!$DE:$DE,0)+1,55))),0,IFERROR(INDEX(Material_Detail!$D:$DC,MATCH($A56,Material_Detail!$DE:$DE,0),55),0)),SUMIFS(T_Shipments[Confirmed_Qty],T_Shipments[Part Name],$A56,T_Shipments[Effective_Week],55))</f>
        <v/>
      </c>
      <c r="BE56">
        <f>IF(COUNTIF(Material_Detail!$DE:$DE,$A56)&gt;0,IF(ISNUMBER(SEARCH("[済]",INDEX(Material_Detail!$D:$DC,MATCH($A56,Material_Detail!$DE:$DE,0)+1,56))),0,IFERROR(INDEX(Material_Detail!$D:$DC,MATCH($A56,Material_Detail!$DE:$DE,0),56),0)),SUMIFS(T_Shipments[Confirmed_Qty],T_Shipments[Part Name],$A56,T_Shipments[Effective_Week],56))</f>
        <v/>
      </c>
      <c r="BF56">
        <f>IF(COUNTIF(Material_Detail!$DE:$DE,$A56)&gt;0,IF(ISNUMBER(SEARCH("[済]",INDEX(Material_Detail!$D:$DC,MATCH($A56,Material_Detail!$DE:$DE,0)+1,57))),0,IFERROR(INDEX(Material_Detail!$D:$DC,MATCH($A56,Material_Detail!$DE:$DE,0),57),0)),SUMIFS(T_Shipments[Confirmed_Qty],T_Shipments[Part Name],$A56,T_Shipments[Effective_Week],57))</f>
        <v/>
      </c>
      <c r="BG56">
        <f>IF(COUNTIF(Material_Detail!$DE:$DE,$A56)&gt;0,IF(ISNUMBER(SEARCH("[済]",INDEX(Material_Detail!$D:$DC,MATCH($A56,Material_Detail!$DE:$DE,0)+1,58))),0,IFERROR(INDEX(Material_Detail!$D:$DC,MATCH($A56,Material_Detail!$DE:$DE,0),58),0)),SUMIFS(T_Shipments[Confirmed_Qty],T_Shipments[Part Name],$A56,T_Shipments[Effective_Week],58))</f>
        <v/>
      </c>
      <c r="BH56">
        <f>IF(COUNTIF(Material_Detail!$DE:$DE,$A56)&gt;0,IF(ISNUMBER(SEARCH("[済]",INDEX(Material_Detail!$D:$DC,MATCH($A56,Material_Detail!$DE:$DE,0)+1,59))),0,IFERROR(INDEX(Material_Detail!$D:$DC,MATCH($A56,Material_Detail!$DE:$DE,0),59),0)),SUMIFS(T_Shipments[Confirmed_Qty],T_Shipments[Part Name],$A56,T_Shipments[Effective_Week],59))</f>
        <v/>
      </c>
      <c r="BI56">
        <f>IF(COUNTIF(Material_Detail!$DE:$DE,$A56)&gt;0,IF(ISNUMBER(SEARCH("[済]",INDEX(Material_Detail!$D:$DC,MATCH($A56,Material_Detail!$DE:$DE,0)+1,60))),0,IFERROR(INDEX(Material_Detail!$D:$DC,MATCH($A56,Material_Detail!$DE:$DE,0),60),0)),SUMIFS(T_Shipments[Confirmed_Qty],T_Shipments[Part Name],$A56,T_Shipments[Effective_Week],60))</f>
        <v/>
      </c>
      <c r="BJ56">
        <f>IF(COUNTIF(Material_Detail!$DE:$DE,$A56)&gt;0,IF(ISNUMBER(SEARCH("[済]",INDEX(Material_Detail!$D:$DC,MATCH($A56,Material_Detail!$DE:$DE,0)+1,61))),0,IFERROR(INDEX(Material_Detail!$D:$DC,MATCH($A56,Material_Detail!$DE:$DE,0),61),0)),SUMIFS(T_Shipments[Confirmed_Qty],T_Shipments[Part Name],$A56,T_Shipments[Effective_Week],61))</f>
        <v/>
      </c>
      <c r="BK56">
        <f>IF(COUNTIF(Material_Detail!$DE:$DE,$A56)&gt;0,IF(ISNUMBER(SEARCH("[済]",INDEX(Material_Detail!$D:$DC,MATCH($A56,Material_Detail!$DE:$DE,0)+1,62))),0,IFERROR(INDEX(Material_Detail!$D:$DC,MATCH($A56,Material_Detail!$DE:$DE,0),62),0)),SUMIFS(T_Shipments[Confirmed_Qty],T_Shipments[Part Name],$A56,T_Shipments[Effective_Week],62))</f>
        <v/>
      </c>
      <c r="BL56">
        <f>IF(COUNTIF(Material_Detail!$DE:$DE,$A56)&gt;0,IF(ISNUMBER(SEARCH("[済]",INDEX(Material_Detail!$D:$DC,MATCH($A56,Material_Detail!$DE:$DE,0)+1,63))),0,IFERROR(INDEX(Material_Detail!$D:$DC,MATCH($A56,Material_Detail!$DE:$DE,0),63),0)),SUMIFS(T_Shipments[Confirmed_Qty],T_Shipments[Part Name],$A56,T_Shipments[Effective_Week],63))</f>
        <v/>
      </c>
      <c r="BM56">
        <f>IF(COUNTIF(Material_Detail!$DE:$DE,$A56)&gt;0,IF(ISNUMBER(SEARCH("[済]",INDEX(Material_Detail!$D:$DC,MATCH($A56,Material_Detail!$DE:$DE,0)+1,64))),0,IFERROR(INDEX(Material_Detail!$D:$DC,MATCH($A56,Material_Detail!$DE:$DE,0),64),0)),SUMIFS(T_Shipments[Confirmed_Qty],T_Shipments[Part Name],$A56,T_Shipments[Effective_Week],64))</f>
        <v/>
      </c>
      <c r="BN56">
        <f>IF(COUNTIF(Material_Detail!$DE:$DE,$A56)&gt;0,IF(ISNUMBER(SEARCH("[済]",INDEX(Material_Detail!$D:$DC,MATCH($A56,Material_Detail!$DE:$DE,0)+1,65))),0,IFERROR(INDEX(Material_Detail!$D:$DC,MATCH($A56,Material_Detail!$DE:$DE,0),65),0)),SUMIFS(T_Shipments[Confirmed_Qty],T_Shipments[Part Name],$A56,T_Shipments[Effective_Week],65))</f>
        <v/>
      </c>
      <c r="BO56">
        <f>IF(COUNTIF(Material_Detail!$DE:$DE,$A56)&gt;0,IF(ISNUMBER(SEARCH("[済]",INDEX(Material_Detail!$D:$DC,MATCH($A56,Material_Detail!$DE:$DE,0)+1,66))),0,IFERROR(INDEX(Material_Detail!$D:$DC,MATCH($A56,Material_Detail!$DE:$DE,0),66),0)),SUMIFS(T_Shipments[Confirmed_Qty],T_Shipments[Part Name],$A56,T_Shipments[Effective_Week],66))</f>
        <v/>
      </c>
      <c r="BP56">
        <f>IF(COUNTIF(Material_Detail!$DE:$DE,$A56)&gt;0,IF(ISNUMBER(SEARCH("[済]",INDEX(Material_Detail!$D:$DC,MATCH($A56,Material_Detail!$DE:$DE,0)+1,67))),0,IFERROR(INDEX(Material_Detail!$D:$DC,MATCH($A56,Material_Detail!$DE:$DE,0),67),0)),SUMIFS(T_Shipments[Confirmed_Qty],T_Shipments[Part Name],$A56,T_Shipments[Effective_Week],67))</f>
        <v/>
      </c>
      <c r="BQ56">
        <f>IF(COUNTIF(Material_Detail!$DE:$DE,$A56)&gt;0,IF(ISNUMBER(SEARCH("[済]",INDEX(Material_Detail!$D:$DC,MATCH($A56,Material_Detail!$DE:$DE,0)+1,68))),0,IFERROR(INDEX(Material_Detail!$D:$DC,MATCH($A56,Material_Detail!$DE:$DE,0),68),0)),SUMIFS(T_Shipments[Confirmed_Qty],T_Shipments[Part Name],$A56,T_Shipments[Effective_Week],68))</f>
        <v/>
      </c>
      <c r="BR56">
        <f>IF(COUNTIF(Material_Detail!$DE:$DE,$A56)&gt;0,IF(ISNUMBER(SEARCH("[済]",INDEX(Material_Detail!$D:$DC,MATCH($A56,Material_Detail!$DE:$DE,0)+1,69))),0,IFERROR(INDEX(Material_Detail!$D:$DC,MATCH($A56,Material_Detail!$DE:$DE,0),69),0)),SUMIFS(T_Shipments[Confirmed_Qty],T_Shipments[Part Name],$A56,T_Shipments[Effective_Week],69))</f>
        <v/>
      </c>
      <c r="BS56">
        <f>IF(COUNTIF(Material_Detail!$DE:$DE,$A56)&gt;0,IF(ISNUMBER(SEARCH("[済]",INDEX(Material_Detail!$D:$DC,MATCH($A56,Material_Detail!$DE:$DE,0)+1,70))),0,IFERROR(INDEX(Material_Detail!$D:$DC,MATCH($A56,Material_Detail!$DE:$DE,0),70),0)),SUMIFS(T_Shipments[Confirmed_Qty],T_Shipments[Part Name],$A56,T_Shipments[Effective_Week],70))</f>
        <v/>
      </c>
      <c r="BT56">
        <f>IF(COUNTIF(Material_Detail!$DE:$DE,$A56)&gt;0,IF(ISNUMBER(SEARCH("[済]",INDEX(Material_Detail!$D:$DC,MATCH($A56,Material_Detail!$DE:$DE,0)+1,71))),0,IFERROR(INDEX(Material_Detail!$D:$DC,MATCH($A56,Material_Detail!$DE:$DE,0),71),0)),SUMIFS(T_Shipments[Confirmed_Qty],T_Shipments[Part Name],$A56,T_Shipments[Effective_Week],71))</f>
        <v/>
      </c>
      <c r="BU56">
        <f>IF(COUNTIF(Material_Detail!$DE:$DE,$A56)&gt;0,IF(ISNUMBER(SEARCH("[済]",INDEX(Material_Detail!$D:$DC,MATCH($A56,Material_Detail!$DE:$DE,0)+1,72))),0,IFERROR(INDEX(Material_Detail!$D:$DC,MATCH($A56,Material_Detail!$DE:$DE,0),72),0)),SUMIFS(T_Shipments[Confirmed_Qty],T_Shipments[Part Name],$A56,T_Shipments[Effective_Week],72))</f>
        <v/>
      </c>
      <c r="BV56">
        <f>IF(COUNTIF(Material_Detail!$DE:$DE,$A56)&gt;0,IF(ISNUMBER(SEARCH("[済]",INDEX(Material_Detail!$D:$DC,MATCH($A56,Material_Detail!$DE:$DE,0)+1,73))),0,IFERROR(INDEX(Material_Detail!$D:$DC,MATCH($A56,Material_Detail!$DE:$DE,0),73),0)),SUMIFS(T_Shipments[Confirmed_Qty],T_Shipments[Part Name],$A56,T_Shipments[Effective_Week],73))</f>
        <v/>
      </c>
      <c r="BW56">
        <f>IF(COUNTIF(Material_Detail!$DE:$DE,$A56)&gt;0,IF(ISNUMBER(SEARCH("[済]",INDEX(Material_Detail!$D:$DC,MATCH($A56,Material_Detail!$DE:$DE,0)+1,74))),0,IFERROR(INDEX(Material_Detail!$D:$DC,MATCH($A56,Material_Detail!$DE:$DE,0),74),0)),SUMIFS(T_Shipments[Confirmed_Qty],T_Shipments[Part Name],$A56,T_Shipments[Effective_Week],74))</f>
        <v/>
      </c>
      <c r="BX56">
        <f>IF(COUNTIF(Material_Detail!$DE:$DE,$A56)&gt;0,IF(ISNUMBER(SEARCH("[済]",INDEX(Material_Detail!$D:$DC,MATCH($A56,Material_Detail!$DE:$DE,0)+1,75))),0,IFERROR(INDEX(Material_Detail!$D:$DC,MATCH($A56,Material_Detail!$DE:$DE,0),75),0)),SUMIFS(T_Shipments[Confirmed_Qty],T_Shipments[Part Name],$A56,T_Shipments[Effective_Week],75))</f>
        <v/>
      </c>
      <c r="BY56">
        <f>IF(COUNTIF(Material_Detail!$DE:$DE,$A56)&gt;0,IF(ISNUMBER(SEARCH("[済]",INDEX(Material_Detail!$D:$DC,MATCH($A56,Material_Detail!$DE:$DE,0)+1,76))),0,IFERROR(INDEX(Material_Detail!$D:$DC,MATCH($A56,Material_Detail!$DE:$DE,0),76),0)),SUMIFS(T_Shipments[Confirmed_Qty],T_Shipments[Part Name],$A56,T_Shipments[Effective_Week],76))</f>
        <v/>
      </c>
      <c r="BZ56">
        <f>IF(COUNTIF(Material_Detail!$DE:$DE,$A56)&gt;0,IF(ISNUMBER(SEARCH("[済]",INDEX(Material_Detail!$D:$DC,MATCH($A56,Material_Detail!$DE:$DE,0)+1,77))),0,IFERROR(INDEX(Material_Detail!$D:$DC,MATCH($A56,Material_Detail!$DE:$DE,0),77),0)),SUMIFS(T_Shipments[Confirmed_Qty],T_Shipments[Part Name],$A56,T_Shipments[Effective_Week],77))</f>
        <v/>
      </c>
      <c r="CA56">
        <f>IF(COUNTIF(Material_Detail!$DE:$DE,$A56)&gt;0,IF(ISNUMBER(SEARCH("[済]",INDEX(Material_Detail!$D:$DC,MATCH($A56,Material_Detail!$DE:$DE,0)+1,78))),0,IFERROR(INDEX(Material_Detail!$D:$DC,MATCH($A56,Material_Detail!$DE:$DE,0),78),0)),SUMIFS(T_Shipments[Confirmed_Qty],T_Shipments[Part Name],$A56,T_Shipments[Effective_Week],78))</f>
        <v/>
      </c>
      <c r="CB56">
        <f>IF(COUNTIF(Material_Detail!$DE:$DE,$A56)&gt;0,IF(ISNUMBER(SEARCH("[済]",INDEX(Material_Detail!$D:$DC,MATCH($A56,Material_Detail!$DE:$DE,0)+1,79))),0,IFERROR(INDEX(Material_Detail!$D:$DC,MATCH($A56,Material_Detail!$DE:$DE,0),79),0)),SUMIFS(T_Shipments[Confirmed_Qty],T_Shipments[Part Name],$A56,T_Shipments[Effective_Week],79))</f>
        <v/>
      </c>
      <c r="CC56">
        <f>IF(COUNTIF(Material_Detail!$DE:$DE,$A56)&gt;0,IF(ISNUMBER(SEARCH("[済]",INDEX(Material_Detail!$D:$DC,MATCH($A56,Material_Detail!$DE:$DE,0)+1,80))),0,IFERROR(INDEX(Material_Detail!$D:$DC,MATCH($A56,Material_Detail!$DE:$DE,0),80),0)),SUMIFS(T_Shipments[Confirmed_Qty],T_Shipments[Part Name],$A56,T_Shipments[Effective_Week],80))</f>
        <v/>
      </c>
      <c r="CD56">
        <f>IF(COUNTIF(Material_Detail!$DE:$DE,$A56)&gt;0,IF(ISNUMBER(SEARCH("[済]",INDEX(Material_Detail!$D:$DC,MATCH($A56,Material_Detail!$DE:$DE,0)+1,81))),0,IFERROR(INDEX(Material_Detail!$D:$DC,MATCH($A56,Material_Detail!$DE:$DE,0),81),0)),SUMIFS(T_Shipments[Confirmed_Qty],T_Shipments[Part Name],$A56,T_Shipments[Effective_Week],81))</f>
        <v/>
      </c>
      <c r="CE56">
        <f>IF(COUNTIF(Material_Detail!$DE:$DE,$A56)&gt;0,IF(ISNUMBER(SEARCH("[済]",INDEX(Material_Detail!$D:$DC,MATCH($A56,Material_Detail!$DE:$DE,0)+1,82))),0,IFERROR(INDEX(Material_Detail!$D:$DC,MATCH($A56,Material_Detail!$DE:$DE,0),82),0)),SUMIFS(T_Shipments[Confirmed_Qty],T_Shipments[Part Name],$A56,T_Shipments[Effective_Week],82))</f>
        <v/>
      </c>
      <c r="CF56">
        <f>IF(COUNTIF(Material_Detail!$DE:$DE,$A56)&gt;0,IF(ISNUMBER(SEARCH("[済]",INDEX(Material_Detail!$D:$DC,MATCH($A56,Material_Detail!$DE:$DE,0)+1,83))),0,IFERROR(INDEX(Material_Detail!$D:$DC,MATCH($A56,Material_Detail!$DE:$DE,0),83),0)),SUMIFS(T_Shipments[Confirmed_Qty],T_Shipments[Part Name],$A56,T_Shipments[Effective_Week],83))</f>
        <v/>
      </c>
      <c r="CG56">
        <f>IF(COUNTIF(Material_Detail!$DE:$DE,$A56)&gt;0,IF(ISNUMBER(SEARCH("[済]",INDEX(Material_Detail!$D:$DC,MATCH($A56,Material_Detail!$DE:$DE,0)+1,84))),0,IFERROR(INDEX(Material_Detail!$D:$DC,MATCH($A56,Material_Detail!$DE:$DE,0),84),0)),SUMIFS(T_Shipments[Confirmed_Qty],T_Shipments[Part Name],$A56,T_Shipments[Effective_Week],84))</f>
        <v/>
      </c>
      <c r="CH56">
        <f>IF(COUNTIF(Material_Detail!$DE:$DE,$A56)&gt;0,IF(ISNUMBER(SEARCH("[済]",INDEX(Material_Detail!$D:$DC,MATCH($A56,Material_Detail!$DE:$DE,0)+1,85))),0,IFERROR(INDEX(Material_Detail!$D:$DC,MATCH($A56,Material_Detail!$DE:$DE,0),85),0)),SUMIFS(T_Shipments[Confirmed_Qty],T_Shipments[Part Name],$A56,T_Shipments[Effective_Week],85))</f>
        <v/>
      </c>
      <c r="CI56">
        <f>IF(COUNTIF(Material_Detail!$DE:$DE,$A56)&gt;0,IF(ISNUMBER(SEARCH("[済]",INDEX(Material_Detail!$D:$DC,MATCH($A56,Material_Detail!$DE:$DE,0)+1,86))),0,IFERROR(INDEX(Material_Detail!$D:$DC,MATCH($A56,Material_Detail!$DE:$DE,0),86),0)),SUMIFS(T_Shipments[Confirmed_Qty],T_Shipments[Part Name],$A56,T_Shipments[Effective_Week],86))</f>
        <v/>
      </c>
      <c r="CJ56">
        <f>IF(COUNTIF(Material_Detail!$DE:$DE,$A56)&gt;0,IF(ISNUMBER(SEARCH("[済]",INDEX(Material_Detail!$D:$DC,MATCH($A56,Material_Detail!$DE:$DE,0)+1,87))),0,IFERROR(INDEX(Material_Detail!$D:$DC,MATCH($A56,Material_Detail!$DE:$DE,0),87),0)),SUMIFS(T_Shipments[Confirmed_Qty],T_Shipments[Part Name],$A56,T_Shipments[Effective_Week],87))</f>
        <v/>
      </c>
      <c r="CK56">
        <f>IF(COUNTIF(Material_Detail!$DE:$DE,$A56)&gt;0,IF(ISNUMBER(SEARCH("[済]",INDEX(Material_Detail!$D:$DC,MATCH($A56,Material_Detail!$DE:$DE,0)+1,88))),0,IFERROR(INDEX(Material_Detail!$D:$DC,MATCH($A56,Material_Detail!$DE:$DE,0),88),0)),SUMIFS(T_Shipments[Confirmed_Qty],T_Shipments[Part Name],$A56,T_Shipments[Effective_Week],88))</f>
        <v/>
      </c>
      <c r="CL56">
        <f>IF(COUNTIF(Material_Detail!$DE:$DE,$A56)&gt;0,IF(ISNUMBER(SEARCH("[済]",INDEX(Material_Detail!$D:$DC,MATCH($A56,Material_Detail!$DE:$DE,0)+1,89))),0,IFERROR(INDEX(Material_Detail!$D:$DC,MATCH($A56,Material_Detail!$DE:$DE,0),89),0)),SUMIFS(T_Shipments[Confirmed_Qty],T_Shipments[Part Name],$A56,T_Shipments[Effective_Week],89))</f>
        <v/>
      </c>
      <c r="CM56">
        <f>IF(COUNTIF(Material_Detail!$DE:$DE,$A56)&gt;0,IF(ISNUMBER(SEARCH("[済]",INDEX(Material_Detail!$D:$DC,MATCH($A56,Material_Detail!$DE:$DE,0)+1,90))),0,IFERROR(INDEX(Material_Detail!$D:$DC,MATCH($A56,Material_Detail!$DE:$DE,0),90),0)),SUMIFS(T_Shipments[Confirmed_Qty],T_Shipments[Part Name],$A56,T_Shipments[Effective_Week],90))</f>
        <v/>
      </c>
      <c r="CN56">
        <f>IF(COUNTIF(Material_Detail!$DE:$DE,$A56)&gt;0,IF(ISNUMBER(SEARCH("[済]",INDEX(Material_Detail!$D:$DC,MATCH($A56,Material_Detail!$DE:$DE,0)+1,91))),0,IFERROR(INDEX(Material_Detail!$D:$DC,MATCH($A56,Material_Detail!$DE:$DE,0),91),0)),SUMIFS(T_Shipments[Confirmed_Qty],T_Shipments[Part Name],$A56,T_Shipments[Effective_Week],91))</f>
        <v/>
      </c>
      <c r="CO56">
        <f>IF(COUNTIF(Material_Detail!$DE:$DE,$A56)&gt;0,IF(ISNUMBER(SEARCH("[済]",INDEX(Material_Detail!$D:$DC,MATCH($A56,Material_Detail!$DE:$DE,0)+1,92))),0,IFERROR(INDEX(Material_Detail!$D:$DC,MATCH($A56,Material_Detail!$DE:$DE,0),92),0)),SUMIFS(T_Shipments[Confirmed_Qty],T_Shipments[Part Name],$A56,T_Shipments[Effective_Week],92))</f>
        <v/>
      </c>
      <c r="CP56">
        <f>IF(COUNTIF(Material_Detail!$DE:$DE,$A56)&gt;0,IF(ISNUMBER(SEARCH("[済]",INDEX(Material_Detail!$D:$DC,MATCH($A56,Material_Detail!$DE:$DE,0)+1,93))),0,IFERROR(INDEX(Material_Detail!$D:$DC,MATCH($A56,Material_Detail!$DE:$DE,0),93),0)),SUMIFS(T_Shipments[Confirmed_Qty],T_Shipments[Part Name],$A56,T_Shipments[Effective_Week],93))</f>
        <v/>
      </c>
      <c r="CQ56">
        <f>IF(COUNTIF(Material_Detail!$DE:$DE,$A56)&gt;0,IF(ISNUMBER(SEARCH("[済]",INDEX(Material_Detail!$D:$DC,MATCH($A56,Material_Detail!$DE:$DE,0)+1,94))),0,IFERROR(INDEX(Material_Detail!$D:$DC,MATCH($A56,Material_Detail!$DE:$DE,0),94),0)),SUMIFS(T_Shipments[Confirmed_Qty],T_Shipments[Part Name],$A56,T_Shipments[Effective_Week],94))</f>
        <v/>
      </c>
      <c r="CR56">
        <f>IF(COUNTIF(Material_Detail!$DE:$DE,$A56)&gt;0,IF(ISNUMBER(SEARCH("[済]",INDEX(Material_Detail!$D:$DC,MATCH($A56,Material_Detail!$DE:$DE,0)+1,95))),0,IFERROR(INDEX(Material_Detail!$D:$DC,MATCH($A56,Material_Detail!$DE:$DE,0),95),0)),SUMIFS(T_Shipments[Confirmed_Qty],T_Shipments[Part Name],$A56,T_Shipments[Effective_Week],95))</f>
        <v/>
      </c>
      <c r="CS56">
        <f>IF(COUNTIF(Material_Detail!$DE:$DE,$A56)&gt;0,IF(ISNUMBER(SEARCH("[済]",INDEX(Material_Detail!$D:$DC,MATCH($A56,Material_Detail!$DE:$DE,0)+1,96))),0,IFERROR(INDEX(Material_Detail!$D:$DC,MATCH($A56,Material_Detail!$DE:$DE,0),96),0)),SUMIFS(T_Shipments[Confirmed_Qty],T_Shipments[Part Name],$A56,T_Shipments[Effective_Week],96))</f>
        <v/>
      </c>
      <c r="CT56">
        <f>IF(COUNTIF(Material_Detail!$DE:$DE,$A56)&gt;0,IF(ISNUMBER(SEARCH("[済]",INDEX(Material_Detail!$D:$DC,MATCH($A56,Material_Detail!$DE:$DE,0)+1,97))),0,IFERROR(INDEX(Material_Detail!$D:$DC,MATCH($A56,Material_Detail!$DE:$DE,0),97),0)),SUMIFS(T_Shipments[Confirmed_Qty],T_Shipments[Part Name],$A56,T_Shipments[Effective_Week],97))</f>
        <v/>
      </c>
      <c r="CU56">
        <f>IF(COUNTIF(Material_Detail!$DE:$DE,$A56)&gt;0,IF(ISNUMBER(SEARCH("[済]",INDEX(Material_Detail!$D:$DC,MATCH($A56,Material_Detail!$DE:$DE,0)+1,98))),0,IFERROR(INDEX(Material_Detail!$D:$DC,MATCH($A56,Material_Detail!$DE:$DE,0),98),0)),SUMIFS(T_Shipments[Confirmed_Qty],T_Shipments[Part Name],$A56,T_Shipments[Effective_Week],98))</f>
        <v/>
      </c>
      <c r="CV56">
        <f>IF(COUNTIF(Material_Detail!$DE:$DE,$A56)&gt;0,IF(ISNUMBER(SEARCH("[済]",INDEX(Material_Detail!$D:$DC,MATCH($A56,Material_Detail!$DE:$DE,0)+1,99))),0,IFERROR(INDEX(Material_Detail!$D:$DC,MATCH($A56,Material_Detail!$DE:$DE,0),99),0)),SUMIFS(T_Shipments[Confirmed_Qty],T_Shipments[Part Name],$A56,T_Shipments[Effective_Week],99))</f>
        <v/>
      </c>
      <c r="CW56">
        <f>IF(COUNTIF(Material_Detail!$DE:$DE,$A56)&gt;0,IF(ISNUMBER(SEARCH("[済]",INDEX(Material_Detail!$D:$DC,MATCH($A56,Material_Detail!$DE:$DE,0)+1,100))),0,IFERROR(INDEX(Material_Detail!$D:$DC,MATCH($A56,Material_Detail!$DE:$DE,0),100),0)),SUMIFS(T_Shipments[Confirmed_Qty],T_Shipments[Part Name],$A56,T_Shipments[Effective_Week],100))</f>
        <v/>
      </c>
      <c r="CX56">
        <f>IF(COUNTIF(Material_Detail!$DE:$DE,$A56)&gt;0,IF(ISNUMBER(SEARCH("[済]",INDEX(Material_Detail!$D:$DC,MATCH($A56,Material_Detail!$DE:$DE,0)+1,101))),0,IFERROR(INDEX(Material_Detail!$D:$DC,MATCH($A56,Material_Detail!$DE:$DE,0),101),0)),SUMIFS(T_Shipments[Confirmed_Qty],T_Shipments[Part Name],$A56,T_Shipments[Effective_Week],101))</f>
        <v/>
      </c>
      <c r="CY56">
        <f>IF(COUNTIF(Material_Detail!$DE:$DE,$A56)&gt;0,IF(ISNUMBER(SEARCH("[済]",INDEX(Material_Detail!$D:$DC,MATCH($A56,Material_Detail!$DE:$DE,0)+1,102))),0,IFERROR(INDEX(Material_Detail!$D:$DC,MATCH($A56,Material_Detail!$DE:$DE,0),102),0)),SUMIFS(T_Shipments[Confirmed_Qty],T_Shipments[Part Name],$A56,T_Shipments[Effective_Week],102))</f>
        <v/>
      </c>
      <c r="CZ56">
        <f>IF(COUNTIF(Material_Detail!$DE:$DE,$A56)&gt;0,IF(ISNUMBER(SEARCH("[済]",INDEX(Material_Detail!$D:$DC,MATCH($A56,Material_Detail!$DE:$DE,0)+1,103))),0,IFERROR(INDEX(Material_Detail!$D:$DC,MATCH($A56,Material_Detail!$DE:$DE,0),103),0)),SUMIFS(T_Shipments[Confirmed_Qty],T_Shipments[Part Name],$A56,T_Shipments[Effective_Week],103))</f>
        <v/>
      </c>
      <c r="DA56">
        <f>IF(COUNTIF(Material_Detail!$DE:$DE,$A56)&gt;0,IF(ISNUMBER(SEARCH("[済]",INDEX(Material_Detail!$D:$DC,MATCH($A56,Material_Detail!$DE:$DE,0)+1,104))),0,IFERROR(INDEX(Material_Detail!$D:$DC,MATCH($A56,Material_Detail!$DE:$DE,0),104),0)),SUMIFS(T_Shipments[Confirmed_Qty],T_Shipments[Part Name],$A56,T_Shipments[Effective_Week],104))</f>
        <v/>
      </c>
    </row>
    <row r="57">
      <c r="A57" t="inlineStr">
        <is>
          <t>Ester Film</t>
        </is>
      </c>
      <c r="B57">
        <f>IF(COUNTIF(Material_Detail!$DE:$DE,$A57)&gt;0,IF(ISNUMBER(SEARCH("[済]",INDEX(Material_Detail!$D:$DC,MATCH($A57,Material_Detail!$DE:$DE,0)+1,1))),0,IFERROR(INDEX(Material_Detail!$D:$DC,MATCH($A57,Material_Detail!$DE:$DE,0),1),0)),SUMIFS(T_Shipments[Confirmed_Qty],T_Shipments[Part Name],$A57,T_Shipments[Effective_Week],1))</f>
        <v/>
      </c>
      <c r="C57">
        <f>IF(COUNTIF(Material_Detail!$DE:$DE,$A57)&gt;0,IF(ISNUMBER(SEARCH("[済]",INDEX(Material_Detail!$D:$DC,MATCH($A57,Material_Detail!$DE:$DE,0)+1,2))),0,IFERROR(INDEX(Material_Detail!$D:$DC,MATCH($A57,Material_Detail!$DE:$DE,0),2),0)),SUMIFS(T_Shipments[Confirmed_Qty],T_Shipments[Part Name],$A57,T_Shipments[Effective_Week],2))</f>
        <v/>
      </c>
      <c r="D57">
        <f>IF(COUNTIF(Material_Detail!$DE:$DE,$A57)&gt;0,IF(ISNUMBER(SEARCH("[済]",INDEX(Material_Detail!$D:$DC,MATCH($A57,Material_Detail!$DE:$DE,0)+1,3))),0,IFERROR(INDEX(Material_Detail!$D:$DC,MATCH($A57,Material_Detail!$DE:$DE,0),3),0)),SUMIFS(T_Shipments[Confirmed_Qty],T_Shipments[Part Name],$A57,T_Shipments[Effective_Week],3))</f>
        <v/>
      </c>
      <c r="E57">
        <f>IF(COUNTIF(Material_Detail!$DE:$DE,$A57)&gt;0,IF(ISNUMBER(SEARCH("[済]",INDEX(Material_Detail!$D:$DC,MATCH($A57,Material_Detail!$DE:$DE,0)+1,4))),0,IFERROR(INDEX(Material_Detail!$D:$DC,MATCH($A57,Material_Detail!$DE:$DE,0),4),0)),SUMIFS(T_Shipments[Confirmed_Qty],T_Shipments[Part Name],$A57,T_Shipments[Effective_Week],4))</f>
        <v/>
      </c>
      <c r="F57">
        <f>IF(COUNTIF(Material_Detail!$DE:$DE,$A57)&gt;0,IF(ISNUMBER(SEARCH("[済]",INDEX(Material_Detail!$D:$DC,MATCH($A57,Material_Detail!$DE:$DE,0)+1,5))),0,IFERROR(INDEX(Material_Detail!$D:$DC,MATCH($A57,Material_Detail!$DE:$DE,0),5),0)),SUMIFS(T_Shipments[Confirmed_Qty],T_Shipments[Part Name],$A57,T_Shipments[Effective_Week],5))</f>
        <v/>
      </c>
      <c r="G57">
        <f>IF(COUNTIF(Material_Detail!$DE:$DE,$A57)&gt;0,IF(ISNUMBER(SEARCH("[済]",INDEX(Material_Detail!$D:$DC,MATCH($A57,Material_Detail!$DE:$DE,0)+1,6))),0,IFERROR(INDEX(Material_Detail!$D:$DC,MATCH($A57,Material_Detail!$DE:$DE,0),6),0)),SUMIFS(T_Shipments[Confirmed_Qty],T_Shipments[Part Name],$A57,T_Shipments[Effective_Week],6))</f>
        <v/>
      </c>
      <c r="H57">
        <f>IF(COUNTIF(Material_Detail!$DE:$DE,$A57)&gt;0,IF(ISNUMBER(SEARCH("[済]",INDEX(Material_Detail!$D:$DC,MATCH($A57,Material_Detail!$DE:$DE,0)+1,7))),0,IFERROR(INDEX(Material_Detail!$D:$DC,MATCH($A57,Material_Detail!$DE:$DE,0),7),0)),SUMIFS(T_Shipments[Confirmed_Qty],T_Shipments[Part Name],$A57,T_Shipments[Effective_Week],7))</f>
        <v/>
      </c>
      <c r="I57">
        <f>IF(COUNTIF(Material_Detail!$DE:$DE,$A57)&gt;0,IF(ISNUMBER(SEARCH("[済]",INDEX(Material_Detail!$D:$DC,MATCH($A57,Material_Detail!$DE:$DE,0)+1,8))),0,IFERROR(INDEX(Material_Detail!$D:$DC,MATCH($A57,Material_Detail!$DE:$DE,0),8),0)),SUMIFS(T_Shipments[Confirmed_Qty],T_Shipments[Part Name],$A57,T_Shipments[Effective_Week],8))</f>
        <v/>
      </c>
      <c r="J57">
        <f>IF(COUNTIF(Material_Detail!$DE:$DE,$A57)&gt;0,IF(ISNUMBER(SEARCH("[済]",INDEX(Material_Detail!$D:$DC,MATCH($A57,Material_Detail!$DE:$DE,0)+1,9))),0,IFERROR(INDEX(Material_Detail!$D:$DC,MATCH($A57,Material_Detail!$DE:$DE,0),9),0)),SUMIFS(T_Shipments[Confirmed_Qty],T_Shipments[Part Name],$A57,T_Shipments[Effective_Week],9))</f>
        <v/>
      </c>
      <c r="K57">
        <f>IF(COUNTIF(Material_Detail!$DE:$DE,$A57)&gt;0,IF(ISNUMBER(SEARCH("[済]",INDEX(Material_Detail!$D:$DC,MATCH($A57,Material_Detail!$DE:$DE,0)+1,10))),0,IFERROR(INDEX(Material_Detail!$D:$DC,MATCH($A57,Material_Detail!$DE:$DE,0),10),0)),SUMIFS(T_Shipments[Confirmed_Qty],T_Shipments[Part Name],$A57,T_Shipments[Effective_Week],10))</f>
        <v/>
      </c>
      <c r="L57">
        <f>IF(COUNTIF(Material_Detail!$DE:$DE,$A57)&gt;0,IF(ISNUMBER(SEARCH("[済]",INDEX(Material_Detail!$D:$DC,MATCH($A57,Material_Detail!$DE:$DE,0)+1,11))),0,IFERROR(INDEX(Material_Detail!$D:$DC,MATCH($A57,Material_Detail!$DE:$DE,0),11),0)),SUMIFS(T_Shipments[Confirmed_Qty],T_Shipments[Part Name],$A57,T_Shipments[Effective_Week],11))</f>
        <v/>
      </c>
      <c r="M57">
        <f>IF(COUNTIF(Material_Detail!$DE:$DE,$A57)&gt;0,IF(ISNUMBER(SEARCH("[済]",INDEX(Material_Detail!$D:$DC,MATCH($A57,Material_Detail!$DE:$DE,0)+1,12))),0,IFERROR(INDEX(Material_Detail!$D:$DC,MATCH($A57,Material_Detail!$DE:$DE,0),12),0)),SUMIFS(T_Shipments[Confirmed_Qty],T_Shipments[Part Name],$A57,T_Shipments[Effective_Week],12))</f>
        <v/>
      </c>
      <c r="N57">
        <f>IF(COUNTIF(Material_Detail!$DE:$DE,$A57)&gt;0,IF(ISNUMBER(SEARCH("[済]",INDEX(Material_Detail!$D:$DC,MATCH($A57,Material_Detail!$DE:$DE,0)+1,13))),0,IFERROR(INDEX(Material_Detail!$D:$DC,MATCH($A57,Material_Detail!$DE:$DE,0),13),0)),SUMIFS(T_Shipments[Confirmed_Qty],T_Shipments[Part Name],$A57,T_Shipments[Effective_Week],13))</f>
        <v/>
      </c>
      <c r="O57">
        <f>IF(COUNTIF(Material_Detail!$DE:$DE,$A57)&gt;0,IF(ISNUMBER(SEARCH("[済]",INDEX(Material_Detail!$D:$DC,MATCH($A57,Material_Detail!$DE:$DE,0)+1,14))),0,IFERROR(INDEX(Material_Detail!$D:$DC,MATCH($A57,Material_Detail!$DE:$DE,0),14),0)),SUMIFS(T_Shipments[Confirmed_Qty],T_Shipments[Part Name],$A57,T_Shipments[Effective_Week],14))</f>
        <v/>
      </c>
      <c r="P57">
        <f>IF(COUNTIF(Material_Detail!$DE:$DE,$A57)&gt;0,IF(ISNUMBER(SEARCH("[済]",INDEX(Material_Detail!$D:$DC,MATCH($A57,Material_Detail!$DE:$DE,0)+1,15))),0,IFERROR(INDEX(Material_Detail!$D:$DC,MATCH($A57,Material_Detail!$DE:$DE,0),15),0)),SUMIFS(T_Shipments[Confirmed_Qty],T_Shipments[Part Name],$A57,T_Shipments[Effective_Week],15))</f>
        <v/>
      </c>
      <c r="Q57">
        <f>IF(COUNTIF(Material_Detail!$DE:$DE,$A57)&gt;0,IF(ISNUMBER(SEARCH("[済]",INDEX(Material_Detail!$D:$DC,MATCH($A57,Material_Detail!$DE:$DE,0)+1,16))),0,IFERROR(INDEX(Material_Detail!$D:$DC,MATCH($A57,Material_Detail!$DE:$DE,0),16),0)),SUMIFS(T_Shipments[Confirmed_Qty],T_Shipments[Part Name],$A57,T_Shipments[Effective_Week],16))</f>
        <v/>
      </c>
      <c r="R57">
        <f>IF(COUNTIF(Material_Detail!$DE:$DE,$A57)&gt;0,IF(ISNUMBER(SEARCH("[済]",INDEX(Material_Detail!$D:$DC,MATCH($A57,Material_Detail!$DE:$DE,0)+1,17))),0,IFERROR(INDEX(Material_Detail!$D:$DC,MATCH($A57,Material_Detail!$DE:$DE,0),17),0)),SUMIFS(T_Shipments[Confirmed_Qty],T_Shipments[Part Name],$A57,T_Shipments[Effective_Week],17))</f>
        <v/>
      </c>
      <c r="S57">
        <f>IF(COUNTIF(Material_Detail!$DE:$DE,$A57)&gt;0,IF(ISNUMBER(SEARCH("[済]",INDEX(Material_Detail!$D:$DC,MATCH($A57,Material_Detail!$DE:$DE,0)+1,18))),0,IFERROR(INDEX(Material_Detail!$D:$DC,MATCH($A57,Material_Detail!$DE:$DE,0),18),0)),SUMIFS(T_Shipments[Confirmed_Qty],T_Shipments[Part Name],$A57,T_Shipments[Effective_Week],18))</f>
        <v/>
      </c>
      <c r="T57">
        <f>IF(COUNTIF(Material_Detail!$DE:$DE,$A57)&gt;0,IF(ISNUMBER(SEARCH("[済]",INDEX(Material_Detail!$D:$DC,MATCH($A57,Material_Detail!$DE:$DE,0)+1,19))),0,IFERROR(INDEX(Material_Detail!$D:$DC,MATCH($A57,Material_Detail!$DE:$DE,0),19),0)),SUMIFS(T_Shipments[Confirmed_Qty],T_Shipments[Part Name],$A57,T_Shipments[Effective_Week],19))</f>
        <v/>
      </c>
      <c r="U57">
        <f>IF(COUNTIF(Material_Detail!$DE:$DE,$A57)&gt;0,IF(ISNUMBER(SEARCH("[済]",INDEX(Material_Detail!$D:$DC,MATCH($A57,Material_Detail!$DE:$DE,0)+1,20))),0,IFERROR(INDEX(Material_Detail!$D:$DC,MATCH($A57,Material_Detail!$DE:$DE,0),20),0)),SUMIFS(T_Shipments[Confirmed_Qty],T_Shipments[Part Name],$A57,T_Shipments[Effective_Week],20))</f>
        <v/>
      </c>
      <c r="V57">
        <f>IF(COUNTIF(Material_Detail!$DE:$DE,$A57)&gt;0,IF(ISNUMBER(SEARCH("[済]",INDEX(Material_Detail!$D:$DC,MATCH($A57,Material_Detail!$DE:$DE,0)+1,21))),0,IFERROR(INDEX(Material_Detail!$D:$DC,MATCH($A57,Material_Detail!$DE:$DE,0),21),0)),SUMIFS(T_Shipments[Confirmed_Qty],T_Shipments[Part Name],$A57,T_Shipments[Effective_Week],21))</f>
        <v/>
      </c>
      <c r="W57">
        <f>IF(COUNTIF(Material_Detail!$DE:$DE,$A57)&gt;0,IF(ISNUMBER(SEARCH("[済]",INDEX(Material_Detail!$D:$DC,MATCH($A57,Material_Detail!$DE:$DE,0)+1,22))),0,IFERROR(INDEX(Material_Detail!$D:$DC,MATCH($A57,Material_Detail!$DE:$DE,0),22),0)),SUMIFS(T_Shipments[Confirmed_Qty],T_Shipments[Part Name],$A57,T_Shipments[Effective_Week],22))</f>
        <v/>
      </c>
      <c r="X57">
        <f>IF(COUNTIF(Material_Detail!$DE:$DE,$A57)&gt;0,IF(ISNUMBER(SEARCH("[済]",INDEX(Material_Detail!$D:$DC,MATCH($A57,Material_Detail!$DE:$DE,0)+1,23))),0,IFERROR(INDEX(Material_Detail!$D:$DC,MATCH($A57,Material_Detail!$DE:$DE,0),23),0)),SUMIFS(T_Shipments[Confirmed_Qty],T_Shipments[Part Name],$A57,T_Shipments[Effective_Week],23))</f>
        <v/>
      </c>
      <c r="Y57">
        <f>IF(COUNTIF(Material_Detail!$DE:$DE,$A57)&gt;0,IF(ISNUMBER(SEARCH("[済]",INDEX(Material_Detail!$D:$DC,MATCH($A57,Material_Detail!$DE:$DE,0)+1,24))),0,IFERROR(INDEX(Material_Detail!$D:$DC,MATCH($A57,Material_Detail!$DE:$DE,0),24),0)),SUMIFS(T_Shipments[Confirmed_Qty],T_Shipments[Part Name],$A57,T_Shipments[Effective_Week],24))</f>
        <v/>
      </c>
      <c r="Z57">
        <f>IF(COUNTIF(Material_Detail!$DE:$DE,$A57)&gt;0,IF(ISNUMBER(SEARCH("[済]",INDEX(Material_Detail!$D:$DC,MATCH($A57,Material_Detail!$DE:$DE,0)+1,25))),0,IFERROR(INDEX(Material_Detail!$D:$DC,MATCH($A57,Material_Detail!$DE:$DE,0),25),0)),SUMIFS(T_Shipments[Confirmed_Qty],T_Shipments[Part Name],$A57,T_Shipments[Effective_Week],25))</f>
        <v/>
      </c>
      <c r="AA57">
        <f>IF(COUNTIF(Material_Detail!$DE:$DE,$A57)&gt;0,IF(ISNUMBER(SEARCH("[済]",INDEX(Material_Detail!$D:$DC,MATCH($A57,Material_Detail!$DE:$DE,0)+1,26))),0,IFERROR(INDEX(Material_Detail!$D:$DC,MATCH($A57,Material_Detail!$DE:$DE,0),26),0)),SUMIFS(T_Shipments[Confirmed_Qty],T_Shipments[Part Name],$A57,T_Shipments[Effective_Week],26))</f>
        <v/>
      </c>
      <c r="AB57">
        <f>IF(COUNTIF(Material_Detail!$DE:$DE,$A57)&gt;0,IF(ISNUMBER(SEARCH("[済]",INDEX(Material_Detail!$D:$DC,MATCH($A57,Material_Detail!$DE:$DE,0)+1,27))),0,IFERROR(INDEX(Material_Detail!$D:$DC,MATCH($A57,Material_Detail!$DE:$DE,0),27),0)),SUMIFS(T_Shipments[Confirmed_Qty],T_Shipments[Part Name],$A57,T_Shipments[Effective_Week],27))</f>
        <v/>
      </c>
      <c r="AC57">
        <f>IF(COUNTIF(Material_Detail!$DE:$DE,$A57)&gt;0,IF(ISNUMBER(SEARCH("[済]",INDEX(Material_Detail!$D:$DC,MATCH($A57,Material_Detail!$DE:$DE,0)+1,28))),0,IFERROR(INDEX(Material_Detail!$D:$DC,MATCH($A57,Material_Detail!$DE:$DE,0),28),0)),SUMIFS(T_Shipments[Confirmed_Qty],T_Shipments[Part Name],$A57,T_Shipments[Effective_Week],28))</f>
        <v/>
      </c>
      <c r="AD57">
        <f>IF(COUNTIF(Material_Detail!$DE:$DE,$A57)&gt;0,IF(ISNUMBER(SEARCH("[済]",INDEX(Material_Detail!$D:$DC,MATCH($A57,Material_Detail!$DE:$DE,0)+1,29))),0,IFERROR(INDEX(Material_Detail!$D:$DC,MATCH($A57,Material_Detail!$DE:$DE,0),29),0)),SUMIFS(T_Shipments[Confirmed_Qty],T_Shipments[Part Name],$A57,T_Shipments[Effective_Week],29))</f>
        <v/>
      </c>
      <c r="AE57">
        <f>IF(COUNTIF(Material_Detail!$DE:$DE,$A57)&gt;0,IF(ISNUMBER(SEARCH("[済]",INDEX(Material_Detail!$D:$DC,MATCH($A57,Material_Detail!$DE:$DE,0)+1,30))),0,IFERROR(INDEX(Material_Detail!$D:$DC,MATCH($A57,Material_Detail!$DE:$DE,0),30),0)),SUMIFS(T_Shipments[Confirmed_Qty],T_Shipments[Part Name],$A57,T_Shipments[Effective_Week],30))</f>
        <v/>
      </c>
      <c r="AF57">
        <f>IF(COUNTIF(Material_Detail!$DE:$DE,$A57)&gt;0,IF(ISNUMBER(SEARCH("[済]",INDEX(Material_Detail!$D:$DC,MATCH($A57,Material_Detail!$DE:$DE,0)+1,31))),0,IFERROR(INDEX(Material_Detail!$D:$DC,MATCH($A57,Material_Detail!$DE:$DE,0),31),0)),SUMIFS(T_Shipments[Confirmed_Qty],T_Shipments[Part Name],$A57,T_Shipments[Effective_Week],31))</f>
        <v/>
      </c>
      <c r="AG57">
        <f>IF(COUNTIF(Material_Detail!$DE:$DE,$A57)&gt;0,IF(ISNUMBER(SEARCH("[済]",INDEX(Material_Detail!$D:$DC,MATCH($A57,Material_Detail!$DE:$DE,0)+1,32))),0,IFERROR(INDEX(Material_Detail!$D:$DC,MATCH($A57,Material_Detail!$DE:$DE,0),32),0)),SUMIFS(T_Shipments[Confirmed_Qty],T_Shipments[Part Name],$A57,T_Shipments[Effective_Week],32))</f>
        <v/>
      </c>
      <c r="AH57">
        <f>IF(COUNTIF(Material_Detail!$DE:$DE,$A57)&gt;0,IF(ISNUMBER(SEARCH("[済]",INDEX(Material_Detail!$D:$DC,MATCH($A57,Material_Detail!$DE:$DE,0)+1,33))),0,IFERROR(INDEX(Material_Detail!$D:$DC,MATCH($A57,Material_Detail!$DE:$DE,0),33),0)),SUMIFS(T_Shipments[Confirmed_Qty],T_Shipments[Part Name],$A57,T_Shipments[Effective_Week],33))</f>
        <v/>
      </c>
      <c r="AI57">
        <f>IF(COUNTIF(Material_Detail!$DE:$DE,$A57)&gt;0,IF(ISNUMBER(SEARCH("[済]",INDEX(Material_Detail!$D:$DC,MATCH($A57,Material_Detail!$DE:$DE,0)+1,34))),0,IFERROR(INDEX(Material_Detail!$D:$DC,MATCH($A57,Material_Detail!$DE:$DE,0),34),0)),SUMIFS(T_Shipments[Confirmed_Qty],T_Shipments[Part Name],$A57,T_Shipments[Effective_Week],34))</f>
        <v/>
      </c>
      <c r="AJ57">
        <f>IF(COUNTIF(Material_Detail!$DE:$DE,$A57)&gt;0,IF(ISNUMBER(SEARCH("[済]",INDEX(Material_Detail!$D:$DC,MATCH($A57,Material_Detail!$DE:$DE,0)+1,35))),0,IFERROR(INDEX(Material_Detail!$D:$DC,MATCH($A57,Material_Detail!$DE:$DE,0),35),0)),SUMIFS(T_Shipments[Confirmed_Qty],T_Shipments[Part Name],$A57,T_Shipments[Effective_Week],35))</f>
        <v/>
      </c>
      <c r="AK57">
        <f>IF(COUNTIF(Material_Detail!$DE:$DE,$A57)&gt;0,IF(ISNUMBER(SEARCH("[済]",INDEX(Material_Detail!$D:$DC,MATCH($A57,Material_Detail!$DE:$DE,0)+1,36))),0,IFERROR(INDEX(Material_Detail!$D:$DC,MATCH($A57,Material_Detail!$DE:$DE,0),36),0)),SUMIFS(T_Shipments[Confirmed_Qty],T_Shipments[Part Name],$A57,T_Shipments[Effective_Week],36))</f>
        <v/>
      </c>
      <c r="AL57">
        <f>IF(COUNTIF(Material_Detail!$DE:$DE,$A57)&gt;0,IF(ISNUMBER(SEARCH("[済]",INDEX(Material_Detail!$D:$DC,MATCH($A57,Material_Detail!$DE:$DE,0)+1,37))),0,IFERROR(INDEX(Material_Detail!$D:$DC,MATCH($A57,Material_Detail!$DE:$DE,0),37),0)),SUMIFS(T_Shipments[Confirmed_Qty],T_Shipments[Part Name],$A57,T_Shipments[Effective_Week],37))</f>
        <v/>
      </c>
      <c r="AM57">
        <f>IF(COUNTIF(Material_Detail!$DE:$DE,$A57)&gt;0,IF(ISNUMBER(SEARCH("[済]",INDEX(Material_Detail!$D:$DC,MATCH($A57,Material_Detail!$DE:$DE,0)+1,38))),0,IFERROR(INDEX(Material_Detail!$D:$DC,MATCH($A57,Material_Detail!$DE:$DE,0),38),0)),SUMIFS(T_Shipments[Confirmed_Qty],T_Shipments[Part Name],$A57,T_Shipments[Effective_Week],38))</f>
        <v/>
      </c>
      <c r="AN57">
        <f>IF(COUNTIF(Material_Detail!$DE:$DE,$A57)&gt;0,IF(ISNUMBER(SEARCH("[済]",INDEX(Material_Detail!$D:$DC,MATCH($A57,Material_Detail!$DE:$DE,0)+1,39))),0,IFERROR(INDEX(Material_Detail!$D:$DC,MATCH($A57,Material_Detail!$DE:$DE,0),39),0)),SUMIFS(T_Shipments[Confirmed_Qty],T_Shipments[Part Name],$A57,T_Shipments[Effective_Week],39))</f>
        <v/>
      </c>
      <c r="AO57">
        <f>IF(COUNTIF(Material_Detail!$DE:$DE,$A57)&gt;0,IF(ISNUMBER(SEARCH("[済]",INDEX(Material_Detail!$D:$DC,MATCH($A57,Material_Detail!$DE:$DE,0)+1,40))),0,IFERROR(INDEX(Material_Detail!$D:$DC,MATCH($A57,Material_Detail!$DE:$DE,0),40),0)),SUMIFS(T_Shipments[Confirmed_Qty],T_Shipments[Part Name],$A57,T_Shipments[Effective_Week],40))</f>
        <v/>
      </c>
      <c r="AP57">
        <f>IF(COUNTIF(Material_Detail!$DE:$DE,$A57)&gt;0,IF(ISNUMBER(SEARCH("[済]",INDEX(Material_Detail!$D:$DC,MATCH($A57,Material_Detail!$DE:$DE,0)+1,41))),0,IFERROR(INDEX(Material_Detail!$D:$DC,MATCH($A57,Material_Detail!$DE:$DE,0),41),0)),SUMIFS(T_Shipments[Confirmed_Qty],T_Shipments[Part Name],$A57,T_Shipments[Effective_Week],41))</f>
        <v/>
      </c>
      <c r="AQ57">
        <f>IF(COUNTIF(Material_Detail!$DE:$DE,$A57)&gt;0,IF(ISNUMBER(SEARCH("[済]",INDEX(Material_Detail!$D:$DC,MATCH($A57,Material_Detail!$DE:$DE,0)+1,42))),0,IFERROR(INDEX(Material_Detail!$D:$DC,MATCH($A57,Material_Detail!$DE:$DE,0),42),0)),SUMIFS(T_Shipments[Confirmed_Qty],T_Shipments[Part Name],$A57,T_Shipments[Effective_Week],42))</f>
        <v/>
      </c>
      <c r="AR57">
        <f>IF(COUNTIF(Material_Detail!$DE:$DE,$A57)&gt;0,IF(ISNUMBER(SEARCH("[済]",INDEX(Material_Detail!$D:$DC,MATCH($A57,Material_Detail!$DE:$DE,0)+1,43))),0,IFERROR(INDEX(Material_Detail!$D:$DC,MATCH($A57,Material_Detail!$DE:$DE,0),43),0)),SUMIFS(T_Shipments[Confirmed_Qty],T_Shipments[Part Name],$A57,T_Shipments[Effective_Week],43))</f>
        <v/>
      </c>
      <c r="AS57">
        <f>IF(COUNTIF(Material_Detail!$DE:$DE,$A57)&gt;0,IF(ISNUMBER(SEARCH("[済]",INDEX(Material_Detail!$D:$DC,MATCH($A57,Material_Detail!$DE:$DE,0)+1,44))),0,IFERROR(INDEX(Material_Detail!$D:$DC,MATCH($A57,Material_Detail!$DE:$DE,0),44),0)),SUMIFS(T_Shipments[Confirmed_Qty],T_Shipments[Part Name],$A57,T_Shipments[Effective_Week],44))</f>
        <v/>
      </c>
      <c r="AT57">
        <f>IF(COUNTIF(Material_Detail!$DE:$DE,$A57)&gt;0,IF(ISNUMBER(SEARCH("[済]",INDEX(Material_Detail!$D:$DC,MATCH($A57,Material_Detail!$DE:$DE,0)+1,45))),0,IFERROR(INDEX(Material_Detail!$D:$DC,MATCH($A57,Material_Detail!$DE:$DE,0),45),0)),SUMIFS(T_Shipments[Confirmed_Qty],T_Shipments[Part Name],$A57,T_Shipments[Effective_Week],45))</f>
        <v/>
      </c>
      <c r="AU57">
        <f>IF(COUNTIF(Material_Detail!$DE:$DE,$A57)&gt;0,IF(ISNUMBER(SEARCH("[済]",INDEX(Material_Detail!$D:$DC,MATCH($A57,Material_Detail!$DE:$DE,0)+1,46))),0,IFERROR(INDEX(Material_Detail!$D:$DC,MATCH($A57,Material_Detail!$DE:$DE,0),46),0)),SUMIFS(T_Shipments[Confirmed_Qty],T_Shipments[Part Name],$A57,T_Shipments[Effective_Week],46))</f>
        <v/>
      </c>
      <c r="AV57">
        <f>IF(COUNTIF(Material_Detail!$DE:$DE,$A57)&gt;0,IF(ISNUMBER(SEARCH("[済]",INDEX(Material_Detail!$D:$DC,MATCH($A57,Material_Detail!$DE:$DE,0)+1,47))),0,IFERROR(INDEX(Material_Detail!$D:$DC,MATCH($A57,Material_Detail!$DE:$DE,0),47),0)),SUMIFS(T_Shipments[Confirmed_Qty],T_Shipments[Part Name],$A57,T_Shipments[Effective_Week],47))</f>
        <v/>
      </c>
      <c r="AW57">
        <f>IF(COUNTIF(Material_Detail!$DE:$DE,$A57)&gt;0,IF(ISNUMBER(SEARCH("[済]",INDEX(Material_Detail!$D:$DC,MATCH($A57,Material_Detail!$DE:$DE,0)+1,48))),0,IFERROR(INDEX(Material_Detail!$D:$DC,MATCH($A57,Material_Detail!$DE:$DE,0),48),0)),SUMIFS(T_Shipments[Confirmed_Qty],T_Shipments[Part Name],$A57,T_Shipments[Effective_Week],48))</f>
        <v/>
      </c>
      <c r="AX57">
        <f>IF(COUNTIF(Material_Detail!$DE:$DE,$A57)&gt;0,IF(ISNUMBER(SEARCH("[済]",INDEX(Material_Detail!$D:$DC,MATCH($A57,Material_Detail!$DE:$DE,0)+1,49))),0,IFERROR(INDEX(Material_Detail!$D:$DC,MATCH($A57,Material_Detail!$DE:$DE,0),49),0)),SUMIFS(T_Shipments[Confirmed_Qty],T_Shipments[Part Name],$A57,T_Shipments[Effective_Week],49))</f>
        <v/>
      </c>
      <c r="AY57">
        <f>IF(COUNTIF(Material_Detail!$DE:$DE,$A57)&gt;0,IF(ISNUMBER(SEARCH("[済]",INDEX(Material_Detail!$D:$DC,MATCH($A57,Material_Detail!$DE:$DE,0)+1,50))),0,IFERROR(INDEX(Material_Detail!$D:$DC,MATCH($A57,Material_Detail!$DE:$DE,0),50),0)),SUMIFS(T_Shipments[Confirmed_Qty],T_Shipments[Part Name],$A57,T_Shipments[Effective_Week],50))</f>
        <v/>
      </c>
      <c r="AZ57">
        <f>IF(COUNTIF(Material_Detail!$DE:$DE,$A57)&gt;0,IF(ISNUMBER(SEARCH("[済]",INDEX(Material_Detail!$D:$DC,MATCH($A57,Material_Detail!$DE:$DE,0)+1,51))),0,IFERROR(INDEX(Material_Detail!$D:$DC,MATCH($A57,Material_Detail!$DE:$DE,0),51),0)),SUMIFS(T_Shipments[Confirmed_Qty],T_Shipments[Part Name],$A57,T_Shipments[Effective_Week],51))</f>
        <v/>
      </c>
      <c r="BA57">
        <f>IF(COUNTIF(Material_Detail!$DE:$DE,$A57)&gt;0,IF(ISNUMBER(SEARCH("[済]",INDEX(Material_Detail!$D:$DC,MATCH($A57,Material_Detail!$DE:$DE,0)+1,52))),0,IFERROR(INDEX(Material_Detail!$D:$DC,MATCH($A57,Material_Detail!$DE:$DE,0),52),0)),SUMIFS(T_Shipments[Confirmed_Qty],T_Shipments[Part Name],$A57,T_Shipments[Effective_Week],52))</f>
        <v/>
      </c>
      <c r="BB57">
        <f>IF(COUNTIF(Material_Detail!$DE:$DE,$A57)&gt;0,IF(ISNUMBER(SEARCH("[済]",INDEX(Material_Detail!$D:$DC,MATCH($A57,Material_Detail!$DE:$DE,0)+1,53))),0,IFERROR(INDEX(Material_Detail!$D:$DC,MATCH($A57,Material_Detail!$DE:$DE,0),53),0)),SUMIFS(T_Shipments[Confirmed_Qty],T_Shipments[Part Name],$A57,T_Shipments[Effective_Week],53))</f>
        <v/>
      </c>
      <c r="BC57">
        <f>IF(COUNTIF(Material_Detail!$DE:$DE,$A57)&gt;0,IF(ISNUMBER(SEARCH("[済]",INDEX(Material_Detail!$D:$DC,MATCH($A57,Material_Detail!$DE:$DE,0)+1,54))),0,IFERROR(INDEX(Material_Detail!$D:$DC,MATCH($A57,Material_Detail!$DE:$DE,0),54),0)),SUMIFS(T_Shipments[Confirmed_Qty],T_Shipments[Part Name],$A57,T_Shipments[Effective_Week],54))</f>
        <v/>
      </c>
      <c r="BD57">
        <f>IF(COUNTIF(Material_Detail!$DE:$DE,$A57)&gt;0,IF(ISNUMBER(SEARCH("[済]",INDEX(Material_Detail!$D:$DC,MATCH($A57,Material_Detail!$DE:$DE,0)+1,55))),0,IFERROR(INDEX(Material_Detail!$D:$DC,MATCH($A57,Material_Detail!$DE:$DE,0),55),0)),SUMIFS(T_Shipments[Confirmed_Qty],T_Shipments[Part Name],$A57,T_Shipments[Effective_Week],55))</f>
        <v/>
      </c>
      <c r="BE57">
        <f>IF(COUNTIF(Material_Detail!$DE:$DE,$A57)&gt;0,IF(ISNUMBER(SEARCH("[済]",INDEX(Material_Detail!$D:$DC,MATCH($A57,Material_Detail!$DE:$DE,0)+1,56))),0,IFERROR(INDEX(Material_Detail!$D:$DC,MATCH($A57,Material_Detail!$DE:$DE,0),56),0)),SUMIFS(T_Shipments[Confirmed_Qty],T_Shipments[Part Name],$A57,T_Shipments[Effective_Week],56))</f>
        <v/>
      </c>
      <c r="BF57">
        <f>IF(COUNTIF(Material_Detail!$DE:$DE,$A57)&gt;0,IF(ISNUMBER(SEARCH("[済]",INDEX(Material_Detail!$D:$DC,MATCH($A57,Material_Detail!$DE:$DE,0)+1,57))),0,IFERROR(INDEX(Material_Detail!$D:$DC,MATCH($A57,Material_Detail!$DE:$DE,0),57),0)),SUMIFS(T_Shipments[Confirmed_Qty],T_Shipments[Part Name],$A57,T_Shipments[Effective_Week],57))</f>
        <v/>
      </c>
      <c r="BG57">
        <f>IF(COUNTIF(Material_Detail!$DE:$DE,$A57)&gt;0,IF(ISNUMBER(SEARCH("[済]",INDEX(Material_Detail!$D:$DC,MATCH($A57,Material_Detail!$DE:$DE,0)+1,58))),0,IFERROR(INDEX(Material_Detail!$D:$DC,MATCH($A57,Material_Detail!$DE:$DE,0),58),0)),SUMIFS(T_Shipments[Confirmed_Qty],T_Shipments[Part Name],$A57,T_Shipments[Effective_Week],58))</f>
        <v/>
      </c>
      <c r="BH57">
        <f>IF(COUNTIF(Material_Detail!$DE:$DE,$A57)&gt;0,IF(ISNUMBER(SEARCH("[済]",INDEX(Material_Detail!$D:$DC,MATCH($A57,Material_Detail!$DE:$DE,0)+1,59))),0,IFERROR(INDEX(Material_Detail!$D:$DC,MATCH($A57,Material_Detail!$DE:$DE,0),59),0)),SUMIFS(T_Shipments[Confirmed_Qty],T_Shipments[Part Name],$A57,T_Shipments[Effective_Week],59))</f>
        <v/>
      </c>
      <c r="BI57">
        <f>IF(COUNTIF(Material_Detail!$DE:$DE,$A57)&gt;0,IF(ISNUMBER(SEARCH("[済]",INDEX(Material_Detail!$D:$DC,MATCH($A57,Material_Detail!$DE:$DE,0)+1,60))),0,IFERROR(INDEX(Material_Detail!$D:$DC,MATCH($A57,Material_Detail!$DE:$DE,0),60),0)),SUMIFS(T_Shipments[Confirmed_Qty],T_Shipments[Part Name],$A57,T_Shipments[Effective_Week],60))</f>
        <v/>
      </c>
      <c r="BJ57">
        <f>IF(COUNTIF(Material_Detail!$DE:$DE,$A57)&gt;0,IF(ISNUMBER(SEARCH("[済]",INDEX(Material_Detail!$D:$DC,MATCH($A57,Material_Detail!$DE:$DE,0)+1,61))),0,IFERROR(INDEX(Material_Detail!$D:$DC,MATCH($A57,Material_Detail!$DE:$DE,0),61),0)),SUMIFS(T_Shipments[Confirmed_Qty],T_Shipments[Part Name],$A57,T_Shipments[Effective_Week],61))</f>
        <v/>
      </c>
      <c r="BK57">
        <f>IF(COUNTIF(Material_Detail!$DE:$DE,$A57)&gt;0,IF(ISNUMBER(SEARCH("[済]",INDEX(Material_Detail!$D:$DC,MATCH($A57,Material_Detail!$DE:$DE,0)+1,62))),0,IFERROR(INDEX(Material_Detail!$D:$DC,MATCH($A57,Material_Detail!$DE:$DE,0),62),0)),SUMIFS(T_Shipments[Confirmed_Qty],T_Shipments[Part Name],$A57,T_Shipments[Effective_Week],62))</f>
        <v/>
      </c>
      <c r="BL57">
        <f>IF(COUNTIF(Material_Detail!$DE:$DE,$A57)&gt;0,IF(ISNUMBER(SEARCH("[済]",INDEX(Material_Detail!$D:$DC,MATCH($A57,Material_Detail!$DE:$DE,0)+1,63))),0,IFERROR(INDEX(Material_Detail!$D:$DC,MATCH($A57,Material_Detail!$DE:$DE,0),63),0)),SUMIFS(T_Shipments[Confirmed_Qty],T_Shipments[Part Name],$A57,T_Shipments[Effective_Week],63))</f>
        <v/>
      </c>
      <c r="BM57">
        <f>IF(COUNTIF(Material_Detail!$DE:$DE,$A57)&gt;0,IF(ISNUMBER(SEARCH("[済]",INDEX(Material_Detail!$D:$DC,MATCH($A57,Material_Detail!$DE:$DE,0)+1,64))),0,IFERROR(INDEX(Material_Detail!$D:$DC,MATCH($A57,Material_Detail!$DE:$DE,0),64),0)),SUMIFS(T_Shipments[Confirmed_Qty],T_Shipments[Part Name],$A57,T_Shipments[Effective_Week],64))</f>
        <v/>
      </c>
      <c r="BN57">
        <f>IF(COUNTIF(Material_Detail!$DE:$DE,$A57)&gt;0,IF(ISNUMBER(SEARCH("[済]",INDEX(Material_Detail!$D:$DC,MATCH($A57,Material_Detail!$DE:$DE,0)+1,65))),0,IFERROR(INDEX(Material_Detail!$D:$DC,MATCH($A57,Material_Detail!$DE:$DE,0),65),0)),SUMIFS(T_Shipments[Confirmed_Qty],T_Shipments[Part Name],$A57,T_Shipments[Effective_Week],65))</f>
        <v/>
      </c>
      <c r="BO57">
        <f>IF(COUNTIF(Material_Detail!$DE:$DE,$A57)&gt;0,IF(ISNUMBER(SEARCH("[済]",INDEX(Material_Detail!$D:$DC,MATCH($A57,Material_Detail!$DE:$DE,0)+1,66))),0,IFERROR(INDEX(Material_Detail!$D:$DC,MATCH($A57,Material_Detail!$DE:$DE,0),66),0)),SUMIFS(T_Shipments[Confirmed_Qty],T_Shipments[Part Name],$A57,T_Shipments[Effective_Week],66))</f>
        <v/>
      </c>
      <c r="BP57">
        <f>IF(COUNTIF(Material_Detail!$DE:$DE,$A57)&gt;0,IF(ISNUMBER(SEARCH("[済]",INDEX(Material_Detail!$D:$DC,MATCH($A57,Material_Detail!$DE:$DE,0)+1,67))),0,IFERROR(INDEX(Material_Detail!$D:$DC,MATCH($A57,Material_Detail!$DE:$DE,0),67),0)),SUMIFS(T_Shipments[Confirmed_Qty],T_Shipments[Part Name],$A57,T_Shipments[Effective_Week],67))</f>
        <v/>
      </c>
      <c r="BQ57">
        <f>IF(COUNTIF(Material_Detail!$DE:$DE,$A57)&gt;0,IF(ISNUMBER(SEARCH("[済]",INDEX(Material_Detail!$D:$DC,MATCH($A57,Material_Detail!$DE:$DE,0)+1,68))),0,IFERROR(INDEX(Material_Detail!$D:$DC,MATCH($A57,Material_Detail!$DE:$DE,0),68),0)),SUMIFS(T_Shipments[Confirmed_Qty],T_Shipments[Part Name],$A57,T_Shipments[Effective_Week],68))</f>
        <v/>
      </c>
      <c r="BR57">
        <f>IF(COUNTIF(Material_Detail!$DE:$DE,$A57)&gt;0,IF(ISNUMBER(SEARCH("[済]",INDEX(Material_Detail!$D:$DC,MATCH($A57,Material_Detail!$DE:$DE,0)+1,69))),0,IFERROR(INDEX(Material_Detail!$D:$DC,MATCH($A57,Material_Detail!$DE:$DE,0),69),0)),SUMIFS(T_Shipments[Confirmed_Qty],T_Shipments[Part Name],$A57,T_Shipments[Effective_Week],69))</f>
        <v/>
      </c>
      <c r="BS57">
        <f>IF(COUNTIF(Material_Detail!$DE:$DE,$A57)&gt;0,IF(ISNUMBER(SEARCH("[済]",INDEX(Material_Detail!$D:$DC,MATCH($A57,Material_Detail!$DE:$DE,0)+1,70))),0,IFERROR(INDEX(Material_Detail!$D:$DC,MATCH($A57,Material_Detail!$DE:$DE,0),70),0)),SUMIFS(T_Shipments[Confirmed_Qty],T_Shipments[Part Name],$A57,T_Shipments[Effective_Week],70))</f>
        <v/>
      </c>
      <c r="BT57">
        <f>IF(COUNTIF(Material_Detail!$DE:$DE,$A57)&gt;0,IF(ISNUMBER(SEARCH("[済]",INDEX(Material_Detail!$D:$DC,MATCH($A57,Material_Detail!$DE:$DE,0)+1,71))),0,IFERROR(INDEX(Material_Detail!$D:$DC,MATCH($A57,Material_Detail!$DE:$DE,0),71),0)),SUMIFS(T_Shipments[Confirmed_Qty],T_Shipments[Part Name],$A57,T_Shipments[Effective_Week],71))</f>
        <v/>
      </c>
      <c r="BU57">
        <f>IF(COUNTIF(Material_Detail!$DE:$DE,$A57)&gt;0,IF(ISNUMBER(SEARCH("[済]",INDEX(Material_Detail!$D:$DC,MATCH($A57,Material_Detail!$DE:$DE,0)+1,72))),0,IFERROR(INDEX(Material_Detail!$D:$DC,MATCH($A57,Material_Detail!$DE:$DE,0),72),0)),SUMIFS(T_Shipments[Confirmed_Qty],T_Shipments[Part Name],$A57,T_Shipments[Effective_Week],72))</f>
        <v/>
      </c>
      <c r="BV57">
        <f>IF(COUNTIF(Material_Detail!$DE:$DE,$A57)&gt;0,IF(ISNUMBER(SEARCH("[済]",INDEX(Material_Detail!$D:$DC,MATCH($A57,Material_Detail!$DE:$DE,0)+1,73))),0,IFERROR(INDEX(Material_Detail!$D:$DC,MATCH($A57,Material_Detail!$DE:$DE,0),73),0)),SUMIFS(T_Shipments[Confirmed_Qty],T_Shipments[Part Name],$A57,T_Shipments[Effective_Week],73))</f>
        <v/>
      </c>
      <c r="BW57">
        <f>IF(COUNTIF(Material_Detail!$DE:$DE,$A57)&gt;0,IF(ISNUMBER(SEARCH("[済]",INDEX(Material_Detail!$D:$DC,MATCH($A57,Material_Detail!$DE:$DE,0)+1,74))),0,IFERROR(INDEX(Material_Detail!$D:$DC,MATCH($A57,Material_Detail!$DE:$DE,0),74),0)),SUMIFS(T_Shipments[Confirmed_Qty],T_Shipments[Part Name],$A57,T_Shipments[Effective_Week],74))</f>
        <v/>
      </c>
      <c r="BX57">
        <f>IF(COUNTIF(Material_Detail!$DE:$DE,$A57)&gt;0,IF(ISNUMBER(SEARCH("[済]",INDEX(Material_Detail!$D:$DC,MATCH($A57,Material_Detail!$DE:$DE,0)+1,75))),0,IFERROR(INDEX(Material_Detail!$D:$DC,MATCH($A57,Material_Detail!$DE:$DE,0),75),0)),SUMIFS(T_Shipments[Confirmed_Qty],T_Shipments[Part Name],$A57,T_Shipments[Effective_Week],75))</f>
        <v/>
      </c>
      <c r="BY57">
        <f>IF(COUNTIF(Material_Detail!$DE:$DE,$A57)&gt;0,IF(ISNUMBER(SEARCH("[済]",INDEX(Material_Detail!$D:$DC,MATCH($A57,Material_Detail!$DE:$DE,0)+1,76))),0,IFERROR(INDEX(Material_Detail!$D:$DC,MATCH($A57,Material_Detail!$DE:$DE,0),76),0)),SUMIFS(T_Shipments[Confirmed_Qty],T_Shipments[Part Name],$A57,T_Shipments[Effective_Week],76))</f>
        <v/>
      </c>
      <c r="BZ57">
        <f>IF(COUNTIF(Material_Detail!$DE:$DE,$A57)&gt;0,IF(ISNUMBER(SEARCH("[済]",INDEX(Material_Detail!$D:$DC,MATCH($A57,Material_Detail!$DE:$DE,0)+1,77))),0,IFERROR(INDEX(Material_Detail!$D:$DC,MATCH($A57,Material_Detail!$DE:$DE,0),77),0)),SUMIFS(T_Shipments[Confirmed_Qty],T_Shipments[Part Name],$A57,T_Shipments[Effective_Week],77))</f>
        <v/>
      </c>
      <c r="CA57">
        <f>IF(COUNTIF(Material_Detail!$DE:$DE,$A57)&gt;0,IF(ISNUMBER(SEARCH("[済]",INDEX(Material_Detail!$D:$DC,MATCH($A57,Material_Detail!$DE:$DE,0)+1,78))),0,IFERROR(INDEX(Material_Detail!$D:$DC,MATCH($A57,Material_Detail!$DE:$DE,0),78),0)),SUMIFS(T_Shipments[Confirmed_Qty],T_Shipments[Part Name],$A57,T_Shipments[Effective_Week],78))</f>
        <v/>
      </c>
      <c r="CB57">
        <f>IF(COUNTIF(Material_Detail!$DE:$DE,$A57)&gt;0,IF(ISNUMBER(SEARCH("[済]",INDEX(Material_Detail!$D:$DC,MATCH($A57,Material_Detail!$DE:$DE,0)+1,79))),0,IFERROR(INDEX(Material_Detail!$D:$DC,MATCH($A57,Material_Detail!$DE:$DE,0),79),0)),SUMIFS(T_Shipments[Confirmed_Qty],T_Shipments[Part Name],$A57,T_Shipments[Effective_Week],79))</f>
        <v/>
      </c>
      <c r="CC57">
        <f>IF(COUNTIF(Material_Detail!$DE:$DE,$A57)&gt;0,IF(ISNUMBER(SEARCH("[済]",INDEX(Material_Detail!$D:$DC,MATCH($A57,Material_Detail!$DE:$DE,0)+1,80))),0,IFERROR(INDEX(Material_Detail!$D:$DC,MATCH($A57,Material_Detail!$DE:$DE,0),80),0)),SUMIFS(T_Shipments[Confirmed_Qty],T_Shipments[Part Name],$A57,T_Shipments[Effective_Week],80))</f>
        <v/>
      </c>
      <c r="CD57">
        <f>IF(COUNTIF(Material_Detail!$DE:$DE,$A57)&gt;0,IF(ISNUMBER(SEARCH("[済]",INDEX(Material_Detail!$D:$DC,MATCH($A57,Material_Detail!$DE:$DE,0)+1,81))),0,IFERROR(INDEX(Material_Detail!$D:$DC,MATCH($A57,Material_Detail!$DE:$DE,0),81),0)),SUMIFS(T_Shipments[Confirmed_Qty],T_Shipments[Part Name],$A57,T_Shipments[Effective_Week],81))</f>
        <v/>
      </c>
      <c r="CE57">
        <f>IF(COUNTIF(Material_Detail!$DE:$DE,$A57)&gt;0,IF(ISNUMBER(SEARCH("[済]",INDEX(Material_Detail!$D:$DC,MATCH($A57,Material_Detail!$DE:$DE,0)+1,82))),0,IFERROR(INDEX(Material_Detail!$D:$DC,MATCH($A57,Material_Detail!$DE:$DE,0),82),0)),SUMIFS(T_Shipments[Confirmed_Qty],T_Shipments[Part Name],$A57,T_Shipments[Effective_Week],82))</f>
        <v/>
      </c>
      <c r="CF57">
        <f>IF(COUNTIF(Material_Detail!$DE:$DE,$A57)&gt;0,IF(ISNUMBER(SEARCH("[済]",INDEX(Material_Detail!$D:$DC,MATCH($A57,Material_Detail!$DE:$DE,0)+1,83))),0,IFERROR(INDEX(Material_Detail!$D:$DC,MATCH($A57,Material_Detail!$DE:$DE,0),83),0)),SUMIFS(T_Shipments[Confirmed_Qty],T_Shipments[Part Name],$A57,T_Shipments[Effective_Week],83))</f>
        <v/>
      </c>
      <c r="CG57">
        <f>IF(COUNTIF(Material_Detail!$DE:$DE,$A57)&gt;0,IF(ISNUMBER(SEARCH("[済]",INDEX(Material_Detail!$D:$DC,MATCH($A57,Material_Detail!$DE:$DE,0)+1,84))),0,IFERROR(INDEX(Material_Detail!$D:$DC,MATCH($A57,Material_Detail!$DE:$DE,0),84),0)),SUMIFS(T_Shipments[Confirmed_Qty],T_Shipments[Part Name],$A57,T_Shipments[Effective_Week],84))</f>
        <v/>
      </c>
      <c r="CH57">
        <f>IF(COUNTIF(Material_Detail!$DE:$DE,$A57)&gt;0,IF(ISNUMBER(SEARCH("[済]",INDEX(Material_Detail!$D:$DC,MATCH($A57,Material_Detail!$DE:$DE,0)+1,85))),0,IFERROR(INDEX(Material_Detail!$D:$DC,MATCH($A57,Material_Detail!$DE:$DE,0),85),0)),SUMIFS(T_Shipments[Confirmed_Qty],T_Shipments[Part Name],$A57,T_Shipments[Effective_Week],85))</f>
        <v/>
      </c>
      <c r="CI57">
        <f>IF(COUNTIF(Material_Detail!$DE:$DE,$A57)&gt;0,IF(ISNUMBER(SEARCH("[済]",INDEX(Material_Detail!$D:$DC,MATCH($A57,Material_Detail!$DE:$DE,0)+1,86))),0,IFERROR(INDEX(Material_Detail!$D:$DC,MATCH($A57,Material_Detail!$DE:$DE,0),86),0)),SUMIFS(T_Shipments[Confirmed_Qty],T_Shipments[Part Name],$A57,T_Shipments[Effective_Week],86))</f>
        <v/>
      </c>
      <c r="CJ57">
        <f>IF(COUNTIF(Material_Detail!$DE:$DE,$A57)&gt;0,IF(ISNUMBER(SEARCH("[済]",INDEX(Material_Detail!$D:$DC,MATCH($A57,Material_Detail!$DE:$DE,0)+1,87))),0,IFERROR(INDEX(Material_Detail!$D:$DC,MATCH($A57,Material_Detail!$DE:$DE,0),87),0)),SUMIFS(T_Shipments[Confirmed_Qty],T_Shipments[Part Name],$A57,T_Shipments[Effective_Week],87))</f>
        <v/>
      </c>
      <c r="CK57">
        <f>IF(COUNTIF(Material_Detail!$DE:$DE,$A57)&gt;0,IF(ISNUMBER(SEARCH("[済]",INDEX(Material_Detail!$D:$DC,MATCH($A57,Material_Detail!$DE:$DE,0)+1,88))),0,IFERROR(INDEX(Material_Detail!$D:$DC,MATCH($A57,Material_Detail!$DE:$DE,0),88),0)),SUMIFS(T_Shipments[Confirmed_Qty],T_Shipments[Part Name],$A57,T_Shipments[Effective_Week],88))</f>
        <v/>
      </c>
      <c r="CL57">
        <f>IF(COUNTIF(Material_Detail!$DE:$DE,$A57)&gt;0,IF(ISNUMBER(SEARCH("[済]",INDEX(Material_Detail!$D:$DC,MATCH($A57,Material_Detail!$DE:$DE,0)+1,89))),0,IFERROR(INDEX(Material_Detail!$D:$DC,MATCH($A57,Material_Detail!$DE:$DE,0),89),0)),SUMIFS(T_Shipments[Confirmed_Qty],T_Shipments[Part Name],$A57,T_Shipments[Effective_Week],89))</f>
        <v/>
      </c>
      <c r="CM57">
        <f>IF(COUNTIF(Material_Detail!$DE:$DE,$A57)&gt;0,IF(ISNUMBER(SEARCH("[済]",INDEX(Material_Detail!$D:$DC,MATCH($A57,Material_Detail!$DE:$DE,0)+1,90))),0,IFERROR(INDEX(Material_Detail!$D:$DC,MATCH($A57,Material_Detail!$DE:$DE,0),90),0)),SUMIFS(T_Shipments[Confirmed_Qty],T_Shipments[Part Name],$A57,T_Shipments[Effective_Week],90))</f>
        <v/>
      </c>
      <c r="CN57">
        <f>IF(COUNTIF(Material_Detail!$DE:$DE,$A57)&gt;0,IF(ISNUMBER(SEARCH("[済]",INDEX(Material_Detail!$D:$DC,MATCH($A57,Material_Detail!$DE:$DE,0)+1,91))),0,IFERROR(INDEX(Material_Detail!$D:$DC,MATCH($A57,Material_Detail!$DE:$DE,0),91),0)),SUMIFS(T_Shipments[Confirmed_Qty],T_Shipments[Part Name],$A57,T_Shipments[Effective_Week],91))</f>
        <v/>
      </c>
      <c r="CO57">
        <f>IF(COUNTIF(Material_Detail!$DE:$DE,$A57)&gt;0,IF(ISNUMBER(SEARCH("[済]",INDEX(Material_Detail!$D:$DC,MATCH($A57,Material_Detail!$DE:$DE,0)+1,92))),0,IFERROR(INDEX(Material_Detail!$D:$DC,MATCH($A57,Material_Detail!$DE:$DE,0),92),0)),SUMIFS(T_Shipments[Confirmed_Qty],T_Shipments[Part Name],$A57,T_Shipments[Effective_Week],92))</f>
        <v/>
      </c>
      <c r="CP57">
        <f>IF(COUNTIF(Material_Detail!$DE:$DE,$A57)&gt;0,IF(ISNUMBER(SEARCH("[済]",INDEX(Material_Detail!$D:$DC,MATCH($A57,Material_Detail!$DE:$DE,0)+1,93))),0,IFERROR(INDEX(Material_Detail!$D:$DC,MATCH($A57,Material_Detail!$DE:$DE,0),93),0)),SUMIFS(T_Shipments[Confirmed_Qty],T_Shipments[Part Name],$A57,T_Shipments[Effective_Week],93))</f>
        <v/>
      </c>
      <c r="CQ57">
        <f>IF(COUNTIF(Material_Detail!$DE:$DE,$A57)&gt;0,IF(ISNUMBER(SEARCH("[済]",INDEX(Material_Detail!$D:$DC,MATCH($A57,Material_Detail!$DE:$DE,0)+1,94))),0,IFERROR(INDEX(Material_Detail!$D:$DC,MATCH($A57,Material_Detail!$DE:$DE,0),94),0)),SUMIFS(T_Shipments[Confirmed_Qty],T_Shipments[Part Name],$A57,T_Shipments[Effective_Week],94))</f>
        <v/>
      </c>
      <c r="CR57">
        <f>IF(COUNTIF(Material_Detail!$DE:$DE,$A57)&gt;0,IF(ISNUMBER(SEARCH("[済]",INDEX(Material_Detail!$D:$DC,MATCH($A57,Material_Detail!$DE:$DE,0)+1,95))),0,IFERROR(INDEX(Material_Detail!$D:$DC,MATCH($A57,Material_Detail!$DE:$DE,0),95),0)),SUMIFS(T_Shipments[Confirmed_Qty],T_Shipments[Part Name],$A57,T_Shipments[Effective_Week],95))</f>
        <v/>
      </c>
      <c r="CS57">
        <f>IF(COUNTIF(Material_Detail!$DE:$DE,$A57)&gt;0,IF(ISNUMBER(SEARCH("[済]",INDEX(Material_Detail!$D:$DC,MATCH($A57,Material_Detail!$DE:$DE,0)+1,96))),0,IFERROR(INDEX(Material_Detail!$D:$DC,MATCH($A57,Material_Detail!$DE:$DE,0),96),0)),SUMIFS(T_Shipments[Confirmed_Qty],T_Shipments[Part Name],$A57,T_Shipments[Effective_Week],96))</f>
        <v/>
      </c>
      <c r="CT57">
        <f>IF(COUNTIF(Material_Detail!$DE:$DE,$A57)&gt;0,IF(ISNUMBER(SEARCH("[済]",INDEX(Material_Detail!$D:$DC,MATCH($A57,Material_Detail!$DE:$DE,0)+1,97))),0,IFERROR(INDEX(Material_Detail!$D:$DC,MATCH($A57,Material_Detail!$DE:$DE,0),97),0)),SUMIFS(T_Shipments[Confirmed_Qty],T_Shipments[Part Name],$A57,T_Shipments[Effective_Week],97))</f>
        <v/>
      </c>
      <c r="CU57">
        <f>IF(COUNTIF(Material_Detail!$DE:$DE,$A57)&gt;0,IF(ISNUMBER(SEARCH("[済]",INDEX(Material_Detail!$D:$DC,MATCH($A57,Material_Detail!$DE:$DE,0)+1,98))),0,IFERROR(INDEX(Material_Detail!$D:$DC,MATCH($A57,Material_Detail!$DE:$DE,0),98),0)),SUMIFS(T_Shipments[Confirmed_Qty],T_Shipments[Part Name],$A57,T_Shipments[Effective_Week],98))</f>
        <v/>
      </c>
      <c r="CV57">
        <f>IF(COUNTIF(Material_Detail!$DE:$DE,$A57)&gt;0,IF(ISNUMBER(SEARCH("[済]",INDEX(Material_Detail!$D:$DC,MATCH($A57,Material_Detail!$DE:$DE,0)+1,99))),0,IFERROR(INDEX(Material_Detail!$D:$DC,MATCH($A57,Material_Detail!$DE:$DE,0),99),0)),SUMIFS(T_Shipments[Confirmed_Qty],T_Shipments[Part Name],$A57,T_Shipments[Effective_Week],99))</f>
        <v/>
      </c>
      <c r="CW57">
        <f>IF(COUNTIF(Material_Detail!$DE:$DE,$A57)&gt;0,IF(ISNUMBER(SEARCH("[済]",INDEX(Material_Detail!$D:$DC,MATCH($A57,Material_Detail!$DE:$DE,0)+1,100))),0,IFERROR(INDEX(Material_Detail!$D:$DC,MATCH($A57,Material_Detail!$DE:$DE,0),100),0)),SUMIFS(T_Shipments[Confirmed_Qty],T_Shipments[Part Name],$A57,T_Shipments[Effective_Week],100))</f>
        <v/>
      </c>
      <c r="CX57">
        <f>IF(COUNTIF(Material_Detail!$DE:$DE,$A57)&gt;0,IF(ISNUMBER(SEARCH("[済]",INDEX(Material_Detail!$D:$DC,MATCH($A57,Material_Detail!$DE:$DE,0)+1,101))),0,IFERROR(INDEX(Material_Detail!$D:$DC,MATCH($A57,Material_Detail!$DE:$DE,0),101),0)),SUMIFS(T_Shipments[Confirmed_Qty],T_Shipments[Part Name],$A57,T_Shipments[Effective_Week],101))</f>
        <v/>
      </c>
      <c r="CY57">
        <f>IF(COUNTIF(Material_Detail!$DE:$DE,$A57)&gt;0,IF(ISNUMBER(SEARCH("[済]",INDEX(Material_Detail!$D:$DC,MATCH($A57,Material_Detail!$DE:$DE,0)+1,102))),0,IFERROR(INDEX(Material_Detail!$D:$DC,MATCH($A57,Material_Detail!$DE:$DE,0),102),0)),SUMIFS(T_Shipments[Confirmed_Qty],T_Shipments[Part Name],$A57,T_Shipments[Effective_Week],102))</f>
        <v/>
      </c>
      <c r="CZ57">
        <f>IF(COUNTIF(Material_Detail!$DE:$DE,$A57)&gt;0,IF(ISNUMBER(SEARCH("[済]",INDEX(Material_Detail!$D:$DC,MATCH($A57,Material_Detail!$DE:$DE,0)+1,103))),0,IFERROR(INDEX(Material_Detail!$D:$DC,MATCH($A57,Material_Detail!$DE:$DE,0),103),0)),SUMIFS(T_Shipments[Confirmed_Qty],T_Shipments[Part Name],$A57,T_Shipments[Effective_Week],103))</f>
        <v/>
      </c>
      <c r="DA57">
        <f>IF(COUNTIF(Material_Detail!$DE:$DE,$A57)&gt;0,IF(ISNUMBER(SEARCH("[済]",INDEX(Material_Detail!$D:$DC,MATCH($A57,Material_Detail!$DE:$DE,0)+1,104))),0,IFERROR(INDEX(Material_Detail!$D:$DC,MATCH($A57,Material_Detail!$DE:$DE,0),104),0)),SUMIFS(T_Shipments[Confirmed_Qty],T_Shipments[Part Name],$A57,T_Shipments[Effective_Week],104))</f>
        <v/>
      </c>
    </row>
    <row r="58">
      <c r="A58" t="inlineStr">
        <is>
          <t>CHEM-1870</t>
        </is>
      </c>
      <c r="B58">
        <f>IF(COUNTIF(Material_Detail!$DE:$DE,$A58)&gt;0,IF(ISNUMBER(SEARCH("[済]",INDEX(Material_Detail!$D:$DC,MATCH($A58,Material_Detail!$DE:$DE,0)+1,1))),0,IFERROR(INDEX(Material_Detail!$D:$DC,MATCH($A58,Material_Detail!$DE:$DE,0),1),0)),SUMIFS(T_Shipments[Confirmed_Qty],T_Shipments[Part Name],$A58,T_Shipments[Effective_Week],1))</f>
        <v/>
      </c>
      <c r="C58">
        <f>IF(COUNTIF(Material_Detail!$DE:$DE,$A58)&gt;0,IF(ISNUMBER(SEARCH("[済]",INDEX(Material_Detail!$D:$DC,MATCH($A58,Material_Detail!$DE:$DE,0)+1,2))),0,IFERROR(INDEX(Material_Detail!$D:$DC,MATCH($A58,Material_Detail!$DE:$DE,0),2),0)),SUMIFS(T_Shipments[Confirmed_Qty],T_Shipments[Part Name],$A58,T_Shipments[Effective_Week],2))</f>
        <v/>
      </c>
      <c r="D58">
        <f>IF(COUNTIF(Material_Detail!$DE:$DE,$A58)&gt;0,IF(ISNUMBER(SEARCH("[済]",INDEX(Material_Detail!$D:$DC,MATCH($A58,Material_Detail!$DE:$DE,0)+1,3))),0,IFERROR(INDEX(Material_Detail!$D:$DC,MATCH($A58,Material_Detail!$DE:$DE,0),3),0)),SUMIFS(T_Shipments[Confirmed_Qty],T_Shipments[Part Name],$A58,T_Shipments[Effective_Week],3))</f>
        <v/>
      </c>
      <c r="E58">
        <f>IF(COUNTIF(Material_Detail!$DE:$DE,$A58)&gt;0,IF(ISNUMBER(SEARCH("[済]",INDEX(Material_Detail!$D:$DC,MATCH($A58,Material_Detail!$DE:$DE,0)+1,4))),0,IFERROR(INDEX(Material_Detail!$D:$DC,MATCH($A58,Material_Detail!$DE:$DE,0),4),0)),SUMIFS(T_Shipments[Confirmed_Qty],T_Shipments[Part Name],$A58,T_Shipments[Effective_Week],4))</f>
        <v/>
      </c>
      <c r="F58">
        <f>IF(COUNTIF(Material_Detail!$DE:$DE,$A58)&gt;0,IF(ISNUMBER(SEARCH("[済]",INDEX(Material_Detail!$D:$DC,MATCH($A58,Material_Detail!$DE:$DE,0)+1,5))),0,IFERROR(INDEX(Material_Detail!$D:$DC,MATCH($A58,Material_Detail!$DE:$DE,0),5),0)),SUMIFS(T_Shipments[Confirmed_Qty],T_Shipments[Part Name],$A58,T_Shipments[Effective_Week],5))</f>
        <v/>
      </c>
      <c r="G58">
        <f>IF(COUNTIF(Material_Detail!$DE:$DE,$A58)&gt;0,IF(ISNUMBER(SEARCH("[済]",INDEX(Material_Detail!$D:$DC,MATCH($A58,Material_Detail!$DE:$DE,0)+1,6))),0,IFERROR(INDEX(Material_Detail!$D:$DC,MATCH($A58,Material_Detail!$DE:$DE,0),6),0)),SUMIFS(T_Shipments[Confirmed_Qty],T_Shipments[Part Name],$A58,T_Shipments[Effective_Week],6))</f>
        <v/>
      </c>
      <c r="H58">
        <f>IF(COUNTIF(Material_Detail!$DE:$DE,$A58)&gt;0,IF(ISNUMBER(SEARCH("[済]",INDEX(Material_Detail!$D:$DC,MATCH($A58,Material_Detail!$DE:$DE,0)+1,7))),0,IFERROR(INDEX(Material_Detail!$D:$DC,MATCH($A58,Material_Detail!$DE:$DE,0),7),0)),SUMIFS(T_Shipments[Confirmed_Qty],T_Shipments[Part Name],$A58,T_Shipments[Effective_Week],7))</f>
        <v/>
      </c>
      <c r="I58">
        <f>IF(COUNTIF(Material_Detail!$DE:$DE,$A58)&gt;0,IF(ISNUMBER(SEARCH("[済]",INDEX(Material_Detail!$D:$DC,MATCH($A58,Material_Detail!$DE:$DE,0)+1,8))),0,IFERROR(INDEX(Material_Detail!$D:$DC,MATCH($A58,Material_Detail!$DE:$DE,0),8),0)),SUMIFS(T_Shipments[Confirmed_Qty],T_Shipments[Part Name],$A58,T_Shipments[Effective_Week],8))</f>
        <v/>
      </c>
      <c r="J58">
        <f>IF(COUNTIF(Material_Detail!$DE:$DE,$A58)&gt;0,IF(ISNUMBER(SEARCH("[済]",INDEX(Material_Detail!$D:$DC,MATCH($A58,Material_Detail!$DE:$DE,0)+1,9))),0,IFERROR(INDEX(Material_Detail!$D:$DC,MATCH($A58,Material_Detail!$DE:$DE,0),9),0)),SUMIFS(T_Shipments[Confirmed_Qty],T_Shipments[Part Name],$A58,T_Shipments[Effective_Week],9))</f>
        <v/>
      </c>
      <c r="K58">
        <f>IF(COUNTIF(Material_Detail!$DE:$DE,$A58)&gt;0,IF(ISNUMBER(SEARCH("[済]",INDEX(Material_Detail!$D:$DC,MATCH($A58,Material_Detail!$DE:$DE,0)+1,10))),0,IFERROR(INDEX(Material_Detail!$D:$DC,MATCH($A58,Material_Detail!$DE:$DE,0),10),0)),SUMIFS(T_Shipments[Confirmed_Qty],T_Shipments[Part Name],$A58,T_Shipments[Effective_Week],10))</f>
        <v/>
      </c>
      <c r="L58">
        <f>IF(COUNTIF(Material_Detail!$DE:$DE,$A58)&gt;0,IF(ISNUMBER(SEARCH("[済]",INDEX(Material_Detail!$D:$DC,MATCH($A58,Material_Detail!$DE:$DE,0)+1,11))),0,IFERROR(INDEX(Material_Detail!$D:$DC,MATCH($A58,Material_Detail!$DE:$DE,0),11),0)),SUMIFS(T_Shipments[Confirmed_Qty],T_Shipments[Part Name],$A58,T_Shipments[Effective_Week],11))</f>
        <v/>
      </c>
      <c r="M58">
        <f>IF(COUNTIF(Material_Detail!$DE:$DE,$A58)&gt;0,IF(ISNUMBER(SEARCH("[済]",INDEX(Material_Detail!$D:$DC,MATCH($A58,Material_Detail!$DE:$DE,0)+1,12))),0,IFERROR(INDEX(Material_Detail!$D:$DC,MATCH($A58,Material_Detail!$DE:$DE,0),12),0)),SUMIFS(T_Shipments[Confirmed_Qty],T_Shipments[Part Name],$A58,T_Shipments[Effective_Week],12))</f>
        <v/>
      </c>
      <c r="N58">
        <f>IF(COUNTIF(Material_Detail!$DE:$DE,$A58)&gt;0,IF(ISNUMBER(SEARCH("[済]",INDEX(Material_Detail!$D:$DC,MATCH($A58,Material_Detail!$DE:$DE,0)+1,13))),0,IFERROR(INDEX(Material_Detail!$D:$DC,MATCH($A58,Material_Detail!$DE:$DE,0),13),0)),SUMIFS(T_Shipments[Confirmed_Qty],T_Shipments[Part Name],$A58,T_Shipments[Effective_Week],13))</f>
        <v/>
      </c>
      <c r="O58">
        <f>IF(COUNTIF(Material_Detail!$DE:$DE,$A58)&gt;0,IF(ISNUMBER(SEARCH("[済]",INDEX(Material_Detail!$D:$DC,MATCH($A58,Material_Detail!$DE:$DE,0)+1,14))),0,IFERROR(INDEX(Material_Detail!$D:$DC,MATCH($A58,Material_Detail!$DE:$DE,0),14),0)),SUMIFS(T_Shipments[Confirmed_Qty],T_Shipments[Part Name],$A58,T_Shipments[Effective_Week],14))</f>
        <v/>
      </c>
      <c r="P58">
        <f>IF(COUNTIF(Material_Detail!$DE:$DE,$A58)&gt;0,IF(ISNUMBER(SEARCH("[済]",INDEX(Material_Detail!$D:$DC,MATCH($A58,Material_Detail!$DE:$DE,0)+1,15))),0,IFERROR(INDEX(Material_Detail!$D:$DC,MATCH($A58,Material_Detail!$DE:$DE,0),15),0)),SUMIFS(T_Shipments[Confirmed_Qty],T_Shipments[Part Name],$A58,T_Shipments[Effective_Week],15))</f>
        <v/>
      </c>
      <c r="Q58">
        <f>IF(COUNTIF(Material_Detail!$DE:$DE,$A58)&gt;0,IF(ISNUMBER(SEARCH("[済]",INDEX(Material_Detail!$D:$DC,MATCH($A58,Material_Detail!$DE:$DE,0)+1,16))),0,IFERROR(INDEX(Material_Detail!$D:$DC,MATCH($A58,Material_Detail!$DE:$DE,0),16),0)),SUMIFS(T_Shipments[Confirmed_Qty],T_Shipments[Part Name],$A58,T_Shipments[Effective_Week],16))</f>
        <v/>
      </c>
      <c r="R58">
        <f>IF(COUNTIF(Material_Detail!$DE:$DE,$A58)&gt;0,IF(ISNUMBER(SEARCH("[済]",INDEX(Material_Detail!$D:$DC,MATCH($A58,Material_Detail!$DE:$DE,0)+1,17))),0,IFERROR(INDEX(Material_Detail!$D:$DC,MATCH($A58,Material_Detail!$DE:$DE,0),17),0)),SUMIFS(T_Shipments[Confirmed_Qty],T_Shipments[Part Name],$A58,T_Shipments[Effective_Week],17))</f>
        <v/>
      </c>
      <c r="S58">
        <f>IF(COUNTIF(Material_Detail!$DE:$DE,$A58)&gt;0,IF(ISNUMBER(SEARCH("[済]",INDEX(Material_Detail!$D:$DC,MATCH($A58,Material_Detail!$DE:$DE,0)+1,18))),0,IFERROR(INDEX(Material_Detail!$D:$DC,MATCH($A58,Material_Detail!$DE:$DE,0),18),0)),SUMIFS(T_Shipments[Confirmed_Qty],T_Shipments[Part Name],$A58,T_Shipments[Effective_Week],18))</f>
        <v/>
      </c>
      <c r="T58">
        <f>IF(COUNTIF(Material_Detail!$DE:$DE,$A58)&gt;0,IF(ISNUMBER(SEARCH("[済]",INDEX(Material_Detail!$D:$DC,MATCH($A58,Material_Detail!$DE:$DE,0)+1,19))),0,IFERROR(INDEX(Material_Detail!$D:$DC,MATCH($A58,Material_Detail!$DE:$DE,0),19),0)),SUMIFS(T_Shipments[Confirmed_Qty],T_Shipments[Part Name],$A58,T_Shipments[Effective_Week],19))</f>
        <v/>
      </c>
      <c r="U58">
        <f>IF(COUNTIF(Material_Detail!$DE:$DE,$A58)&gt;0,IF(ISNUMBER(SEARCH("[済]",INDEX(Material_Detail!$D:$DC,MATCH($A58,Material_Detail!$DE:$DE,0)+1,20))),0,IFERROR(INDEX(Material_Detail!$D:$DC,MATCH($A58,Material_Detail!$DE:$DE,0),20),0)),SUMIFS(T_Shipments[Confirmed_Qty],T_Shipments[Part Name],$A58,T_Shipments[Effective_Week],20))</f>
        <v/>
      </c>
      <c r="V58">
        <f>IF(COUNTIF(Material_Detail!$DE:$DE,$A58)&gt;0,IF(ISNUMBER(SEARCH("[済]",INDEX(Material_Detail!$D:$DC,MATCH($A58,Material_Detail!$DE:$DE,0)+1,21))),0,IFERROR(INDEX(Material_Detail!$D:$DC,MATCH($A58,Material_Detail!$DE:$DE,0),21),0)),SUMIFS(T_Shipments[Confirmed_Qty],T_Shipments[Part Name],$A58,T_Shipments[Effective_Week],21))</f>
        <v/>
      </c>
      <c r="W58">
        <f>IF(COUNTIF(Material_Detail!$DE:$DE,$A58)&gt;0,IF(ISNUMBER(SEARCH("[済]",INDEX(Material_Detail!$D:$DC,MATCH($A58,Material_Detail!$DE:$DE,0)+1,22))),0,IFERROR(INDEX(Material_Detail!$D:$DC,MATCH($A58,Material_Detail!$DE:$DE,0),22),0)),SUMIFS(T_Shipments[Confirmed_Qty],T_Shipments[Part Name],$A58,T_Shipments[Effective_Week],22))</f>
        <v/>
      </c>
      <c r="X58">
        <f>IF(COUNTIF(Material_Detail!$DE:$DE,$A58)&gt;0,IF(ISNUMBER(SEARCH("[済]",INDEX(Material_Detail!$D:$DC,MATCH($A58,Material_Detail!$DE:$DE,0)+1,23))),0,IFERROR(INDEX(Material_Detail!$D:$DC,MATCH($A58,Material_Detail!$DE:$DE,0),23),0)),SUMIFS(T_Shipments[Confirmed_Qty],T_Shipments[Part Name],$A58,T_Shipments[Effective_Week],23))</f>
        <v/>
      </c>
      <c r="Y58">
        <f>IF(COUNTIF(Material_Detail!$DE:$DE,$A58)&gt;0,IF(ISNUMBER(SEARCH("[済]",INDEX(Material_Detail!$D:$DC,MATCH($A58,Material_Detail!$DE:$DE,0)+1,24))),0,IFERROR(INDEX(Material_Detail!$D:$DC,MATCH($A58,Material_Detail!$DE:$DE,0),24),0)),SUMIFS(T_Shipments[Confirmed_Qty],T_Shipments[Part Name],$A58,T_Shipments[Effective_Week],24))</f>
        <v/>
      </c>
      <c r="Z58">
        <f>IF(COUNTIF(Material_Detail!$DE:$DE,$A58)&gt;0,IF(ISNUMBER(SEARCH("[済]",INDEX(Material_Detail!$D:$DC,MATCH($A58,Material_Detail!$DE:$DE,0)+1,25))),0,IFERROR(INDEX(Material_Detail!$D:$DC,MATCH($A58,Material_Detail!$DE:$DE,0),25),0)),SUMIFS(T_Shipments[Confirmed_Qty],T_Shipments[Part Name],$A58,T_Shipments[Effective_Week],25))</f>
        <v/>
      </c>
      <c r="AA58">
        <f>IF(COUNTIF(Material_Detail!$DE:$DE,$A58)&gt;0,IF(ISNUMBER(SEARCH("[済]",INDEX(Material_Detail!$D:$DC,MATCH($A58,Material_Detail!$DE:$DE,0)+1,26))),0,IFERROR(INDEX(Material_Detail!$D:$DC,MATCH($A58,Material_Detail!$DE:$DE,0),26),0)),SUMIFS(T_Shipments[Confirmed_Qty],T_Shipments[Part Name],$A58,T_Shipments[Effective_Week],26))</f>
        <v/>
      </c>
      <c r="AB58">
        <f>IF(COUNTIF(Material_Detail!$DE:$DE,$A58)&gt;0,IF(ISNUMBER(SEARCH("[済]",INDEX(Material_Detail!$D:$DC,MATCH($A58,Material_Detail!$DE:$DE,0)+1,27))),0,IFERROR(INDEX(Material_Detail!$D:$DC,MATCH($A58,Material_Detail!$DE:$DE,0),27),0)),SUMIFS(T_Shipments[Confirmed_Qty],T_Shipments[Part Name],$A58,T_Shipments[Effective_Week],27))</f>
        <v/>
      </c>
      <c r="AC58">
        <f>IF(COUNTIF(Material_Detail!$DE:$DE,$A58)&gt;0,IF(ISNUMBER(SEARCH("[済]",INDEX(Material_Detail!$D:$DC,MATCH($A58,Material_Detail!$DE:$DE,0)+1,28))),0,IFERROR(INDEX(Material_Detail!$D:$DC,MATCH($A58,Material_Detail!$DE:$DE,0),28),0)),SUMIFS(T_Shipments[Confirmed_Qty],T_Shipments[Part Name],$A58,T_Shipments[Effective_Week],28))</f>
        <v/>
      </c>
      <c r="AD58">
        <f>IF(COUNTIF(Material_Detail!$DE:$DE,$A58)&gt;0,IF(ISNUMBER(SEARCH("[済]",INDEX(Material_Detail!$D:$DC,MATCH($A58,Material_Detail!$DE:$DE,0)+1,29))),0,IFERROR(INDEX(Material_Detail!$D:$DC,MATCH($A58,Material_Detail!$DE:$DE,0),29),0)),SUMIFS(T_Shipments[Confirmed_Qty],T_Shipments[Part Name],$A58,T_Shipments[Effective_Week],29))</f>
        <v/>
      </c>
      <c r="AE58">
        <f>IF(COUNTIF(Material_Detail!$DE:$DE,$A58)&gt;0,IF(ISNUMBER(SEARCH("[済]",INDEX(Material_Detail!$D:$DC,MATCH($A58,Material_Detail!$DE:$DE,0)+1,30))),0,IFERROR(INDEX(Material_Detail!$D:$DC,MATCH($A58,Material_Detail!$DE:$DE,0),30),0)),SUMIFS(T_Shipments[Confirmed_Qty],T_Shipments[Part Name],$A58,T_Shipments[Effective_Week],30))</f>
        <v/>
      </c>
      <c r="AF58">
        <f>IF(COUNTIF(Material_Detail!$DE:$DE,$A58)&gt;0,IF(ISNUMBER(SEARCH("[済]",INDEX(Material_Detail!$D:$DC,MATCH($A58,Material_Detail!$DE:$DE,0)+1,31))),0,IFERROR(INDEX(Material_Detail!$D:$DC,MATCH($A58,Material_Detail!$DE:$DE,0),31),0)),SUMIFS(T_Shipments[Confirmed_Qty],T_Shipments[Part Name],$A58,T_Shipments[Effective_Week],31))</f>
        <v/>
      </c>
      <c r="AG58">
        <f>IF(COUNTIF(Material_Detail!$DE:$DE,$A58)&gt;0,IF(ISNUMBER(SEARCH("[済]",INDEX(Material_Detail!$D:$DC,MATCH($A58,Material_Detail!$DE:$DE,0)+1,32))),0,IFERROR(INDEX(Material_Detail!$D:$DC,MATCH($A58,Material_Detail!$DE:$DE,0),32),0)),SUMIFS(T_Shipments[Confirmed_Qty],T_Shipments[Part Name],$A58,T_Shipments[Effective_Week],32))</f>
        <v/>
      </c>
      <c r="AH58">
        <f>IF(COUNTIF(Material_Detail!$DE:$DE,$A58)&gt;0,IF(ISNUMBER(SEARCH("[済]",INDEX(Material_Detail!$D:$DC,MATCH($A58,Material_Detail!$DE:$DE,0)+1,33))),0,IFERROR(INDEX(Material_Detail!$D:$DC,MATCH($A58,Material_Detail!$DE:$DE,0),33),0)),SUMIFS(T_Shipments[Confirmed_Qty],T_Shipments[Part Name],$A58,T_Shipments[Effective_Week],33))</f>
        <v/>
      </c>
      <c r="AI58">
        <f>IF(COUNTIF(Material_Detail!$DE:$DE,$A58)&gt;0,IF(ISNUMBER(SEARCH("[済]",INDEX(Material_Detail!$D:$DC,MATCH($A58,Material_Detail!$DE:$DE,0)+1,34))),0,IFERROR(INDEX(Material_Detail!$D:$DC,MATCH($A58,Material_Detail!$DE:$DE,0),34),0)),SUMIFS(T_Shipments[Confirmed_Qty],T_Shipments[Part Name],$A58,T_Shipments[Effective_Week],34))</f>
        <v/>
      </c>
      <c r="AJ58">
        <f>IF(COUNTIF(Material_Detail!$DE:$DE,$A58)&gt;0,IF(ISNUMBER(SEARCH("[済]",INDEX(Material_Detail!$D:$DC,MATCH($A58,Material_Detail!$DE:$DE,0)+1,35))),0,IFERROR(INDEX(Material_Detail!$D:$DC,MATCH($A58,Material_Detail!$DE:$DE,0),35),0)),SUMIFS(T_Shipments[Confirmed_Qty],T_Shipments[Part Name],$A58,T_Shipments[Effective_Week],35))</f>
        <v/>
      </c>
      <c r="AK58">
        <f>IF(COUNTIF(Material_Detail!$DE:$DE,$A58)&gt;0,IF(ISNUMBER(SEARCH("[済]",INDEX(Material_Detail!$D:$DC,MATCH($A58,Material_Detail!$DE:$DE,0)+1,36))),0,IFERROR(INDEX(Material_Detail!$D:$DC,MATCH($A58,Material_Detail!$DE:$DE,0),36),0)),SUMIFS(T_Shipments[Confirmed_Qty],T_Shipments[Part Name],$A58,T_Shipments[Effective_Week],36))</f>
        <v/>
      </c>
      <c r="AL58">
        <f>IF(COUNTIF(Material_Detail!$DE:$DE,$A58)&gt;0,IF(ISNUMBER(SEARCH("[済]",INDEX(Material_Detail!$D:$DC,MATCH($A58,Material_Detail!$DE:$DE,0)+1,37))),0,IFERROR(INDEX(Material_Detail!$D:$DC,MATCH($A58,Material_Detail!$DE:$DE,0),37),0)),SUMIFS(T_Shipments[Confirmed_Qty],T_Shipments[Part Name],$A58,T_Shipments[Effective_Week],37))</f>
        <v/>
      </c>
      <c r="AM58">
        <f>IF(COUNTIF(Material_Detail!$DE:$DE,$A58)&gt;0,IF(ISNUMBER(SEARCH("[済]",INDEX(Material_Detail!$D:$DC,MATCH($A58,Material_Detail!$DE:$DE,0)+1,38))),0,IFERROR(INDEX(Material_Detail!$D:$DC,MATCH($A58,Material_Detail!$DE:$DE,0),38),0)),SUMIFS(T_Shipments[Confirmed_Qty],T_Shipments[Part Name],$A58,T_Shipments[Effective_Week],38))</f>
        <v/>
      </c>
      <c r="AN58">
        <f>IF(COUNTIF(Material_Detail!$DE:$DE,$A58)&gt;0,IF(ISNUMBER(SEARCH("[済]",INDEX(Material_Detail!$D:$DC,MATCH($A58,Material_Detail!$DE:$DE,0)+1,39))),0,IFERROR(INDEX(Material_Detail!$D:$DC,MATCH($A58,Material_Detail!$DE:$DE,0),39),0)),SUMIFS(T_Shipments[Confirmed_Qty],T_Shipments[Part Name],$A58,T_Shipments[Effective_Week],39))</f>
        <v/>
      </c>
      <c r="AO58">
        <f>IF(COUNTIF(Material_Detail!$DE:$DE,$A58)&gt;0,IF(ISNUMBER(SEARCH("[済]",INDEX(Material_Detail!$D:$DC,MATCH($A58,Material_Detail!$DE:$DE,0)+1,40))),0,IFERROR(INDEX(Material_Detail!$D:$DC,MATCH($A58,Material_Detail!$DE:$DE,0),40),0)),SUMIFS(T_Shipments[Confirmed_Qty],T_Shipments[Part Name],$A58,T_Shipments[Effective_Week],40))</f>
        <v/>
      </c>
      <c r="AP58">
        <f>IF(COUNTIF(Material_Detail!$DE:$DE,$A58)&gt;0,IF(ISNUMBER(SEARCH("[済]",INDEX(Material_Detail!$D:$DC,MATCH($A58,Material_Detail!$DE:$DE,0)+1,41))),0,IFERROR(INDEX(Material_Detail!$D:$DC,MATCH($A58,Material_Detail!$DE:$DE,0),41),0)),SUMIFS(T_Shipments[Confirmed_Qty],T_Shipments[Part Name],$A58,T_Shipments[Effective_Week],41))</f>
        <v/>
      </c>
      <c r="AQ58">
        <f>IF(COUNTIF(Material_Detail!$DE:$DE,$A58)&gt;0,IF(ISNUMBER(SEARCH("[済]",INDEX(Material_Detail!$D:$DC,MATCH($A58,Material_Detail!$DE:$DE,0)+1,42))),0,IFERROR(INDEX(Material_Detail!$D:$DC,MATCH($A58,Material_Detail!$DE:$DE,0),42),0)),SUMIFS(T_Shipments[Confirmed_Qty],T_Shipments[Part Name],$A58,T_Shipments[Effective_Week],42))</f>
        <v/>
      </c>
      <c r="AR58">
        <f>IF(COUNTIF(Material_Detail!$DE:$DE,$A58)&gt;0,IF(ISNUMBER(SEARCH("[済]",INDEX(Material_Detail!$D:$DC,MATCH($A58,Material_Detail!$DE:$DE,0)+1,43))),0,IFERROR(INDEX(Material_Detail!$D:$DC,MATCH($A58,Material_Detail!$DE:$DE,0),43),0)),SUMIFS(T_Shipments[Confirmed_Qty],T_Shipments[Part Name],$A58,T_Shipments[Effective_Week],43))</f>
        <v/>
      </c>
      <c r="AS58">
        <f>IF(COUNTIF(Material_Detail!$DE:$DE,$A58)&gt;0,IF(ISNUMBER(SEARCH("[済]",INDEX(Material_Detail!$D:$DC,MATCH($A58,Material_Detail!$DE:$DE,0)+1,44))),0,IFERROR(INDEX(Material_Detail!$D:$DC,MATCH($A58,Material_Detail!$DE:$DE,0),44),0)),SUMIFS(T_Shipments[Confirmed_Qty],T_Shipments[Part Name],$A58,T_Shipments[Effective_Week],44))</f>
        <v/>
      </c>
      <c r="AT58">
        <f>IF(COUNTIF(Material_Detail!$DE:$DE,$A58)&gt;0,IF(ISNUMBER(SEARCH("[済]",INDEX(Material_Detail!$D:$DC,MATCH($A58,Material_Detail!$DE:$DE,0)+1,45))),0,IFERROR(INDEX(Material_Detail!$D:$DC,MATCH($A58,Material_Detail!$DE:$DE,0),45),0)),SUMIFS(T_Shipments[Confirmed_Qty],T_Shipments[Part Name],$A58,T_Shipments[Effective_Week],45))</f>
        <v/>
      </c>
      <c r="AU58">
        <f>IF(COUNTIF(Material_Detail!$DE:$DE,$A58)&gt;0,IF(ISNUMBER(SEARCH("[済]",INDEX(Material_Detail!$D:$DC,MATCH($A58,Material_Detail!$DE:$DE,0)+1,46))),0,IFERROR(INDEX(Material_Detail!$D:$DC,MATCH($A58,Material_Detail!$DE:$DE,0),46),0)),SUMIFS(T_Shipments[Confirmed_Qty],T_Shipments[Part Name],$A58,T_Shipments[Effective_Week],46))</f>
        <v/>
      </c>
      <c r="AV58">
        <f>IF(COUNTIF(Material_Detail!$DE:$DE,$A58)&gt;0,IF(ISNUMBER(SEARCH("[済]",INDEX(Material_Detail!$D:$DC,MATCH($A58,Material_Detail!$DE:$DE,0)+1,47))),0,IFERROR(INDEX(Material_Detail!$D:$DC,MATCH($A58,Material_Detail!$DE:$DE,0),47),0)),SUMIFS(T_Shipments[Confirmed_Qty],T_Shipments[Part Name],$A58,T_Shipments[Effective_Week],47))</f>
        <v/>
      </c>
      <c r="AW58">
        <f>IF(COUNTIF(Material_Detail!$DE:$DE,$A58)&gt;0,IF(ISNUMBER(SEARCH("[済]",INDEX(Material_Detail!$D:$DC,MATCH($A58,Material_Detail!$DE:$DE,0)+1,48))),0,IFERROR(INDEX(Material_Detail!$D:$DC,MATCH($A58,Material_Detail!$DE:$DE,0),48),0)),SUMIFS(T_Shipments[Confirmed_Qty],T_Shipments[Part Name],$A58,T_Shipments[Effective_Week],48))</f>
        <v/>
      </c>
      <c r="AX58">
        <f>IF(COUNTIF(Material_Detail!$DE:$DE,$A58)&gt;0,IF(ISNUMBER(SEARCH("[済]",INDEX(Material_Detail!$D:$DC,MATCH($A58,Material_Detail!$DE:$DE,0)+1,49))),0,IFERROR(INDEX(Material_Detail!$D:$DC,MATCH($A58,Material_Detail!$DE:$DE,0),49),0)),SUMIFS(T_Shipments[Confirmed_Qty],T_Shipments[Part Name],$A58,T_Shipments[Effective_Week],49))</f>
        <v/>
      </c>
      <c r="AY58">
        <f>IF(COUNTIF(Material_Detail!$DE:$DE,$A58)&gt;0,IF(ISNUMBER(SEARCH("[済]",INDEX(Material_Detail!$D:$DC,MATCH($A58,Material_Detail!$DE:$DE,0)+1,50))),0,IFERROR(INDEX(Material_Detail!$D:$DC,MATCH($A58,Material_Detail!$DE:$DE,0),50),0)),SUMIFS(T_Shipments[Confirmed_Qty],T_Shipments[Part Name],$A58,T_Shipments[Effective_Week],50))</f>
        <v/>
      </c>
      <c r="AZ58">
        <f>IF(COUNTIF(Material_Detail!$DE:$DE,$A58)&gt;0,IF(ISNUMBER(SEARCH("[済]",INDEX(Material_Detail!$D:$DC,MATCH($A58,Material_Detail!$DE:$DE,0)+1,51))),0,IFERROR(INDEX(Material_Detail!$D:$DC,MATCH($A58,Material_Detail!$DE:$DE,0),51),0)),SUMIFS(T_Shipments[Confirmed_Qty],T_Shipments[Part Name],$A58,T_Shipments[Effective_Week],51))</f>
        <v/>
      </c>
      <c r="BA58">
        <f>IF(COUNTIF(Material_Detail!$DE:$DE,$A58)&gt;0,IF(ISNUMBER(SEARCH("[済]",INDEX(Material_Detail!$D:$DC,MATCH($A58,Material_Detail!$DE:$DE,0)+1,52))),0,IFERROR(INDEX(Material_Detail!$D:$DC,MATCH($A58,Material_Detail!$DE:$DE,0),52),0)),SUMIFS(T_Shipments[Confirmed_Qty],T_Shipments[Part Name],$A58,T_Shipments[Effective_Week],52))</f>
        <v/>
      </c>
      <c r="BB58">
        <f>IF(COUNTIF(Material_Detail!$DE:$DE,$A58)&gt;0,IF(ISNUMBER(SEARCH("[済]",INDEX(Material_Detail!$D:$DC,MATCH($A58,Material_Detail!$DE:$DE,0)+1,53))),0,IFERROR(INDEX(Material_Detail!$D:$DC,MATCH($A58,Material_Detail!$DE:$DE,0),53),0)),SUMIFS(T_Shipments[Confirmed_Qty],T_Shipments[Part Name],$A58,T_Shipments[Effective_Week],53))</f>
        <v/>
      </c>
      <c r="BC58">
        <f>IF(COUNTIF(Material_Detail!$DE:$DE,$A58)&gt;0,IF(ISNUMBER(SEARCH("[済]",INDEX(Material_Detail!$D:$DC,MATCH($A58,Material_Detail!$DE:$DE,0)+1,54))),0,IFERROR(INDEX(Material_Detail!$D:$DC,MATCH($A58,Material_Detail!$DE:$DE,0),54),0)),SUMIFS(T_Shipments[Confirmed_Qty],T_Shipments[Part Name],$A58,T_Shipments[Effective_Week],54))</f>
        <v/>
      </c>
      <c r="BD58">
        <f>IF(COUNTIF(Material_Detail!$DE:$DE,$A58)&gt;0,IF(ISNUMBER(SEARCH("[済]",INDEX(Material_Detail!$D:$DC,MATCH($A58,Material_Detail!$DE:$DE,0)+1,55))),0,IFERROR(INDEX(Material_Detail!$D:$DC,MATCH($A58,Material_Detail!$DE:$DE,0),55),0)),SUMIFS(T_Shipments[Confirmed_Qty],T_Shipments[Part Name],$A58,T_Shipments[Effective_Week],55))</f>
        <v/>
      </c>
      <c r="BE58">
        <f>IF(COUNTIF(Material_Detail!$DE:$DE,$A58)&gt;0,IF(ISNUMBER(SEARCH("[済]",INDEX(Material_Detail!$D:$DC,MATCH($A58,Material_Detail!$DE:$DE,0)+1,56))),0,IFERROR(INDEX(Material_Detail!$D:$DC,MATCH($A58,Material_Detail!$DE:$DE,0),56),0)),SUMIFS(T_Shipments[Confirmed_Qty],T_Shipments[Part Name],$A58,T_Shipments[Effective_Week],56))</f>
        <v/>
      </c>
      <c r="BF58">
        <f>IF(COUNTIF(Material_Detail!$DE:$DE,$A58)&gt;0,IF(ISNUMBER(SEARCH("[済]",INDEX(Material_Detail!$D:$DC,MATCH($A58,Material_Detail!$DE:$DE,0)+1,57))),0,IFERROR(INDEX(Material_Detail!$D:$DC,MATCH($A58,Material_Detail!$DE:$DE,0),57),0)),SUMIFS(T_Shipments[Confirmed_Qty],T_Shipments[Part Name],$A58,T_Shipments[Effective_Week],57))</f>
        <v/>
      </c>
      <c r="BG58">
        <f>IF(COUNTIF(Material_Detail!$DE:$DE,$A58)&gt;0,IF(ISNUMBER(SEARCH("[済]",INDEX(Material_Detail!$D:$DC,MATCH($A58,Material_Detail!$DE:$DE,0)+1,58))),0,IFERROR(INDEX(Material_Detail!$D:$DC,MATCH($A58,Material_Detail!$DE:$DE,0),58),0)),SUMIFS(T_Shipments[Confirmed_Qty],T_Shipments[Part Name],$A58,T_Shipments[Effective_Week],58))</f>
        <v/>
      </c>
      <c r="BH58">
        <f>IF(COUNTIF(Material_Detail!$DE:$DE,$A58)&gt;0,IF(ISNUMBER(SEARCH("[済]",INDEX(Material_Detail!$D:$DC,MATCH($A58,Material_Detail!$DE:$DE,0)+1,59))),0,IFERROR(INDEX(Material_Detail!$D:$DC,MATCH($A58,Material_Detail!$DE:$DE,0),59),0)),SUMIFS(T_Shipments[Confirmed_Qty],T_Shipments[Part Name],$A58,T_Shipments[Effective_Week],59))</f>
        <v/>
      </c>
      <c r="BI58">
        <f>IF(COUNTIF(Material_Detail!$DE:$DE,$A58)&gt;0,IF(ISNUMBER(SEARCH("[済]",INDEX(Material_Detail!$D:$DC,MATCH($A58,Material_Detail!$DE:$DE,0)+1,60))),0,IFERROR(INDEX(Material_Detail!$D:$DC,MATCH($A58,Material_Detail!$DE:$DE,0),60),0)),SUMIFS(T_Shipments[Confirmed_Qty],T_Shipments[Part Name],$A58,T_Shipments[Effective_Week],60))</f>
        <v/>
      </c>
      <c r="BJ58">
        <f>IF(COUNTIF(Material_Detail!$DE:$DE,$A58)&gt;0,IF(ISNUMBER(SEARCH("[済]",INDEX(Material_Detail!$D:$DC,MATCH($A58,Material_Detail!$DE:$DE,0)+1,61))),0,IFERROR(INDEX(Material_Detail!$D:$DC,MATCH($A58,Material_Detail!$DE:$DE,0),61),0)),SUMIFS(T_Shipments[Confirmed_Qty],T_Shipments[Part Name],$A58,T_Shipments[Effective_Week],61))</f>
        <v/>
      </c>
      <c r="BK58">
        <f>IF(COUNTIF(Material_Detail!$DE:$DE,$A58)&gt;0,IF(ISNUMBER(SEARCH("[済]",INDEX(Material_Detail!$D:$DC,MATCH($A58,Material_Detail!$DE:$DE,0)+1,62))),0,IFERROR(INDEX(Material_Detail!$D:$DC,MATCH($A58,Material_Detail!$DE:$DE,0),62),0)),SUMIFS(T_Shipments[Confirmed_Qty],T_Shipments[Part Name],$A58,T_Shipments[Effective_Week],62))</f>
        <v/>
      </c>
      <c r="BL58">
        <f>IF(COUNTIF(Material_Detail!$DE:$DE,$A58)&gt;0,IF(ISNUMBER(SEARCH("[済]",INDEX(Material_Detail!$D:$DC,MATCH($A58,Material_Detail!$DE:$DE,0)+1,63))),0,IFERROR(INDEX(Material_Detail!$D:$DC,MATCH($A58,Material_Detail!$DE:$DE,0),63),0)),SUMIFS(T_Shipments[Confirmed_Qty],T_Shipments[Part Name],$A58,T_Shipments[Effective_Week],63))</f>
        <v/>
      </c>
      <c r="BM58">
        <f>IF(COUNTIF(Material_Detail!$DE:$DE,$A58)&gt;0,IF(ISNUMBER(SEARCH("[済]",INDEX(Material_Detail!$D:$DC,MATCH($A58,Material_Detail!$DE:$DE,0)+1,64))),0,IFERROR(INDEX(Material_Detail!$D:$DC,MATCH($A58,Material_Detail!$DE:$DE,0),64),0)),SUMIFS(T_Shipments[Confirmed_Qty],T_Shipments[Part Name],$A58,T_Shipments[Effective_Week],64))</f>
        <v/>
      </c>
      <c r="BN58">
        <f>IF(COUNTIF(Material_Detail!$DE:$DE,$A58)&gt;0,IF(ISNUMBER(SEARCH("[済]",INDEX(Material_Detail!$D:$DC,MATCH($A58,Material_Detail!$DE:$DE,0)+1,65))),0,IFERROR(INDEX(Material_Detail!$D:$DC,MATCH($A58,Material_Detail!$DE:$DE,0),65),0)),SUMIFS(T_Shipments[Confirmed_Qty],T_Shipments[Part Name],$A58,T_Shipments[Effective_Week],65))</f>
        <v/>
      </c>
      <c r="BO58">
        <f>IF(COUNTIF(Material_Detail!$DE:$DE,$A58)&gt;0,IF(ISNUMBER(SEARCH("[済]",INDEX(Material_Detail!$D:$DC,MATCH($A58,Material_Detail!$DE:$DE,0)+1,66))),0,IFERROR(INDEX(Material_Detail!$D:$DC,MATCH($A58,Material_Detail!$DE:$DE,0),66),0)),SUMIFS(T_Shipments[Confirmed_Qty],T_Shipments[Part Name],$A58,T_Shipments[Effective_Week],66))</f>
        <v/>
      </c>
      <c r="BP58">
        <f>IF(COUNTIF(Material_Detail!$DE:$DE,$A58)&gt;0,IF(ISNUMBER(SEARCH("[済]",INDEX(Material_Detail!$D:$DC,MATCH($A58,Material_Detail!$DE:$DE,0)+1,67))),0,IFERROR(INDEX(Material_Detail!$D:$DC,MATCH($A58,Material_Detail!$DE:$DE,0),67),0)),SUMIFS(T_Shipments[Confirmed_Qty],T_Shipments[Part Name],$A58,T_Shipments[Effective_Week],67))</f>
        <v/>
      </c>
      <c r="BQ58">
        <f>IF(COUNTIF(Material_Detail!$DE:$DE,$A58)&gt;0,IF(ISNUMBER(SEARCH("[済]",INDEX(Material_Detail!$D:$DC,MATCH($A58,Material_Detail!$DE:$DE,0)+1,68))),0,IFERROR(INDEX(Material_Detail!$D:$DC,MATCH($A58,Material_Detail!$DE:$DE,0),68),0)),SUMIFS(T_Shipments[Confirmed_Qty],T_Shipments[Part Name],$A58,T_Shipments[Effective_Week],68))</f>
        <v/>
      </c>
      <c r="BR58">
        <f>IF(COUNTIF(Material_Detail!$DE:$DE,$A58)&gt;0,IF(ISNUMBER(SEARCH("[済]",INDEX(Material_Detail!$D:$DC,MATCH($A58,Material_Detail!$DE:$DE,0)+1,69))),0,IFERROR(INDEX(Material_Detail!$D:$DC,MATCH($A58,Material_Detail!$DE:$DE,0),69),0)),SUMIFS(T_Shipments[Confirmed_Qty],T_Shipments[Part Name],$A58,T_Shipments[Effective_Week],69))</f>
        <v/>
      </c>
      <c r="BS58">
        <f>IF(COUNTIF(Material_Detail!$DE:$DE,$A58)&gt;0,IF(ISNUMBER(SEARCH("[済]",INDEX(Material_Detail!$D:$DC,MATCH($A58,Material_Detail!$DE:$DE,0)+1,70))),0,IFERROR(INDEX(Material_Detail!$D:$DC,MATCH($A58,Material_Detail!$DE:$DE,0),70),0)),SUMIFS(T_Shipments[Confirmed_Qty],T_Shipments[Part Name],$A58,T_Shipments[Effective_Week],70))</f>
        <v/>
      </c>
      <c r="BT58">
        <f>IF(COUNTIF(Material_Detail!$DE:$DE,$A58)&gt;0,IF(ISNUMBER(SEARCH("[済]",INDEX(Material_Detail!$D:$DC,MATCH($A58,Material_Detail!$DE:$DE,0)+1,71))),0,IFERROR(INDEX(Material_Detail!$D:$DC,MATCH($A58,Material_Detail!$DE:$DE,0),71),0)),SUMIFS(T_Shipments[Confirmed_Qty],T_Shipments[Part Name],$A58,T_Shipments[Effective_Week],71))</f>
        <v/>
      </c>
      <c r="BU58">
        <f>IF(COUNTIF(Material_Detail!$DE:$DE,$A58)&gt;0,IF(ISNUMBER(SEARCH("[済]",INDEX(Material_Detail!$D:$DC,MATCH($A58,Material_Detail!$DE:$DE,0)+1,72))),0,IFERROR(INDEX(Material_Detail!$D:$DC,MATCH($A58,Material_Detail!$DE:$DE,0),72),0)),SUMIFS(T_Shipments[Confirmed_Qty],T_Shipments[Part Name],$A58,T_Shipments[Effective_Week],72))</f>
        <v/>
      </c>
      <c r="BV58">
        <f>IF(COUNTIF(Material_Detail!$DE:$DE,$A58)&gt;0,IF(ISNUMBER(SEARCH("[済]",INDEX(Material_Detail!$D:$DC,MATCH($A58,Material_Detail!$DE:$DE,0)+1,73))),0,IFERROR(INDEX(Material_Detail!$D:$DC,MATCH($A58,Material_Detail!$DE:$DE,0),73),0)),SUMIFS(T_Shipments[Confirmed_Qty],T_Shipments[Part Name],$A58,T_Shipments[Effective_Week],73))</f>
        <v/>
      </c>
      <c r="BW58">
        <f>IF(COUNTIF(Material_Detail!$DE:$DE,$A58)&gt;0,IF(ISNUMBER(SEARCH("[済]",INDEX(Material_Detail!$D:$DC,MATCH($A58,Material_Detail!$DE:$DE,0)+1,74))),0,IFERROR(INDEX(Material_Detail!$D:$DC,MATCH($A58,Material_Detail!$DE:$DE,0),74),0)),SUMIFS(T_Shipments[Confirmed_Qty],T_Shipments[Part Name],$A58,T_Shipments[Effective_Week],74))</f>
        <v/>
      </c>
      <c r="BX58">
        <f>IF(COUNTIF(Material_Detail!$DE:$DE,$A58)&gt;0,IF(ISNUMBER(SEARCH("[済]",INDEX(Material_Detail!$D:$DC,MATCH($A58,Material_Detail!$DE:$DE,0)+1,75))),0,IFERROR(INDEX(Material_Detail!$D:$DC,MATCH($A58,Material_Detail!$DE:$DE,0),75),0)),SUMIFS(T_Shipments[Confirmed_Qty],T_Shipments[Part Name],$A58,T_Shipments[Effective_Week],75))</f>
        <v/>
      </c>
      <c r="BY58">
        <f>IF(COUNTIF(Material_Detail!$DE:$DE,$A58)&gt;0,IF(ISNUMBER(SEARCH("[済]",INDEX(Material_Detail!$D:$DC,MATCH($A58,Material_Detail!$DE:$DE,0)+1,76))),0,IFERROR(INDEX(Material_Detail!$D:$DC,MATCH($A58,Material_Detail!$DE:$DE,0),76),0)),SUMIFS(T_Shipments[Confirmed_Qty],T_Shipments[Part Name],$A58,T_Shipments[Effective_Week],76))</f>
        <v/>
      </c>
      <c r="BZ58">
        <f>IF(COUNTIF(Material_Detail!$DE:$DE,$A58)&gt;0,IF(ISNUMBER(SEARCH("[済]",INDEX(Material_Detail!$D:$DC,MATCH($A58,Material_Detail!$DE:$DE,0)+1,77))),0,IFERROR(INDEX(Material_Detail!$D:$DC,MATCH($A58,Material_Detail!$DE:$DE,0),77),0)),SUMIFS(T_Shipments[Confirmed_Qty],T_Shipments[Part Name],$A58,T_Shipments[Effective_Week],77))</f>
        <v/>
      </c>
      <c r="CA58">
        <f>IF(COUNTIF(Material_Detail!$DE:$DE,$A58)&gt;0,IF(ISNUMBER(SEARCH("[済]",INDEX(Material_Detail!$D:$DC,MATCH($A58,Material_Detail!$DE:$DE,0)+1,78))),0,IFERROR(INDEX(Material_Detail!$D:$DC,MATCH($A58,Material_Detail!$DE:$DE,0),78),0)),SUMIFS(T_Shipments[Confirmed_Qty],T_Shipments[Part Name],$A58,T_Shipments[Effective_Week],78))</f>
        <v/>
      </c>
      <c r="CB58">
        <f>IF(COUNTIF(Material_Detail!$DE:$DE,$A58)&gt;0,IF(ISNUMBER(SEARCH("[済]",INDEX(Material_Detail!$D:$DC,MATCH($A58,Material_Detail!$DE:$DE,0)+1,79))),0,IFERROR(INDEX(Material_Detail!$D:$DC,MATCH($A58,Material_Detail!$DE:$DE,0),79),0)),SUMIFS(T_Shipments[Confirmed_Qty],T_Shipments[Part Name],$A58,T_Shipments[Effective_Week],79))</f>
        <v/>
      </c>
      <c r="CC58">
        <f>IF(COUNTIF(Material_Detail!$DE:$DE,$A58)&gt;0,IF(ISNUMBER(SEARCH("[済]",INDEX(Material_Detail!$D:$DC,MATCH($A58,Material_Detail!$DE:$DE,0)+1,80))),0,IFERROR(INDEX(Material_Detail!$D:$DC,MATCH($A58,Material_Detail!$DE:$DE,0),80),0)),SUMIFS(T_Shipments[Confirmed_Qty],T_Shipments[Part Name],$A58,T_Shipments[Effective_Week],80))</f>
        <v/>
      </c>
      <c r="CD58">
        <f>IF(COUNTIF(Material_Detail!$DE:$DE,$A58)&gt;0,IF(ISNUMBER(SEARCH("[済]",INDEX(Material_Detail!$D:$DC,MATCH($A58,Material_Detail!$DE:$DE,0)+1,81))),0,IFERROR(INDEX(Material_Detail!$D:$DC,MATCH($A58,Material_Detail!$DE:$DE,0),81),0)),SUMIFS(T_Shipments[Confirmed_Qty],T_Shipments[Part Name],$A58,T_Shipments[Effective_Week],81))</f>
        <v/>
      </c>
      <c r="CE58">
        <f>IF(COUNTIF(Material_Detail!$DE:$DE,$A58)&gt;0,IF(ISNUMBER(SEARCH("[済]",INDEX(Material_Detail!$D:$DC,MATCH($A58,Material_Detail!$DE:$DE,0)+1,82))),0,IFERROR(INDEX(Material_Detail!$D:$DC,MATCH($A58,Material_Detail!$DE:$DE,0),82),0)),SUMIFS(T_Shipments[Confirmed_Qty],T_Shipments[Part Name],$A58,T_Shipments[Effective_Week],82))</f>
        <v/>
      </c>
      <c r="CF58">
        <f>IF(COUNTIF(Material_Detail!$DE:$DE,$A58)&gt;0,IF(ISNUMBER(SEARCH("[済]",INDEX(Material_Detail!$D:$DC,MATCH($A58,Material_Detail!$DE:$DE,0)+1,83))),0,IFERROR(INDEX(Material_Detail!$D:$DC,MATCH($A58,Material_Detail!$DE:$DE,0),83),0)),SUMIFS(T_Shipments[Confirmed_Qty],T_Shipments[Part Name],$A58,T_Shipments[Effective_Week],83))</f>
        <v/>
      </c>
      <c r="CG58">
        <f>IF(COUNTIF(Material_Detail!$DE:$DE,$A58)&gt;0,IF(ISNUMBER(SEARCH("[済]",INDEX(Material_Detail!$D:$DC,MATCH($A58,Material_Detail!$DE:$DE,0)+1,84))),0,IFERROR(INDEX(Material_Detail!$D:$DC,MATCH($A58,Material_Detail!$DE:$DE,0),84),0)),SUMIFS(T_Shipments[Confirmed_Qty],T_Shipments[Part Name],$A58,T_Shipments[Effective_Week],84))</f>
        <v/>
      </c>
      <c r="CH58">
        <f>IF(COUNTIF(Material_Detail!$DE:$DE,$A58)&gt;0,IF(ISNUMBER(SEARCH("[済]",INDEX(Material_Detail!$D:$DC,MATCH($A58,Material_Detail!$DE:$DE,0)+1,85))),0,IFERROR(INDEX(Material_Detail!$D:$DC,MATCH($A58,Material_Detail!$DE:$DE,0),85),0)),SUMIFS(T_Shipments[Confirmed_Qty],T_Shipments[Part Name],$A58,T_Shipments[Effective_Week],85))</f>
        <v/>
      </c>
      <c r="CI58">
        <f>IF(COUNTIF(Material_Detail!$DE:$DE,$A58)&gt;0,IF(ISNUMBER(SEARCH("[済]",INDEX(Material_Detail!$D:$DC,MATCH($A58,Material_Detail!$DE:$DE,0)+1,86))),0,IFERROR(INDEX(Material_Detail!$D:$DC,MATCH($A58,Material_Detail!$DE:$DE,0),86),0)),SUMIFS(T_Shipments[Confirmed_Qty],T_Shipments[Part Name],$A58,T_Shipments[Effective_Week],86))</f>
        <v/>
      </c>
      <c r="CJ58">
        <f>IF(COUNTIF(Material_Detail!$DE:$DE,$A58)&gt;0,IF(ISNUMBER(SEARCH("[済]",INDEX(Material_Detail!$D:$DC,MATCH($A58,Material_Detail!$DE:$DE,0)+1,87))),0,IFERROR(INDEX(Material_Detail!$D:$DC,MATCH($A58,Material_Detail!$DE:$DE,0),87),0)),SUMIFS(T_Shipments[Confirmed_Qty],T_Shipments[Part Name],$A58,T_Shipments[Effective_Week],87))</f>
        <v/>
      </c>
      <c r="CK58">
        <f>IF(COUNTIF(Material_Detail!$DE:$DE,$A58)&gt;0,IF(ISNUMBER(SEARCH("[済]",INDEX(Material_Detail!$D:$DC,MATCH($A58,Material_Detail!$DE:$DE,0)+1,88))),0,IFERROR(INDEX(Material_Detail!$D:$DC,MATCH($A58,Material_Detail!$DE:$DE,0),88),0)),SUMIFS(T_Shipments[Confirmed_Qty],T_Shipments[Part Name],$A58,T_Shipments[Effective_Week],88))</f>
        <v/>
      </c>
      <c r="CL58">
        <f>IF(COUNTIF(Material_Detail!$DE:$DE,$A58)&gt;0,IF(ISNUMBER(SEARCH("[済]",INDEX(Material_Detail!$D:$DC,MATCH($A58,Material_Detail!$DE:$DE,0)+1,89))),0,IFERROR(INDEX(Material_Detail!$D:$DC,MATCH($A58,Material_Detail!$DE:$DE,0),89),0)),SUMIFS(T_Shipments[Confirmed_Qty],T_Shipments[Part Name],$A58,T_Shipments[Effective_Week],89))</f>
        <v/>
      </c>
      <c r="CM58">
        <f>IF(COUNTIF(Material_Detail!$DE:$DE,$A58)&gt;0,IF(ISNUMBER(SEARCH("[済]",INDEX(Material_Detail!$D:$DC,MATCH($A58,Material_Detail!$DE:$DE,0)+1,90))),0,IFERROR(INDEX(Material_Detail!$D:$DC,MATCH($A58,Material_Detail!$DE:$DE,0),90),0)),SUMIFS(T_Shipments[Confirmed_Qty],T_Shipments[Part Name],$A58,T_Shipments[Effective_Week],90))</f>
        <v/>
      </c>
      <c r="CN58">
        <f>IF(COUNTIF(Material_Detail!$DE:$DE,$A58)&gt;0,IF(ISNUMBER(SEARCH("[済]",INDEX(Material_Detail!$D:$DC,MATCH($A58,Material_Detail!$DE:$DE,0)+1,91))),0,IFERROR(INDEX(Material_Detail!$D:$DC,MATCH($A58,Material_Detail!$DE:$DE,0),91),0)),SUMIFS(T_Shipments[Confirmed_Qty],T_Shipments[Part Name],$A58,T_Shipments[Effective_Week],91))</f>
        <v/>
      </c>
      <c r="CO58">
        <f>IF(COUNTIF(Material_Detail!$DE:$DE,$A58)&gt;0,IF(ISNUMBER(SEARCH("[済]",INDEX(Material_Detail!$D:$DC,MATCH($A58,Material_Detail!$DE:$DE,0)+1,92))),0,IFERROR(INDEX(Material_Detail!$D:$DC,MATCH($A58,Material_Detail!$DE:$DE,0),92),0)),SUMIFS(T_Shipments[Confirmed_Qty],T_Shipments[Part Name],$A58,T_Shipments[Effective_Week],92))</f>
        <v/>
      </c>
      <c r="CP58">
        <f>IF(COUNTIF(Material_Detail!$DE:$DE,$A58)&gt;0,IF(ISNUMBER(SEARCH("[済]",INDEX(Material_Detail!$D:$DC,MATCH($A58,Material_Detail!$DE:$DE,0)+1,93))),0,IFERROR(INDEX(Material_Detail!$D:$DC,MATCH($A58,Material_Detail!$DE:$DE,0),93),0)),SUMIFS(T_Shipments[Confirmed_Qty],T_Shipments[Part Name],$A58,T_Shipments[Effective_Week],93))</f>
        <v/>
      </c>
      <c r="CQ58">
        <f>IF(COUNTIF(Material_Detail!$DE:$DE,$A58)&gt;0,IF(ISNUMBER(SEARCH("[済]",INDEX(Material_Detail!$D:$DC,MATCH($A58,Material_Detail!$DE:$DE,0)+1,94))),0,IFERROR(INDEX(Material_Detail!$D:$DC,MATCH($A58,Material_Detail!$DE:$DE,0),94),0)),SUMIFS(T_Shipments[Confirmed_Qty],T_Shipments[Part Name],$A58,T_Shipments[Effective_Week],94))</f>
        <v/>
      </c>
      <c r="CR58">
        <f>IF(COUNTIF(Material_Detail!$DE:$DE,$A58)&gt;0,IF(ISNUMBER(SEARCH("[済]",INDEX(Material_Detail!$D:$DC,MATCH($A58,Material_Detail!$DE:$DE,0)+1,95))),0,IFERROR(INDEX(Material_Detail!$D:$DC,MATCH($A58,Material_Detail!$DE:$DE,0),95),0)),SUMIFS(T_Shipments[Confirmed_Qty],T_Shipments[Part Name],$A58,T_Shipments[Effective_Week],95))</f>
        <v/>
      </c>
      <c r="CS58">
        <f>IF(COUNTIF(Material_Detail!$DE:$DE,$A58)&gt;0,IF(ISNUMBER(SEARCH("[済]",INDEX(Material_Detail!$D:$DC,MATCH($A58,Material_Detail!$DE:$DE,0)+1,96))),0,IFERROR(INDEX(Material_Detail!$D:$DC,MATCH($A58,Material_Detail!$DE:$DE,0),96),0)),SUMIFS(T_Shipments[Confirmed_Qty],T_Shipments[Part Name],$A58,T_Shipments[Effective_Week],96))</f>
        <v/>
      </c>
      <c r="CT58">
        <f>IF(COUNTIF(Material_Detail!$DE:$DE,$A58)&gt;0,IF(ISNUMBER(SEARCH("[済]",INDEX(Material_Detail!$D:$DC,MATCH($A58,Material_Detail!$DE:$DE,0)+1,97))),0,IFERROR(INDEX(Material_Detail!$D:$DC,MATCH($A58,Material_Detail!$DE:$DE,0),97),0)),SUMIFS(T_Shipments[Confirmed_Qty],T_Shipments[Part Name],$A58,T_Shipments[Effective_Week],97))</f>
        <v/>
      </c>
      <c r="CU58">
        <f>IF(COUNTIF(Material_Detail!$DE:$DE,$A58)&gt;0,IF(ISNUMBER(SEARCH("[済]",INDEX(Material_Detail!$D:$DC,MATCH($A58,Material_Detail!$DE:$DE,0)+1,98))),0,IFERROR(INDEX(Material_Detail!$D:$DC,MATCH($A58,Material_Detail!$DE:$DE,0),98),0)),SUMIFS(T_Shipments[Confirmed_Qty],T_Shipments[Part Name],$A58,T_Shipments[Effective_Week],98))</f>
        <v/>
      </c>
      <c r="CV58">
        <f>IF(COUNTIF(Material_Detail!$DE:$DE,$A58)&gt;0,IF(ISNUMBER(SEARCH("[済]",INDEX(Material_Detail!$D:$DC,MATCH($A58,Material_Detail!$DE:$DE,0)+1,99))),0,IFERROR(INDEX(Material_Detail!$D:$DC,MATCH($A58,Material_Detail!$DE:$DE,0),99),0)),SUMIFS(T_Shipments[Confirmed_Qty],T_Shipments[Part Name],$A58,T_Shipments[Effective_Week],99))</f>
        <v/>
      </c>
      <c r="CW58">
        <f>IF(COUNTIF(Material_Detail!$DE:$DE,$A58)&gt;0,IF(ISNUMBER(SEARCH("[済]",INDEX(Material_Detail!$D:$DC,MATCH($A58,Material_Detail!$DE:$DE,0)+1,100))),0,IFERROR(INDEX(Material_Detail!$D:$DC,MATCH($A58,Material_Detail!$DE:$DE,0),100),0)),SUMIFS(T_Shipments[Confirmed_Qty],T_Shipments[Part Name],$A58,T_Shipments[Effective_Week],100))</f>
        <v/>
      </c>
      <c r="CX58">
        <f>IF(COUNTIF(Material_Detail!$DE:$DE,$A58)&gt;0,IF(ISNUMBER(SEARCH("[済]",INDEX(Material_Detail!$D:$DC,MATCH($A58,Material_Detail!$DE:$DE,0)+1,101))),0,IFERROR(INDEX(Material_Detail!$D:$DC,MATCH($A58,Material_Detail!$DE:$DE,0),101),0)),SUMIFS(T_Shipments[Confirmed_Qty],T_Shipments[Part Name],$A58,T_Shipments[Effective_Week],101))</f>
        <v/>
      </c>
      <c r="CY58">
        <f>IF(COUNTIF(Material_Detail!$DE:$DE,$A58)&gt;0,IF(ISNUMBER(SEARCH("[済]",INDEX(Material_Detail!$D:$DC,MATCH($A58,Material_Detail!$DE:$DE,0)+1,102))),0,IFERROR(INDEX(Material_Detail!$D:$DC,MATCH($A58,Material_Detail!$DE:$DE,0),102),0)),SUMIFS(T_Shipments[Confirmed_Qty],T_Shipments[Part Name],$A58,T_Shipments[Effective_Week],102))</f>
        <v/>
      </c>
      <c r="CZ58">
        <f>IF(COUNTIF(Material_Detail!$DE:$DE,$A58)&gt;0,IF(ISNUMBER(SEARCH("[済]",INDEX(Material_Detail!$D:$DC,MATCH($A58,Material_Detail!$DE:$DE,0)+1,103))),0,IFERROR(INDEX(Material_Detail!$D:$DC,MATCH($A58,Material_Detail!$DE:$DE,0),103),0)),SUMIFS(T_Shipments[Confirmed_Qty],T_Shipments[Part Name],$A58,T_Shipments[Effective_Week],103))</f>
        <v/>
      </c>
      <c r="DA58">
        <f>IF(COUNTIF(Material_Detail!$DE:$DE,$A58)&gt;0,IF(ISNUMBER(SEARCH("[済]",INDEX(Material_Detail!$D:$DC,MATCH($A58,Material_Detail!$DE:$DE,0)+1,104))),0,IFERROR(INDEX(Material_Detail!$D:$DC,MATCH($A58,Material_Detail!$DE:$DE,0),104),0)),SUMIFS(T_Shipments[Confirmed_Qty],T_Shipments[Part Name],$A58,T_Shipments[Effective_Week],104))</f>
        <v/>
      </c>
    </row>
    <row r="59">
      <c r="A59" t="inlineStr">
        <is>
          <t>CHEM-1560</t>
        </is>
      </c>
      <c r="B59">
        <f>IF(COUNTIF(Material_Detail!$DE:$DE,$A59)&gt;0,IF(ISNUMBER(SEARCH("[済]",INDEX(Material_Detail!$D:$DC,MATCH($A59,Material_Detail!$DE:$DE,0)+1,1))),0,IFERROR(INDEX(Material_Detail!$D:$DC,MATCH($A59,Material_Detail!$DE:$DE,0),1),0)),SUMIFS(T_Shipments[Confirmed_Qty],T_Shipments[Part Name],$A59,T_Shipments[Effective_Week],1))</f>
        <v/>
      </c>
      <c r="C59">
        <f>IF(COUNTIF(Material_Detail!$DE:$DE,$A59)&gt;0,IF(ISNUMBER(SEARCH("[済]",INDEX(Material_Detail!$D:$DC,MATCH($A59,Material_Detail!$DE:$DE,0)+1,2))),0,IFERROR(INDEX(Material_Detail!$D:$DC,MATCH($A59,Material_Detail!$DE:$DE,0),2),0)),SUMIFS(T_Shipments[Confirmed_Qty],T_Shipments[Part Name],$A59,T_Shipments[Effective_Week],2))</f>
        <v/>
      </c>
      <c r="D59">
        <f>IF(COUNTIF(Material_Detail!$DE:$DE,$A59)&gt;0,IF(ISNUMBER(SEARCH("[済]",INDEX(Material_Detail!$D:$DC,MATCH($A59,Material_Detail!$DE:$DE,0)+1,3))),0,IFERROR(INDEX(Material_Detail!$D:$DC,MATCH($A59,Material_Detail!$DE:$DE,0),3),0)),SUMIFS(T_Shipments[Confirmed_Qty],T_Shipments[Part Name],$A59,T_Shipments[Effective_Week],3))</f>
        <v/>
      </c>
      <c r="E59">
        <f>IF(COUNTIF(Material_Detail!$DE:$DE,$A59)&gt;0,IF(ISNUMBER(SEARCH("[済]",INDEX(Material_Detail!$D:$DC,MATCH($A59,Material_Detail!$DE:$DE,0)+1,4))),0,IFERROR(INDEX(Material_Detail!$D:$DC,MATCH($A59,Material_Detail!$DE:$DE,0),4),0)),SUMIFS(T_Shipments[Confirmed_Qty],T_Shipments[Part Name],$A59,T_Shipments[Effective_Week],4))</f>
        <v/>
      </c>
      <c r="F59">
        <f>IF(COUNTIF(Material_Detail!$DE:$DE,$A59)&gt;0,IF(ISNUMBER(SEARCH("[済]",INDEX(Material_Detail!$D:$DC,MATCH($A59,Material_Detail!$DE:$DE,0)+1,5))),0,IFERROR(INDEX(Material_Detail!$D:$DC,MATCH($A59,Material_Detail!$DE:$DE,0),5),0)),SUMIFS(T_Shipments[Confirmed_Qty],T_Shipments[Part Name],$A59,T_Shipments[Effective_Week],5))</f>
        <v/>
      </c>
      <c r="G59">
        <f>IF(COUNTIF(Material_Detail!$DE:$DE,$A59)&gt;0,IF(ISNUMBER(SEARCH("[済]",INDEX(Material_Detail!$D:$DC,MATCH($A59,Material_Detail!$DE:$DE,0)+1,6))),0,IFERROR(INDEX(Material_Detail!$D:$DC,MATCH($A59,Material_Detail!$DE:$DE,0),6),0)),SUMIFS(T_Shipments[Confirmed_Qty],T_Shipments[Part Name],$A59,T_Shipments[Effective_Week],6))</f>
        <v/>
      </c>
      <c r="H59">
        <f>IF(COUNTIF(Material_Detail!$DE:$DE,$A59)&gt;0,IF(ISNUMBER(SEARCH("[済]",INDEX(Material_Detail!$D:$DC,MATCH($A59,Material_Detail!$DE:$DE,0)+1,7))),0,IFERROR(INDEX(Material_Detail!$D:$DC,MATCH($A59,Material_Detail!$DE:$DE,0),7),0)),SUMIFS(T_Shipments[Confirmed_Qty],T_Shipments[Part Name],$A59,T_Shipments[Effective_Week],7))</f>
        <v/>
      </c>
      <c r="I59">
        <f>IF(COUNTIF(Material_Detail!$DE:$DE,$A59)&gt;0,IF(ISNUMBER(SEARCH("[済]",INDEX(Material_Detail!$D:$DC,MATCH($A59,Material_Detail!$DE:$DE,0)+1,8))),0,IFERROR(INDEX(Material_Detail!$D:$DC,MATCH($A59,Material_Detail!$DE:$DE,0),8),0)),SUMIFS(T_Shipments[Confirmed_Qty],T_Shipments[Part Name],$A59,T_Shipments[Effective_Week],8))</f>
        <v/>
      </c>
      <c r="J59">
        <f>IF(COUNTIF(Material_Detail!$DE:$DE,$A59)&gt;0,IF(ISNUMBER(SEARCH("[済]",INDEX(Material_Detail!$D:$DC,MATCH($A59,Material_Detail!$DE:$DE,0)+1,9))),0,IFERROR(INDEX(Material_Detail!$D:$DC,MATCH($A59,Material_Detail!$DE:$DE,0),9),0)),SUMIFS(T_Shipments[Confirmed_Qty],T_Shipments[Part Name],$A59,T_Shipments[Effective_Week],9))</f>
        <v/>
      </c>
      <c r="K59">
        <f>IF(COUNTIF(Material_Detail!$DE:$DE,$A59)&gt;0,IF(ISNUMBER(SEARCH("[済]",INDEX(Material_Detail!$D:$DC,MATCH($A59,Material_Detail!$DE:$DE,0)+1,10))),0,IFERROR(INDEX(Material_Detail!$D:$DC,MATCH($A59,Material_Detail!$DE:$DE,0),10),0)),SUMIFS(T_Shipments[Confirmed_Qty],T_Shipments[Part Name],$A59,T_Shipments[Effective_Week],10))</f>
        <v/>
      </c>
      <c r="L59">
        <f>IF(COUNTIF(Material_Detail!$DE:$DE,$A59)&gt;0,IF(ISNUMBER(SEARCH("[済]",INDEX(Material_Detail!$D:$DC,MATCH($A59,Material_Detail!$DE:$DE,0)+1,11))),0,IFERROR(INDEX(Material_Detail!$D:$DC,MATCH($A59,Material_Detail!$DE:$DE,0),11),0)),SUMIFS(T_Shipments[Confirmed_Qty],T_Shipments[Part Name],$A59,T_Shipments[Effective_Week],11))</f>
        <v/>
      </c>
      <c r="M59">
        <f>IF(COUNTIF(Material_Detail!$DE:$DE,$A59)&gt;0,IF(ISNUMBER(SEARCH("[済]",INDEX(Material_Detail!$D:$DC,MATCH($A59,Material_Detail!$DE:$DE,0)+1,12))),0,IFERROR(INDEX(Material_Detail!$D:$DC,MATCH($A59,Material_Detail!$DE:$DE,0),12),0)),SUMIFS(T_Shipments[Confirmed_Qty],T_Shipments[Part Name],$A59,T_Shipments[Effective_Week],12))</f>
        <v/>
      </c>
      <c r="N59">
        <f>IF(COUNTIF(Material_Detail!$DE:$DE,$A59)&gt;0,IF(ISNUMBER(SEARCH("[済]",INDEX(Material_Detail!$D:$DC,MATCH($A59,Material_Detail!$DE:$DE,0)+1,13))),0,IFERROR(INDEX(Material_Detail!$D:$DC,MATCH($A59,Material_Detail!$DE:$DE,0),13),0)),SUMIFS(T_Shipments[Confirmed_Qty],T_Shipments[Part Name],$A59,T_Shipments[Effective_Week],13))</f>
        <v/>
      </c>
      <c r="O59">
        <f>IF(COUNTIF(Material_Detail!$DE:$DE,$A59)&gt;0,IF(ISNUMBER(SEARCH("[済]",INDEX(Material_Detail!$D:$DC,MATCH($A59,Material_Detail!$DE:$DE,0)+1,14))),0,IFERROR(INDEX(Material_Detail!$D:$DC,MATCH($A59,Material_Detail!$DE:$DE,0),14),0)),SUMIFS(T_Shipments[Confirmed_Qty],T_Shipments[Part Name],$A59,T_Shipments[Effective_Week],14))</f>
        <v/>
      </c>
      <c r="P59">
        <f>IF(COUNTIF(Material_Detail!$DE:$DE,$A59)&gt;0,IF(ISNUMBER(SEARCH("[済]",INDEX(Material_Detail!$D:$DC,MATCH($A59,Material_Detail!$DE:$DE,0)+1,15))),0,IFERROR(INDEX(Material_Detail!$D:$DC,MATCH($A59,Material_Detail!$DE:$DE,0),15),0)),SUMIFS(T_Shipments[Confirmed_Qty],T_Shipments[Part Name],$A59,T_Shipments[Effective_Week],15))</f>
        <v/>
      </c>
      <c r="Q59">
        <f>IF(COUNTIF(Material_Detail!$DE:$DE,$A59)&gt;0,IF(ISNUMBER(SEARCH("[済]",INDEX(Material_Detail!$D:$DC,MATCH($A59,Material_Detail!$DE:$DE,0)+1,16))),0,IFERROR(INDEX(Material_Detail!$D:$DC,MATCH($A59,Material_Detail!$DE:$DE,0),16),0)),SUMIFS(T_Shipments[Confirmed_Qty],T_Shipments[Part Name],$A59,T_Shipments[Effective_Week],16))</f>
        <v/>
      </c>
      <c r="R59">
        <f>IF(COUNTIF(Material_Detail!$DE:$DE,$A59)&gt;0,IF(ISNUMBER(SEARCH("[済]",INDEX(Material_Detail!$D:$DC,MATCH($A59,Material_Detail!$DE:$DE,0)+1,17))),0,IFERROR(INDEX(Material_Detail!$D:$DC,MATCH($A59,Material_Detail!$DE:$DE,0),17),0)),SUMIFS(T_Shipments[Confirmed_Qty],T_Shipments[Part Name],$A59,T_Shipments[Effective_Week],17))</f>
        <v/>
      </c>
      <c r="S59">
        <f>IF(COUNTIF(Material_Detail!$DE:$DE,$A59)&gt;0,IF(ISNUMBER(SEARCH("[済]",INDEX(Material_Detail!$D:$DC,MATCH($A59,Material_Detail!$DE:$DE,0)+1,18))),0,IFERROR(INDEX(Material_Detail!$D:$DC,MATCH($A59,Material_Detail!$DE:$DE,0),18),0)),SUMIFS(T_Shipments[Confirmed_Qty],T_Shipments[Part Name],$A59,T_Shipments[Effective_Week],18))</f>
        <v/>
      </c>
      <c r="T59">
        <f>IF(COUNTIF(Material_Detail!$DE:$DE,$A59)&gt;0,IF(ISNUMBER(SEARCH("[済]",INDEX(Material_Detail!$D:$DC,MATCH($A59,Material_Detail!$DE:$DE,0)+1,19))),0,IFERROR(INDEX(Material_Detail!$D:$DC,MATCH($A59,Material_Detail!$DE:$DE,0),19),0)),SUMIFS(T_Shipments[Confirmed_Qty],T_Shipments[Part Name],$A59,T_Shipments[Effective_Week],19))</f>
        <v/>
      </c>
      <c r="U59">
        <f>IF(COUNTIF(Material_Detail!$DE:$DE,$A59)&gt;0,IF(ISNUMBER(SEARCH("[済]",INDEX(Material_Detail!$D:$DC,MATCH($A59,Material_Detail!$DE:$DE,0)+1,20))),0,IFERROR(INDEX(Material_Detail!$D:$DC,MATCH($A59,Material_Detail!$DE:$DE,0),20),0)),SUMIFS(T_Shipments[Confirmed_Qty],T_Shipments[Part Name],$A59,T_Shipments[Effective_Week],20))</f>
        <v/>
      </c>
      <c r="V59">
        <f>IF(COUNTIF(Material_Detail!$DE:$DE,$A59)&gt;0,IF(ISNUMBER(SEARCH("[済]",INDEX(Material_Detail!$D:$DC,MATCH($A59,Material_Detail!$DE:$DE,0)+1,21))),0,IFERROR(INDEX(Material_Detail!$D:$DC,MATCH($A59,Material_Detail!$DE:$DE,0),21),0)),SUMIFS(T_Shipments[Confirmed_Qty],T_Shipments[Part Name],$A59,T_Shipments[Effective_Week],21))</f>
        <v/>
      </c>
      <c r="W59">
        <f>IF(COUNTIF(Material_Detail!$DE:$DE,$A59)&gt;0,IF(ISNUMBER(SEARCH("[済]",INDEX(Material_Detail!$D:$DC,MATCH($A59,Material_Detail!$DE:$DE,0)+1,22))),0,IFERROR(INDEX(Material_Detail!$D:$DC,MATCH($A59,Material_Detail!$DE:$DE,0),22),0)),SUMIFS(T_Shipments[Confirmed_Qty],T_Shipments[Part Name],$A59,T_Shipments[Effective_Week],22))</f>
        <v/>
      </c>
      <c r="X59">
        <f>IF(COUNTIF(Material_Detail!$DE:$DE,$A59)&gt;0,IF(ISNUMBER(SEARCH("[済]",INDEX(Material_Detail!$D:$DC,MATCH($A59,Material_Detail!$DE:$DE,0)+1,23))),0,IFERROR(INDEX(Material_Detail!$D:$DC,MATCH($A59,Material_Detail!$DE:$DE,0),23),0)),SUMIFS(T_Shipments[Confirmed_Qty],T_Shipments[Part Name],$A59,T_Shipments[Effective_Week],23))</f>
        <v/>
      </c>
      <c r="Y59">
        <f>IF(COUNTIF(Material_Detail!$DE:$DE,$A59)&gt;0,IF(ISNUMBER(SEARCH("[済]",INDEX(Material_Detail!$D:$DC,MATCH($A59,Material_Detail!$DE:$DE,0)+1,24))),0,IFERROR(INDEX(Material_Detail!$D:$DC,MATCH($A59,Material_Detail!$DE:$DE,0),24),0)),SUMIFS(T_Shipments[Confirmed_Qty],T_Shipments[Part Name],$A59,T_Shipments[Effective_Week],24))</f>
        <v/>
      </c>
      <c r="Z59">
        <f>IF(COUNTIF(Material_Detail!$DE:$DE,$A59)&gt;0,IF(ISNUMBER(SEARCH("[済]",INDEX(Material_Detail!$D:$DC,MATCH($A59,Material_Detail!$DE:$DE,0)+1,25))),0,IFERROR(INDEX(Material_Detail!$D:$DC,MATCH($A59,Material_Detail!$DE:$DE,0),25),0)),SUMIFS(T_Shipments[Confirmed_Qty],T_Shipments[Part Name],$A59,T_Shipments[Effective_Week],25))</f>
        <v/>
      </c>
      <c r="AA59">
        <f>IF(COUNTIF(Material_Detail!$DE:$DE,$A59)&gt;0,IF(ISNUMBER(SEARCH("[済]",INDEX(Material_Detail!$D:$DC,MATCH($A59,Material_Detail!$DE:$DE,0)+1,26))),0,IFERROR(INDEX(Material_Detail!$D:$DC,MATCH($A59,Material_Detail!$DE:$DE,0),26),0)),SUMIFS(T_Shipments[Confirmed_Qty],T_Shipments[Part Name],$A59,T_Shipments[Effective_Week],26))</f>
        <v/>
      </c>
      <c r="AB59">
        <f>IF(COUNTIF(Material_Detail!$DE:$DE,$A59)&gt;0,IF(ISNUMBER(SEARCH("[済]",INDEX(Material_Detail!$D:$DC,MATCH($A59,Material_Detail!$DE:$DE,0)+1,27))),0,IFERROR(INDEX(Material_Detail!$D:$DC,MATCH($A59,Material_Detail!$DE:$DE,0),27),0)),SUMIFS(T_Shipments[Confirmed_Qty],T_Shipments[Part Name],$A59,T_Shipments[Effective_Week],27))</f>
        <v/>
      </c>
      <c r="AC59">
        <f>IF(COUNTIF(Material_Detail!$DE:$DE,$A59)&gt;0,IF(ISNUMBER(SEARCH("[済]",INDEX(Material_Detail!$D:$DC,MATCH($A59,Material_Detail!$DE:$DE,0)+1,28))),0,IFERROR(INDEX(Material_Detail!$D:$DC,MATCH($A59,Material_Detail!$DE:$DE,0),28),0)),SUMIFS(T_Shipments[Confirmed_Qty],T_Shipments[Part Name],$A59,T_Shipments[Effective_Week],28))</f>
        <v/>
      </c>
      <c r="AD59">
        <f>IF(COUNTIF(Material_Detail!$DE:$DE,$A59)&gt;0,IF(ISNUMBER(SEARCH("[済]",INDEX(Material_Detail!$D:$DC,MATCH($A59,Material_Detail!$DE:$DE,0)+1,29))),0,IFERROR(INDEX(Material_Detail!$D:$DC,MATCH($A59,Material_Detail!$DE:$DE,0),29),0)),SUMIFS(T_Shipments[Confirmed_Qty],T_Shipments[Part Name],$A59,T_Shipments[Effective_Week],29))</f>
        <v/>
      </c>
      <c r="AE59">
        <f>IF(COUNTIF(Material_Detail!$DE:$DE,$A59)&gt;0,IF(ISNUMBER(SEARCH("[済]",INDEX(Material_Detail!$D:$DC,MATCH($A59,Material_Detail!$DE:$DE,0)+1,30))),0,IFERROR(INDEX(Material_Detail!$D:$DC,MATCH($A59,Material_Detail!$DE:$DE,0),30),0)),SUMIFS(T_Shipments[Confirmed_Qty],T_Shipments[Part Name],$A59,T_Shipments[Effective_Week],30))</f>
        <v/>
      </c>
      <c r="AF59">
        <f>IF(COUNTIF(Material_Detail!$DE:$DE,$A59)&gt;0,IF(ISNUMBER(SEARCH("[済]",INDEX(Material_Detail!$D:$DC,MATCH($A59,Material_Detail!$DE:$DE,0)+1,31))),0,IFERROR(INDEX(Material_Detail!$D:$DC,MATCH($A59,Material_Detail!$DE:$DE,0),31),0)),SUMIFS(T_Shipments[Confirmed_Qty],T_Shipments[Part Name],$A59,T_Shipments[Effective_Week],31))</f>
        <v/>
      </c>
      <c r="AG59">
        <f>IF(COUNTIF(Material_Detail!$DE:$DE,$A59)&gt;0,IF(ISNUMBER(SEARCH("[済]",INDEX(Material_Detail!$D:$DC,MATCH($A59,Material_Detail!$DE:$DE,0)+1,32))),0,IFERROR(INDEX(Material_Detail!$D:$DC,MATCH($A59,Material_Detail!$DE:$DE,0),32),0)),SUMIFS(T_Shipments[Confirmed_Qty],T_Shipments[Part Name],$A59,T_Shipments[Effective_Week],32))</f>
        <v/>
      </c>
      <c r="AH59">
        <f>IF(COUNTIF(Material_Detail!$DE:$DE,$A59)&gt;0,IF(ISNUMBER(SEARCH("[済]",INDEX(Material_Detail!$D:$DC,MATCH($A59,Material_Detail!$DE:$DE,0)+1,33))),0,IFERROR(INDEX(Material_Detail!$D:$DC,MATCH($A59,Material_Detail!$DE:$DE,0),33),0)),SUMIFS(T_Shipments[Confirmed_Qty],T_Shipments[Part Name],$A59,T_Shipments[Effective_Week],33))</f>
        <v/>
      </c>
      <c r="AI59">
        <f>IF(COUNTIF(Material_Detail!$DE:$DE,$A59)&gt;0,IF(ISNUMBER(SEARCH("[済]",INDEX(Material_Detail!$D:$DC,MATCH($A59,Material_Detail!$DE:$DE,0)+1,34))),0,IFERROR(INDEX(Material_Detail!$D:$DC,MATCH($A59,Material_Detail!$DE:$DE,0),34),0)),SUMIFS(T_Shipments[Confirmed_Qty],T_Shipments[Part Name],$A59,T_Shipments[Effective_Week],34))</f>
        <v/>
      </c>
      <c r="AJ59">
        <f>IF(COUNTIF(Material_Detail!$DE:$DE,$A59)&gt;0,IF(ISNUMBER(SEARCH("[済]",INDEX(Material_Detail!$D:$DC,MATCH($A59,Material_Detail!$DE:$DE,0)+1,35))),0,IFERROR(INDEX(Material_Detail!$D:$DC,MATCH($A59,Material_Detail!$DE:$DE,0),35),0)),SUMIFS(T_Shipments[Confirmed_Qty],T_Shipments[Part Name],$A59,T_Shipments[Effective_Week],35))</f>
        <v/>
      </c>
      <c r="AK59">
        <f>IF(COUNTIF(Material_Detail!$DE:$DE,$A59)&gt;0,IF(ISNUMBER(SEARCH("[済]",INDEX(Material_Detail!$D:$DC,MATCH($A59,Material_Detail!$DE:$DE,0)+1,36))),0,IFERROR(INDEX(Material_Detail!$D:$DC,MATCH($A59,Material_Detail!$DE:$DE,0),36),0)),SUMIFS(T_Shipments[Confirmed_Qty],T_Shipments[Part Name],$A59,T_Shipments[Effective_Week],36))</f>
        <v/>
      </c>
      <c r="AL59">
        <f>IF(COUNTIF(Material_Detail!$DE:$DE,$A59)&gt;0,IF(ISNUMBER(SEARCH("[済]",INDEX(Material_Detail!$D:$DC,MATCH($A59,Material_Detail!$DE:$DE,0)+1,37))),0,IFERROR(INDEX(Material_Detail!$D:$DC,MATCH($A59,Material_Detail!$DE:$DE,0),37),0)),SUMIFS(T_Shipments[Confirmed_Qty],T_Shipments[Part Name],$A59,T_Shipments[Effective_Week],37))</f>
        <v/>
      </c>
      <c r="AM59">
        <f>IF(COUNTIF(Material_Detail!$DE:$DE,$A59)&gt;0,IF(ISNUMBER(SEARCH("[済]",INDEX(Material_Detail!$D:$DC,MATCH($A59,Material_Detail!$DE:$DE,0)+1,38))),0,IFERROR(INDEX(Material_Detail!$D:$DC,MATCH($A59,Material_Detail!$DE:$DE,0),38),0)),SUMIFS(T_Shipments[Confirmed_Qty],T_Shipments[Part Name],$A59,T_Shipments[Effective_Week],38))</f>
        <v/>
      </c>
      <c r="AN59">
        <f>IF(COUNTIF(Material_Detail!$DE:$DE,$A59)&gt;0,IF(ISNUMBER(SEARCH("[済]",INDEX(Material_Detail!$D:$DC,MATCH($A59,Material_Detail!$DE:$DE,0)+1,39))),0,IFERROR(INDEX(Material_Detail!$D:$DC,MATCH($A59,Material_Detail!$DE:$DE,0),39),0)),SUMIFS(T_Shipments[Confirmed_Qty],T_Shipments[Part Name],$A59,T_Shipments[Effective_Week],39))</f>
        <v/>
      </c>
      <c r="AO59">
        <f>IF(COUNTIF(Material_Detail!$DE:$DE,$A59)&gt;0,IF(ISNUMBER(SEARCH("[済]",INDEX(Material_Detail!$D:$DC,MATCH($A59,Material_Detail!$DE:$DE,0)+1,40))),0,IFERROR(INDEX(Material_Detail!$D:$DC,MATCH($A59,Material_Detail!$DE:$DE,0),40),0)),SUMIFS(T_Shipments[Confirmed_Qty],T_Shipments[Part Name],$A59,T_Shipments[Effective_Week],40))</f>
        <v/>
      </c>
      <c r="AP59">
        <f>IF(COUNTIF(Material_Detail!$DE:$DE,$A59)&gt;0,IF(ISNUMBER(SEARCH("[済]",INDEX(Material_Detail!$D:$DC,MATCH($A59,Material_Detail!$DE:$DE,0)+1,41))),0,IFERROR(INDEX(Material_Detail!$D:$DC,MATCH($A59,Material_Detail!$DE:$DE,0),41),0)),SUMIFS(T_Shipments[Confirmed_Qty],T_Shipments[Part Name],$A59,T_Shipments[Effective_Week],41))</f>
        <v/>
      </c>
      <c r="AQ59">
        <f>IF(COUNTIF(Material_Detail!$DE:$DE,$A59)&gt;0,IF(ISNUMBER(SEARCH("[済]",INDEX(Material_Detail!$D:$DC,MATCH($A59,Material_Detail!$DE:$DE,0)+1,42))),0,IFERROR(INDEX(Material_Detail!$D:$DC,MATCH($A59,Material_Detail!$DE:$DE,0),42),0)),SUMIFS(T_Shipments[Confirmed_Qty],T_Shipments[Part Name],$A59,T_Shipments[Effective_Week],42))</f>
        <v/>
      </c>
      <c r="AR59">
        <f>IF(COUNTIF(Material_Detail!$DE:$DE,$A59)&gt;0,IF(ISNUMBER(SEARCH("[済]",INDEX(Material_Detail!$D:$DC,MATCH($A59,Material_Detail!$DE:$DE,0)+1,43))),0,IFERROR(INDEX(Material_Detail!$D:$DC,MATCH($A59,Material_Detail!$DE:$DE,0),43),0)),SUMIFS(T_Shipments[Confirmed_Qty],T_Shipments[Part Name],$A59,T_Shipments[Effective_Week],43))</f>
        <v/>
      </c>
      <c r="AS59">
        <f>IF(COUNTIF(Material_Detail!$DE:$DE,$A59)&gt;0,IF(ISNUMBER(SEARCH("[済]",INDEX(Material_Detail!$D:$DC,MATCH($A59,Material_Detail!$DE:$DE,0)+1,44))),0,IFERROR(INDEX(Material_Detail!$D:$DC,MATCH($A59,Material_Detail!$DE:$DE,0),44),0)),SUMIFS(T_Shipments[Confirmed_Qty],T_Shipments[Part Name],$A59,T_Shipments[Effective_Week],44))</f>
        <v/>
      </c>
      <c r="AT59">
        <f>IF(COUNTIF(Material_Detail!$DE:$DE,$A59)&gt;0,IF(ISNUMBER(SEARCH("[済]",INDEX(Material_Detail!$D:$DC,MATCH($A59,Material_Detail!$DE:$DE,0)+1,45))),0,IFERROR(INDEX(Material_Detail!$D:$DC,MATCH($A59,Material_Detail!$DE:$DE,0),45),0)),SUMIFS(T_Shipments[Confirmed_Qty],T_Shipments[Part Name],$A59,T_Shipments[Effective_Week],45))</f>
        <v/>
      </c>
      <c r="AU59">
        <f>IF(COUNTIF(Material_Detail!$DE:$DE,$A59)&gt;0,IF(ISNUMBER(SEARCH("[済]",INDEX(Material_Detail!$D:$DC,MATCH($A59,Material_Detail!$DE:$DE,0)+1,46))),0,IFERROR(INDEX(Material_Detail!$D:$DC,MATCH($A59,Material_Detail!$DE:$DE,0),46),0)),SUMIFS(T_Shipments[Confirmed_Qty],T_Shipments[Part Name],$A59,T_Shipments[Effective_Week],46))</f>
        <v/>
      </c>
      <c r="AV59">
        <f>IF(COUNTIF(Material_Detail!$DE:$DE,$A59)&gt;0,IF(ISNUMBER(SEARCH("[済]",INDEX(Material_Detail!$D:$DC,MATCH($A59,Material_Detail!$DE:$DE,0)+1,47))),0,IFERROR(INDEX(Material_Detail!$D:$DC,MATCH($A59,Material_Detail!$DE:$DE,0),47),0)),SUMIFS(T_Shipments[Confirmed_Qty],T_Shipments[Part Name],$A59,T_Shipments[Effective_Week],47))</f>
        <v/>
      </c>
      <c r="AW59">
        <f>IF(COUNTIF(Material_Detail!$DE:$DE,$A59)&gt;0,IF(ISNUMBER(SEARCH("[済]",INDEX(Material_Detail!$D:$DC,MATCH($A59,Material_Detail!$DE:$DE,0)+1,48))),0,IFERROR(INDEX(Material_Detail!$D:$DC,MATCH($A59,Material_Detail!$DE:$DE,0),48),0)),SUMIFS(T_Shipments[Confirmed_Qty],T_Shipments[Part Name],$A59,T_Shipments[Effective_Week],48))</f>
        <v/>
      </c>
      <c r="AX59">
        <f>IF(COUNTIF(Material_Detail!$DE:$DE,$A59)&gt;0,IF(ISNUMBER(SEARCH("[済]",INDEX(Material_Detail!$D:$DC,MATCH($A59,Material_Detail!$DE:$DE,0)+1,49))),0,IFERROR(INDEX(Material_Detail!$D:$DC,MATCH($A59,Material_Detail!$DE:$DE,0),49),0)),SUMIFS(T_Shipments[Confirmed_Qty],T_Shipments[Part Name],$A59,T_Shipments[Effective_Week],49))</f>
        <v/>
      </c>
      <c r="AY59">
        <f>IF(COUNTIF(Material_Detail!$DE:$DE,$A59)&gt;0,IF(ISNUMBER(SEARCH("[済]",INDEX(Material_Detail!$D:$DC,MATCH($A59,Material_Detail!$DE:$DE,0)+1,50))),0,IFERROR(INDEX(Material_Detail!$D:$DC,MATCH($A59,Material_Detail!$DE:$DE,0),50),0)),SUMIFS(T_Shipments[Confirmed_Qty],T_Shipments[Part Name],$A59,T_Shipments[Effective_Week],50))</f>
        <v/>
      </c>
      <c r="AZ59">
        <f>IF(COUNTIF(Material_Detail!$DE:$DE,$A59)&gt;0,IF(ISNUMBER(SEARCH("[済]",INDEX(Material_Detail!$D:$DC,MATCH($A59,Material_Detail!$DE:$DE,0)+1,51))),0,IFERROR(INDEX(Material_Detail!$D:$DC,MATCH($A59,Material_Detail!$DE:$DE,0),51),0)),SUMIFS(T_Shipments[Confirmed_Qty],T_Shipments[Part Name],$A59,T_Shipments[Effective_Week],51))</f>
        <v/>
      </c>
      <c r="BA59">
        <f>IF(COUNTIF(Material_Detail!$DE:$DE,$A59)&gt;0,IF(ISNUMBER(SEARCH("[済]",INDEX(Material_Detail!$D:$DC,MATCH($A59,Material_Detail!$DE:$DE,0)+1,52))),0,IFERROR(INDEX(Material_Detail!$D:$DC,MATCH($A59,Material_Detail!$DE:$DE,0),52),0)),SUMIFS(T_Shipments[Confirmed_Qty],T_Shipments[Part Name],$A59,T_Shipments[Effective_Week],52))</f>
        <v/>
      </c>
      <c r="BB59">
        <f>IF(COUNTIF(Material_Detail!$DE:$DE,$A59)&gt;0,IF(ISNUMBER(SEARCH("[済]",INDEX(Material_Detail!$D:$DC,MATCH($A59,Material_Detail!$DE:$DE,0)+1,53))),0,IFERROR(INDEX(Material_Detail!$D:$DC,MATCH($A59,Material_Detail!$DE:$DE,0),53),0)),SUMIFS(T_Shipments[Confirmed_Qty],T_Shipments[Part Name],$A59,T_Shipments[Effective_Week],53))</f>
        <v/>
      </c>
      <c r="BC59">
        <f>IF(COUNTIF(Material_Detail!$DE:$DE,$A59)&gt;0,IF(ISNUMBER(SEARCH("[済]",INDEX(Material_Detail!$D:$DC,MATCH($A59,Material_Detail!$DE:$DE,0)+1,54))),0,IFERROR(INDEX(Material_Detail!$D:$DC,MATCH($A59,Material_Detail!$DE:$DE,0),54),0)),SUMIFS(T_Shipments[Confirmed_Qty],T_Shipments[Part Name],$A59,T_Shipments[Effective_Week],54))</f>
        <v/>
      </c>
      <c r="BD59">
        <f>IF(COUNTIF(Material_Detail!$DE:$DE,$A59)&gt;0,IF(ISNUMBER(SEARCH("[済]",INDEX(Material_Detail!$D:$DC,MATCH($A59,Material_Detail!$DE:$DE,0)+1,55))),0,IFERROR(INDEX(Material_Detail!$D:$DC,MATCH($A59,Material_Detail!$DE:$DE,0),55),0)),SUMIFS(T_Shipments[Confirmed_Qty],T_Shipments[Part Name],$A59,T_Shipments[Effective_Week],55))</f>
        <v/>
      </c>
      <c r="BE59">
        <f>IF(COUNTIF(Material_Detail!$DE:$DE,$A59)&gt;0,IF(ISNUMBER(SEARCH("[済]",INDEX(Material_Detail!$D:$DC,MATCH($A59,Material_Detail!$DE:$DE,0)+1,56))),0,IFERROR(INDEX(Material_Detail!$D:$DC,MATCH($A59,Material_Detail!$DE:$DE,0),56),0)),SUMIFS(T_Shipments[Confirmed_Qty],T_Shipments[Part Name],$A59,T_Shipments[Effective_Week],56))</f>
        <v/>
      </c>
      <c r="BF59">
        <f>IF(COUNTIF(Material_Detail!$DE:$DE,$A59)&gt;0,IF(ISNUMBER(SEARCH("[済]",INDEX(Material_Detail!$D:$DC,MATCH($A59,Material_Detail!$DE:$DE,0)+1,57))),0,IFERROR(INDEX(Material_Detail!$D:$DC,MATCH($A59,Material_Detail!$DE:$DE,0),57),0)),SUMIFS(T_Shipments[Confirmed_Qty],T_Shipments[Part Name],$A59,T_Shipments[Effective_Week],57))</f>
        <v/>
      </c>
      <c r="BG59">
        <f>IF(COUNTIF(Material_Detail!$DE:$DE,$A59)&gt;0,IF(ISNUMBER(SEARCH("[済]",INDEX(Material_Detail!$D:$DC,MATCH($A59,Material_Detail!$DE:$DE,0)+1,58))),0,IFERROR(INDEX(Material_Detail!$D:$DC,MATCH($A59,Material_Detail!$DE:$DE,0),58),0)),SUMIFS(T_Shipments[Confirmed_Qty],T_Shipments[Part Name],$A59,T_Shipments[Effective_Week],58))</f>
        <v/>
      </c>
      <c r="BH59">
        <f>IF(COUNTIF(Material_Detail!$DE:$DE,$A59)&gt;0,IF(ISNUMBER(SEARCH("[済]",INDEX(Material_Detail!$D:$DC,MATCH($A59,Material_Detail!$DE:$DE,0)+1,59))),0,IFERROR(INDEX(Material_Detail!$D:$DC,MATCH($A59,Material_Detail!$DE:$DE,0),59),0)),SUMIFS(T_Shipments[Confirmed_Qty],T_Shipments[Part Name],$A59,T_Shipments[Effective_Week],59))</f>
        <v/>
      </c>
      <c r="BI59">
        <f>IF(COUNTIF(Material_Detail!$DE:$DE,$A59)&gt;0,IF(ISNUMBER(SEARCH("[済]",INDEX(Material_Detail!$D:$DC,MATCH($A59,Material_Detail!$DE:$DE,0)+1,60))),0,IFERROR(INDEX(Material_Detail!$D:$DC,MATCH($A59,Material_Detail!$DE:$DE,0),60),0)),SUMIFS(T_Shipments[Confirmed_Qty],T_Shipments[Part Name],$A59,T_Shipments[Effective_Week],60))</f>
        <v/>
      </c>
      <c r="BJ59">
        <f>IF(COUNTIF(Material_Detail!$DE:$DE,$A59)&gt;0,IF(ISNUMBER(SEARCH("[済]",INDEX(Material_Detail!$D:$DC,MATCH($A59,Material_Detail!$DE:$DE,0)+1,61))),0,IFERROR(INDEX(Material_Detail!$D:$DC,MATCH($A59,Material_Detail!$DE:$DE,0),61),0)),SUMIFS(T_Shipments[Confirmed_Qty],T_Shipments[Part Name],$A59,T_Shipments[Effective_Week],61))</f>
        <v/>
      </c>
      <c r="BK59">
        <f>IF(COUNTIF(Material_Detail!$DE:$DE,$A59)&gt;0,IF(ISNUMBER(SEARCH("[済]",INDEX(Material_Detail!$D:$DC,MATCH($A59,Material_Detail!$DE:$DE,0)+1,62))),0,IFERROR(INDEX(Material_Detail!$D:$DC,MATCH($A59,Material_Detail!$DE:$DE,0),62),0)),SUMIFS(T_Shipments[Confirmed_Qty],T_Shipments[Part Name],$A59,T_Shipments[Effective_Week],62))</f>
        <v/>
      </c>
      <c r="BL59">
        <f>IF(COUNTIF(Material_Detail!$DE:$DE,$A59)&gt;0,IF(ISNUMBER(SEARCH("[済]",INDEX(Material_Detail!$D:$DC,MATCH($A59,Material_Detail!$DE:$DE,0)+1,63))),0,IFERROR(INDEX(Material_Detail!$D:$DC,MATCH($A59,Material_Detail!$DE:$DE,0),63),0)),SUMIFS(T_Shipments[Confirmed_Qty],T_Shipments[Part Name],$A59,T_Shipments[Effective_Week],63))</f>
        <v/>
      </c>
      <c r="BM59">
        <f>IF(COUNTIF(Material_Detail!$DE:$DE,$A59)&gt;0,IF(ISNUMBER(SEARCH("[済]",INDEX(Material_Detail!$D:$DC,MATCH($A59,Material_Detail!$DE:$DE,0)+1,64))),0,IFERROR(INDEX(Material_Detail!$D:$DC,MATCH($A59,Material_Detail!$DE:$DE,0),64),0)),SUMIFS(T_Shipments[Confirmed_Qty],T_Shipments[Part Name],$A59,T_Shipments[Effective_Week],64))</f>
        <v/>
      </c>
      <c r="BN59">
        <f>IF(COUNTIF(Material_Detail!$DE:$DE,$A59)&gt;0,IF(ISNUMBER(SEARCH("[済]",INDEX(Material_Detail!$D:$DC,MATCH($A59,Material_Detail!$DE:$DE,0)+1,65))),0,IFERROR(INDEX(Material_Detail!$D:$DC,MATCH($A59,Material_Detail!$DE:$DE,0),65),0)),SUMIFS(T_Shipments[Confirmed_Qty],T_Shipments[Part Name],$A59,T_Shipments[Effective_Week],65))</f>
        <v/>
      </c>
      <c r="BO59">
        <f>IF(COUNTIF(Material_Detail!$DE:$DE,$A59)&gt;0,IF(ISNUMBER(SEARCH("[済]",INDEX(Material_Detail!$D:$DC,MATCH($A59,Material_Detail!$DE:$DE,0)+1,66))),0,IFERROR(INDEX(Material_Detail!$D:$DC,MATCH($A59,Material_Detail!$DE:$DE,0),66),0)),SUMIFS(T_Shipments[Confirmed_Qty],T_Shipments[Part Name],$A59,T_Shipments[Effective_Week],66))</f>
        <v/>
      </c>
      <c r="BP59">
        <f>IF(COUNTIF(Material_Detail!$DE:$DE,$A59)&gt;0,IF(ISNUMBER(SEARCH("[済]",INDEX(Material_Detail!$D:$DC,MATCH($A59,Material_Detail!$DE:$DE,0)+1,67))),0,IFERROR(INDEX(Material_Detail!$D:$DC,MATCH($A59,Material_Detail!$DE:$DE,0),67),0)),SUMIFS(T_Shipments[Confirmed_Qty],T_Shipments[Part Name],$A59,T_Shipments[Effective_Week],67))</f>
        <v/>
      </c>
      <c r="BQ59">
        <f>IF(COUNTIF(Material_Detail!$DE:$DE,$A59)&gt;0,IF(ISNUMBER(SEARCH("[済]",INDEX(Material_Detail!$D:$DC,MATCH($A59,Material_Detail!$DE:$DE,0)+1,68))),0,IFERROR(INDEX(Material_Detail!$D:$DC,MATCH($A59,Material_Detail!$DE:$DE,0),68),0)),SUMIFS(T_Shipments[Confirmed_Qty],T_Shipments[Part Name],$A59,T_Shipments[Effective_Week],68))</f>
        <v/>
      </c>
      <c r="BR59">
        <f>IF(COUNTIF(Material_Detail!$DE:$DE,$A59)&gt;0,IF(ISNUMBER(SEARCH("[済]",INDEX(Material_Detail!$D:$DC,MATCH($A59,Material_Detail!$DE:$DE,0)+1,69))),0,IFERROR(INDEX(Material_Detail!$D:$DC,MATCH($A59,Material_Detail!$DE:$DE,0),69),0)),SUMIFS(T_Shipments[Confirmed_Qty],T_Shipments[Part Name],$A59,T_Shipments[Effective_Week],69))</f>
        <v/>
      </c>
      <c r="BS59">
        <f>IF(COUNTIF(Material_Detail!$DE:$DE,$A59)&gt;0,IF(ISNUMBER(SEARCH("[済]",INDEX(Material_Detail!$D:$DC,MATCH($A59,Material_Detail!$DE:$DE,0)+1,70))),0,IFERROR(INDEX(Material_Detail!$D:$DC,MATCH($A59,Material_Detail!$DE:$DE,0),70),0)),SUMIFS(T_Shipments[Confirmed_Qty],T_Shipments[Part Name],$A59,T_Shipments[Effective_Week],70))</f>
        <v/>
      </c>
      <c r="BT59">
        <f>IF(COUNTIF(Material_Detail!$DE:$DE,$A59)&gt;0,IF(ISNUMBER(SEARCH("[済]",INDEX(Material_Detail!$D:$DC,MATCH($A59,Material_Detail!$DE:$DE,0)+1,71))),0,IFERROR(INDEX(Material_Detail!$D:$DC,MATCH($A59,Material_Detail!$DE:$DE,0),71),0)),SUMIFS(T_Shipments[Confirmed_Qty],T_Shipments[Part Name],$A59,T_Shipments[Effective_Week],71))</f>
        <v/>
      </c>
      <c r="BU59">
        <f>IF(COUNTIF(Material_Detail!$DE:$DE,$A59)&gt;0,IF(ISNUMBER(SEARCH("[済]",INDEX(Material_Detail!$D:$DC,MATCH($A59,Material_Detail!$DE:$DE,0)+1,72))),0,IFERROR(INDEX(Material_Detail!$D:$DC,MATCH($A59,Material_Detail!$DE:$DE,0),72),0)),SUMIFS(T_Shipments[Confirmed_Qty],T_Shipments[Part Name],$A59,T_Shipments[Effective_Week],72))</f>
        <v/>
      </c>
      <c r="BV59">
        <f>IF(COUNTIF(Material_Detail!$DE:$DE,$A59)&gt;0,IF(ISNUMBER(SEARCH("[済]",INDEX(Material_Detail!$D:$DC,MATCH($A59,Material_Detail!$DE:$DE,0)+1,73))),0,IFERROR(INDEX(Material_Detail!$D:$DC,MATCH($A59,Material_Detail!$DE:$DE,0),73),0)),SUMIFS(T_Shipments[Confirmed_Qty],T_Shipments[Part Name],$A59,T_Shipments[Effective_Week],73))</f>
        <v/>
      </c>
      <c r="BW59">
        <f>IF(COUNTIF(Material_Detail!$DE:$DE,$A59)&gt;0,IF(ISNUMBER(SEARCH("[済]",INDEX(Material_Detail!$D:$DC,MATCH($A59,Material_Detail!$DE:$DE,0)+1,74))),0,IFERROR(INDEX(Material_Detail!$D:$DC,MATCH($A59,Material_Detail!$DE:$DE,0),74),0)),SUMIFS(T_Shipments[Confirmed_Qty],T_Shipments[Part Name],$A59,T_Shipments[Effective_Week],74))</f>
        <v/>
      </c>
      <c r="BX59">
        <f>IF(COUNTIF(Material_Detail!$DE:$DE,$A59)&gt;0,IF(ISNUMBER(SEARCH("[済]",INDEX(Material_Detail!$D:$DC,MATCH($A59,Material_Detail!$DE:$DE,0)+1,75))),0,IFERROR(INDEX(Material_Detail!$D:$DC,MATCH($A59,Material_Detail!$DE:$DE,0),75),0)),SUMIFS(T_Shipments[Confirmed_Qty],T_Shipments[Part Name],$A59,T_Shipments[Effective_Week],75))</f>
        <v/>
      </c>
      <c r="BY59">
        <f>IF(COUNTIF(Material_Detail!$DE:$DE,$A59)&gt;0,IF(ISNUMBER(SEARCH("[済]",INDEX(Material_Detail!$D:$DC,MATCH($A59,Material_Detail!$DE:$DE,0)+1,76))),0,IFERROR(INDEX(Material_Detail!$D:$DC,MATCH($A59,Material_Detail!$DE:$DE,0),76),0)),SUMIFS(T_Shipments[Confirmed_Qty],T_Shipments[Part Name],$A59,T_Shipments[Effective_Week],76))</f>
        <v/>
      </c>
      <c r="BZ59">
        <f>IF(COUNTIF(Material_Detail!$DE:$DE,$A59)&gt;0,IF(ISNUMBER(SEARCH("[済]",INDEX(Material_Detail!$D:$DC,MATCH($A59,Material_Detail!$DE:$DE,0)+1,77))),0,IFERROR(INDEX(Material_Detail!$D:$DC,MATCH($A59,Material_Detail!$DE:$DE,0),77),0)),SUMIFS(T_Shipments[Confirmed_Qty],T_Shipments[Part Name],$A59,T_Shipments[Effective_Week],77))</f>
        <v/>
      </c>
      <c r="CA59">
        <f>IF(COUNTIF(Material_Detail!$DE:$DE,$A59)&gt;0,IF(ISNUMBER(SEARCH("[済]",INDEX(Material_Detail!$D:$DC,MATCH($A59,Material_Detail!$DE:$DE,0)+1,78))),0,IFERROR(INDEX(Material_Detail!$D:$DC,MATCH($A59,Material_Detail!$DE:$DE,0),78),0)),SUMIFS(T_Shipments[Confirmed_Qty],T_Shipments[Part Name],$A59,T_Shipments[Effective_Week],78))</f>
        <v/>
      </c>
      <c r="CB59">
        <f>IF(COUNTIF(Material_Detail!$DE:$DE,$A59)&gt;0,IF(ISNUMBER(SEARCH("[済]",INDEX(Material_Detail!$D:$DC,MATCH($A59,Material_Detail!$DE:$DE,0)+1,79))),0,IFERROR(INDEX(Material_Detail!$D:$DC,MATCH($A59,Material_Detail!$DE:$DE,0),79),0)),SUMIFS(T_Shipments[Confirmed_Qty],T_Shipments[Part Name],$A59,T_Shipments[Effective_Week],79))</f>
        <v/>
      </c>
      <c r="CC59">
        <f>IF(COUNTIF(Material_Detail!$DE:$DE,$A59)&gt;0,IF(ISNUMBER(SEARCH("[済]",INDEX(Material_Detail!$D:$DC,MATCH($A59,Material_Detail!$DE:$DE,0)+1,80))),0,IFERROR(INDEX(Material_Detail!$D:$DC,MATCH($A59,Material_Detail!$DE:$DE,0),80),0)),SUMIFS(T_Shipments[Confirmed_Qty],T_Shipments[Part Name],$A59,T_Shipments[Effective_Week],80))</f>
        <v/>
      </c>
      <c r="CD59">
        <f>IF(COUNTIF(Material_Detail!$DE:$DE,$A59)&gt;0,IF(ISNUMBER(SEARCH("[済]",INDEX(Material_Detail!$D:$DC,MATCH($A59,Material_Detail!$DE:$DE,0)+1,81))),0,IFERROR(INDEX(Material_Detail!$D:$DC,MATCH($A59,Material_Detail!$DE:$DE,0),81),0)),SUMIFS(T_Shipments[Confirmed_Qty],T_Shipments[Part Name],$A59,T_Shipments[Effective_Week],81))</f>
        <v/>
      </c>
      <c r="CE59">
        <f>IF(COUNTIF(Material_Detail!$DE:$DE,$A59)&gt;0,IF(ISNUMBER(SEARCH("[済]",INDEX(Material_Detail!$D:$DC,MATCH($A59,Material_Detail!$DE:$DE,0)+1,82))),0,IFERROR(INDEX(Material_Detail!$D:$DC,MATCH($A59,Material_Detail!$DE:$DE,0),82),0)),SUMIFS(T_Shipments[Confirmed_Qty],T_Shipments[Part Name],$A59,T_Shipments[Effective_Week],82))</f>
        <v/>
      </c>
      <c r="CF59">
        <f>IF(COUNTIF(Material_Detail!$DE:$DE,$A59)&gt;0,IF(ISNUMBER(SEARCH("[済]",INDEX(Material_Detail!$D:$DC,MATCH($A59,Material_Detail!$DE:$DE,0)+1,83))),0,IFERROR(INDEX(Material_Detail!$D:$DC,MATCH($A59,Material_Detail!$DE:$DE,0),83),0)),SUMIFS(T_Shipments[Confirmed_Qty],T_Shipments[Part Name],$A59,T_Shipments[Effective_Week],83))</f>
        <v/>
      </c>
      <c r="CG59">
        <f>IF(COUNTIF(Material_Detail!$DE:$DE,$A59)&gt;0,IF(ISNUMBER(SEARCH("[済]",INDEX(Material_Detail!$D:$DC,MATCH($A59,Material_Detail!$DE:$DE,0)+1,84))),0,IFERROR(INDEX(Material_Detail!$D:$DC,MATCH($A59,Material_Detail!$DE:$DE,0),84),0)),SUMIFS(T_Shipments[Confirmed_Qty],T_Shipments[Part Name],$A59,T_Shipments[Effective_Week],84))</f>
        <v/>
      </c>
      <c r="CH59">
        <f>IF(COUNTIF(Material_Detail!$DE:$DE,$A59)&gt;0,IF(ISNUMBER(SEARCH("[済]",INDEX(Material_Detail!$D:$DC,MATCH($A59,Material_Detail!$DE:$DE,0)+1,85))),0,IFERROR(INDEX(Material_Detail!$D:$DC,MATCH($A59,Material_Detail!$DE:$DE,0),85),0)),SUMIFS(T_Shipments[Confirmed_Qty],T_Shipments[Part Name],$A59,T_Shipments[Effective_Week],85))</f>
        <v/>
      </c>
      <c r="CI59">
        <f>IF(COUNTIF(Material_Detail!$DE:$DE,$A59)&gt;0,IF(ISNUMBER(SEARCH("[済]",INDEX(Material_Detail!$D:$DC,MATCH($A59,Material_Detail!$DE:$DE,0)+1,86))),0,IFERROR(INDEX(Material_Detail!$D:$DC,MATCH($A59,Material_Detail!$DE:$DE,0),86),0)),SUMIFS(T_Shipments[Confirmed_Qty],T_Shipments[Part Name],$A59,T_Shipments[Effective_Week],86))</f>
        <v/>
      </c>
      <c r="CJ59">
        <f>IF(COUNTIF(Material_Detail!$DE:$DE,$A59)&gt;0,IF(ISNUMBER(SEARCH("[済]",INDEX(Material_Detail!$D:$DC,MATCH($A59,Material_Detail!$DE:$DE,0)+1,87))),0,IFERROR(INDEX(Material_Detail!$D:$DC,MATCH($A59,Material_Detail!$DE:$DE,0),87),0)),SUMIFS(T_Shipments[Confirmed_Qty],T_Shipments[Part Name],$A59,T_Shipments[Effective_Week],87))</f>
        <v/>
      </c>
      <c r="CK59">
        <f>IF(COUNTIF(Material_Detail!$DE:$DE,$A59)&gt;0,IF(ISNUMBER(SEARCH("[済]",INDEX(Material_Detail!$D:$DC,MATCH($A59,Material_Detail!$DE:$DE,0)+1,88))),0,IFERROR(INDEX(Material_Detail!$D:$DC,MATCH($A59,Material_Detail!$DE:$DE,0),88),0)),SUMIFS(T_Shipments[Confirmed_Qty],T_Shipments[Part Name],$A59,T_Shipments[Effective_Week],88))</f>
        <v/>
      </c>
      <c r="CL59">
        <f>IF(COUNTIF(Material_Detail!$DE:$DE,$A59)&gt;0,IF(ISNUMBER(SEARCH("[済]",INDEX(Material_Detail!$D:$DC,MATCH($A59,Material_Detail!$DE:$DE,0)+1,89))),0,IFERROR(INDEX(Material_Detail!$D:$DC,MATCH($A59,Material_Detail!$DE:$DE,0),89),0)),SUMIFS(T_Shipments[Confirmed_Qty],T_Shipments[Part Name],$A59,T_Shipments[Effective_Week],89))</f>
        <v/>
      </c>
      <c r="CM59">
        <f>IF(COUNTIF(Material_Detail!$DE:$DE,$A59)&gt;0,IF(ISNUMBER(SEARCH("[済]",INDEX(Material_Detail!$D:$DC,MATCH($A59,Material_Detail!$DE:$DE,0)+1,90))),0,IFERROR(INDEX(Material_Detail!$D:$DC,MATCH($A59,Material_Detail!$DE:$DE,0),90),0)),SUMIFS(T_Shipments[Confirmed_Qty],T_Shipments[Part Name],$A59,T_Shipments[Effective_Week],90))</f>
        <v/>
      </c>
      <c r="CN59">
        <f>IF(COUNTIF(Material_Detail!$DE:$DE,$A59)&gt;0,IF(ISNUMBER(SEARCH("[済]",INDEX(Material_Detail!$D:$DC,MATCH($A59,Material_Detail!$DE:$DE,0)+1,91))),0,IFERROR(INDEX(Material_Detail!$D:$DC,MATCH($A59,Material_Detail!$DE:$DE,0),91),0)),SUMIFS(T_Shipments[Confirmed_Qty],T_Shipments[Part Name],$A59,T_Shipments[Effective_Week],91))</f>
        <v/>
      </c>
      <c r="CO59">
        <f>IF(COUNTIF(Material_Detail!$DE:$DE,$A59)&gt;0,IF(ISNUMBER(SEARCH("[済]",INDEX(Material_Detail!$D:$DC,MATCH($A59,Material_Detail!$DE:$DE,0)+1,92))),0,IFERROR(INDEX(Material_Detail!$D:$DC,MATCH($A59,Material_Detail!$DE:$DE,0),92),0)),SUMIFS(T_Shipments[Confirmed_Qty],T_Shipments[Part Name],$A59,T_Shipments[Effective_Week],92))</f>
        <v/>
      </c>
      <c r="CP59">
        <f>IF(COUNTIF(Material_Detail!$DE:$DE,$A59)&gt;0,IF(ISNUMBER(SEARCH("[済]",INDEX(Material_Detail!$D:$DC,MATCH($A59,Material_Detail!$DE:$DE,0)+1,93))),0,IFERROR(INDEX(Material_Detail!$D:$DC,MATCH($A59,Material_Detail!$DE:$DE,0),93),0)),SUMIFS(T_Shipments[Confirmed_Qty],T_Shipments[Part Name],$A59,T_Shipments[Effective_Week],93))</f>
        <v/>
      </c>
      <c r="CQ59">
        <f>IF(COUNTIF(Material_Detail!$DE:$DE,$A59)&gt;0,IF(ISNUMBER(SEARCH("[済]",INDEX(Material_Detail!$D:$DC,MATCH($A59,Material_Detail!$DE:$DE,0)+1,94))),0,IFERROR(INDEX(Material_Detail!$D:$DC,MATCH($A59,Material_Detail!$DE:$DE,0),94),0)),SUMIFS(T_Shipments[Confirmed_Qty],T_Shipments[Part Name],$A59,T_Shipments[Effective_Week],94))</f>
        <v/>
      </c>
      <c r="CR59">
        <f>IF(COUNTIF(Material_Detail!$DE:$DE,$A59)&gt;0,IF(ISNUMBER(SEARCH("[済]",INDEX(Material_Detail!$D:$DC,MATCH($A59,Material_Detail!$DE:$DE,0)+1,95))),0,IFERROR(INDEX(Material_Detail!$D:$DC,MATCH($A59,Material_Detail!$DE:$DE,0),95),0)),SUMIFS(T_Shipments[Confirmed_Qty],T_Shipments[Part Name],$A59,T_Shipments[Effective_Week],95))</f>
        <v/>
      </c>
      <c r="CS59">
        <f>IF(COUNTIF(Material_Detail!$DE:$DE,$A59)&gt;0,IF(ISNUMBER(SEARCH("[済]",INDEX(Material_Detail!$D:$DC,MATCH($A59,Material_Detail!$DE:$DE,0)+1,96))),0,IFERROR(INDEX(Material_Detail!$D:$DC,MATCH($A59,Material_Detail!$DE:$DE,0),96),0)),SUMIFS(T_Shipments[Confirmed_Qty],T_Shipments[Part Name],$A59,T_Shipments[Effective_Week],96))</f>
        <v/>
      </c>
      <c r="CT59">
        <f>IF(COUNTIF(Material_Detail!$DE:$DE,$A59)&gt;0,IF(ISNUMBER(SEARCH("[済]",INDEX(Material_Detail!$D:$DC,MATCH($A59,Material_Detail!$DE:$DE,0)+1,97))),0,IFERROR(INDEX(Material_Detail!$D:$DC,MATCH($A59,Material_Detail!$DE:$DE,0),97),0)),SUMIFS(T_Shipments[Confirmed_Qty],T_Shipments[Part Name],$A59,T_Shipments[Effective_Week],97))</f>
        <v/>
      </c>
      <c r="CU59">
        <f>IF(COUNTIF(Material_Detail!$DE:$DE,$A59)&gt;0,IF(ISNUMBER(SEARCH("[済]",INDEX(Material_Detail!$D:$DC,MATCH($A59,Material_Detail!$DE:$DE,0)+1,98))),0,IFERROR(INDEX(Material_Detail!$D:$DC,MATCH($A59,Material_Detail!$DE:$DE,0),98),0)),SUMIFS(T_Shipments[Confirmed_Qty],T_Shipments[Part Name],$A59,T_Shipments[Effective_Week],98))</f>
        <v/>
      </c>
      <c r="CV59">
        <f>IF(COUNTIF(Material_Detail!$DE:$DE,$A59)&gt;0,IF(ISNUMBER(SEARCH("[済]",INDEX(Material_Detail!$D:$DC,MATCH($A59,Material_Detail!$DE:$DE,0)+1,99))),0,IFERROR(INDEX(Material_Detail!$D:$DC,MATCH($A59,Material_Detail!$DE:$DE,0),99),0)),SUMIFS(T_Shipments[Confirmed_Qty],T_Shipments[Part Name],$A59,T_Shipments[Effective_Week],99))</f>
        <v/>
      </c>
      <c r="CW59">
        <f>IF(COUNTIF(Material_Detail!$DE:$DE,$A59)&gt;0,IF(ISNUMBER(SEARCH("[済]",INDEX(Material_Detail!$D:$DC,MATCH($A59,Material_Detail!$DE:$DE,0)+1,100))),0,IFERROR(INDEX(Material_Detail!$D:$DC,MATCH($A59,Material_Detail!$DE:$DE,0),100),0)),SUMIFS(T_Shipments[Confirmed_Qty],T_Shipments[Part Name],$A59,T_Shipments[Effective_Week],100))</f>
        <v/>
      </c>
      <c r="CX59">
        <f>IF(COUNTIF(Material_Detail!$DE:$DE,$A59)&gt;0,IF(ISNUMBER(SEARCH("[済]",INDEX(Material_Detail!$D:$DC,MATCH($A59,Material_Detail!$DE:$DE,0)+1,101))),0,IFERROR(INDEX(Material_Detail!$D:$DC,MATCH($A59,Material_Detail!$DE:$DE,0),101),0)),SUMIFS(T_Shipments[Confirmed_Qty],T_Shipments[Part Name],$A59,T_Shipments[Effective_Week],101))</f>
        <v/>
      </c>
      <c r="CY59">
        <f>IF(COUNTIF(Material_Detail!$DE:$DE,$A59)&gt;0,IF(ISNUMBER(SEARCH("[済]",INDEX(Material_Detail!$D:$DC,MATCH($A59,Material_Detail!$DE:$DE,0)+1,102))),0,IFERROR(INDEX(Material_Detail!$D:$DC,MATCH($A59,Material_Detail!$DE:$DE,0),102),0)),SUMIFS(T_Shipments[Confirmed_Qty],T_Shipments[Part Name],$A59,T_Shipments[Effective_Week],102))</f>
        <v/>
      </c>
      <c r="CZ59">
        <f>IF(COUNTIF(Material_Detail!$DE:$DE,$A59)&gt;0,IF(ISNUMBER(SEARCH("[済]",INDEX(Material_Detail!$D:$DC,MATCH($A59,Material_Detail!$DE:$DE,0)+1,103))),0,IFERROR(INDEX(Material_Detail!$D:$DC,MATCH($A59,Material_Detail!$DE:$DE,0),103),0)),SUMIFS(T_Shipments[Confirmed_Qty],T_Shipments[Part Name],$A59,T_Shipments[Effective_Week],103))</f>
        <v/>
      </c>
      <c r="DA59">
        <f>IF(COUNTIF(Material_Detail!$DE:$DE,$A59)&gt;0,IF(ISNUMBER(SEARCH("[済]",INDEX(Material_Detail!$D:$DC,MATCH($A59,Material_Detail!$DE:$DE,0)+1,104))),0,IFERROR(INDEX(Material_Detail!$D:$DC,MATCH($A59,Material_Detail!$DE:$DE,0),104),0)),SUMIFS(T_Shipments[Confirmed_Qty],T_Shipments[Part Name],$A59,T_Shipments[Effective_Week],104))</f>
        <v/>
      </c>
    </row>
    <row r="60">
      <c r="A60" t="inlineStr">
        <is>
          <t>CHEM-1690</t>
        </is>
      </c>
      <c r="B60">
        <f>IF(COUNTIF(Material_Detail!$DE:$DE,$A60)&gt;0,IF(ISNUMBER(SEARCH("[済]",INDEX(Material_Detail!$D:$DC,MATCH($A60,Material_Detail!$DE:$DE,0)+1,1))),0,IFERROR(INDEX(Material_Detail!$D:$DC,MATCH($A60,Material_Detail!$DE:$DE,0),1),0)),SUMIFS(T_Shipments[Confirmed_Qty],T_Shipments[Part Name],$A60,T_Shipments[Effective_Week],1))</f>
        <v/>
      </c>
      <c r="C60">
        <f>IF(COUNTIF(Material_Detail!$DE:$DE,$A60)&gt;0,IF(ISNUMBER(SEARCH("[済]",INDEX(Material_Detail!$D:$DC,MATCH($A60,Material_Detail!$DE:$DE,0)+1,2))),0,IFERROR(INDEX(Material_Detail!$D:$DC,MATCH($A60,Material_Detail!$DE:$DE,0),2),0)),SUMIFS(T_Shipments[Confirmed_Qty],T_Shipments[Part Name],$A60,T_Shipments[Effective_Week],2))</f>
        <v/>
      </c>
      <c r="D60">
        <f>IF(COUNTIF(Material_Detail!$DE:$DE,$A60)&gt;0,IF(ISNUMBER(SEARCH("[済]",INDEX(Material_Detail!$D:$DC,MATCH($A60,Material_Detail!$DE:$DE,0)+1,3))),0,IFERROR(INDEX(Material_Detail!$D:$DC,MATCH($A60,Material_Detail!$DE:$DE,0),3),0)),SUMIFS(T_Shipments[Confirmed_Qty],T_Shipments[Part Name],$A60,T_Shipments[Effective_Week],3))</f>
        <v/>
      </c>
      <c r="E60">
        <f>IF(COUNTIF(Material_Detail!$DE:$DE,$A60)&gt;0,IF(ISNUMBER(SEARCH("[済]",INDEX(Material_Detail!$D:$DC,MATCH($A60,Material_Detail!$DE:$DE,0)+1,4))),0,IFERROR(INDEX(Material_Detail!$D:$DC,MATCH($A60,Material_Detail!$DE:$DE,0),4),0)),SUMIFS(T_Shipments[Confirmed_Qty],T_Shipments[Part Name],$A60,T_Shipments[Effective_Week],4))</f>
        <v/>
      </c>
      <c r="F60">
        <f>IF(COUNTIF(Material_Detail!$DE:$DE,$A60)&gt;0,IF(ISNUMBER(SEARCH("[済]",INDEX(Material_Detail!$D:$DC,MATCH($A60,Material_Detail!$DE:$DE,0)+1,5))),0,IFERROR(INDEX(Material_Detail!$D:$DC,MATCH($A60,Material_Detail!$DE:$DE,0),5),0)),SUMIFS(T_Shipments[Confirmed_Qty],T_Shipments[Part Name],$A60,T_Shipments[Effective_Week],5))</f>
        <v/>
      </c>
      <c r="G60">
        <f>IF(COUNTIF(Material_Detail!$DE:$DE,$A60)&gt;0,IF(ISNUMBER(SEARCH("[済]",INDEX(Material_Detail!$D:$DC,MATCH($A60,Material_Detail!$DE:$DE,0)+1,6))),0,IFERROR(INDEX(Material_Detail!$D:$DC,MATCH($A60,Material_Detail!$DE:$DE,0),6),0)),SUMIFS(T_Shipments[Confirmed_Qty],T_Shipments[Part Name],$A60,T_Shipments[Effective_Week],6))</f>
        <v/>
      </c>
      <c r="H60">
        <f>IF(COUNTIF(Material_Detail!$DE:$DE,$A60)&gt;0,IF(ISNUMBER(SEARCH("[済]",INDEX(Material_Detail!$D:$DC,MATCH($A60,Material_Detail!$DE:$DE,0)+1,7))),0,IFERROR(INDEX(Material_Detail!$D:$DC,MATCH($A60,Material_Detail!$DE:$DE,0),7),0)),SUMIFS(T_Shipments[Confirmed_Qty],T_Shipments[Part Name],$A60,T_Shipments[Effective_Week],7))</f>
        <v/>
      </c>
      <c r="I60">
        <f>IF(COUNTIF(Material_Detail!$DE:$DE,$A60)&gt;0,IF(ISNUMBER(SEARCH("[済]",INDEX(Material_Detail!$D:$DC,MATCH($A60,Material_Detail!$DE:$DE,0)+1,8))),0,IFERROR(INDEX(Material_Detail!$D:$DC,MATCH($A60,Material_Detail!$DE:$DE,0),8),0)),SUMIFS(T_Shipments[Confirmed_Qty],T_Shipments[Part Name],$A60,T_Shipments[Effective_Week],8))</f>
        <v/>
      </c>
      <c r="J60">
        <f>IF(COUNTIF(Material_Detail!$DE:$DE,$A60)&gt;0,IF(ISNUMBER(SEARCH("[済]",INDEX(Material_Detail!$D:$DC,MATCH($A60,Material_Detail!$DE:$DE,0)+1,9))),0,IFERROR(INDEX(Material_Detail!$D:$DC,MATCH($A60,Material_Detail!$DE:$DE,0),9),0)),SUMIFS(T_Shipments[Confirmed_Qty],T_Shipments[Part Name],$A60,T_Shipments[Effective_Week],9))</f>
        <v/>
      </c>
      <c r="K60">
        <f>IF(COUNTIF(Material_Detail!$DE:$DE,$A60)&gt;0,IF(ISNUMBER(SEARCH("[済]",INDEX(Material_Detail!$D:$DC,MATCH($A60,Material_Detail!$DE:$DE,0)+1,10))),0,IFERROR(INDEX(Material_Detail!$D:$DC,MATCH($A60,Material_Detail!$DE:$DE,0),10),0)),SUMIFS(T_Shipments[Confirmed_Qty],T_Shipments[Part Name],$A60,T_Shipments[Effective_Week],10))</f>
        <v/>
      </c>
      <c r="L60">
        <f>IF(COUNTIF(Material_Detail!$DE:$DE,$A60)&gt;0,IF(ISNUMBER(SEARCH("[済]",INDEX(Material_Detail!$D:$DC,MATCH($A60,Material_Detail!$DE:$DE,0)+1,11))),0,IFERROR(INDEX(Material_Detail!$D:$DC,MATCH($A60,Material_Detail!$DE:$DE,0),11),0)),SUMIFS(T_Shipments[Confirmed_Qty],T_Shipments[Part Name],$A60,T_Shipments[Effective_Week],11))</f>
        <v/>
      </c>
      <c r="M60">
        <f>IF(COUNTIF(Material_Detail!$DE:$DE,$A60)&gt;0,IF(ISNUMBER(SEARCH("[済]",INDEX(Material_Detail!$D:$DC,MATCH($A60,Material_Detail!$DE:$DE,0)+1,12))),0,IFERROR(INDEX(Material_Detail!$D:$DC,MATCH($A60,Material_Detail!$DE:$DE,0),12),0)),SUMIFS(T_Shipments[Confirmed_Qty],T_Shipments[Part Name],$A60,T_Shipments[Effective_Week],12))</f>
        <v/>
      </c>
      <c r="N60">
        <f>IF(COUNTIF(Material_Detail!$DE:$DE,$A60)&gt;0,IF(ISNUMBER(SEARCH("[済]",INDEX(Material_Detail!$D:$DC,MATCH($A60,Material_Detail!$DE:$DE,0)+1,13))),0,IFERROR(INDEX(Material_Detail!$D:$DC,MATCH($A60,Material_Detail!$DE:$DE,0),13),0)),SUMIFS(T_Shipments[Confirmed_Qty],T_Shipments[Part Name],$A60,T_Shipments[Effective_Week],13))</f>
        <v/>
      </c>
      <c r="O60">
        <f>IF(COUNTIF(Material_Detail!$DE:$DE,$A60)&gt;0,IF(ISNUMBER(SEARCH("[済]",INDEX(Material_Detail!$D:$DC,MATCH($A60,Material_Detail!$DE:$DE,0)+1,14))),0,IFERROR(INDEX(Material_Detail!$D:$DC,MATCH($A60,Material_Detail!$DE:$DE,0),14),0)),SUMIFS(T_Shipments[Confirmed_Qty],T_Shipments[Part Name],$A60,T_Shipments[Effective_Week],14))</f>
        <v/>
      </c>
      <c r="P60">
        <f>IF(COUNTIF(Material_Detail!$DE:$DE,$A60)&gt;0,IF(ISNUMBER(SEARCH("[済]",INDEX(Material_Detail!$D:$DC,MATCH($A60,Material_Detail!$DE:$DE,0)+1,15))),0,IFERROR(INDEX(Material_Detail!$D:$DC,MATCH($A60,Material_Detail!$DE:$DE,0),15),0)),SUMIFS(T_Shipments[Confirmed_Qty],T_Shipments[Part Name],$A60,T_Shipments[Effective_Week],15))</f>
        <v/>
      </c>
      <c r="Q60">
        <f>IF(COUNTIF(Material_Detail!$DE:$DE,$A60)&gt;0,IF(ISNUMBER(SEARCH("[済]",INDEX(Material_Detail!$D:$DC,MATCH($A60,Material_Detail!$DE:$DE,0)+1,16))),0,IFERROR(INDEX(Material_Detail!$D:$DC,MATCH($A60,Material_Detail!$DE:$DE,0),16),0)),SUMIFS(T_Shipments[Confirmed_Qty],T_Shipments[Part Name],$A60,T_Shipments[Effective_Week],16))</f>
        <v/>
      </c>
      <c r="R60">
        <f>IF(COUNTIF(Material_Detail!$DE:$DE,$A60)&gt;0,IF(ISNUMBER(SEARCH("[済]",INDEX(Material_Detail!$D:$DC,MATCH($A60,Material_Detail!$DE:$DE,0)+1,17))),0,IFERROR(INDEX(Material_Detail!$D:$DC,MATCH($A60,Material_Detail!$DE:$DE,0),17),0)),SUMIFS(T_Shipments[Confirmed_Qty],T_Shipments[Part Name],$A60,T_Shipments[Effective_Week],17))</f>
        <v/>
      </c>
      <c r="S60">
        <f>IF(COUNTIF(Material_Detail!$DE:$DE,$A60)&gt;0,IF(ISNUMBER(SEARCH("[済]",INDEX(Material_Detail!$D:$DC,MATCH($A60,Material_Detail!$DE:$DE,0)+1,18))),0,IFERROR(INDEX(Material_Detail!$D:$DC,MATCH($A60,Material_Detail!$DE:$DE,0),18),0)),SUMIFS(T_Shipments[Confirmed_Qty],T_Shipments[Part Name],$A60,T_Shipments[Effective_Week],18))</f>
        <v/>
      </c>
      <c r="T60">
        <f>IF(COUNTIF(Material_Detail!$DE:$DE,$A60)&gt;0,IF(ISNUMBER(SEARCH("[済]",INDEX(Material_Detail!$D:$DC,MATCH($A60,Material_Detail!$DE:$DE,0)+1,19))),0,IFERROR(INDEX(Material_Detail!$D:$DC,MATCH($A60,Material_Detail!$DE:$DE,0),19),0)),SUMIFS(T_Shipments[Confirmed_Qty],T_Shipments[Part Name],$A60,T_Shipments[Effective_Week],19))</f>
        <v/>
      </c>
      <c r="U60">
        <f>IF(COUNTIF(Material_Detail!$DE:$DE,$A60)&gt;0,IF(ISNUMBER(SEARCH("[済]",INDEX(Material_Detail!$D:$DC,MATCH($A60,Material_Detail!$DE:$DE,0)+1,20))),0,IFERROR(INDEX(Material_Detail!$D:$DC,MATCH($A60,Material_Detail!$DE:$DE,0),20),0)),SUMIFS(T_Shipments[Confirmed_Qty],T_Shipments[Part Name],$A60,T_Shipments[Effective_Week],20))</f>
        <v/>
      </c>
      <c r="V60">
        <f>IF(COUNTIF(Material_Detail!$DE:$DE,$A60)&gt;0,IF(ISNUMBER(SEARCH("[済]",INDEX(Material_Detail!$D:$DC,MATCH($A60,Material_Detail!$DE:$DE,0)+1,21))),0,IFERROR(INDEX(Material_Detail!$D:$DC,MATCH($A60,Material_Detail!$DE:$DE,0),21),0)),SUMIFS(T_Shipments[Confirmed_Qty],T_Shipments[Part Name],$A60,T_Shipments[Effective_Week],21))</f>
        <v/>
      </c>
      <c r="W60">
        <f>IF(COUNTIF(Material_Detail!$DE:$DE,$A60)&gt;0,IF(ISNUMBER(SEARCH("[済]",INDEX(Material_Detail!$D:$DC,MATCH($A60,Material_Detail!$DE:$DE,0)+1,22))),0,IFERROR(INDEX(Material_Detail!$D:$DC,MATCH($A60,Material_Detail!$DE:$DE,0),22),0)),SUMIFS(T_Shipments[Confirmed_Qty],T_Shipments[Part Name],$A60,T_Shipments[Effective_Week],22))</f>
        <v/>
      </c>
      <c r="X60">
        <f>IF(COUNTIF(Material_Detail!$DE:$DE,$A60)&gt;0,IF(ISNUMBER(SEARCH("[済]",INDEX(Material_Detail!$D:$DC,MATCH($A60,Material_Detail!$DE:$DE,0)+1,23))),0,IFERROR(INDEX(Material_Detail!$D:$DC,MATCH($A60,Material_Detail!$DE:$DE,0),23),0)),SUMIFS(T_Shipments[Confirmed_Qty],T_Shipments[Part Name],$A60,T_Shipments[Effective_Week],23))</f>
        <v/>
      </c>
      <c r="Y60">
        <f>IF(COUNTIF(Material_Detail!$DE:$DE,$A60)&gt;0,IF(ISNUMBER(SEARCH("[済]",INDEX(Material_Detail!$D:$DC,MATCH($A60,Material_Detail!$DE:$DE,0)+1,24))),0,IFERROR(INDEX(Material_Detail!$D:$DC,MATCH($A60,Material_Detail!$DE:$DE,0),24),0)),SUMIFS(T_Shipments[Confirmed_Qty],T_Shipments[Part Name],$A60,T_Shipments[Effective_Week],24))</f>
        <v/>
      </c>
      <c r="Z60">
        <f>IF(COUNTIF(Material_Detail!$DE:$DE,$A60)&gt;0,IF(ISNUMBER(SEARCH("[済]",INDEX(Material_Detail!$D:$DC,MATCH($A60,Material_Detail!$DE:$DE,0)+1,25))),0,IFERROR(INDEX(Material_Detail!$D:$DC,MATCH($A60,Material_Detail!$DE:$DE,0),25),0)),SUMIFS(T_Shipments[Confirmed_Qty],T_Shipments[Part Name],$A60,T_Shipments[Effective_Week],25))</f>
        <v/>
      </c>
      <c r="AA60">
        <f>IF(COUNTIF(Material_Detail!$DE:$DE,$A60)&gt;0,IF(ISNUMBER(SEARCH("[済]",INDEX(Material_Detail!$D:$DC,MATCH($A60,Material_Detail!$DE:$DE,0)+1,26))),0,IFERROR(INDEX(Material_Detail!$D:$DC,MATCH($A60,Material_Detail!$DE:$DE,0),26),0)),SUMIFS(T_Shipments[Confirmed_Qty],T_Shipments[Part Name],$A60,T_Shipments[Effective_Week],26))</f>
        <v/>
      </c>
      <c r="AB60">
        <f>IF(COUNTIF(Material_Detail!$DE:$DE,$A60)&gt;0,IF(ISNUMBER(SEARCH("[済]",INDEX(Material_Detail!$D:$DC,MATCH($A60,Material_Detail!$DE:$DE,0)+1,27))),0,IFERROR(INDEX(Material_Detail!$D:$DC,MATCH($A60,Material_Detail!$DE:$DE,0),27),0)),SUMIFS(T_Shipments[Confirmed_Qty],T_Shipments[Part Name],$A60,T_Shipments[Effective_Week],27))</f>
        <v/>
      </c>
      <c r="AC60">
        <f>IF(COUNTIF(Material_Detail!$DE:$DE,$A60)&gt;0,IF(ISNUMBER(SEARCH("[済]",INDEX(Material_Detail!$D:$DC,MATCH($A60,Material_Detail!$DE:$DE,0)+1,28))),0,IFERROR(INDEX(Material_Detail!$D:$DC,MATCH($A60,Material_Detail!$DE:$DE,0),28),0)),SUMIFS(T_Shipments[Confirmed_Qty],T_Shipments[Part Name],$A60,T_Shipments[Effective_Week],28))</f>
        <v/>
      </c>
      <c r="AD60">
        <f>IF(COUNTIF(Material_Detail!$DE:$DE,$A60)&gt;0,IF(ISNUMBER(SEARCH("[済]",INDEX(Material_Detail!$D:$DC,MATCH($A60,Material_Detail!$DE:$DE,0)+1,29))),0,IFERROR(INDEX(Material_Detail!$D:$DC,MATCH($A60,Material_Detail!$DE:$DE,0),29),0)),SUMIFS(T_Shipments[Confirmed_Qty],T_Shipments[Part Name],$A60,T_Shipments[Effective_Week],29))</f>
        <v/>
      </c>
      <c r="AE60">
        <f>IF(COUNTIF(Material_Detail!$DE:$DE,$A60)&gt;0,IF(ISNUMBER(SEARCH("[済]",INDEX(Material_Detail!$D:$DC,MATCH($A60,Material_Detail!$DE:$DE,0)+1,30))),0,IFERROR(INDEX(Material_Detail!$D:$DC,MATCH($A60,Material_Detail!$DE:$DE,0),30),0)),SUMIFS(T_Shipments[Confirmed_Qty],T_Shipments[Part Name],$A60,T_Shipments[Effective_Week],30))</f>
        <v/>
      </c>
      <c r="AF60">
        <f>IF(COUNTIF(Material_Detail!$DE:$DE,$A60)&gt;0,IF(ISNUMBER(SEARCH("[済]",INDEX(Material_Detail!$D:$DC,MATCH($A60,Material_Detail!$DE:$DE,0)+1,31))),0,IFERROR(INDEX(Material_Detail!$D:$DC,MATCH($A60,Material_Detail!$DE:$DE,0),31),0)),SUMIFS(T_Shipments[Confirmed_Qty],T_Shipments[Part Name],$A60,T_Shipments[Effective_Week],31))</f>
        <v/>
      </c>
      <c r="AG60">
        <f>IF(COUNTIF(Material_Detail!$DE:$DE,$A60)&gt;0,IF(ISNUMBER(SEARCH("[済]",INDEX(Material_Detail!$D:$DC,MATCH($A60,Material_Detail!$DE:$DE,0)+1,32))),0,IFERROR(INDEX(Material_Detail!$D:$DC,MATCH($A60,Material_Detail!$DE:$DE,0),32),0)),SUMIFS(T_Shipments[Confirmed_Qty],T_Shipments[Part Name],$A60,T_Shipments[Effective_Week],32))</f>
        <v/>
      </c>
      <c r="AH60">
        <f>IF(COUNTIF(Material_Detail!$DE:$DE,$A60)&gt;0,IF(ISNUMBER(SEARCH("[済]",INDEX(Material_Detail!$D:$DC,MATCH($A60,Material_Detail!$DE:$DE,0)+1,33))),0,IFERROR(INDEX(Material_Detail!$D:$DC,MATCH($A60,Material_Detail!$DE:$DE,0),33),0)),SUMIFS(T_Shipments[Confirmed_Qty],T_Shipments[Part Name],$A60,T_Shipments[Effective_Week],33))</f>
        <v/>
      </c>
      <c r="AI60">
        <f>IF(COUNTIF(Material_Detail!$DE:$DE,$A60)&gt;0,IF(ISNUMBER(SEARCH("[済]",INDEX(Material_Detail!$D:$DC,MATCH($A60,Material_Detail!$DE:$DE,0)+1,34))),0,IFERROR(INDEX(Material_Detail!$D:$DC,MATCH($A60,Material_Detail!$DE:$DE,0),34),0)),SUMIFS(T_Shipments[Confirmed_Qty],T_Shipments[Part Name],$A60,T_Shipments[Effective_Week],34))</f>
        <v/>
      </c>
      <c r="AJ60">
        <f>IF(COUNTIF(Material_Detail!$DE:$DE,$A60)&gt;0,IF(ISNUMBER(SEARCH("[済]",INDEX(Material_Detail!$D:$DC,MATCH($A60,Material_Detail!$DE:$DE,0)+1,35))),0,IFERROR(INDEX(Material_Detail!$D:$DC,MATCH($A60,Material_Detail!$DE:$DE,0),35),0)),SUMIFS(T_Shipments[Confirmed_Qty],T_Shipments[Part Name],$A60,T_Shipments[Effective_Week],35))</f>
        <v/>
      </c>
      <c r="AK60">
        <f>IF(COUNTIF(Material_Detail!$DE:$DE,$A60)&gt;0,IF(ISNUMBER(SEARCH("[済]",INDEX(Material_Detail!$D:$DC,MATCH($A60,Material_Detail!$DE:$DE,0)+1,36))),0,IFERROR(INDEX(Material_Detail!$D:$DC,MATCH($A60,Material_Detail!$DE:$DE,0),36),0)),SUMIFS(T_Shipments[Confirmed_Qty],T_Shipments[Part Name],$A60,T_Shipments[Effective_Week],36))</f>
        <v/>
      </c>
      <c r="AL60">
        <f>IF(COUNTIF(Material_Detail!$DE:$DE,$A60)&gt;0,IF(ISNUMBER(SEARCH("[済]",INDEX(Material_Detail!$D:$DC,MATCH($A60,Material_Detail!$DE:$DE,0)+1,37))),0,IFERROR(INDEX(Material_Detail!$D:$DC,MATCH($A60,Material_Detail!$DE:$DE,0),37),0)),SUMIFS(T_Shipments[Confirmed_Qty],T_Shipments[Part Name],$A60,T_Shipments[Effective_Week],37))</f>
        <v/>
      </c>
      <c r="AM60">
        <f>IF(COUNTIF(Material_Detail!$DE:$DE,$A60)&gt;0,IF(ISNUMBER(SEARCH("[済]",INDEX(Material_Detail!$D:$DC,MATCH($A60,Material_Detail!$DE:$DE,0)+1,38))),0,IFERROR(INDEX(Material_Detail!$D:$DC,MATCH($A60,Material_Detail!$DE:$DE,0),38),0)),SUMIFS(T_Shipments[Confirmed_Qty],T_Shipments[Part Name],$A60,T_Shipments[Effective_Week],38))</f>
        <v/>
      </c>
      <c r="AN60">
        <f>IF(COUNTIF(Material_Detail!$DE:$DE,$A60)&gt;0,IF(ISNUMBER(SEARCH("[済]",INDEX(Material_Detail!$D:$DC,MATCH($A60,Material_Detail!$DE:$DE,0)+1,39))),0,IFERROR(INDEX(Material_Detail!$D:$DC,MATCH($A60,Material_Detail!$DE:$DE,0),39),0)),SUMIFS(T_Shipments[Confirmed_Qty],T_Shipments[Part Name],$A60,T_Shipments[Effective_Week],39))</f>
        <v/>
      </c>
      <c r="AO60">
        <f>IF(COUNTIF(Material_Detail!$DE:$DE,$A60)&gt;0,IF(ISNUMBER(SEARCH("[済]",INDEX(Material_Detail!$D:$DC,MATCH($A60,Material_Detail!$DE:$DE,0)+1,40))),0,IFERROR(INDEX(Material_Detail!$D:$DC,MATCH($A60,Material_Detail!$DE:$DE,0),40),0)),SUMIFS(T_Shipments[Confirmed_Qty],T_Shipments[Part Name],$A60,T_Shipments[Effective_Week],40))</f>
        <v/>
      </c>
      <c r="AP60">
        <f>IF(COUNTIF(Material_Detail!$DE:$DE,$A60)&gt;0,IF(ISNUMBER(SEARCH("[済]",INDEX(Material_Detail!$D:$DC,MATCH($A60,Material_Detail!$DE:$DE,0)+1,41))),0,IFERROR(INDEX(Material_Detail!$D:$DC,MATCH($A60,Material_Detail!$DE:$DE,0),41),0)),SUMIFS(T_Shipments[Confirmed_Qty],T_Shipments[Part Name],$A60,T_Shipments[Effective_Week],41))</f>
        <v/>
      </c>
      <c r="AQ60">
        <f>IF(COUNTIF(Material_Detail!$DE:$DE,$A60)&gt;0,IF(ISNUMBER(SEARCH("[済]",INDEX(Material_Detail!$D:$DC,MATCH($A60,Material_Detail!$DE:$DE,0)+1,42))),0,IFERROR(INDEX(Material_Detail!$D:$DC,MATCH($A60,Material_Detail!$DE:$DE,0),42),0)),SUMIFS(T_Shipments[Confirmed_Qty],T_Shipments[Part Name],$A60,T_Shipments[Effective_Week],42))</f>
        <v/>
      </c>
      <c r="AR60">
        <f>IF(COUNTIF(Material_Detail!$DE:$DE,$A60)&gt;0,IF(ISNUMBER(SEARCH("[済]",INDEX(Material_Detail!$D:$DC,MATCH($A60,Material_Detail!$DE:$DE,0)+1,43))),0,IFERROR(INDEX(Material_Detail!$D:$DC,MATCH($A60,Material_Detail!$DE:$DE,0),43),0)),SUMIFS(T_Shipments[Confirmed_Qty],T_Shipments[Part Name],$A60,T_Shipments[Effective_Week],43))</f>
        <v/>
      </c>
      <c r="AS60">
        <f>IF(COUNTIF(Material_Detail!$DE:$DE,$A60)&gt;0,IF(ISNUMBER(SEARCH("[済]",INDEX(Material_Detail!$D:$DC,MATCH($A60,Material_Detail!$DE:$DE,0)+1,44))),0,IFERROR(INDEX(Material_Detail!$D:$DC,MATCH($A60,Material_Detail!$DE:$DE,0),44),0)),SUMIFS(T_Shipments[Confirmed_Qty],T_Shipments[Part Name],$A60,T_Shipments[Effective_Week],44))</f>
        <v/>
      </c>
      <c r="AT60">
        <f>IF(COUNTIF(Material_Detail!$DE:$DE,$A60)&gt;0,IF(ISNUMBER(SEARCH("[済]",INDEX(Material_Detail!$D:$DC,MATCH($A60,Material_Detail!$DE:$DE,0)+1,45))),0,IFERROR(INDEX(Material_Detail!$D:$DC,MATCH($A60,Material_Detail!$DE:$DE,0),45),0)),SUMIFS(T_Shipments[Confirmed_Qty],T_Shipments[Part Name],$A60,T_Shipments[Effective_Week],45))</f>
        <v/>
      </c>
      <c r="AU60">
        <f>IF(COUNTIF(Material_Detail!$DE:$DE,$A60)&gt;0,IF(ISNUMBER(SEARCH("[済]",INDEX(Material_Detail!$D:$DC,MATCH($A60,Material_Detail!$DE:$DE,0)+1,46))),0,IFERROR(INDEX(Material_Detail!$D:$DC,MATCH($A60,Material_Detail!$DE:$DE,0),46),0)),SUMIFS(T_Shipments[Confirmed_Qty],T_Shipments[Part Name],$A60,T_Shipments[Effective_Week],46))</f>
        <v/>
      </c>
      <c r="AV60">
        <f>IF(COUNTIF(Material_Detail!$DE:$DE,$A60)&gt;0,IF(ISNUMBER(SEARCH("[済]",INDEX(Material_Detail!$D:$DC,MATCH($A60,Material_Detail!$DE:$DE,0)+1,47))),0,IFERROR(INDEX(Material_Detail!$D:$DC,MATCH($A60,Material_Detail!$DE:$DE,0),47),0)),SUMIFS(T_Shipments[Confirmed_Qty],T_Shipments[Part Name],$A60,T_Shipments[Effective_Week],47))</f>
        <v/>
      </c>
      <c r="AW60">
        <f>IF(COUNTIF(Material_Detail!$DE:$DE,$A60)&gt;0,IF(ISNUMBER(SEARCH("[済]",INDEX(Material_Detail!$D:$DC,MATCH($A60,Material_Detail!$DE:$DE,0)+1,48))),0,IFERROR(INDEX(Material_Detail!$D:$DC,MATCH($A60,Material_Detail!$DE:$DE,0),48),0)),SUMIFS(T_Shipments[Confirmed_Qty],T_Shipments[Part Name],$A60,T_Shipments[Effective_Week],48))</f>
        <v/>
      </c>
      <c r="AX60">
        <f>IF(COUNTIF(Material_Detail!$DE:$DE,$A60)&gt;0,IF(ISNUMBER(SEARCH("[済]",INDEX(Material_Detail!$D:$DC,MATCH($A60,Material_Detail!$DE:$DE,0)+1,49))),0,IFERROR(INDEX(Material_Detail!$D:$DC,MATCH($A60,Material_Detail!$DE:$DE,0),49),0)),SUMIFS(T_Shipments[Confirmed_Qty],T_Shipments[Part Name],$A60,T_Shipments[Effective_Week],49))</f>
        <v/>
      </c>
      <c r="AY60">
        <f>IF(COUNTIF(Material_Detail!$DE:$DE,$A60)&gt;0,IF(ISNUMBER(SEARCH("[済]",INDEX(Material_Detail!$D:$DC,MATCH($A60,Material_Detail!$DE:$DE,0)+1,50))),0,IFERROR(INDEX(Material_Detail!$D:$DC,MATCH($A60,Material_Detail!$DE:$DE,0),50),0)),SUMIFS(T_Shipments[Confirmed_Qty],T_Shipments[Part Name],$A60,T_Shipments[Effective_Week],50))</f>
        <v/>
      </c>
      <c r="AZ60">
        <f>IF(COUNTIF(Material_Detail!$DE:$DE,$A60)&gt;0,IF(ISNUMBER(SEARCH("[済]",INDEX(Material_Detail!$D:$DC,MATCH($A60,Material_Detail!$DE:$DE,0)+1,51))),0,IFERROR(INDEX(Material_Detail!$D:$DC,MATCH($A60,Material_Detail!$DE:$DE,0),51),0)),SUMIFS(T_Shipments[Confirmed_Qty],T_Shipments[Part Name],$A60,T_Shipments[Effective_Week],51))</f>
        <v/>
      </c>
      <c r="BA60">
        <f>IF(COUNTIF(Material_Detail!$DE:$DE,$A60)&gt;0,IF(ISNUMBER(SEARCH("[済]",INDEX(Material_Detail!$D:$DC,MATCH($A60,Material_Detail!$DE:$DE,0)+1,52))),0,IFERROR(INDEX(Material_Detail!$D:$DC,MATCH($A60,Material_Detail!$DE:$DE,0),52),0)),SUMIFS(T_Shipments[Confirmed_Qty],T_Shipments[Part Name],$A60,T_Shipments[Effective_Week],52))</f>
        <v/>
      </c>
      <c r="BB60">
        <f>IF(COUNTIF(Material_Detail!$DE:$DE,$A60)&gt;0,IF(ISNUMBER(SEARCH("[済]",INDEX(Material_Detail!$D:$DC,MATCH($A60,Material_Detail!$DE:$DE,0)+1,53))),0,IFERROR(INDEX(Material_Detail!$D:$DC,MATCH($A60,Material_Detail!$DE:$DE,0),53),0)),SUMIFS(T_Shipments[Confirmed_Qty],T_Shipments[Part Name],$A60,T_Shipments[Effective_Week],53))</f>
        <v/>
      </c>
      <c r="BC60">
        <f>IF(COUNTIF(Material_Detail!$DE:$DE,$A60)&gt;0,IF(ISNUMBER(SEARCH("[済]",INDEX(Material_Detail!$D:$DC,MATCH($A60,Material_Detail!$DE:$DE,0)+1,54))),0,IFERROR(INDEX(Material_Detail!$D:$DC,MATCH($A60,Material_Detail!$DE:$DE,0),54),0)),SUMIFS(T_Shipments[Confirmed_Qty],T_Shipments[Part Name],$A60,T_Shipments[Effective_Week],54))</f>
        <v/>
      </c>
      <c r="BD60">
        <f>IF(COUNTIF(Material_Detail!$DE:$DE,$A60)&gt;0,IF(ISNUMBER(SEARCH("[済]",INDEX(Material_Detail!$D:$DC,MATCH($A60,Material_Detail!$DE:$DE,0)+1,55))),0,IFERROR(INDEX(Material_Detail!$D:$DC,MATCH($A60,Material_Detail!$DE:$DE,0),55),0)),SUMIFS(T_Shipments[Confirmed_Qty],T_Shipments[Part Name],$A60,T_Shipments[Effective_Week],55))</f>
        <v/>
      </c>
      <c r="BE60">
        <f>IF(COUNTIF(Material_Detail!$DE:$DE,$A60)&gt;0,IF(ISNUMBER(SEARCH("[済]",INDEX(Material_Detail!$D:$DC,MATCH($A60,Material_Detail!$DE:$DE,0)+1,56))),0,IFERROR(INDEX(Material_Detail!$D:$DC,MATCH($A60,Material_Detail!$DE:$DE,0),56),0)),SUMIFS(T_Shipments[Confirmed_Qty],T_Shipments[Part Name],$A60,T_Shipments[Effective_Week],56))</f>
        <v/>
      </c>
      <c r="BF60">
        <f>IF(COUNTIF(Material_Detail!$DE:$DE,$A60)&gt;0,IF(ISNUMBER(SEARCH("[済]",INDEX(Material_Detail!$D:$DC,MATCH($A60,Material_Detail!$DE:$DE,0)+1,57))),0,IFERROR(INDEX(Material_Detail!$D:$DC,MATCH($A60,Material_Detail!$DE:$DE,0),57),0)),SUMIFS(T_Shipments[Confirmed_Qty],T_Shipments[Part Name],$A60,T_Shipments[Effective_Week],57))</f>
        <v/>
      </c>
      <c r="BG60">
        <f>IF(COUNTIF(Material_Detail!$DE:$DE,$A60)&gt;0,IF(ISNUMBER(SEARCH("[済]",INDEX(Material_Detail!$D:$DC,MATCH($A60,Material_Detail!$DE:$DE,0)+1,58))),0,IFERROR(INDEX(Material_Detail!$D:$DC,MATCH($A60,Material_Detail!$DE:$DE,0),58),0)),SUMIFS(T_Shipments[Confirmed_Qty],T_Shipments[Part Name],$A60,T_Shipments[Effective_Week],58))</f>
        <v/>
      </c>
      <c r="BH60">
        <f>IF(COUNTIF(Material_Detail!$DE:$DE,$A60)&gt;0,IF(ISNUMBER(SEARCH("[済]",INDEX(Material_Detail!$D:$DC,MATCH($A60,Material_Detail!$DE:$DE,0)+1,59))),0,IFERROR(INDEX(Material_Detail!$D:$DC,MATCH($A60,Material_Detail!$DE:$DE,0),59),0)),SUMIFS(T_Shipments[Confirmed_Qty],T_Shipments[Part Name],$A60,T_Shipments[Effective_Week],59))</f>
        <v/>
      </c>
      <c r="BI60">
        <f>IF(COUNTIF(Material_Detail!$DE:$DE,$A60)&gt;0,IF(ISNUMBER(SEARCH("[済]",INDEX(Material_Detail!$D:$DC,MATCH($A60,Material_Detail!$DE:$DE,0)+1,60))),0,IFERROR(INDEX(Material_Detail!$D:$DC,MATCH($A60,Material_Detail!$DE:$DE,0),60),0)),SUMIFS(T_Shipments[Confirmed_Qty],T_Shipments[Part Name],$A60,T_Shipments[Effective_Week],60))</f>
        <v/>
      </c>
      <c r="BJ60">
        <f>IF(COUNTIF(Material_Detail!$DE:$DE,$A60)&gt;0,IF(ISNUMBER(SEARCH("[済]",INDEX(Material_Detail!$D:$DC,MATCH($A60,Material_Detail!$DE:$DE,0)+1,61))),0,IFERROR(INDEX(Material_Detail!$D:$DC,MATCH($A60,Material_Detail!$DE:$DE,0),61),0)),SUMIFS(T_Shipments[Confirmed_Qty],T_Shipments[Part Name],$A60,T_Shipments[Effective_Week],61))</f>
        <v/>
      </c>
      <c r="BK60">
        <f>IF(COUNTIF(Material_Detail!$DE:$DE,$A60)&gt;0,IF(ISNUMBER(SEARCH("[済]",INDEX(Material_Detail!$D:$DC,MATCH($A60,Material_Detail!$DE:$DE,0)+1,62))),0,IFERROR(INDEX(Material_Detail!$D:$DC,MATCH($A60,Material_Detail!$DE:$DE,0),62),0)),SUMIFS(T_Shipments[Confirmed_Qty],T_Shipments[Part Name],$A60,T_Shipments[Effective_Week],62))</f>
        <v/>
      </c>
      <c r="BL60">
        <f>IF(COUNTIF(Material_Detail!$DE:$DE,$A60)&gt;0,IF(ISNUMBER(SEARCH("[済]",INDEX(Material_Detail!$D:$DC,MATCH($A60,Material_Detail!$DE:$DE,0)+1,63))),0,IFERROR(INDEX(Material_Detail!$D:$DC,MATCH($A60,Material_Detail!$DE:$DE,0),63),0)),SUMIFS(T_Shipments[Confirmed_Qty],T_Shipments[Part Name],$A60,T_Shipments[Effective_Week],63))</f>
        <v/>
      </c>
      <c r="BM60">
        <f>IF(COUNTIF(Material_Detail!$DE:$DE,$A60)&gt;0,IF(ISNUMBER(SEARCH("[済]",INDEX(Material_Detail!$D:$DC,MATCH($A60,Material_Detail!$DE:$DE,0)+1,64))),0,IFERROR(INDEX(Material_Detail!$D:$DC,MATCH($A60,Material_Detail!$DE:$DE,0),64),0)),SUMIFS(T_Shipments[Confirmed_Qty],T_Shipments[Part Name],$A60,T_Shipments[Effective_Week],64))</f>
        <v/>
      </c>
      <c r="BN60">
        <f>IF(COUNTIF(Material_Detail!$DE:$DE,$A60)&gt;0,IF(ISNUMBER(SEARCH("[済]",INDEX(Material_Detail!$D:$DC,MATCH($A60,Material_Detail!$DE:$DE,0)+1,65))),0,IFERROR(INDEX(Material_Detail!$D:$DC,MATCH($A60,Material_Detail!$DE:$DE,0),65),0)),SUMIFS(T_Shipments[Confirmed_Qty],T_Shipments[Part Name],$A60,T_Shipments[Effective_Week],65))</f>
        <v/>
      </c>
      <c r="BO60">
        <f>IF(COUNTIF(Material_Detail!$DE:$DE,$A60)&gt;0,IF(ISNUMBER(SEARCH("[済]",INDEX(Material_Detail!$D:$DC,MATCH($A60,Material_Detail!$DE:$DE,0)+1,66))),0,IFERROR(INDEX(Material_Detail!$D:$DC,MATCH($A60,Material_Detail!$DE:$DE,0),66),0)),SUMIFS(T_Shipments[Confirmed_Qty],T_Shipments[Part Name],$A60,T_Shipments[Effective_Week],66))</f>
        <v/>
      </c>
      <c r="BP60">
        <f>IF(COUNTIF(Material_Detail!$DE:$DE,$A60)&gt;0,IF(ISNUMBER(SEARCH("[済]",INDEX(Material_Detail!$D:$DC,MATCH($A60,Material_Detail!$DE:$DE,0)+1,67))),0,IFERROR(INDEX(Material_Detail!$D:$DC,MATCH($A60,Material_Detail!$DE:$DE,0),67),0)),SUMIFS(T_Shipments[Confirmed_Qty],T_Shipments[Part Name],$A60,T_Shipments[Effective_Week],67))</f>
        <v/>
      </c>
      <c r="BQ60">
        <f>IF(COUNTIF(Material_Detail!$DE:$DE,$A60)&gt;0,IF(ISNUMBER(SEARCH("[済]",INDEX(Material_Detail!$D:$DC,MATCH($A60,Material_Detail!$DE:$DE,0)+1,68))),0,IFERROR(INDEX(Material_Detail!$D:$DC,MATCH($A60,Material_Detail!$DE:$DE,0),68),0)),SUMIFS(T_Shipments[Confirmed_Qty],T_Shipments[Part Name],$A60,T_Shipments[Effective_Week],68))</f>
        <v/>
      </c>
      <c r="BR60">
        <f>IF(COUNTIF(Material_Detail!$DE:$DE,$A60)&gt;0,IF(ISNUMBER(SEARCH("[済]",INDEX(Material_Detail!$D:$DC,MATCH($A60,Material_Detail!$DE:$DE,0)+1,69))),0,IFERROR(INDEX(Material_Detail!$D:$DC,MATCH($A60,Material_Detail!$DE:$DE,0),69),0)),SUMIFS(T_Shipments[Confirmed_Qty],T_Shipments[Part Name],$A60,T_Shipments[Effective_Week],69))</f>
        <v/>
      </c>
      <c r="BS60">
        <f>IF(COUNTIF(Material_Detail!$DE:$DE,$A60)&gt;0,IF(ISNUMBER(SEARCH("[済]",INDEX(Material_Detail!$D:$DC,MATCH($A60,Material_Detail!$DE:$DE,0)+1,70))),0,IFERROR(INDEX(Material_Detail!$D:$DC,MATCH($A60,Material_Detail!$DE:$DE,0),70),0)),SUMIFS(T_Shipments[Confirmed_Qty],T_Shipments[Part Name],$A60,T_Shipments[Effective_Week],70))</f>
        <v/>
      </c>
      <c r="BT60">
        <f>IF(COUNTIF(Material_Detail!$DE:$DE,$A60)&gt;0,IF(ISNUMBER(SEARCH("[済]",INDEX(Material_Detail!$D:$DC,MATCH($A60,Material_Detail!$DE:$DE,0)+1,71))),0,IFERROR(INDEX(Material_Detail!$D:$DC,MATCH($A60,Material_Detail!$DE:$DE,0),71),0)),SUMIFS(T_Shipments[Confirmed_Qty],T_Shipments[Part Name],$A60,T_Shipments[Effective_Week],71))</f>
        <v/>
      </c>
      <c r="BU60">
        <f>IF(COUNTIF(Material_Detail!$DE:$DE,$A60)&gt;0,IF(ISNUMBER(SEARCH("[済]",INDEX(Material_Detail!$D:$DC,MATCH($A60,Material_Detail!$DE:$DE,0)+1,72))),0,IFERROR(INDEX(Material_Detail!$D:$DC,MATCH($A60,Material_Detail!$DE:$DE,0),72),0)),SUMIFS(T_Shipments[Confirmed_Qty],T_Shipments[Part Name],$A60,T_Shipments[Effective_Week],72))</f>
        <v/>
      </c>
      <c r="BV60">
        <f>IF(COUNTIF(Material_Detail!$DE:$DE,$A60)&gt;0,IF(ISNUMBER(SEARCH("[済]",INDEX(Material_Detail!$D:$DC,MATCH($A60,Material_Detail!$DE:$DE,0)+1,73))),0,IFERROR(INDEX(Material_Detail!$D:$DC,MATCH($A60,Material_Detail!$DE:$DE,0),73),0)),SUMIFS(T_Shipments[Confirmed_Qty],T_Shipments[Part Name],$A60,T_Shipments[Effective_Week],73))</f>
        <v/>
      </c>
      <c r="BW60">
        <f>IF(COUNTIF(Material_Detail!$DE:$DE,$A60)&gt;0,IF(ISNUMBER(SEARCH("[済]",INDEX(Material_Detail!$D:$DC,MATCH($A60,Material_Detail!$DE:$DE,0)+1,74))),0,IFERROR(INDEX(Material_Detail!$D:$DC,MATCH($A60,Material_Detail!$DE:$DE,0),74),0)),SUMIFS(T_Shipments[Confirmed_Qty],T_Shipments[Part Name],$A60,T_Shipments[Effective_Week],74))</f>
        <v/>
      </c>
      <c r="BX60">
        <f>IF(COUNTIF(Material_Detail!$DE:$DE,$A60)&gt;0,IF(ISNUMBER(SEARCH("[済]",INDEX(Material_Detail!$D:$DC,MATCH($A60,Material_Detail!$DE:$DE,0)+1,75))),0,IFERROR(INDEX(Material_Detail!$D:$DC,MATCH($A60,Material_Detail!$DE:$DE,0),75),0)),SUMIFS(T_Shipments[Confirmed_Qty],T_Shipments[Part Name],$A60,T_Shipments[Effective_Week],75))</f>
        <v/>
      </c>
      <c r="BY60">
        <f>IF(COUNTIF(Material_Detail!$DE:$DE,$A60)&gt;0,IF(ISNUMBER(SEARCH("[済]",INDEX(Material_Detail!$D:$DC,MATCH($A60,Material_Detail!$DE:$DE,0)+1,76))),0,IFERROR(INDEX(Material_Detail!$D:$DC,MATCH($A60,Material_Detail!$DE:$DE,0),76),0)),SUMIFS(T_Shipments[Confirmed_Qty],T_Shipments[Part Name],$A60,T_Shipments[Effective_Week],76))</f>
        <v/>
      </c>
      <c r="BZ60">
        <f>IF(COUNTIF(Material_Detail!$DE:$DE,$A60)&gt;0,IF(ISNUMBER(SEARCH("[済]",INDEX(Material_Detail!$D:$DC,MATCH($A60,Material_Detail!$DE:$DE,0)+1,77))),0,IFERROR(INDEX(Material_Detail!$D:$DC,MATCH($A60,Material_Detail!$DE:$DE,0),77),0)),SUMIFS(T_Shipments[Confirmed_Qty],T_Shipments[Part Name],$A60,T_Shipments[Effective_Week],77))</f>
        <v/>
      </c>
      <c r="CA60">
        <f>IF(COUNTIF(Material_Detail!$DE:$DE,$A60)&gt;0,IF(ISNUMBER(SEARCH("[済]",INDEX(Material_Detail!$D:$DC,MATCH($A60,Material_Detail!$DE:$DE,0)+1,78))),0,IFERROR(INDEX(Material_Detail!$D:$DC,MATCH($A60,Material_Detail!$DE:$DE,0),78),0)),SUMIFS(T_Shipments[Confirmed_Qty],T_Shipments[Part Name],$A60,T_Shipments[Effective_Week],78))</f>
        <v/>
      </c>
      <c r="CB60">
        <f>IF(COUNTIF(Material_Detail!$DE:$DE,$A60)&gt;0,IF(ISNUMBER(SEARCH("[済]",INDEX(Material_Detail!$D:$DC,MATCH($A60,Material_Detail!$DE:$DE,0)+1,79))),0,IFERROR(INDEX(Material_Detail!$D:$DC,MATCH($A60,Material_Detail!$DE:$DE,0),79),0)),SUMIFS(T_Shipments[Confirmed_Qty],T_Shipments[Part Name],$A60,T_Shipments[Effective_Week],79))</f>
        <v/>
      </c>
      <c r="CC60">
        <f>IF(COUNTIF(Material_Detail!$DE:$DE,$A60)&gt;0,IF(ISNUMBER(SEARCH("[済]",INDEX(Material_Detail!$D:$DC,MATCH($A60,Material_Detail!$DE:$DE,0)+1,80))),0,IFERROR(INDEX(Material_Detail!$D:$DC,MATCH($A60,Material_Detail!$DE:$DE,0),80),0)),SUMIFS(T_Shipments[Confirmed_Qty],T_Shipments[Part Name],$A60,T_Shipments[Effective_Week],80))</f>
        <v/>
      </c>
      <c r="CD60">
        <f>IF(COUNTIF(Material_Detail!$DE:$DE,$A60)&gt;0,IF(ISNUMBER(SEARCH("[済]",INDEX(Material_Detail!$D:$DC,MATCH($A60,Material_Detail!$DE:$DE,0)+1,81))),0,IFERROR(INDEX(Material_Detail!$D:$DC,MATCH($A60,Material_Detail!$DE:$DE,0),81),0)),SUMIFS(T_Shipments[Confirmed_Qty],T_Shipments[Part Name],$A60,T_Shipments[Effective_Week],81))</f>
        <v/>
      </c>
      <c r="CE60">
        <f>IF(COUNTIF(Material_Detail!$DE:$DE,$A60)&gt;0,IF(ISNUMBER(SEARCH("[済]",INDEX(Material_Detail!$D:$DC,MATCH($A60,Material_Detail!$DE:$DE,0)+1,82))),0,IFERROR(INDEX(Material_Detail!$D:$DC,MATCH($A60,Material_Detail!$DE:$DE,0),82),0)),SUMIFS(T_Shipments[Confirmed_Qty],T_Shipments[Part Name],$A60,T_Shipments[Effective_Week],82))</f>
        <v/>
      </c>
      <c r="CF60">
        <f>IF(COUNTIF(Material_Detail!$DE:$DE,$A60)&gt;0,IF(ISNUMBER(SEARCH("[済]",INDEX(Material_Detail!$D:$DC,MATCH($A60,Material_Detail!$DE:$DE,0)+1,83))),0,IFERROR(INDEX(Material_Detail!$D:$DC,MATCH($A60,Material_Detail!$DE:$DE,0),83),0)),SUMIFS(T_Shipments[Confirmed_Qty],T_Shipments[Part Name],$A60,T_Shipments[Effective_Week],83))</f>
        <v/>
      </c>
      <c r="CG60">
        <f>IF(COUNTIF(Material_Detail!$DE:$DE,$A60)&gt;0,IF(ISNUMBER(SEARCH("[済]",INDEX(Material_Detail!$D:$DC,MATCH($A60,Material_Detail!$DE:$DE,0)+1,84))),0,IFERROR(INDEX(Material_Detail!$D:$DC,MATCH($A60,Material_Detail!$DE:$DE,0),84),0)),SUMIFS(T_Shipments[Confirmed_Qty],T_Shipments[Part Name],$A60,T_Shipments[Effective_Week],84))</f>
        <v/>
      </c>
      <c r="CH60">
        <f>IF(COUNTIF(Material_Detail!$DE:$DE,$A60)&gt;0,IF(ISNUMBER(SEARCH("[済]",INDEX(Material_Detail!$D:$DC,MATCH($A60,Material_Detail!$DE:$DE,0)+1,85))),0,IFERROR(INDEX(Material_Detail!$D:$DC,MATCH($A60,Material_Detail!$DE:$DE,0),85),0)),SUMIFS(T_Shipments[Confirmed_Qty],T_Shipments[Part Name],$A60,T_Shipments[Effective_Week],85))</f>
        <v/>
      </c>
      <c r="CI60">
        <f>IF(COUNTIF(Material_Detail!$DE:$DE,$A60)&gt;0,IF(ISNUMBER(SEARCH("[済]",INDEX(Material_Detail!$D:$DC,MATCH($A60,Material_Detail!$DE:$DE,0)+1,86))),0,IFERROR(INDEX(Material_Detail!$D:$DC,MATCH($A60,Material_Detail!$DE:$DE,0),86),0)),SUMIFS(T_Shipments[Confirmed_Qty],T_Shipments[Part Name],$A60,T_Shipments[Effective_Week],86))</f>
        <v/>
      </c>
      <c r="CJ60">
        <f>IF(COUNTIF(Material_Detail!$DE:$DE,$A60)&gt;0,IF(ISNUMBER(SEARCH("[済]",INDEX(Material_Detail!$D:$DC,MATCH($A60,Material_Detail!$DE:$DE,0)+1,87))),0,IFERROR(INDEX(Material_Detail!$D:$DC,MATCH($A60,Material_Detail!$DE:$DE,0),87),0)),SUMIFS(T_Shipments[Confirmed_Qty],T_Shipments[Part Name],$A60,T_Shipments[Effective_Week],87))</f>
        <v/>
      </c>
      <c r="CK60">
        <f>IF(COUNTIF(Material_Detail!$DE:$DE,$A60)&gt;0,IF(ISNUMBER(SEARCH("[済]",INDEX(Material_Detail!$D:$DC,MATCH($A60,Material_Detail!$DE:$DE,0)+1,88))),0,IFERROR(INDEX(Material_Detail!$D:$DC,MATCH($A60,Material_Detail!$DE:$DE,0),88),0)),SUMIFS(T_Shipments[Confirmed_Qty],T_Shipments[Part Name],$A60,T_Shipments[Effective_Week],88))</f>
        <v/>
      </c>
      <c r="CL60">
        <f>IF(COUNTIF(Material_Detail!$DE:$DE,$A60)&gt;0,IF(ISNUMBER(SEARCH("[済]",INDEX(Material_Detail!$D:$DC,MATCH($A60,Material_Detail!$DE:$DE,0)+1,89))),0,IFERROR(INDEX(Material_Detail!$D:$DC,MATCH($A60,Material_Detail!$DE:$DE,0),89),0)),SUMIFS(T_Shipments[Confirmed_Qty],T_Shipments[Part Name],$A60,T_Shipments[Effective_Week],89))</f>
        <v/>
      </c>
      <c r="CM60">
        <f>IF(COUNTIF(Material_Detail!$DE:$DE,$A60)&gt;0,IF(ISNUMBER(SEARCH("[済]",INDEX(Material_Detail!$D:$DC,MATCH($A60,Material_Detail!$DE:$DE,0)+1,90))),0,IFERROR(INDEX(Material_Detail!$D:$DC,MATCH($A60,Material_Detail!$DE:$DE,0),90),0)),SUMIFS(T_Shipments[Confirmed_Qty],T_Shipments[Part Name],$A60,T_Shipments[Effective_Week],90))</f>
        <v/>
      </c>
      <c r="CN60">
        <f>IF(COUNTIF(Material_Detail!$DE:$DE,$A60)&gt;0,IF(ISNUMBER(SEARCH("[済]",INDEX(Material_Detail!$D:$DC,MATCH($A60,Material_Detail!$DE:$DE,0)+1,91))),0,IFERROR(INDEX(Material_Detail!$D:$DC,MATCH($A60,Material_Detail!$DE:$DE,0),91),0)),SUMIFS(T_Shipments[Confirmed_Qty],T_Shipments[Part Name],$A60,T_Shipments[Effective_Week],91))</f>
        <v/>
      </c>
      <c r="CO60">
        <f>IF(COUNTIF(Material_Detail!$DE:$DE,$A60)&gt;0,IF(ISNUMBER(SEARCH("[済]",INDEX(Material_Detail!$D:$DC,MATCH($A60,Material_Detail!$DE:$DE,0)+1,92))),0,IFERROR(INDEX(Material_Detail!$D:$DC,MATCH($A60,Material_Detail!$DE:$DE,0),92),0)),SUMIFS(T_Shipments[Confirmed_Qty],T_Shipments[Part Name],$A60,T_Shipments[Effective_Week],92))</f>
        <v/>
      </c>
      <c r="CP60">
        <f>IF(COUNTIF(Material_Detail!$DE:$DE,$A60)&gt;0,IF(ISNUMBER(SEARCH("[済]",INDEX(Material_Detail!$D:$DC,MATCH($A60,Material_Detail!$DE:$DE,0)+1,93))),0,IFERROR(INDEX(Material_Detail!$D:$DC,MATCH($A60,Material_Detail!$DE:$DE,0),93),0)),SUMIFS(T_Shipments[Confirmed_Qty],T_Shipments[Part Name],$A60,T_Shipments[Effective_Week],93))</f>
        <v/>
      </c>
      <c r="CQ60">
        <f>IF(COUNTIF(Material_Detail!$DE:$DE,$A60)&gt;0,IF(ISNUMBER(SEARCH("[済]",INDEX(Material_Detail!$D:$DC,MATCH($A60,Material_Detail!$DE:$DE,0)+1,94))),0,IFERROR(INDEX(Material_Detail!$D:$DC,MATCH($A60,Material_Detail!$DE:$DE,0),94),0)),SUMIFS(T_Shipments[Confirmed_Qty],T_Shipments[Part Name],$A60,T_Shipments[Effective_Week],94))</f>
        <v/>
      </c>
      <c r="CR60">
        <f>IF(COUNTIF(Material_Detail!$DE:$DE,$A60)&gt;0,IF(ISNUMBER(SEARCH("[済]",INDEX(Material_Detail!$D:$DC,MATCH($A60,Material_Detail!$DE:$DE,0)+1,95))),0,IFERROR(INDEX(Material_Detail!$D:$DC,MATCH($A60,Material_Detail!$DE:$DE,0),95),0)),SUMIFS(T_Shipments[Confirmed_Qty],T_Shipments[Part Name],$A60,T_Shipments[Effective_Week],95))</f>
        <v/>
      </c>
      <c r="CS60">
        <f>IF(COUNTIF(Material_Detail!$DE:$DE,$A60)&gt;0,IF(ISNUMBER(SEARCH("[済]",INDEX(Material_Detail!$D:$DC,MATCH($A60,Material_Detail!$DE:$DE,0)+1,96))),0,IFERROR(INDEX(Material_Detail!$D:$DC,MATCH($A60,Material_Detail!$DE:$DE,0),96),0)),SUMIFS(T_Shipments[Confirmed_Qty],T_Shipments[Part Name],$A60,T_Shipments[Effective_Week],96))</f>
        <v/>
      </c>
      <c r="CT60">
        <f>IF(COUNTIF(Material_Detail!$DE:$DE,$A60)&gt;0,IF(ISNUMBER(SEARCH("[済]",INDEX(Material_Detail!$D:$DC,MATCH($A60,Material_Detail!$DE:$DE,0)+1,97))),0,IFERROR(INDEX(Material_Detail!$D:$DC,MATCH($A60,Material_Detail!$DE:$DE,0),97),0)),SUMIFS(T_Shipments[Confirmed_Qty],T_Shipments[Part Name],$A60,T_Shipments[Effective_Week],97))</f>
        <v/>
      </c>
      <c r="CU60">
        <f>IF(COUNTIF(Material_Detail!$DE:$DE,$A60)&gt;0,IF(ISNUMBER(SEARCH("[済]",INDEX(Material_Detail!$D:$DC,MATCH($A60,Material_Detail!$DE:$DE,0)+1,98))),0,IFERROR(INDEX(Material_Detail!$D:$DC,MATCH($A60,Material_Detail!$DE:$DE,0),98),0)),SUMIFS(T_Shipments[Confirmed_Qty],T_Shipments[Part Name],$A60,T_Shipments[Effective_Week],98))</f>
        <v/>
      </c>
      <c r="CV60">
        <f>IF(COUNTIF(Material_Detail!$DE:$DE,$A60)&gt;0,IF(ISNUMBER(SEARCH("[済]",INDEX(Material_Detail!$D:$DC,MATCH($A60,Material_Detail!$DE:$DE,0)+1,99))),0,IFERROR(INDEX(Material_Detail!$D:$DC,MATCH($A60,Material_Detail!$DE:$DE,0),99),0)),SUMIFS(T_Shipments[Confirmed_Qty],T_Shipments[Part Name],$A60,T_Shipments[Effective_Week],99))</f>
        <v/>
      </c>
      <c r="CW60">
        <f>IF(COUNTIF(Material_Detail!$DE:$DE,$A60)&gt;0,IF(ISNUMBER(SEARCH("[済]",INDEX(Material_Detail!$D:$DC,MATCH($A60,Material_Detail!$DE:$DE,0)+1,100))),0,IFERROR(INDEX(Material_Detail!$D:$DC,MATCH($A60,Material_Detail!$DE:$DE,0),100),0)),SUMIFS(T_Shipments[Confirmed_Qty],T_Shipments[Part Name],$A60,T_Shipments[Effective_Week],100))</f>
        <v/>
      </c>
      <c r="CX60">
        <f>IF(COUNTIF(Material_Detail!$DE:$DE,$A60)&gt;0,IF(ISNUMBER(SEARCH("[済]",INDEX(Material_Detail!$D:$DC,MATCH($A60,Material_Detail!$DE:$DE,0)+1,101))),0,IFERROR(INDEX(Material_Detail!$D:$DC,MATCH($A60,Material_Detail!$DE:$DE,0),101),0)),SUMIFS(T_Shipments[Confirmed_Qty],T_Shipments[Part Name],$A60,T_Shipments[Effective_Week],101))</f>
        <v/>
      </c>
      <c r="CY60">
        <f>IF(COUNTIF(Material_Detail!$DE:$DE,$A60)&gt;0,IF(ISNUMBER(SEARCH("[済]",INDEX(Material_Detail!$D:$DC,MATCH($A60,Material_Detail!$DE:$DE,0)+1,102))),0,IFERROR(INDEX(Material_Detail!$D:$DC,MATCH($A60,Material_Detail!$DE:$DE,0),102),0)),SUMIFS(T_Shipments[Confirmed_Qty],T_Shipments[Part Name],$A60,T_Shipments[Effective_Week],102))</f>
        <v/>
      </c>
      <c r="CZ60">
        <f>IF(COUNTIF(Material_Detail!$DE:$DE,$A60)&gt;0,IF(ISNUMBER(SEARCH("[済]",INDEX(Material_Detail!$D:$DC,MATCH($A60,Material_Detail!$DE:$DE,0)+1,103))),0,IFERROR(INDEX(Material_Detail!$D:$DC,MATCH($A60,Material_Detail!$DE:$DE,0),103),0)),SUMIFS(T_Shipments[Confirmed_Qty],T_Shipments[Part Name],$A60,T_Shipments[Effective_Week],103))</f>
        <v/>
      </c>
      <c r="DA60">
        <f>IF(COUNTIF(Material_Detail!$DE:$DE,$A60)&gt;0,IF(ISNUMBER(SEARCH("[済]",INDEX(Material_Detail!$D:$DC,MATCH($A60,Material_Detail!$DE:$DE,0)+1,104))),0,IFERROR(INDEX(Material_Detail!$D:$DC,MATCH($A60,Material_Detail!$DE:$DE,0),104),0)),SUMIFS(T_Shipments[Confirmed_Qty],T_Shipments[Part Name],$A60,T_Shipments[Effective_Week],104))</f>
        <v/>
      </c>
    </row>
    <row r="61">
      <c r="A61" t="inlineStr">
        <is>
          <t>CHEM-1720</t>
        </is>
      </c>
      <c r="B61">
        <f>IF(COUNTIF(Material_Detail!$DE:$DE,$A61)&gt;0,IF(ISNUMBER(SEARCH("[済]",INDEX(Material_Detail!$D:$DC,MATCH($A61,Material_Detail!$DE:$DE,0)+1,1))),0,IFERROR(INDEX(Material_Detail!$D:$DC,MATCH($A61,Material_Detail!$DE:$DE,0),1),0)),SUMIFS(T_Shipments[Confirmed_Qty],T_Shipments[Part Name],$A61,T_Shipments[Effective_Week],1))</f>
        <v/>
      </c>
      <c r="C61">
        <f>IF(COUNTIF(Material_Detail!$DE:$DE,$A61)&gt;0,IF(ISNUMBER(SEARCH("[済]",INDEX(Material_Detail!$D:$DC,MATCH($A61,Material_Detail!$DE:$DE,0)+1,2))),0,IFERROR(INDEX(Material_Detail!$D:$DC,MATCH($A61,Material_Detail!$DE:$DE,0),2),0)),SUMIFS(T_Shipments[Confirmed_Qty],T_Shipments[Part Name],$A61,T_Shipments[Effective_Week],2))</f>
        <v/>
      </c>
      <c r="D61">
        <f>IF(COUNTIF(Material_Detail!$DE:$DE,$A61)&gt;0,IF(ISNUMBER(SEARCH("[済]",INDEX(Material_Detail!$D:$DC,MATCH($A61,Material_Detail!$DE:$DE,0)+1,3))),0,IFERROR(INDEX(Material_Detail!$D:$DC,MATCH($A61,Material_Detail!$DE:$DE,0),3),0)),SUMIFS(T_Shipments[Confirmed_Qty],T_Shipments[Part Name],$A61,T_Shipments[Effective_Week],3))</f>
        <v/>
      </c>
      <c r="E61">
        <f>IF(COUNTIF(Material_Detail!$DE:$DE,$A61)&gt;0,IF(ISNUMBER(SEARCH("[済]",INDEX(Material_Detail!$D:$DC,MATCH($A61,Material_Detail!$DE:$DE,0)+1,4))),0,IFERROR(INDEX(Material_Detail!$D:$DC,MATCH($A61,Material_Detail!$DE:$DE,0),4),0)),SUMIFS(T_Shipments[Confirmed_Qty],T_Shipments[Part Name],$A61,T_Shipments[Effective_Week],4))</f>
        <v/>
      </c>
      <c r="F61">
        <f>IF(COUNTIF(Material_Detail!$DE:$DE,$A61)&gt;0,IF(ISNUMBER(SEARCH("[済]",INDEX(Material_Detail!$D:$DC,MATCH($A61,Material_Detail!$DE:$DE,0)+1,5))),0,IFERROR(INDEX(Material_Detail!$D:$DC,MATCH($A61,Material_Detail!$DE:$DE,0),5),0)),SUMIFS(T_Shipments[Confirmed_Qty],T_Shipments[Part Name],$A61,T_Shipments[Effective_Week],5))</f>
        <v/>
      </c>
      <c r="G61">
        <f>IF(COUNTIF(Material_Detail!$DE:$DE,$A61)&gt;0,IF(ISNUMBER(SEARCH("[済]",INDEX(Material_Detail!$D:$DC,MATCH($A61,Material_Detail!$DE:$DE,0)+1,6))),0,IFERROR(INDEX(Material_Detail!$D:$DC,MATCH($A61,Material_Detail!$DE:$DE,0),6),0)),SUMIFS(T_Shipments[Confirmed_Qty],T_Shipments[Part Name],$A61,T_Shipments[Effective_Week],6))</f>
        <v/>
      </c>
      <c r="H61">
        <f>IF(COUNTIF(Material_Detail!$DE:$DE,$A61)&gt;0,IF(ISNUMBER(SEARCH("[済]",INDEX(Material_Detail!$D:$DC,MATCH($A61,Material_Detail!$DE:$DE,0)+1,7))),0,IFERROR(INDEX(Material_Detail!$D:$DC,MATCH($A61,Material_Detail!$DE:$DE,0),7),0)),SUMIFS(T_Shipments[Confirmed_Qty],T_Shipments[Part Name],$A61,T_Shipments[Effective_Week],7))</f>
        <v/>
      </c>
      <c r="I61">
        <f>IF(COUNTIF(Material_Detail!$DE:$DE,$A61)&gt;0,IF(ISNUMBER(SEARCH("[済]",INDEX(Material_Detail!$D:$DC,MATCH($A61,Material_Detail!$DE:$DE,0)+1,8))),0,IFERROR(INDEX(Material_Detail!$D:$DC,MATCH($A61,Material_Detail!$DE:$DE,0),8),0)),SUMIFS(T_Shipments[Confirmed_Qty],T_Shipments[Part Name],$A61,T_Shipments[Effective_Week],8))</f>
        <v/>
      </c>
      <c r="J61">
        <f>IF(COUNTIF(Material_Detail!$DE:$DE,$A61)&gt;0,IF(ISNUMBER(SEARCH("[済]",INDEX(Material_Detail!$D:$DC,MATCH($A61,Material_Detail!$DE:$DE,0)+1,9))),0,IFERROR(INDEX(Material_Detail!$D:$DC,MATCH($A61,Material_Detail!$DE:$DE,0),9),0)),SUMIFS(T_Shipments[Confirmed_Qty],T_Shipments[Part Name],$A61,T_Shipments[Effective_Week],9))</f>
        <v/>
      </c>
      <c r="K61">
        <f>IF(COUNTIF(Material_Detail!$DE:$DE,$A61)&gt;0,IF(ISNUMBER(SEARCH("[済]",INDEX(Material_Detail!$D:$DC,MATCH($A61,Material_Detail!$DE:$DE,0)+1,10))),0,IFERROR(INDEX(Material_Detail!$D:$DC,MATCH($A61,Material_Detail!$DE:$DE,0),10),0)),SUMIFS(T_Shipments[Confirmed_Qty],T_Shipments[Part Name],$A61,T_Shipments[Effective_Week],10))</f>
        <v/>
      </c>
      <c r="L61">
        <f>IF(COUNTIF(Material_Detail!$DE:$DE,$A61)&gt;0,IF(ISNUMBER(SEARCH("[済]",INDEX(Material_Detail!$D:$DC,MATCH($A61,Material_Detail!$DE:$DE,0)+1,11))),0,IFERROR(INDEX(Material_Detail!$D:$DC,MATCH($A61,Material_Detail!$DE:$DE,0),11),0)),SUMIFS(T_Shipments[Confirmed_Qty],T_Shipments[Part Name],$A61,T_Shipments[Effective_Week],11))</f>
        <v/>
      </c>
      <c r="M61">
        <f>IF(COUNTIF(Material_Detail!$DE:$DE,$A61)&gt;0,IF(ISNUMBER(SEARCH("[済]",INDEX(Material_Detail!$D:$DC,MATCH($A61,Material_Detail!$DE:$DE,0)+1,12))),0,IFERROR(INDEX(Material_Detail!$D:$DC,MATCH($A61,Material_Detail!$DE:$DE,0),12),0)),SUMIFS(T_Shipments[Confirmed_Qty],T_Shipments[Part Name],$A61,T_Shipments[Effective_Week],12))</f>
        <v/>
      </c>
      <c r="N61">
        <f>IF(COUNTIF(Material_Detail!$DE:$DE,$A61)&gt;0,IF(ISNUMBER(SEARCH("[済]",INDEX(Material_Detail!$D:$DC,MATCH($A61,Material_Detail!$DE:$DE,0)+1,13))),0,IFERROR(INDEX(Material_Detail!$D:$DC,MATCH($A61,Material_Detail!$DE:$DE,0),13),0)),SUMIFS(T_Shipments[Confirmed_Qty],T_Shipments[Part Name],$A61,T_Shipments[Effective_Week],13))</f>
        <v/>
      </c>
      <c r="O61">
        <f>IF(COUNTIF(Material_Detail!$DE:$DE,$A61)&gt;0,IF(ISNUMBER(SEARCH("[済]",INDEX(Material_Detail!$D:$DC,MATCH($A61,Material_Detail!$DE:$DE,0)+1,14))),0,IFERROR(INDEX(Material_Detail!$D:$DC,MATCH($A61,Material_Detail!$DE:$DE,0),14),0)),SUMIFS(T_Shipments[Confirmed_Qty],T_Shipments[Part Name],$A61,T_Shipments[Effective_Week],14))</f>
        <v/>
      </c>
      <c r="P61">
        <f>IF(COUNTIF(Material_Detail!$DE:$DE,$A61)&gt;0,IF(ISNUMBER(SEARCH("[済]",INDEX(Material_Detail!$D:$DC,MATCH($A61,Material_Detail!$DE:$DE,0)+1,15))),0,IFERROR(INDEX(Material_Detail!$D:$DC,MATCH($A61,Material_Detail!$DE:$DE,0),15),0)),SUMIFS(T_Shipments[Confirmed_Qty],T_Shipments[Part Name],$A61,T_Shipments[Effective_Week],15))</f>
        <v/>
      </c>
      <c r="Q61">
        <f>IF(COUNTIF(Material_Detail!$DE:$DE,$A61)&gt;0,IF(ISNUMBER(SEARCH("[済]",INDEX(Material_Detail!$D:$DC,MATCH($A61,Material_Detail!$DE:$DE,0)+1,16))),0,IFERROR(INDEX(Material_Detail!$D:$DC,MATCH($A61,Material_Detail!$DE:$DE,0),16),0)),SUMIFS(T_Shipments[Confirmed_Qty],T_Shipments[Part Name],$A61,T_Shipments[Effective_Week],16))</f>
        <v/>
      </c>
      <c r="R61">
        <f>IF(COUNTIF(Material_Detail!$DE:$DE,$A61)&gt;0,IF(ISNUMBER(SEARCH("[済]",INDEX(Material_Detail!$D:$DC,MATCH($A61,Material_Detail!$DE:$DE,0)+1,17))),0,IFERROR(INDEX(Material_Detail!$D:$DC,MATCH($A61,Material_Detail!$DE:$DE,0),17),0)),SUMIFS(T_Shipments[Confirmed_Qty],T_Shipments[Part Name],$A61,T_Shipments[Effective_Week],17))</f>
        <v/>
      </c>
      <c r="S61">
        <f>IF(COUNTIF(Material_Detail!$DE:$DE,$A61)&gt;0,IF(ISNUMBER(SEARCH("[済]",INDEX(Material_Detail!$D:$DC,MATCH($A61,Material_Detail!$DE:$DE,0)+1,18))),0,IFERROR(INDEX(Material_Detail!$D:$DC,MATCH($A61,Material_Detail!$DE:$DE,0),18),0)),SUMIFS(T_Shipments[Confirmed_Qty],T_Shipments[Part Name],$A61,T_Shipments[Effective_Week],18))</f>
        <v/>
      </c>
      <c r="T61">
        <f>IF(COUNTIF(Material_Detail!$DE:$DE,$A61)&gt;0,IF(ISNUMBER(SEARCH("[済]",INDEX(Material_Detail!$D:$DC,MATCH($A61,Material_Detail!$DE:$DE,0)+1,19))),0,IFERROR(INDEX(Material_Detail!$D:$DC,MATCH($A61,Material_Detail!$DE:$DE,0),19),0)),SUMIFS(T_Shipments[Confirmed_Qty],T_Shipments[Part Name],$A61,T_Shipments[Effective_Week],19))</f>
        <v/>
      </c>
      <c r="U61">
        <f>IF(COUNTIF(Material_Detail!$DE:$DE,$A61)&gt;0,IF(ISNUMBER(SEARCH("[済]",INDEX(Material_Detail!$D:$DC,MATCH($A61,Material_Detail!$DE:$DE,0)+1,20))),0,IFERROR(INDEX(Material_Detail!$D:$DC,MATCH($A61,Material_Detail!$DE:$DE,0),20),0)),SUMIFS(T_Shipments[Confirmed_Qty],T_Shipments[Part Name],$A61,T_Shipments[Effective_Week],20))</f>
        <v/>
      </c>
      <c r="V61">
        <f>IF(COUNTIF(Material_Detail!$DE:$DE,$A61)&gt;0,IF(ISNUMBER(SEARCH("[済]",INDEX(Material_Detail!$D:$DC,MATCH($A61,Material_Detail!$DE:$DE,0)+1,21))),0,IFERROR(INDEX(Material_Detail!$D:$DC,MATCH($A61,Material_Detail!$DE:$DE,0),21),0)),SUMIFS(T_Shipments[Confirmed_Qty],T_Shipments[Part Name],$A61,T_Shipments[Effective_Week],21))</f>
        <v/>
      </c>
      <c r="W61">
        <f>IF(COUNTIF(Material_Detail!$DE:$DE,$A61)&gt;0,IF(ISNUMBER(SEARCH("[済]",INDEX(Material_Detail!$D:$DC,MATCH($A61,Material_Detail!$DE:$DE,0)+1,22))),0,IFERROR(INDEX(Material_Detail!$D:$DC,MATCH($A61,Material_Detail!$DE:$DE,0),22),0)),SUMIFS(T_Shipments[Confirmed_Qty],T_Shipments[Part Name],$A61,T_Shipments[Effective_Week],22))</f>
        <v/>
      </c>
      <c r="X61">
        <f>IF(COUNTIF(Material_Detail!$DE:$DE,$A61)&gt;0,IF(ISNUMBER(SEARCH("[済]",INDEX(Material_Detail!$D:$DC,MATCH($A61,Material_Detail!$DE:$DE,0)+1,23))),0,IFERROR(INDEX(Material_Detail!$D:$DC,MATCH($A61,Material_Detail!$DE:$DE,0),23),0)),SUMIFS(T_Shipments[Confirmed_Qty],T_Shipments[Part Name],$A61,T_Shipments[Effective_Week],23))</f>
        <v/>
      </c>
      <c r="Y61">
        <f>IF(COUNTIF(Material_Detail!$DE:$DE,$A61)&gt;0,IF(ISNUMBER(SEARCH("[済]",INDEX(Material_Detail!$D:$DC,MATCH($A61,Material_Detail!$DE:$DE,0)+1,24))),0,IFERROR(INDEX(Material_Detail!$D:$DC,MATCH($A61,Material_Detail!$DE:$DE,0),24),0)),SUMIFS(T_Shipments[Confirmed_Qty],T_Shipments[Part Name],$A61,T_Shipments[Effective_Week],24))</f>
        <v/>
      </c>
      <c r="Z61">
        <f>IF(COUNTIF(Material_Detail!$DE:$DE,$A61)&gt;0,IF(ISNUMBER(SEARCH("[済]",INDEX(Material_Detail!$D:$DC,MATCH($A61,Material_Detail!$DE:$DE,0)+1,25))),0,IFERROR(INDEX(Material_Detail!$D:$DC,MATCH($A61,Material_Detail!$DE:$DE,0),25),0)),SUMIFS(T_Shipments[Confirmed_Qty],T_Shipments[Part Name],$A61,T_Shipments[Effective_Week],25))</f>
        <v/>
      </c>
      <c r="AA61">
        <f>IF(COUNTIF(Material_Detail!$DE:$DE,$A61)&gt;0,IF(ISNUMBER(SEARCH("[済]",INDEX(Material_Detail!$D:$DC,MATCH($A61,Material_Detail!$DE:$DE,0)+1,26))),0,IFERROR(INDEX(Material_Detail!$D:$DC,MATCH($A61,Material_Detail!$DE:$DE,0),26),0)),SUMIFS(T_Shipments[Confirmed_Qty],T_Shipments[Part Name],$A61,T_Shipments[Effective_Week],26))</f>
        <v/>
      </c>
      <c r="AB61">
        <f>IF(COUNTIF(Material_Detail!$DE:$DE,$A61)&gt;0,IF(ISNUMBER(SEARCH("[済]",INDEX(Material_Detail!$D:$DC,MATCH($A61,Material_Detail!$DE:$DE,0)+1,27))),0,IFERROR(INDEX(Material_Detail!$D:$DC,MATCH($A61,Material_Detail!$DE:$DE,0),27),0)),SUMIFS(T_Shipments[Confirmed_Qty],T_Shipments[Part Name],$A61,T_Shipments[Effective_Week],27))</f>
        <v/>
      </c>
      <c r="AC61">
        <f>IF(COUNTIF(Material_Detail!$DE:$DE,$A61)&gt;0,IF(ISNUMBER(SEARCH("[済]",INDEX(Material_Detail!$D:$DC,MATCH($A61,Material_Detail!$DE:$DE,0)+1,28))),0,IFERROR(INDEX(Material_Detail!$D:$DC,MATCH($A61,Material_Detail!$DE:$DE,0),28),0)),SUMIFS(T_Shipments[Confirmed_Qty],T_Shipments[Part Name],$A61,T_Shipments[Effective_Week],28))</f>
        <v/>
      </c>
      <c r="AD61">
        <f>IF(COUNTIF(Material_Detail!$DE:$DE,$A61)&gt;0,IF(ISNUMBER(SEARCH("[済]",INDEX(Material_Detail!$D:$DC,MATCH($A61,Material_Detail!$DE:$DE,0)+1,29))),0,IFERROR(INDEX(Material_Detail!$D:$DC,MATCH($A61,Material_Detail!$DE:$DE,0),29),0)),SUMIFS(T_Shipments[Confirmed_Qty],T_Shipments[Part Name],$A61,T_Shipments[Effective_Week],29))</f>
        <v/>
      </c>
      <c r="AE61">
        <f>IF(COUNTIF(Material_Detail!$DE:$DE,$A61)&gt;0,IF(ISNUMBER(SEARCH("[済]",INDEX(Material_Detail!$D:$DC,MATCH($A61,Material_Detail!$DE:$DE,0)+1,30))),0,IFERROR(INDEX(Material_Detail!$D:$DC,MATCH($A61,Material_Detail!$DE:$DE,0),30),0)),SUMIFS(T_Shipments[Confirmed_Qty],T_Shipments[Part Name],$A61,T_Shipments[Effective_Week],30))</f>
        <v/>
      </c>
      <c r="AF61">
        <f>IF(COUNTIF(Material_Detail!$DE:$DE,$A61)&gt;0,IF(ISNUMBER(SEARCH("[済]",INDEX(Material_Detail!$D:$DC,MATCH($A61,Material_Detail!$DE:$DE,0)+1,31))),0,IFERROR(INDEX(Material_Detail!$D:$DC,MATCH($A61,Material_Detail!$DE:$DE,0),31),0)),SUMIFS(T_Shipments[Confirmed_Qty],T_Shipments[Part Name],$A61,T_Shipments[Effective_Week],31))</f>
        <v/>
      </c>
      <c r="AG61">
        <f>IF(COUNTIF(Material_Detail!$DE:$DE,$A61)&gt;0,IF(ISNUMBER(SEARCH("[済]",INDEX(Material_Detail!$D:$DC,MATCH($A61,Material_Detail!$DE:$DE,0)+1,32))),0,IFERROR(INDEX(Material_Detail!$D:$DC,MATCH($A61,Material_Detail!$DE:$DE,0),32),0)),SUMIFS(T_Shipments[Confirmed_Qty],T_Shipments[Part Name],$A61,T_Shipments[Effective_Week],32))</f>
        <v/>
      </c>
      <c r="AH61">
        <f>IF(COUNTIF(Material_Detail!$DE:$DE,$A61)&gt;0,IF(ISNUMBER(SEARCH("[済]",INDEX(Material_Detail!$D:$DC,MATCH($A61,Material_Detail!$DE:$DE,0)+1,33))),0,IFERROR(INDEX(Material_Detail!$D:$DC,MATCH($A61,Material_Detail!$DE:$DE,0),33),0)),SUMIFS(T_Shipments[Confirmed_Qty],T_Shipments[Part Name],$A61,T_Shipments[Effective_Week],33))</f>
        <v/>
      </c>
      <c r="AI61">
        <f>IF(COUNTIF(Material_Detail!$DE:$DE,$A61)&gt;0,IF(ISNUMBER(SEARCH("[済]",INDEX(Material_Detail!$D:$DC,MATCH($A61,Material_Detail!$DE:$DE,0)+1,34))),0,IFERROR(INDEX(Material_Detail!$D:$DC,MATCH($A61,Material_Detail!$DE:$DE,0),34),0)),SUMIFS(T_Shipments[Confirmed_Qty],T_Shipments[Part Name],$A61,T_Shipments[Effective_Week],34))</f>
        <v/>
      </c>
      <c r="AJ61">
        <f>IF(COUNTIF(Material_Detail!$DE:$DE,$A61)&gt;0,IF(ISNUMBER(SEARCH("[済]",INDEX(Material_Detail!$D:$DC,MATCH($A61,Material_Detail!$DE:$DE,0)+1,35))),0,IFERROR(INDEX(Material_Detail!$D:$DC,MATCH($A61,Material_Detail!$DE:$DE,0),35),0)),SUMIFS(T_Shipments[Confirmed_Qty],T_Shipments[Part Name],$A61,T_Shipments[Effective_Week],35))</f>
        <v/>
      </c>
      <c r="AK61">
        <f>IF(COUNTIF(Material_Detail!$DE:$DE,$A61)&gt;0,IF(ISNUMBER(SEARCH("[済]",INDEX(Material_Detail!$D:$DC,MATCH($A61,Material_Detail!$DE:$DE,0)+1,36))),0,IFERROR(INDEX(Material_Detail!$D:$DC,MATCH($A61,Material_Detail!$DE:$DE,0),36),0)),SUMIFS(T_Shipments[Confirmed_Qty],T_Shipments[Part Name],$A61,T_Shipments[Effective_Week],36))</f>
        <v/>
      </c>
      <c r="AL61">
        <f>IF(COUNTIF(Material_Detail!$DE:$DE,$A61)&gt;0,IF(ISNUMBER(SEARCH("[済]",INDEX(Material_Detail!$D:$DC,MATCH($A61,Material_Detail!$DE:$DE,0)+1,37))),0,IFERROR(INDEX(Material_Detail!$D:$DC,MATCH($A61,Material_Detail!$DE:$DE,0),37),0)),SUMIFS(T_Shipments[Confirmed_Qty],T_Shipments[Part Name],$A61,T_Shipments[Effective_Week],37))</f>
        <v/>
      </c>
      <c r="AM61">
        <f>IF(COUNTIF(Material_Detail!$DE:$DE,$A61)&gt;0,IF(ISNUMBER(SEARCH("[済]",INDEX(Material_Detail!$D:$DC,MATCH($A61,Material_Detail!$DE:$DE,0)+1,38))),0,IFERROR(INDEX(Material_Detail!$D:$DC,MATCH($A61,Material_Detail!$DE:$DE,0),38),0)),SUMIFS(T_Shipments[Confirmed_Qty],T_Shipments[Part Name],$A61,T_Shipments[Effective_Week],38))</f>
        <v/>
      </c>
      <c r="AN61">
        <f>IF(COUNTIF(Material_Detail!$DE:$DE,$A61)&gt;0,IF(ISNUMBER(SEARCH("[済]",INDEX(Material_Detail!$D:$DC,MATCH($A61,Material_Detail!$DE:$DE,0)+1,39))),0,IFERROR(INDEX(Material_Detail!$D:$DC,MATCH($A61,Material_Detail!$DE:$DE,0),39),0)),SUMIFS(T_Shipments[Confirmed_Qty],T_Shipments[Part Name],$A61,T_Shipments[Effective_Week],39))</f>
        <v/>
      </c>
      <c r="AO61">
        <f>IF(COUNTIF(Material_Detail!$DE:$DE,$A61)&gt;0,IF(ISNUMBER(SEARCH("[済]",INDEX(Material_Detail!$D:$DC,MATCH($A61,Material_Detail!$DE:$DE,0)+1,40))),0,IFERROR(INDEX(Material_Detail!$D:$DC,MATCH($A61,Material_Detail!$DE:$DE,0),40),0)),SUMIFS(T_Shipments[Confirmed_Qty],T_Shipments[Part Name],$A61,T_Shipments[Effective_Week],40))</f>
        <v/>
      </c>
      <c r="AP61">
        <f>IF(COUNTIF(Material_Detail!$DE:$DE,$A61)&gt;0,IF(ISNUMBER(SEARCH("[済]",INDEX(Material_Detail!$D:$DC,MATCH($A61,Material_Detail!$DE:$DE,0)+1,41))),0,IFERROR(INDEX(Material_Detail!$D:$DC,MATCH($A61,Material_Detail!$DE:$DE,0),41),0)),SUMIFS(T_Shipments[Confirmed_Qty],T_Shipments[Part Name],$A61,T_Shipments[Effective_Week],41))</f>
        <v/>
      </c>
      <c r="AQ61">
        <f>IF(COUNTIF(Material_Detail!$DE:$DE,$A61)&gt;0,IF(ISNUMBER(SEARCH("[済]",INDEX(Material_Detail!$D:$DC,MATCH($A61,Material_Detail!$DE:$DE,0)+1,42))),0,IFERROR(INDEX(Material_Detail!$D:$DC,MATCH($A61,Material_Detail!$DE:$DE,0),42),0)),SUMIFS(T_Shipments[Confirmed_Qty],T_Shipments[Part Name],$A61,T_Shipments[Effective_Week],42))</f>
        <v/>
      </c>
      <c r="AR61">
        <f>IF(COUNTIF(Material_Detail!$DE:$DE,$A61)&gt;0,IF(ISNUMBER(SEARCH("[済]",INDEX(Material_Detail!$D:$DC,MATCH($A61,Material_Detail!$DE:$DE,0)+1,43))),0,IFERROR(INDEX(Material_Detail!$D:$DC,MATCH($A61,Material_Detail!$DE:$DE,0),43),0)),SUMIFS(T_Shipments[Confirmed_Qty],T_Shipments[Part Name],$A61,T_Shipments[Effective_Week],43))</f>
        <v/>
      </c>
      <c r="AS61">
        <f>IF(COUNTIF(Material_Detail!$DE:$DE,$A61)&gt;0,IF(ISNUMBER(SEARCH("[済]",INDEX(Material_Detail!$D:$DC,MATCH($A61,Material_Detail!$DE:$DE,0)+1,44))),0,IFERROR(INDEX(Material_Detail!$D:$DC,MATCH($A61,Material_Detail!$DE:$DE,0),44),0)),SUMIFS(T_Shipments[Confirmed_Qty],T_Shipments[Part Name],$A61,T_Shipments[Effective_Week],44))</f>
        <v/>
      </c>
      <c r="AT61">
        <f>IF(COUNTIF(Material_Detail!$DE:$DE,$A61)&gt;0,IF(ISNUMBER(SEARCH("[済]",INDEX(Material_Detail!$D:$DC,MATCH($A61,Material_Detail!$DE:$DE,0)+1,45))),0,IFERROR(INDEX(Material_Detail!$D:$DC,MATCH($A61,Material_Detail!$DE:$DE,0),45),0)),SUMIFS(T_Shipments[Confirmed_Qty],T_Shipments[Part Name],$A61,T_Shipments[Effective_Week],45))</f>
        <v/>
      </c>
      <c r="AU61">
        <f>IF(COUNTIF(Material_Detail!$DE:$DE,$A61)&gt;0,IF(ISNUMBER(SEARCH("[済]",INDEX(Material_Detail!$D:$DC,MATCH($A61,Material_Detail!$DE:$DE,0)+1,46))),0,IFERROR(INDEX(Material_Detail!$D:$DC,MATCH($A61,Material_Detail!$DE:$DE,0),46),0)),SUMIFS(T_Shipments[Confirmed_Qty],T_Shipments[Part Name],$A61,T_Shipments[Effective_Week],46))</f>
        <v/>
      </c>
      <c r="AV61">
        <f>IF(COUNTIF(Material_Detail!$DE:$DE,$A61)&gt;0,IF(ISNUMBER(SEARCH("[済]",INDEX(Material_Detail!$D:$DC,MATCH($A61,Material_Detail!$DE:$DE,0)+1,47))),0,IFERROR(INDEX(Material_Detail!$D:$DC,MATCH($A61,Material_Detail!$DE:$DE,0),47),0)),SUMIFS(T_Shipments[Confirmed_Qty],T_Shipments[Part Name],$A61,T_Shipments[Effective_Week],47))</f>
        <v/>
      </c>
      <c r="AW61">
        <f>IF(COUNTIF(Material_Detail!$DE:$DE,$A61)&gt;0,IF(ISNUMBER(SEARCH("[済]",INDEX(Material_Detail!$D:$DC,MATCH($A61,Material_Detail!$DE:$DE,0)+1,48))),0,IFERROR(INDEX(Material_Detail!$D:$DC,MATCH($A61,Material_Detail!$DE:$DE,0),48),0)),SUMIFS(T_Shipments[Confirmed_Qty],T_Shipments[Part Name],$A61,T_Shipments[Effective_Week],48))</f>
        <v/>
      </c>
      <c r="AX61">
        <f>IF(COUNTIF(Material_Detail!$DE:$DE,$A61)&gt;0,IF(ISNUMBER(SEARCH("[済]",INDEX(Material_Detail!$D:$DC,MATCH($A61,Material_Detail!$DE:$DE,0)+1,49))),0,IFERROR(INDEX(Material_Detail!$D:$DC,MATCH($A61,Material_Detail!$DE:$DE,0),49),0)),SUMIFS(T_Shipments[Confirmed_Qty],T_Shipments[Part Name],$A61,T_Shipments[Effective_Week],49))</f>
        <v/>
      </c>
      <c r="AY61">
        <f>IF(COUNTIF(Material_Detail!$DE:$DE,$A61)&gt;0,IF(ISNUMBER(SEARCH("[済]",INDEX(Material_Detail!$D:$DC,MATCH($A61,Material_Detail!$DE:$DE,0)+1,50))),0,IFERROR(INDEX(Material_Detail!$D:$DC,MATCH($A61,Material_Detail!$DE:$DE,0),50),0)),SUMIFS(T_Shipments[Confirmed_Qty],T_Shipments[Part Name],$A61,T_Shipments[Effective_Week],50))</f>
        <v/>
      </c>
      <c r="AZ61">
        <f>IF(COUNTIF(Material_Detail!$DE:$DE,$A61)&gt;0,IF(ISNUMBER(SEARCH("[済]",INDEX(Material_Detail!$D:$DC,MATCH($A61,Material_Detail!$DE:$DE,0)+1,51))),0,IFERROR(INDEX(Material_Detail!$D:$DC,MATCH($A61,Material_Detail!$DE:$DE,0),51),0)),SUMIFS(T_Shipments[Confirmed_Qty],T_Shipments[Part Name],$A61,T_Shipments[Effective_Week],51))</f>
        <v/>
      </c>
      <c r="BA61">
        <f>IF(COUNTIF(Material_Detail!$DE:$DE,$A61)&gt;0,IF(ISNUMBER(SEARCH("[済]",INDEX(Material_Detail!$D:$DC,MATCH($A61,Material_Detail!$DE:$DE,0)+1,52))),0,IFERROR(INDEX(Material_Detail!$D:$DC,MATCH($A61,Material_Detail!$DE:$DE,0),52),0)),SUMIFS(T_Shipments[Confirmed_Qty],T_Shipments[Part Name],$A61,T_Shipments[Effective_Week],52))</f>
        <v/>
      </c>
      <c r="BB61">
        <f>IF(COUNTIF(Material_Detail!$DE:$DE,$A61)&gt;0,IF(ISNUMBER(SEARCH("[済]",INDEX(Material_Detail!$D:$DC,MATCH($A61,Material_Detail!$DE:$DE,0)+1,53))),0,IFERROR(INDEX(Material_Detail!$D:$DC,MATCH($A61,Material_Detail!$DE:$DE,0),53),0)),SUMIFS(T_Shipments[Confirmed_Qty],T_Shipments[Part Name],$A61,T_Shipments[Effective_Week],53))</f>
        <v/>
      </c>
      <c r="BC61">
        <f>IF(COUNTIF(Material_Detail!$DE:$DE,$A61)&gt;0,IF(ISNUMBER(SEARCH("[済]",INDEX(Material_Detail!$D:$DC,MATCH($A61,Material_Detail!$DE:$DE,0)+1,54))),0,IFERROR(INDEX(Material_Detail!$D:$DC,MATCH($A61,Material_Detail!$DE:$DE,0),54),0)),SUMIFS(T_Shipments[Confirmed_Qty],T_Shipments[Part Name],$A61,T_Shipments[Effective_Week],54))</f>
        <v/>
      </c>
      <c r="BD61">
        <f>IF(COUNTIF(Material_Detail!$DE:$DE,$A61)&gt;0,IF(ISNUMBER(SEARCH("[済]",INDEX(Material_Detail!$D:$DC,MATCH($A61,Material_Detail!$DE:$DE,0)+1,55))),0,IFERROR(INDEX(Material_Detail!$D:$DC,MATCH($A61,Material_Detail!$DE:$DE,0),55),0)),SUMIFS(T_Shipments[Confirmed_Qty],T_Shipments[Part Name],$A61,T_Shipments[Effective_Week],55))</f>
        <v/>
      </c>
      <c r="BE61">
        <f>IF(COUNTIF(Material_Detail!$DE:$DE,$A61)&gt;0,IF(ISNUMBER(SEARCH("[済]",INDEX(Material_Detail!$D:$DC,MATCH($A61,Material_Detail!$DE:$DE,0)+1,56))),0,IFERROR(INDEX(Material_Detail!$D:$DC,MATCH($A61,Material_Detail!$DE:$DE,0),56),0)),SUMIFS(T_Shipments[Confirmed_Qty],T_Shipments[Part Name],$A61,T_Shipments[Effective_Week],56))</f>
        <v/>
      </c>
      <c r="BF61">
        <f>IF(COUNTIF(Material_Detail!$DE:$DE,$A61)&gt;0,IF(ISNUMBER(SEARCH("[済]",INDEX(Material_Detail!$D:$DC,MATCH($A61,Material_Detail!$DE:$DE,0)+1,57))),0,IFERROR(INDEX(Material_Detail!$D:$DC,MATCH($A61,Material_Detail!$DE:$DE,0),57),0)),SUMIFS(T_Shipments[Confirmed_Qty],T_Shipments[Part Name],$A61,T_Shipments[Effective_Week],57))</f>
        <v/>
      </c>
      <c r="BG61">
        <f>IF(COUNTIF(Material_Detail!$DE:$DE,$A61)&gt;0,IF(ISNUMBER(SEARCH("[済]",INDEX(Material_Detail!$D:$DC,MATCH($A61,Material_Detail!$DE:$DE,0)+1,58))),0,IFERROR(INDEX(Material_Detail!$D:$DC,MATCH($A61,Material_Detail!$DE:$DE,0),58),0)),SUMIFS(T_Shipments[Confirmed_Qty],T_Shipments[Part Name],$A61,T_Shipments[Effective_Week],58))</f>
        <v/>
      </c>
      <c r="BH61">
        <f>IF(COUNTIF(Material_Detail!$DE:$DE,$A61)&gt;0,IF(ISNUMBER(SEARCH("[済]",INDEX(Material_Detail!$D:$DC,MATCH($A61,Material_Detail!$DE:$DE,0)+1,59))),0,IFERROR(INDEX(Material_Detail!$D:$DC,MATCH($A61,Material_Detail!$DE:$DE,0),59),0)),SUMIFS(T_Shipments[Confirmed_Qty],T_Shipments[Part Name],$A61,T_Shipments[Effective_Week],59))</f>
        <v/>
      </c>
      <c r="BI61">
        <f>IF(COUNTIF(Material_Detail!$DE:$DE,$A61)&gt;0,IF(ISNUMBER(SEARCH("[済]",INDEX(Material_Detail!$D:$DC,MATCH($A61,Material_Detail!$DE:$DE,0)+1,60))),0,IFERROR(INDEX(Material_Detail!$D:$DC,MATCH($A61,Material_Detail!$DE:$DE,0),60),0)),SUMIFS(T_Shipments[Confirmed_Qty],T_Shipments[Part Name],$A61,T_Shipments[Effective_Week],60))</f>
        <v/>
      </c>
      <c r="BJ61">
        <f>IF(COUNTIF(Material_Detail!$DE:$DE,$A61)&gt;0,IF(ISNUMBER(SEARCH("[済]",INDEX(Material_Detail!$D:$DC,MATCH($A61,Material_Detail!$DE:$DE,0)+1,61))),0,IFERROR(INDEX(Material_Detail!$D:$DC,MATCH($A61,Material_Detail!$DE:$DE,0),61),0)),SUMIFS(T_Shipments[Confirmed_Qty],T_Shipments[Part Name],$A61,T_Shipments[Effective_Week],61))</f>
        <v/>
      </c>
      <c r="BK61">
        <f>IF(COUNTIF(Material_Detail!$DE:$DE,$A61)&gt;0,IF(ISNUMBER(SEARCH("[済]",INDEX(Material_Detail!$D:$DC,MATCH($A61,Material_Detail!$DE:$DE,0)+1,62))),0,IFERROR(INDEX(Material_Detail!$D:$DC,MATCH($A61,Material_Detail!$DE:$DE,0),62),0)),SUMIFS(T_Shipments[Confirmed_Qty],T_Shipments[Part Name],$A61,T_Shipments[Effective_Week],62))</f>
        <v/>
      </c>
      <c r="BL61">
        <f>IF(COUNTIF(Material_Detail!$DE:$DE,$A61)&gt;0,IF(ISNUMBER(SEARCH("[済]",INDEX(Material_Detail!$D:$DC,MATCH($A61,Material_Detail!$DE:$DE,0)+1,63))),0,IFERROR(INDEX(Material_Detail!$D:$DC,MATCH($A61,Material_Detail!$DE:$DE,0),63),0)),SUMIFS(T_Shipments[Confirmed_Qty],T_Shipments[Part Name],$A61,T_Shipments[Effective_Week],63))</f>
        <v/>
      </c>
      <c r="BM61">
        <f>IF(COUNTIF(Material_Detail!$DE:$DE,$A61)&gt;0,IF(ISNUMBER(SEARCH("[済]",INDEX(Material_Detail!$D:$DC,MATCH($A61,Material_Detail!$DE:$DE,0)+1,64))),0,IFERROR(INDEX(Material_Detail!$D:$DC,MATCH($A61,Material_Detail!$DE:$DE,0),64),0)),SUMIFS(T_Shipments[Confirmed_Qty],T_Shipments[Part Name],$A61,T_Shipments[Effective_Week],64))</f>
        <v/>
      </c>
      <c r="BN61">
        <f>IF(COUNTIF(Material_Detail!$DE:$DE,$A61)&gt;0,IF(ISNUMBER(SEARCH("[済]",INDEX(Material_Detail!$D:$DC,MATCH($A61,Material_Detail!$DE:$DE,0)+1,65))),0,IFERROR(INDEX(Material_Detail!$D:$DC,MATCH($A61,Material_Detail!$DE:$DE,0),65),0)),SUMIFS(T_Shipments[Confirmed_Qty],T_Shipments[Part Name],$A61,T_Shipments[Effective_Week],65))</f>
        <v/>
      </c>
      <c r="BO61">
        <f>IF(COUNTIF(Material_Detail!$DE:$DE,$A61)&gt;0,IF(ISNUMBER(SEARCH("[済]",INDEX(Material_Detail!$D:$DC,MATCH($A61,Material_Detail!$DE:$DE,0)+1,66))),0,IFERROR(INDEX(Material_Detail!$D:$DC,MATCH($A61,Material_Detail!$DE:$DE,0),66),0)),SUMIFS(T_Shipments[Confirmed_Qty],T_Shipments[Part Name],$A61,T_Shipments[Effective_Week],66))</f>
        <v/>
      </c>
      <c r="BP61">
        <f>IF(COUNTIF(Material_Detail!$DE:$DE,$A61)&gt;0,IF(ISNUMBER(SEARCH("[済]",INDEX(Material_Detail!$D:$DC,MATCH($A61,Material_Detail!$DE:$DE,0)+1,67))),0,IFERROR(INDEX(Material_Detail!$D:$DC,MATCH($A61,Material_Detail!$DE:$DE,0),67),0)),SUMIFS(T_Shipments[Confirmed_Qty],T_Shipments[Part Name],$A61,T_Shipments[Effective_Week],67))</f>
        <v/>
      </c>
      <c r="BQ61">
        <f>IF(COUNTIF(Material_Detail!$DE:$DE,$A61)&gt;0,IF(ISNUMBER(SEARCH("[済]",INDEX(Material_Detail!$D:$DC,MATCH($A61,Material_Detail!$DE:$DE,0)+1,68))),0,IFERROR(INDEX(Material_Detail!$D:$DC,MATCH($A61,Material_Detail!$DE:$DE,0),68),0)),SUMIFS(T_Shipments[Confirmed_Qty],T_Shipments[Part Name],$A61,T_Shipments[Effective_Week],68))</f>
        <v/>
      </c>
      <c r="BR61">
        <f>IF(COUNTIF(Material_Detail!$DE:$DE,$A61)&gt;0,IF(ISNUMBER(SEARCH("[済]",INDEX(Material_Detail!$D:$DC,MATCH($A61,Material_Detail!$DE:$DE,0)+1,69))),0,IFERROR(INDEX(Material_Detail!$D:$DC,MATCH($A61,Material_Detail!$DE:$DE,0),69),0)),SUMIFS(T_Shipments[Confirmed_Qty],T_Shipments[Part Name],$A61,T_Shipments[Effective_Week],69))</f>
        <v/>
      </c>
      <c r="BS61">
        <f>IF(COUNTIF(Material_Detail!$DE:$DE,$A61)&gt;0,IF(ISNUMBER(SEARCH("[済]",INDEX(Material_Detail!$D:$DC,MATCH($A61,Material_Detail!$DE:$DE,0)+1,70))),0,IFERROR(INDEX(Material_Detail!$D:$DC,MATCH($A61,Material_Detail!$DE:$DE,0),70),0)),SUMIFS(T_Shipments[Confirmed_Qty],T_Shipments[Part Name],$A61,T_Shipments[Effective_Week],70))</f>
        <v/>
      </c>
      <c r="BT61">
        <f>IF(COUNTIF(Material_Detail!$DE:$DE,$A61)&gt;0,IF(ISNUMBER(SEARCH("[済]",INDEX(Material_Detail!$D:$DC,MATCH($A61,Material_Detail!$DE:$DE,0)+1,71))),0,IFERROR(INDEX(Material_Detail!$D:$DC,MATCH($A61,Material_Detail!$DE:$DE,0),71),0)),SUMIFS(T_Shipments[Confirmed_Qty],T_Shipments[Part Name],$A61,T_Shipments[Effective_Week],71))</f>
        <v/>
      </c>
      <c r="BU61">
        <f>IF(COUNTIF(Material_Detail!$DE:$DE,$A61)&gt;0,IF(ISNUMBER(SEARCH("[済]",INDEX(Material_Detail!$D:$DC,MATCH($A61,Material_Detail!$DE:$DE,0)+1,72))),0,IFERROR(INDEX(Material_Detail!$D:$DC,MATCH($A61,Material_Detail!$DE:$DE,0),72),0)),SUMIFS(T_Shipments[Confirmed_Qty],T_Shipments[Part Name],$A61,T_Shipments[Effective_Week],72))</f>
        <v/>
      </c>
      <c r="BV61">
        <f>IF(COUNTIF(Material_Detail!$DE:$DE,$A61)&gt;0,IF(ISNUMBER(SEARCH("[済]",INDEX(Material_Detail!$D:$DC,MATCH($A61,Material_Detail!$DE:$DE,0)+1,73))),0,IFERROR(INDEX(Material_Detail!$D:$DC,MATCH($A61,Material_Detail!$DE:$DE,0),73),0)),SUMIFS(T_Shipments[Confirmed_Qty],T_Shipments[Part Name],$A61,T_Shipments[Effective_Week],73))</f>
        <v/>
      </c>
      <c r="BW61">
        <f>IF(COUNTIF(Material_Detail!$DE:$DE,$A61)&gt;0,IF(ISNUMBER(SEARCH("[済]",INDEX(Material_Detail!$D:$DC,MATCH($A61,Material_Detail!$DE:$DE,0)+1,74))),0,IFERROR(INDEX(Material_Detail!$D:$DC,MATCH($A61,Material_Detail!$DE:$DE,0),74),0)),SUMIFS(T_Shipments[Confirmed_Qty],T_Shipments[Part Name],$A61,T_Shipments[Effective_Week],74))</f>
        <v/>
      </c>
      <c r="BX61">
        <f>IF(COUNTIF(Material_Detail!$DE:$DE,$A61)&gt;0,IF(ISNUMBER(SEARCH("[済]",INDEX(Material_Detail!$D:$DC,MATCH($A61,Material_Detail!$DE:$DE,0)+1,75))),0,IFERROR(INDEX(Material_Detail!$D:$DC,MATCH($A61,Material_Detail!$DE:$DE,0),75),0)),SUMIFS(T_Shipments[Confirmed_Qty],T_Shipments[Part Name],$A61,T_Shipments[Effective_Week],75))</f>
        <v/>
      </c>
      <c r="BY61">
        <f>IF(COUNTIF(Material_Detail!$DE:$DE,$A61)&gt;0,IF(ISNUMBER(SEARCH("[済]",INDEX(Material_Detail!$D:$DC,MATCH($A61,Material_Detail!$DE:$DE,0)+1,76))),0,IFERROR(INDEX(Material_Detail!$D:$DC,MATCH($A61,Material_Detail!$DE:$DE,0),76),0)),SUMIFS(T_Shipments[Confirmed_Qty],T_Shipments[Part Name],$A61,T_Shipments[Effective_Week],76))</f>
        <v/>
      </c>
      <c r="BZ61">
        <f>IF(COUNTIF(Material_Detail!$DE:$DE,$A61)&gt;0,IF(ISNUMBER(SEARCH("[済]",INDEX(Material_Detail!$D:$DC,MATCH($A61,Material_Detail!$DE:$DE,0)+1,77))),0,IFERROR(INDEX(Material_Detail!$D:$DC,MATCH($A61,Material_Detail!$DE:$DE,0),77),0)),SUMIFS(T_Shipments[Confirmed_Qty],T_Shipments[Part Name],$A61,T_Shipments[Effective_Week],77))</f>
        <v/>
      </c>
      <c r="CA61">
        <f>IF(COUNTIF(Material_Detail!$DE:$DE,$A61)&gt;0,IF(ISNUMBER(SEARCH("[済]",INDEX(Material_Detail!$D:$DC,MATCH($A61,Material_Detail!$DE:$DE,0)+1,78))),0,IFERROR(INDEX(Material_Detail!$D:$DC,MATCH($A61,Material_Detail!$DE:$DE,0),78),0)),SUMIFS(T_Shipments[Confirmed_Qty],T_Shipments[Part Name],$A61,T_Shipments[Effective_Week],78))</f>
        <v/>
      </c>
      <c r="CB61">
        <f>IF(COUNTIF(Material_Detail!$DE:$DE,$A61)&gt;0,IF(ISNUMBER(SEARCH("[済]",INDEX(Material_Detail!$D:$DC,MATCH($A61,Material_Detail!$DE:$DE,0)+1,79))),0,IFERROR(INDEX(Material_Detail!$D:$DC,MATCH($A61,Material_Detail!$DE:$DE,0),79),0)),SUMIFS(T_Shipments[Confirmed_Qty],T_Shipments[Part Name],$A61,T_Shipments[Effective_Week],79))</f>
        <v/>
      </c>
      <c r="CC61">
        <f>IF(COUNTIF(Material_Detail!$DE:$DE,$A61)&gt;0,IF(ISNUMBER(SEARCH("[済]",INDEX(Material_Detail!$D:$DC,MATCH($A61,Material_Detail!$DE:$DE,0)+1,80))),0,IFERROR(INDEX(Material_Detail!$D:$DC,MATCH($A61,Material_Detail!$DE:$DE,0),80),0)),SUMIFS(T_Shipments[Confirmed_Qty],T_Shipments[Part Name],$A61,T_Shipments[Effective_Week],80))</f>
        <v/>
      </c>
      <c r="CD61">
        <f>IF(COUNTIF(Material_Detail!$DE:$DE,$A61)&gt;0,IF(ISNUMBER(SEARCH("[済]",INDEX(Material_Detail!$D:$DC,MATCH($A61,Material_Detail!$DE:$DE,0)+1,81))),0,IFERROR(INDEX(Material_Detail!$D:$DC,MATCH($A61,Material_Detail!$DE:$DE,0),81),0)),SUMIFS(T_Shipments[Confirmed_Qty],T_Shipments[Part Name],$A61,T_Shipments[Effective_Week],81))</f>
        <v/>
      </c>
      <c r="CE61">
        <f>IF(COUNTIF(Material_Detail!$DE:$DE,$A61)&gt;0,IF(ISNUMBER(SEARCH("[済]",INDEX(Material_Detail!$D:$DC,MATCH($A61,Material_Detail!$DE:$DE,0)+1,82))),0,IFERROR(INDEX(Material_Detail!$D:$DC,MATCH($A61,Material_Detail!$DE:$DE,0),82),0)),SUMIFS(T_Shipments[Confirmed_Qty],T_Shipments[Part Name],$A61,T_Shipments[Effective_Week],82))</f>
        <v/>
      </c>
      <c r="CF61">
        <f>IF(COUNTIF(Material_Detail!$DE:$DE,$A61)&gt;0,IF(ISNUMBER(SEARCH("[済]",INDEX(Material_Detail!$D:$DC,MATCH($A61,Material_Detail!$DE:$DE,0)+1,83))),0,IFERROR(INDEX(Material_Detail!$D:$DC,MATCH($A61,Material_Detail!$DE:$DE,0),83),0)),SUMIFS(T_Shipments[Confirmed_Qty],T_Shipments[Part Name],$A61,T_Shipments[Effective_Week],83))</f>
        <v/>
      </c>
      <c r="CG61">
        <f>IF(COUNTIF(Material_Detail!$DE:$DE,$A61)&gt;0,IF(ISNUMBER(SEARCH("[済]",INDEX(Material_Detail!$D:$DC,MATCH($A61,Material_Detail!$DE:$DE,0)+1,84))),0,IFERROR(INDEX(Material_Detail!$D:$DC,MATCH($A61,Material_Detail!$DE:$DE,0),84),0)),SUMIFS(T_Shipments[Confirmed_Qty],T_Shipments[Part Name],$A61,T_Shipments[Effective_Week],84))</f>
        <v/>
      </c>
      <c r="CH61">
        <f>IF(COUNTIF(Material_Detail!$DE:$DE,$A61)&gt;0,IF(ISNUMBER(SEARCH("[済]",INDEX(Material_Detail!$D:$DC,MATCH($A61,Material_Detail!$DE:$DE,0)+1,85))),0,IFERROR(INDEX(Material_Detail!$D:$DC,MATCH($A61,Material_Detail!$DE:$DE,0),85),0)),SUMIFS(T_Shipments[Confirmed_Qty],T_Shipments[Part Name],$A61,T_Shipments[Effective_Week],85))</f>
        <v/>
      </c>
      <c r="CI61">
        <f>IF(COUNTIF(Material_Detail!$DE:$DE,$A61)&gt;0,IF(ISNUMBER(SEARCH("[済]",INDEX(Material_Detail!$D:$DC,MATCH($A61,Material_Detail!$DE:$DE,0)+1,86))),0,IFERROR(INDEX(Material_Detail!$D:$DC,MATCH($A61,Material_Detail!$DE:$DE,0),86),0)),SUMIFS(T_Shipments[Confirmed_Qty],T_Shipments[Part Name],$A61,T_Shipments[Effective_Week],86))</f>
        <v/>
      </c>
      <c r="CJ61">
        <f>IF(COUNTIF(Material_Detail!$DE:$DE,$A61)&gt;0,IF(ISNUMBER(SEARCH("[済]",INDEX(Material_Detail!$D:$DC,MATCH($A61,Material_Detail!$DE:$DE,0)+1,87))),0,IFERROR(INDEX(Material_Detail!$D:$DC,MATCH($A61,Material_Detail!$DE:$DE,0),87),0)),SUMIFS(T_Shipments[Confirmed_Qty],T_Shipments[Part Name],$A61,T_Shipments[Effective_Week],87))</f>
        <v/>
      </c>
      <c r="CK61">
        <f>IF(COUNTIF(Material_Detail!$DE:$DE,$A61)&gt;0,IF(ISNUMBER(SEARCH("[済]",INDEX(Material_Detail!$D:$DC,MATCH($A61,Material_Detail!$DE:$DE,0)+1,88))),0,IFERROR(INDEX(Material_Detail!$D:$DC,MATCH($A61,Material_Detail!$DE:$DE,0),88),0)),SUMIFS(T_Shipments[Confirmed_Qty],T_Shipments[Part Name],$A61,T_Shipments[Effective_Week],88))</f>
        <v/>
      </c>
      <c r="CL61">
        <f>IF(COUNTIF(Material_Detail!$DE:$DE,$A61)&gt;0,IF(ISNUMBER(SEARCH("[済]",INDEX(Material_Detail!$D:$DC,MATCH($A61,Material_Detail!$DE:$DE,0)+1,89))),0,IFERROR(INDEX(Material_Detail!$D:$DC,MATCH($A61,Material_Detail!$DE:$DE,0),89),0)),SUMIFS(T_Shipments[Confirmed_Qty],T_Shipments[Part Name],$A61,T_Shipments[Effective_Week],89))</f>
        <v/>
      </c>
      <c r="CM61">
        <f>IF(COUNTIF(Material_Detail!$DE:$DE,$A61)&gt;0,IF(ISNUMBER(SEARCH("[済]",INDEX(Material_Detail!$D:$DC,MATCH($A61,Material_Detail!$DE:$DE,0)+1,90))),0,IFERROR(INDEX(Material_Detail!$D:$DC,MATCH($A61,Material_Detail!$DE:$DE,0),90),0)),SUMIFS(T_Shipments[Confirmed_Qty],T_Shipments[Part Name],$A61,T_Shipments[Effective_Week],90))</f>
        <v/>
      </c>
      <c r="CN61">
        <f>IF(COUNTIF(Material_Detail!$DE:$DE,$A61)&gt;0,IF(ISNUMBER(SEARCH("[済]",INDEX(Material_Detail!$D:$DC,MATCH($A61,Material_Detail!$DE:$DE,0)+1,91))),0,IFERROR(INDEX(Material_Detail!$D:$DC,MATCH($A61,Material_Detail!$DE:$DE,0),91),0)),SUMIFS(T_Shipments[Confirmed_Qty],T_Shipments[Part Name],$A61,T_Shipments[Effective_Week],91))</f>
        <v/>
      </c>
      <c r="CO61">
        <f>IF(COUNTIF(Material_Detail!$DE:$DE,$A61)&gt;0,IF(ISNUMBER(SEARCH("[済]",INDEX(Material_Detail!$D:$DC,MATCH($A61,Material_Detail!$DE:$DE,0)+1,92))),0,IFERROR(INDEX(Material_Detail!$D:$DC,MATCH($A61,Material_Detail!$DE:$DE,0),92),0)),SUMIFS(T_Shipments[Confirmed_Qty],T_Shipments[Part Name],$A61,T_Shipments[Effective_Week],92))</f>
        <v/>
      </c>
      <c r="CP61">
        <f>IF(COUNTIF(Material_Detail!$DE:$DE,$A61)&gt;0,IF(ISNUMBER(SEARCH("[済]",INDEX(Material_Detail!$D:$DC,MATCH($A61,Material_Detail!$DE:$DE,0)+1,93))),0,IFERROR(INDEX(Material_Detail!$D:$DC,MATCH($A61,Material_Detail!$DE:$DE,0),93),0)),SUMIFS(T_Shipments[Confirmed_Qty],T_Shipments[Part Name],$A61,T_Shipments[Effective_Week],93))</f>
        <v/>
      </c>
      <c r="CQ61">
        <f>IF(COUNTIF(Material_Detail!$DE:$DE,$A61)&gt;0,IF(ISNUMBER(SEARCH("[済]",INDEX(Material_Detail!$D:$DC,MATCH($A61,Material_Detail!$DE:$DE,0)+1,94))),0,IFERROR(INDEX(Material_Detail!$D:$DC,MATCH($A61,Material_Detail!$DE:$DE,0),94),0)),SUMIFS(T_Shipments[Confirmed_Qty],T_Shipments[Part Name],$A61,T_Shipments[Effective_Week],94))</f>
        <v/>
      </c>
      <c r="CR61">
        <f>IF(COUNTIF(Material_Detail!$DE:$DE,$A61)&gt;0,IF(ISNUMBER(SEARCH("[済]",INDEX(Material_Detail!$D:$DC,MATCH($A61,Material_Detail!$DE:$DE,0)+1,95))),0,IFERROR(INDEX(Material_Detail!$D:$DC,MATCH($A61,Material_Detail!$DE:$DE,0),95),0)),SUMIFS(T_Shipments[Confirmed_Qty],T_Shipments[Part Name],$A61,T_Shipments[Effective_Week],95))</f>
        <v/>
      </c>
      <c r="CS61">
        <f>IF(COUNTIF(Material_Detail!$DE:$DE,$A61)&gt;0,IF(ISNUMBER(SEARCH("[済]",INDEX(Material_Detail!$D:$DC,MATCH($A61,Material_Detail!$DE:$DE,0)+1,96))),0,IFERROR(INDEX(Material_Detail!$D:$DC,MATCH($A61,Material_Detail!$DE:$DE,0),96),0)),SUMIFS(T_Shipments[Confirmed_Qty],T_Shipments[Part Name],$A61,T_Shipments[Effective_Week],96))</f>
        <v/>
      </c>
      <c r="CT61">
        <f>IF(COUNTIF(Material_Detail!$DE:$DE,$A61)&gt;0,IF(ISNUMBER(SEARCH("[済]",INDEX(Material_Detail!$D:$DC,MATCH($A61,Material_Detail!$DE:$DE,0)+1,97))),0,IFERROR(INDEX(Material_Detail!$D:$DC,MATCH($A61,Material_Detail!$DE:$DE,0),97),0)),SUMIFS(T_Shipments[Confirmed_Qty],T_Shipments[Part Name],$A61,T_Shipments[Effective_Week],97))</f>
        <v/>
      </c>
      <c r="CU61">
        <f>IF(COUNTIF(Material_Detail!$DE:$DE,$A61)&gt;0,IF(ISNUMBER(SEARCH("[済]",INDEX(Material_Detail!$D:$DC,MATCH($A61,Material_Detail!$DE:$DE,0)+1,98))),0,IFERROR(INDEX(Material_Detail!$D:$DC,MATCH($A61,Material_Detail!$DE:$DE,0),98),0)),SUMIFS(T_Shipments[Confirmed_Qty],T_Shipments[Part Name],$A61,T_Shipments[Effective_Week],98))</f>
        <v/>
      </c>
      <c r="CV61">
        <f>IF(COUNTIF(Material_Detail!$DE:$DE,$A61)&gt;0,IF(ISNUMBER(SEARCH("[済]",INDEX(Material_Detail!$D:$DC,MATCH($A61,Material_Detail!$DE:$DE,0)+1,99))),0,IFERROR(INDEX(Material_Detail!$D:$DC,MATCH($A61,Material_Detail!$DE:$DE,0),99),0)),SUMIFS(T_Shipments[Confirmed_Qty],T_Shipments[Part Name],$A61,T_Shipments[Effective_Week],99))</f>
        <v/>
      </c>
      <c r="CW61">
        <f>IF(COUNTIF(Material_Detail!$DE:$DE,$A61)&gt;0,IF(ISNUMBER(SEARCH("[済]",INDEX(Material_Detail!$D:$DC,MATCH($A61,Material_Detail!$DE:$DE,0)+1,100))),0,IFERROR(INDEX(Material_Detail!$D:$DC,MATCH($A61,Material_Detail!$DE:$DE,0),100),0)),SUMIFS(T_Shipments[Confirmed_Qty],T_Shipments[Part Name],$A61,T_Shipments[Effective_Week],100))</f>
        <v/>
      </c>
      <c r="CX61">
        <f>IF(COUNTIF(Material_Detail!$DE:$DE,$A61)&gt;0,IF(ISNUMBER(SEARCH("[済]",INDEX(Material_Detail!$D:$DC,MATCH($A61,Material_Detail!$DE:$DE,0)+1,101))),0,IFERROR(INDEX(Material_Detail!$D:$DC,MATCH($A61,Material_Detail!$DE:$DE,0),101),0)),SUMIFS(T_Shipments[Confirmed_Qty],T_Shipments[Part Name],$A61,T_Shipments[Effective_Week],101))</f>
        <v/>
      </c>
      <c r="CY61">
        <f>IF(COUNTIF(Material_Detail!$DE:$DE,$A61)&gt;0,IF(ISNUMBER(SEARCH("[済]",INDEX(Material_Detail!$D:$DC,MATCH($A61,Material_Detail!$DE:$DE,0)+1,102))),0,IFERROR(INDEX(Material_Detail!$D:$DC,MATCH($A61,Material_Detail!$DE:$DE,0),102),0)),SUMIFS(T_Shipments[Confirmed_Qty],T_Shipments[Part Name],$A61,T_Shipments[Effective_Week],102))</f>
        <v/>
      </c>
      <c r="CZ61">
        <f>IF(COUNTIF(Material_Detail!$DE:$DE,$A61)&gt;0,IF(ISNUMBER(SEARCH("[済]",INDEX(Material_Detail!$D:$DC,MATCH($A61,Material_Detail!$DE:$DE,0)+1,103))),0,IFERROR(INDEX(Material_Detail!$D:$DC,MATCH($A61,Material_Detail!$DE:$DE,0),103),0)),SUMIFS(T_Shipments[Confirmed_Qty],T_Shipments[Part Name],$A61,T_Shipments[Effective_Week],103))</f>
        <v/>
      </c>
      <c r="DA61">
        <f>IF(COUNTIF(Material_Detail!$DE:$DE,$A61)&gt;0,IF(ISNUMBER(SEARCH("[済]",INDEX(Material_Detail!$D:$DC,MATCH($A61,Material_Detail!$DE:$DE,0)+1,104))),0,IFERROR(INDEX(Material_Detail!$D:$DC,MATCH($A61,Material_Detail!$DE:$DE,0),104),0)),SUMIFS(T_Shipments[Confirmed_Qty],T_Shipments[Part Name],$A61,T_Shipments[Effective_Week],104))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2026-08-20T07:45:21Z</dcterms:created>
  <dcterms:modified xsi:type="dcterms:W3CDTF">2026-08-20T07:45:25Z</dcterms:modified>
</cp:coreProperties>
</file>